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Investice\Investiční akce\akce 2025\VZ_jiných_odborů\OŽP_Masarykovo náměstí – část před gymnáziem, Třebíč – založení zeleně\ZD\"/>
    </mc:Choice>
  </mc:AlternateContent>
  <bookViews>
    <workbookView xWindow="0" yWindow="0" windowWidth="16380" windowHeight="8190" tabRatio="500" activeTab="1"/>
  </bookViews>
  <sheets>
    <sheet name="TITULKA" sheetId="1" r:id="rId1"/>
    <sheet name="Rekapitulace " sheetId="2" r:id="rId2"/>
    <sheet name="vrn" sheetId="3" r:id="rId3"/>
    <sheet name="veget" sheetId="4" r:id="rId4"/>
  </sheets>
  <definedNames>
    <definedName name="Excel_BuiltIn_Print_Titles" localSheetId="1">'Rekapitulace '!$11:$13</definedName>
    <definedName name="Excel_BuiltIn_Print_Titles" localSheetId="2">vrn!$1:$12</definedName>
  </definedName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42" i="4" l="1"/>
  <c r="G142" i="4" s="1"/>
  <c r="E141" i="4"/>
  <c r="G141" i="4" s="1"/>
  <c r="E140" i="4"/>
  <c r="G140" i="4" s="1"/>
  <c r="E139" i="4"/>
  <c r="G139" i="4" s="1"/>
  <c r="E137" i="4"/>
  <c r="E138" i="4" s="1"/>
  <c r="G138" i="4" s="1"/>
  <c r="E135" i="4"/>
  <c r="G135" i="4" s="1"/>
  <c r="G134" i="4"/>
  <c r="E132" i="4"/>
  <c r="E133" i="4" s="1"/>
  <c r="G133" i="4" s="1"/>
  <c r="G129" i="4"/>
  <c r="E129" i="4"/>
  <c r="E131" i="4" s="1"/>
  <c r="G131" i="4" s="1"/>
  <c r="E128" i="4"/>
  <c r="G128" i="4" s="1"/>
  <c r="G127" i="4"/>
  <c r="E127" i="4"/>
  <c r="G126" i="4"/>
  <c r="E126" i="4"/>
  <c r="H122" i="4"/>
  <c r="G120" i="4"/>
  <c r="G118" i="4" s="1"/>
  <c r="C19" i="2" s="1"/>
  <c r="G116" i="4"/>
  <c r="H112" i="4"/>
  <c r="G112" i="4"/>
  <c r="C18" i="2" s="1"/>
  <c r="E110" i="4"/>
  <c r="G110" i="4" s="1"/>
  <c r="G97" i="4" s="1"/>
  <c r="C17" i="2" s="1"/>
  <c r="H108" i="4"/>
  <c r="G108" i="4"/>
  <c r="G107" i="4"/>
  <c r="G106" i="4"/>
  <c r="G105" i="4"/>
  <c r="G104" i="4"/>
  <c r="H103" i="4"/>
  <c r="H97" i="4" s="1"/>
  <c r="D17" i="2" s="1"/>
  <c r="G103" i="4"/>
  <c r="G102" i="4"/>
  <c r="G101" i="4"/>
  <c r="E94" i="4"/>
  <c r="E95" i="4" s="1"/>
  <c r="G95" i="4" s="1"/>
  <c r="E93" i="4"/>
  <c r="G93" i="4" s="1"/>
  <c r="G92" i="4"/>
  <c r="E92" i="4"/>
  <c r="E91" i="4"/>
  <c r="G91" i="4" s="1"/>
  <c r="G89" i="4"/>
  <c r="H88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H59" i="4"/>
  <c r="H48" i="4" s="1"/>
  <c r="D16" i="2" s="1"/>
  <c r="G59" i="4"/>
  <c r="G58" i="4"/>
  <c r="G57" i="4"/>
  <c r="G56" i="4"/>
  <c r="G55" i="4"/>
  <c r="G54" i="4"/>
  <c r="G53" i="4"/>
  <c r="G46" i="4"/>
  <c r="E44" i="4"/>
  <c r="E45" i="4" s="1"/>
  <c r="G45" i="4" s="1"/>
  <c r="G43" i="4"/>
  <c r="G42" i="4"/>
  <c r="G41" i="4"/>
  <c r="G40" i="4"/>
  <c r="E39" i="4"/>
  <c r="G39" i="4" s="1"/>
  <c r="G38" i="4"/>
  <c r="G36" i="4"/>
  <c r="G35" i="4"/>
  <c r="H34" i="4"/>
  <c r="H14" i="4" s="1"/>
  <c r="D15" i="2" s="1"/>
  <c r="G34" i="4"/>
  <c r="E34" i="4"/>
  <c r="G33" i="4"/>
  <c r="G32" i="4"/>
  <c r="G31" i="4"/>
  <c r="G30" i="4"/>
  <c r="G29" i="4"/>
  <c r="H28" i="4"/>
  <c r="G28" i="4"/>
  <c r="H27" i="4"/>
  <c r="G27" i="4"/>
  <c r="G26" i="4"/>
  <c r="H25" i="4"/>
  <c r="G25" i="4"/>
  <c r="G24" i="4"/>
  <c r="G23" i="4"/>
  <c r="G22" i="4"/>
  <c r="G21" i="4"/>
  <c r="H20" i="4"/>
  <c r="G20" i="4"/>
  <c r="G19" i="4"/>
  <c r="I8" i="4"/>
  <c r="C8" i="4"/>
  <c r="C7" i="4"/>
  <c r="C6" i="4"/>
  <c r="C3" i="4"/>
  <c r="C2" i="4"/>
  <c r="G14" i="3"/>
  <c r="G13" i="3"/>
  <c r="I10" i="3"/>
  <c r="I8" i="3"/>
  <c r="C8" i="3"/>
  <c r="C7" i="3"/>
  <c r="C6" i="3"/>
  <c r="C3" i="3"/>
  <c r="C2" i="3"/>
  <c r="D20" i="2"/>
  <c r="A20" i="2"/>
  <c r="A19" i="2"/>
  <c r="D18" i="2"/>
  <c r="A18" i="2"/>
  <c r="A17" i="2"/>
  <c r="A16" i="2"/>
  <c r="D14" i="2"/>
  <c r="C14" i="2"/>
  <c r="D9" i="2"/>
  <c r="B9" i="2"/>
  <c r="B8" i="2"/>
  <c r="B7" i="2"/>
  <c r="B3" i="2"/>
  <c r="D22" i="2" l="1"/>
  <c r="G94" i="4"/>
  <c r="G48" i="4" s="1"/>
  <c r="C16" i="2" s="1"/>
  <c r="G137" i="4"/>
  <c r="G44" i="4"/>
  <c r="G14" i="4" s="1"/>
  <c r="C15" i="2" s="1"/>
  <c r="E130" i="4"/>
  <c r="G130" i="4" s="1"/>
  <c r="G122" i="4" s="1"/>
  <c r="C20" i="2" s="1"/>
  <c r="G132" i="4"/>
  <c r="C22" i="2" l="1"/>
  <c r="C24" i="2" s="1"/>
  <c r="C26" i="2" s="1"/>
</calcChain>
</file>

<file path=xl/comments1.xml><?xml version="1.0" encoding="utf-8"?>
<comments xmlns="http://schemas.openxmlformats.org/spreadsheetml/2006/main">
  <authors>
    <author/>
  </authors>
  <commentList>
    <comment ref="C11" authorId="0" shapeId="0">
      <text>
        <r>
          <rPr>
            <sz val="10"/>
            <rFont val="Arial"/>
            <family val="2"/>
            <charset val="238"/>
          </rPr>
          <t>vstup</t>
        </r>
      </text>
    </comment>
    <comment ref="C12" authorId="0" shapeId="0">
      <text>
        <r>
          <rPr>
            <sz val="10"/>
            <rFont val="Arial"/>
            <family val="2"/>
            <charset val="238"/>
          </rPr>
          <t>vstup</t>
        </r>
      </text>
    </comment>
    <comment ref="C23" authorId="0" shapeId="0">
      <text>
        <r>
          <rPr>
            <sz val="10"/>
            <rFont val="Arial"/>
            <family val="2"/>
            <charset val="238"/>
          </rPr>
          <t>vstup</t>
        </r>
      </text>
    </comment>
  </commentList>
</comments>
</file>

<file path=xl/sharedStrings.xml><?xml version="1.0" encoding="utf-8"?>
<sst xmlns="http://schemas.openxmlformats.org/spreadsheetml/2006/main" count="455" uniqueCount="211">
  <si>
    <t xml:space="preserve">Místo stavby: </t>
  </si>
  <si>
    <t>Třebíč</t>
  </si>
  <si>
    <t>Stavba</t>
  </si>
  <si>
    <t>Masarykovo náměstí – vegetační úpravy
úprava červen 2025</t>
  </si>
  <si>
    <t>Rozpočet</t>
  </si>
  <si>
    <t>Stavebník:</t>
  </si>
  <si>
    <t>Město Třebíč</t>
  </si>
  <si>
    <t>Projektant:</t>
  </si>
  <si>
    <t>Ing. Vít Doležel, Tyršova 10, Jihlava</t>
  </si>
  <si>
    <t>Stupeň:</t>
  </si>
  <si>
    <t>DSP</t>
  </si>
  <si>
    <t>Vypracoval:</t>
  </si>
  <si>
    <t>Č.zakázky:</t>
  </si>
  <si>
    <t>24.02</t>
  </si>
  <si>
    <t>Datum:</t>
  </si>
  <si>
    <t>srpen 2025</t>
  </si>
  <si>
    <t>REKAPITULACE ROZPOČTU</t>
  </si>
  <si>
    <t>Stavba:</t>
  </si>
  <si>
    <t xml:space="preserve">Objednatel: </t>
  </si>
  <si>
    <t xml:space="preserve">Zhotovitel:   </t>
  </si>
  <si>
    <t xml:space="preserve">Zpracoval:  </t>
  </si>
  <si>
    <t xml:space="preserve"> ing. Vít Doležel</t>
  </si>
  <si>
    <t xml:space="preserve">Místo: </t>
  </si>
  <si>
    <t xml:space="preserve">Datum: </t>
  </si>
  <si>
    <t>Popis</t>
  </si>
  <si>
    <t>Cena celkem</t>
  </si>
  <si>
    <t>Hmotnost celkem</t>
  </si>
  <si>
    <t>1</t>
  </si>
  <si>
    <t>2</t>
  </si>
  <si>
    <t>5</t>
  </si>
  <si>
    <t>6</t>
  </si>
  <si>
    <t xml:space="preserve">Vedlejší rozpočtové náklady   </t>
  </si>
  <si>
    <t>Výsadba stromu</t>
  </si>
  <si>
    <t>Celkem</t>
  </si>
  <si>
    <t>DPH 21%</t>
  </si>
  <si>
    <t>Celkem s DPH</t>
  </si>
  <si>
    <t>ROZPOČET S VÝKAZEM VÝMĚR</t>
  </si>
  <si>
    <t xml:space="preserve">Stavba: </t>
  </si>
  <si>
    <t>Objekt:</t>
  </si>
  <si>
    <t xml:space="preserve">P.č. </t>
  </si>
  <si>
    <t>Číslo položky</t>
  </si>
  <si>
    <t>Popis pracovní operace</t>
  </si>
  <si>
    <t>M.j.</t>
  </si>
  <si>
    <t>Počet m.j.</t>
  </si>
  <si>
    <t>Cena / m.j.</t>
  </si>
  <si>
    <t>hmotnost
(t)</t>
  </si>
  <si>
    <t>Poznámka</t>
  </si>
  <si>
    <t>090001000</t>
  </si>
  <si>
    <t xml:space="preserve">Vytýčení stavby   </t>
  </si>
  <si>
    <t>soubor</t>
  </si>
  <si>
    <t>Dokumentace provedení stavby</t>
  </si>
  <si>
    <t xml:space="preserve">Vegetační úpravy  </t>
  </si>
  <si>
    <t>Výsadba stromu v rovině</t>
  </si>
  <si>
    <t>823 - 1 Plochy a úprava území</t>
  </si>
  <si>
    <t>Výsadba</t>
  </si>
  <si>
    <t>18310-2221</t>
  </si>
  <si>
    <t>Hloubení jámy o velikosti 1 m3  s výměnou půdy na 50%</t>
  </si>
  <si>
    <t>ks</t>
  </si>
  <si>
    <t>MAT</t>
  </si>
  <si>
    <t>pěstební substrát</t>
  </si>
  <si>
    <t>m3</t>
  </si>
  <si>
    <t>zahradnický substrát B</t>
  </si>
  <si>
    <t>18410-2126</t>
  </si>
  <si>
    <t>Výsadba stromu s balem do 800 mm</t>
  </si>
  <si>
    <t>Acer campestre 'Elsrijk', vel. 14-16, s balem</t>
  </si>
  <si>
    <t>Fagus sylvatica 'Purple Fountain', vel. 250/300, s balem</t>
  </si>
  <si>
    <t xml:space="preserve"> </t>
  </si>
  <si>
    <t>18580-2114</t>
  </si>
  <si>
    <t>Hnojení tabletovým hnojivem (5x10g), jednotlivě k rostlinám</t>
  </si>
  <si>
    <t>t</t>
  </si>
  <si>
    <t xml:space="preserve">umělé hnojivo tablety,  5 x 10g / strom, </t>
  </si>
  <si>
    <t>tabl.</t>
  </si>
  <si>
    <t>18421-5133</t>
  </si>
  <si>
    <t>Ukotvení dřeviny třemi dřevěnými  kůly, průměr 8 cm s příčkami a úvazkem, kůly přes 2 do 3m</t>
  </si>
  <si>
    <t>kůly na ukotvení  stromů, kůl,frézovaný s  fazetou a špicí, pr. 8 cm, délka 3 m, 3 ks / 1 strom</t>
  </si>
  <si>
    <t>příčka z půlené frézované kulatiny pr. 8 cm, délka 60 cm, 3 ks / 1 strom</t>
  </si>
  <si>
    <t>úvazek (2m/ks)</t>
  </si>
  <si>
    <t>m</t>
  </si>
  <si>
    <t>18450-1131</t>
  </si>
  <si>
    <r>
      <rPr>
        <sz val="9"/>
        <rFont val="Arial CE"/>
        <family val="2"/>
        <charset val="238"/>
      </rPr>
      <t>Zhotovení obalu kmene a spodních částí větví stromu z juty ve dvou vrstvách, 4m</t>
    </r>
    <r>
      <rPr>
        <vertAlign val="superscript"/>
        <sz val="9"/>
        <rFont val="Arial CE"/>
        <family val="2"/>
        <charset val="238"/>
      </rPr>
      <t>2</t>
    </r>
    <r>
      <rPr>
        <sz val="9"/>
        <rFont val="Arial CE"/>
        <family val="2"/>
        <charset val="238"/>
      </rPr>
      <t>/strom</t>
    </r>
  </si>
  <si>
    <t>m2</t>
  </si>
  <si>
    <t>juta na obalení kmene cca 4m/1strom</t>
  </si>
  <si>
    <t>bm</t>
  </si>
  <si>
    <t>18491-1422</t>
  </si>
  <si>
    <t xml:space="preserve">Mulčování výsadby při tl. mulče do 100 mm (drcená kůra)     </t>
  </si>
  <si>
    <t>u stromů v trávníku</t>
  </si>
  <si>
    <t>drcená kůra na mulčování, 1m2 v tl. 10cm/ks</t>
  </si>
  <si>
    <t>R</t>
  </si>
  <si>
    <t>Zavlažovací vak včetně instalace</t>
  </si>
  <si>
    <t>18580-4311</t>
  </si>
  <si>
    <t>Zalití dřeviny vodou 100 l/ks, do 20m2</t>
  </si>
  <si>
    <t>Dokončovací a rozvojová péče</t>
  </si>
  <si>
    <t>18580-4233</t>
  </si>
  <si>
    <t>Vypletí dřevin soliterních -2x, 100% plochy</t>
  </si>
  <si>
    <t>18580-3511</t>
  </si>
  <si>
    <t>Odstranění přerostlého drnu, odpíchnutí okraje trávníku (4m/ks)</t>
  </si>
  <si>
    <t>Kontrola ukotvení dřeviny a obalu kmene - 2x</t>
  </si>
  <si>
    <t>18491-1111</t>
  </si>
  <si>
    <t>Znovuuvázání dřeviny, u 10% jedinců</t>
  </si>
  <si>
    <t>18450-3131</t>
  </si>
  <si>
    <t>Odstranění obalu kmene - u 10% jedinců, ve dvou vrstvách</t>
  </si>
  <si>
    <t>Zhotovení obalu kmene a spodních částí větví stromu z juty ve dvou vrstvách - u 10 % jedinců, ve dvou vrstvách</t>
  </si>
  <si>
    <t>Zalití dřeviny vodou 100 l/ks, do 20m2 – 8x</t>
  </si>
  <si>
    <t>18585-1121</t>
  </si>
  <si>
    <t>Dovoz vody pro zálivku</t>
  </si>
  <si>
    <t>Komparativní řez</t>
  </si>
  <si>
    <t>Trvalkové společenstvo ‚Silbersommer‘</t>
  </si>
  <si>
    <t>Příprava území</t>
  </si>
  <si>
    <t>12210-1101</t>
  </si>
  <si>
    <t>Odkopávka zeminy nezapažené s  naložením na dopr. prostředek</t>
  </si>
  <si>
    <r>
      <rPr>
        <sz val="10"/>
        <rFont val="Lido STF CE"/>
        <charset val="238"/>
      </rPr>
      <t>m</t>
    </r>
    <r>
      <rPr>
        <vertAlign val="superscript"/>
        <sz val="8"/>
        <rFont val="Arial"/>
        <family val="2"/>
        <charset val="238"/>
      </rPr>
      <t>3</t>
    </r>
  </si>
  <si>
    <t>16220-1101</t>
  </si>
  <si>
    <t xml:space="preserve">Vodorovné přemístění zeminy na obvyklém dopravním prostředku bez naložení výkopku avšak se složením přes 3000 m do 4000 m z horniny tř. 1 až 4 přes 50 do 500 m - odhad </t>
  </si>
  <si>
    <t>18480-211</t>
  </si>
  <si>
    <t>chemické odplevelení půdy před založením postředkem  naširoko</t>
  </si>
  <si>
    <t>m²</t>
  </si>
  <si>
    <t>Totální herbicid</t>
  </si>
  <si>
    <t>l</t>
  </si>
  <si>
    <t>10 l/ha</t>
  </si>
  <si>
    <t>18340-2111</t>
  </si>
  <si>
    <t>Rozrušení půdy do hloubky do hloubky přez  50 do 150 mm</t>
  </si>
  <si>
    <t>18130-1103</t>
  </si>
  <si>
    <t xml:space="preserve">Rozprostření  a urovnání ornice v rovině při souvislé ploše do 500 m2 do tloušťky vrstvy do 200 mm </t>
  </si>
  <si>
    <r>
      <rPr>
        <sz val="10"/>
        <rFont val="Lido STF CE"/>
        <charset val="238"/>
      </rPr>
      <t>m</t>
    </r>
    <r>
      <rPr>
        <vertAlign val="superscript"/>
        <sz val="8"/>
        <rFont val="Arial"/>
        <family val="2"/>
        <charset val="238"/>
      </rPr>
      <t>2</t>
    </r>
  </si>
  <si>
    <t>rozprostření štěrku</t>
  </si>
  <si>
    <t xml:space="preserve">Štěrk frakce  0/22, vrstva 10 cm </t>
  </si>
  <si>
    <t>doprava štěrku</t>
  </si>
  <si>
    <t>18310-1111</t>
  </si>
  <si>
    <t>hloubení jam bez výměny půdy do objemu 0,01m³</t>
  </si>
  <si>
    <t>183 20-4115</t>
  </si>
  <si>
    <t xml:space="preserve">výsadba květin hrnkovaných s průměrem od 80 do 120mm  se zalitím </t>
  </si>
  <si>
    <t xml:space="preserve">hloubení jam bez výměny půdy do objemu 0,01m³ prov ýsadbu cibulí </t>
  </si>
  <si>
    <t>18320-4113</t>
  </si>
  <si>
    <t>výsadba cibulí nebo hlíz</t>
  </si>
  <si>
    <t xml:space="preserve">Echinacea purpurea 'Magnus', vel. k9, </t>
  </si>
  <si>
    <t>Panicum virgatum 'Rotstrahlbusch', vel. k9, okrasná travina</t>
  </si>
  <si>
    <t>Pennisetum alopecuroides 'Hameln', vel. k9, okrasná travina</t>
  </si>
  <si>
    <t xml:space="preserve">Penstemon 'Red Huskars', vel. k9, </t>
  </si>
  <si>
    <t xml:space="preserve">Anemone sylvestris, vel. k9, </t>
  </si>
  <si>
    <t xml:space="preserve">Aster amelus 'Rudolf Goethe', vel. k9, </t>
  </si>
  <si>
    <t xml:space="preserve">Aster dumosus 'Terry's Pride', vel. k9, </t>
  </si>
  <si>
    <t>Gaura lindheimerii, vel. k9, bíle kvetoucí kultivar</t>
  </si>
  <si>
    <t xml:space="preserve">Geranium 'Patricia', vel. k9, </t>
  </si>
  <si>
    <t xml:space="preserve">Salvia nemorosa 'Caradona', vel. k9, </t>
  </si>
  <si>
    <t xml:space="preserve">Salvia verticillata 'Purple Rain', vel. k9, </t>
  </si>
  <si>
    <t xml:space="preserve">Calaminta nepeta, vel. k9, </t>
  </si>
  <si>
    <t xml:space="preserve">Salvia officinalis, vel. k9, </t>
  </si>
  <si>
    <t xml:space="preserve">Thymus pulegioides, vel. k9, </t>
  </si>
  <si>
    <t xml:space="preserve">Veronica spicata ssp. incana, vel. k9, </t>
  </si>
  <si>
    <t xml:space="preserve">Veronica prostrata, vel. k9, </t>
  </si>
  <si>
    <t xml:space="preserve">Lychnis coronaria, vel. k9, </t>
  </si>
  <si>
    <t xml:space="preserve">Allium aflatuense 'Purple Sensation', vel. , </t>
  </si>
  <si>
    <t xml:space="preserve">Crocus tommasianus 'Ruby Giant', vel. , </t>
  </si>
  <si>
    <t xml:space="preserve">Muscari latifolium, vel. , </t>
  </si>
  <si>
    <t xml:space="preserve">Tulipa praestans 'Fusilier', vel. , </t>
  </si>
  <si>
    <t>18492-1093</t>
  </si>
  <si>
    <t>Mulčování vysazených rostlin při síle mulču 50 - 100 mm</t>
  </si>
  <si>
    <t>Štěrk frakce  8/16  vrstva 5 cm</t>
  </si>
  <si>
    <t>Doprava auto s návěsem 25 tun - odhad</t>
  </si>
  <si>
    <t>18580-4211</t>
  </si>
  <si>
    <t>Vypletí záhonu květin v rovině, 2x</t>
  </si>
  <si>
    <t>počet opakování za 1 vegetační období</t>
  </si>
  <si>
    <t>18580-4252</t>
  </si>
  <si>
    <t>Odstranění odkvetlých a odumřelých částí rostlin, 2x</t>
  </si>
  <si>
    <t>18480-2613</t>
  </si>
  <si>
    <t>Chemické odplevelení po založení, hnízdově, 1x</t>
  </si>
  <si>
    <t>18480-4311</t>
  </si>
  <si>
    <t>Zalití rostlin vodou, jedna dávka 20l/m2</t>
  </si>
  <si>
    <t>počítány 3 zálivkové dávky, pouze v prvním vegetačním období po založení</t>
  </si>
  <si>
    <t xml:space="preserve">Založení trávníku parkového </t>
  </si>
  <si>
    <t>Technologie založení</t>
  </si>
  <si>
    <t>18480-2621</t>
  </si>
  <si>
    <t>Chemické odplevelení před založením, na široko, 2x</t>
  </si>
  <si>
    <t>Herbicid, 5l / ha</t>
  </si>
  <si>
    <t>18340-3113</t>
  </si>
  <si>
    <t>Obdělání půdy frézováním 2x</t>
  </si>
  <si>
    <t>18340-3161</t>
  </si>
  <si>
    <t>Obdělání půdy válením</t>
  </si>
  <si>
    <t>18340-3153</t>
  </si>
  <si>
    <t>Obdělání půdy hrabáním 2x</t>
  </si>
  <si>
    <t>18141-1131</t>
  </si>
  <si>
    <t>Založení trávníku parkového výsevem, plochy do 1000 m2 (20g/m2)</t>
  </si>
  <si>
    <t>Travní směs</t>
  </si>
  <si>
    <t>kg</t>
  </si>
  <si>
    <t>výsevek 20g/m2</t>
  </si>
  <si>
    <t>11115-1121</t>
  </si>
  <si>
    <r>
      <rPr>
        <sz val="9"/>
        <rFont val="Arial CE"/>
        <family val="2"/>
        <charset val="238"/>
      </rPr>
      <t>Pokosení trávníku parkového při souvislé ploše do 1000 m</t>
    </r>
    <r>
      <rPr>
        <vertAlign val="superscript"/>
        <sz val="9"/>
        <rFont val="Arial CE"/>
        <family val="2"/>
        <charset val="238"/>
      </rPr>
      <t>2</t>
    </r>
    <r>
      <rPr>
        <sz val="9"/>
        <rFont val="Arial CE"/>
        <family val="2"/>
        <charset val="238"/>
      </rPr>
      <t xml:space="preserve"> (1x - resp. do předání stavby, upravit dle ternínu předání)</t>
    </r>
  </si>
  <si>
    <t>Terénní modelace</t>
  </si>
  <si>
    <t>800-1 Zemní práce</t>
  </si>
  <si>
    <t>Přesun hmot</t>
  </si>
  <si>
    <t>99823-1311</t>
  </si>
  <si>
    <t>Přesun hmot pro krajinářské úpravy, dopravní vzdálenost do 5000 m</t>
  </si>
  <si>
    <t>Následná péče (následná tři vegetační období)</t>
  </si>
  <si>
    <t>Technologie</t>
  </si>
  <si>
    <t>Stromy</t>
  </si>
  <si>
    <t>2x za rok</t>
  </si>
  <si>
    <t>u stromů v trávníku, 1x za rok</t>
  </si>
  <si>
    <t>Kontrola ukotvení dřeviny a obalu kmene</t>
  </si>
  <si>
    <t>1x za rok</t>
  </si>
  <si>
    <t>10% každý rok</t>
  </si>
  <si>
    <t>8x 100l ročně</t>
  </si>
  <si>
    <t>18485-2312</t>
  </si>
  <si>
    <t>Výchovný řez stromů alejových</t>
  </si>
  <si>
    <t>buk neřezat!</t>
  </si>
  <si>
    <t>Odstranění ukotvení dřevin třemi kůly</t>
  </si>
  <si>
    <t>Vypletí záhonu květin v rovině</t>
  </si>
  <si>
    <t>Odstranění odkvetlých a odumřelých částí rostlin</t>
  </si>
  <si>
    <t>183 20-6115</t>
  </si>
  <si>
    <t>Dosadba květin hrnkovaných, květináče do 12 cm  </t>
  </si>
  <si>
    <t>10% ročně</t>
  </si>
  <si>
    <t>3x v prvním roce následné péče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</si>
</sst>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0000"/>
    <numFmt numFmtId="165" formatCode="#,##0.000;\-#,##0.000"/>
    <numFmt numFmtId="166" formatCode="0.00000\t"/>
    <numFmt numFmtId="167" formatCode="#,##0.00\ [$Kč-405];[Red]\-#,##0.00\ [$Kč-405]"/>
    <numFmt numFmtId="168" formatCode="0.00000"/>
    <numFmt numFmtId="169" formatCode="#,###.00"/>
    <numFmt numFmtId="170" formatCode="#,##0.00&quot; Kč&quot;"/>
  </numFmts>
  <fonts count="34"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rgb="FF000000"/>
      <name val="Arial"/>
      <family val="2"/>
      <charset val="1"/>
    </font>
    <font>
      <sz val="20"/>
      <name val="Arial"/>
      <family val="2"/>
      <charset val="238"/>
    </font>
    <font>
      <b/>
      <sz val="20"/>
      <name val="Arial"/>
      <family val="2"/>
      <charset val="238"/>
    </font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sz val="7"/>
      <name val="Arial CE"/>
      <charset val="238"/>
    </font>
    <font>
      <sz val="8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2"/>
      <name val="Arial"/>
      <family val="2"/>
      <charset val="238"/>
    </font>
    <font>
      <b/>
      <sz val="12"/>
      <name val="Arial CE"/>
      <family val="2"/>
      <charset val="238"/>
    </font>
    <font>
      <sz val="12"/>
      <name val="MS Sans Serif"/>
      <charset val="1"/>
    </font>
    <font>
      <b/>
      <sz val="8"/>
      <name val="Arial CE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i/>
      <sz val="9"/>
      <name val="Arial CE"/>
      <family val="2"/>
      <charset val="238"/>
    </font>
    <font>
      <b/>
      <i/>
      <sz val="9"/>
      <name val="Arial"/>
      <family val="2"/>
      <charset val="238"/>
    </font>
    <font>
      <vertAlign val="superscript"/>
      <sz val="9"/>
      <name val="Arial CE"/>
      <family val="2"/>
      <charset val="238"/>
    </font>
    <font>
      <b/>
      <i/>
      <sz val="9"/>
      <color rgb="FFFF0000"/>
      <name val="Arial CE"/>
      <family val="2"/>
      <charset val="238"/>
    </font>
    <font>
      <b/>
      <sz val="10"/>
      <name val="Lido STF CE"/>
      <charset val="238"/>
    </font>
    <font>
      <b/>
      <sz val="8"/>
      <name val="Arial CE"/>
      <family val="2"/>
      <charset val="238"/>
    </font>
    <font>
      <sz val="10"/>
      <name val="Lido STF CE"/>
      <charset val="238"/>
    </font>
    <font>
      <vertAlign val="superscript"/>
      <sz val="8"/>
      <name val="Arial"/>
      <family val="2"/>
      <charset val="238"/>
    </font>
    <font>
      <sz val="9"/>
      <color rgb="FF0000FF"/>
      <name val="Arial CE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33" fillId="0" borderId="0"/>
    <xf numFmtId="0" fontId="33" fillId="0" borderId="0"/>
  </cellStyleXfs>
  <cellXfs count="151">
    <xf numFmtId="0" fontId="0" fillId="0" borderId="0" xfId="0"/>
    <xf numFmtId="0" fontId="20" fillId="2" borderId="3" xfId="0" applyFont="1" applyFill="1" applyBorder="1" applyAlignment="1">
      <alignment vertical="top"/>
    </xf>
    <xf numFmtId="0" fontId="20" fillId="0" borderId="3" xfId="0" applyFont="1" applyBorder="1" applyAlignment="1">
      <alignment vertical="top"/>
    </xf>
    <xf numFmtId="0" fontId="13" fillId="2" borderId="0" xfId="0" applyFont="1" applyFill="1" applyBorder="1" applyAlignment="1">
      <alignment horizontal="left" vertical="top" wrapText="1"/>
    </xf>
    <xf numFmtId="0" fontId="12" fillId="2" borderId="1" xfId="0" applyFont="1" applyFill="1" applyBorder="1" applyAlignment="1" applyProtection="1">
      <alignment horizontal="left" vertical="center" wrapText="1"/>
    </xf>
    <xf numFmtId="0" fontId="0" fillId="0" borderId="0" xfId="0" applyBorder="1" applyAlignment="1">
      <alignment horizontal="left" vertical="top" wrapText="1"/>
    </xf>
    <xf numFmtId="0" fontId="8" fillId="0" borderId="0" xfId="0" applyFont="1" applyBorder="1" applyAlignment="1" applyProtection="1">
      <alignment horizontal="left" vertical="center"/>
    </xf>
    <xf numFmtId="0" fontId="0" fillId="0" borderId="0" xfId="1" applyFont="1" applyBorder="1"/>
    <xf numFmtId="0" fontId="1" fillId="0" borderId="0" xfId="2" applyFont="1" applyBorder="1" applyAlignment="1">
      <alignment horizontal="center" wrapText="1"/>
    </xf>
    <xf numFmtId="0" fontId="0" fillId="0" borderId="0" xfId="1" applyFont="1"/>
    <xf numFmtId="0" fontId="0" fillId="0" borderId="0" xfId="2" applyFont="1"/>
    <xf numFmtId="0" fontId="2" fillId="0" borderId="0" xfId="2" applyFont="1"/>
    <xf numFmtId="0" fontId="2" fillId="0" borderId="0" xfId="2" applyFont="1" applyAlignment="1">
      <alignment vertical="top"/>
    </xf>
    <xf numFmtId="0" fontId="3" fillId="0" borderId="0" xfId="2" applyFont="1" applyAlignment="1">
      <alignment horizontal="left" vertical="top" wrapText="1"/>
    </xf>
    <xf numFmtId="0" fontId="4" fillId="0" borderId="0" xfId="2" applyFont="1" applyBorder="1" applyAlignment="1">
      <alignment horizontal="left" vertical="top" wrapText="1"/>
    </xf>
    <xf numFmtId="0" fontId="5" fillId="0" borderId="0" xfId="2" applyFont="1" applyAlignment="1">
      <alignment horizontal="center" wrapText="1"/>
    </xf>
    <xf numFmtId="0" fontId="6" fillId="0" borderId="0" xfId="2" applyFont="1" applyAlignment="1">
      <alignment horizontal="left" vertical="top" wrapText="1"/>
    </xf>
    <xf numFmtId="0" fontId="1" fillId="0" borderId="0" xfId="2" applyFont="1" applyAlignment="1">
      <alignment horizontal="left" vertical="top" wrapText="1"/>
    </xf>
    <xf numFmtId="0" fontId="1" fillId="0" borderId="0" xfId="2" applyFont="1" applyAlignment="1">
      <alignment horizontal="center" wrapText="1"/>
    </xf>
    <xf numFmtId="0" fontId="0" fillId="0" borderId="0" xfId="2" applyFont="1" applyAlignment="1">
      <alignment horizontal="center" wrapText="1"/>
    </xf>
    <xf numFmtId="0" fontId="1" fillId="0" borderId="0" xfId="2" applyFont="1" applyAlignment="1">
      <alignment horizontal="left" wrapText="1"/>
    </xf>
    <xf numFmtId="0" fontId="6" fillId="0" borderId="0" xfId="2" applyFont="1" applyAlignment="1">
      <alignment horizontal="left"/>
    </xf>
    <xf numFmtId="0" fontId="0" fillId="0" borderId="0" xfId="2" applyFont="1" applyAlignment="1">
      <alignment wrapText="1"/>
    </xf>
    <xf numFmtId="0" fontId="0" fillId="0" borderId="0" xfId="2" applyFont="1" applyAlignment="1"/>
    <xf numFmtId="0" fontId="2" fillId="0" borderId="0" xfId="2" applyFont="1" applyAlignment="1"/>
    <xf numFmtId="49" fontId="0" fillId="0" borderId="0" xfId="2" applyNumberFormat="1" applyFont="1" applyAlignment="1">
      <alignment horizontal="left"/>
    </xf>
    <xf numFmtId="49" fontId="0" fillId="0" borderId="0" xfId="2" applyNumberFormat="1" applyFont="1" applyAlignment="1"/>
    <xf numFmtId="0" fontId="0" fillId="0" borderId="0" xfId="0" applyAlignment="1">
      <alignment horizontal="left" vertical="top"/>
    </xf>
    <xf numFmtId="0" fontId="7" fillId="0" borderId="0" xfId="0" applyFont="1" applyAlignment="1">
      <alignment horizontal="left" vertical="top"/>
    </xf>
    <xf numFmtId="0" fontId="8" fillId="0" borderId="0" xfId="0" applyFont="1" applyBorder="1" applyAlignment="1" applyProtection="1">
      <alignment horizontal="left" vertical="center"/>
    </xf>
    <xf numFmtId="0" fontId="8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left" vertical="top"/>
    </xf>
    <xf numFmtId="0" fontId="10" fillId="0" borderId="0" xfId="0" applyFont="1" applyAlignment="1" applyProtection="1">
      <alignment horizontal="left" vertical="top"/>
    </xf>
    <xf numFmtId="0" fontId="11" fillId="0" borderId="0" xfId="0" applyFont="1" applyAlignment="1" applyProtection="1">
      <alignment horizontal="left" vertical="top"/>
    </xf>
    <xf numFmtId="0" fontId="10" fillId="0" borderId="0" xfId="0" applyFont="1" applyAlignment="1" applyProtection="1">
      <alignment horizontal="left"/>
    </xf>
    <xf numFmtId="0" fontId="11" fillId="0" borderId="0" xfId="0" applyFont="1" applyAlignment="1" applyProtection="1">
      <alignment horizontal="left"/>
    </xf>
    <xf numFmtId="0" fontId="12" fillId="2" borderId="1" xfId="0" applyFont="1" applyFill="1" applyBorder="1" applyAlignment="1" applyProtection="1">
      <alignment horizontal="center" vertical="center" wrapText="1"/>
    </xf>
    <xf numFmtId="4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14" fillId="0" borderId="0" xfId="0" applyFont="1" applyBorder="1" applyAlignment="1">
      <alignment horizontal="left" vertical="top"/>
    </xf>
    <xf numFmtId="0" fontId="0" fillId="0" borderId="0" xfId="0" applyAlignment="1">
      <alignment vertical="top"/>
    </xf>
    <xf numFmtId="0" fontId="13" fillId="2" borderId="0" xfId="0" applyFont="1" applyFill="1" applyBorder="1" applyAlignment="1">
      <alignment horizontal="left" vertical="top"/>
    </xf>
    <xf numFmtId="0" fontId="15" fillId="0" borderId="0" xfId="0" applyFont="1" applyAlignment="1">
      <alignment vertical="top"/>
    </xf>
    <xf numFmtId="0" fontId="16" fillId="2" borderId="0" xfId="0" applyFont="1" applyFill="1" applyBorder="1" applyAlignment="1">
      <alignment horizontal="left" vertical="top"/>
    </xf>
    <xf numFmtId="4" fontId="3" fillId="0" borderId="0" xfId="0" applyNumberFormat="1" applyFont="1" applyAlignment="1">
      <alignment vertical="top"/>
    </xf>
    <xf numFmtId="164" fontId="3" fillId="0" borderId="0" xfId="0" applyNumberFormat="1" applyFont="1" applyAlignment="1">
      <alignment vertical="top"/>
    </xf>
    <xf numFmtId="0" fontId="17" fillId="0" borderId="0" xfId="0" applyFont="1" applyAlignment="1">
      <alignment horizontal="left" vertical="top"/>
    </xf>
    <xf numFmtId="37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 wrapText="1"/>
    </xf>
    <xf numFmtId="165" fontId="0" fillId="0" borderId="0" xfId="0" applyNumberFormat="1" applyAlignment="1">
      <alignment horizontal="right" vertical="top"/>
    </xf>
    <xf numFmtId="39" fontId="0" fillId="0" borderId="0" xfId="0" applyNumberFormat="1" applyAlignment="1">
      <alignment horizontal="right" vertical="top"/>
    </xf>
    <xf numFmtId="0" fontId="9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left" vertical="center"/>
    </xf>
    <xf numFmtId="37" fontId="18" fillId="0" borderId="0" xfId="0" applyNumberFormat="1" applyFont="1" applyAlignment="1" applyProtection="1">
      <alignment horizontal="right" vertical="top"/>
    </xf>
    <xf numFmtId="0" fontId="18" fillId="0" borderId="0" xfId="0" applyFont="1" applyAlignment="1" applyProtection="1">
      <alignment horizontal="left" vertical="top" wrapText="1"/>
    </xf>
    <xf numFmtId="0" fontId="12" fillId="0" borderId="0" xfId="0" applyFont="1" applyAlignment="1" applyProtection="1">
      <alignment horizontal="left" vertical="top" wrapText="1"/>
    </xf>
    <xf numFmtId="165" fontId="12" fillId="0" borderId="0" xfId="0" applyNumberFormat="1" applyFont="1" applyAlignment="1" applyProtection="1">
      <alignment horizontal="right" vertical="top"/>
    </xf>
    <xf numFmtId="39" fontId="11" fillId="0" borderId="0" xfId="0" applyNumberFormat="1" applyFont="1" applyAlignment="1" applyProtection="1">
      <alignment horizontal="right" vertical="top"/>
    </xf>
    <xf numFmtId="0" fontId="10" fillId="0" borderId="0" xfId="0" applyFont="1" applyAlignment="1" applyProtection="1">
      <alignment horizontal="left" vertical="top" wrapText="1"/>
    </xf>
    <xf numFmtId="165" fontId="10" fillId="0" borderId="0" xfId="0" applyNumberFormat="1" applyFont="1" applyAlignment="1" applyProtection="1">
      <alignment horizontal="right" vertical="top"/>
    </xf>
    <xf numFmtId="39" fontId="10" fillId="0" borderId="0" xfId="0" applyNumberFormat="1" applyFont="1" applyAlignment="1" applyProtection="1">
      <alignment horizontal="right" vertical="top"/>
    </xf>
    <xf numFmtId="0" fontId="13" fillId="2" borderId="0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166" fontId="2" fillId="0" borderId="0" xfId="0" applyNumberFormat="1" applyFont="1"/>
    <xf numFmtId="167" fontId="2" fillId="0" borderId="0" xfId="0" applyNumberFormat="1" applyFont="1"/>
    <xf numFmtId="0" fontId="19" fillId="2" borderId="0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7" fontId="12" fillId="0" borderId="1" xfId="0" applyNumberFormat="1" applyFont="1" applyBorder="1" applyAlignment="1">
      <alignment horizontal="right"/>
    </xf>
    <xf numFmtId="0" fontId="20" fillId="0" borderId="2" xfId="0" applyFont="1" applyBorder="1" applyAlignment="1">
      <alignment vertical="top" wrapText="1"/>
    </xf>
    <xf numFmtId="168" fontId="20" fillId="0" borderId="2" xfId="0" applyNumberFormat="1" applyFont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7" fillId="0" borderId="0" xfId="0" applyFont="1" applyAlignment="1">
      <alignment horizontal="left" vertical="top" wrapText="1"/>
    </xf>
    <xf numFmtId="4" fontId="10" fillId="0" borderId="0" xfId="0" applyNumberFormat="1" applyFont="1" applyAlignment="1" applyProtection="1">
      <alignment horizontal="left"/>
    </xf>
    <xf numFmtId="0" fontId="7" fillId="0" borderId="0" xfId="0" applyFont="1" applyAlignment="1">
      <alignment horizontal="right" vertical="top" wrapText="1"/>
    </xf>
    <xf numFmtId="0" fontId="21" fillId="0" borderId="0" xfId="0" applyFont="1" applyBorder="1" applyAlignment="1">
      <alignment horizontal="left"/>
    </xf>
    <xf numFmtId="0" fontId="21" fillId="0" borderId="0" xfId="0" applyFont="1" applyBorder="1" applyAlignment="1"/>
    <xf numFmtId="0" fontId="21" fillId="0" borderId="0" xfId="0" applyFont="1"/>
    <xf numFmtId="0" fontId="21" fillId="0" borderId="0" xfId="0" applyFont="1" applyAlignment="1">
      <alignment wrapText="1"/>
    </xf>
    <xf numFmtId="0" fontId="14" fillId="0" borderId="0" xfId="0" applyFont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2" fontId="19" fillId="0" borderId="2" xfId="0" applyNumberFormat="1" applyFont="1" applyBorder="1" applyAlignment="1">
      <alignment horizontal="center" vertical="center"/>
    </xf>
    <xf numFmtId="2" fontId="19" fillId="0" borderId="2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0" fillId="0" borderId="4" xfId="0" applyFont="1" applyBorder="1" applyAlignment="1">
      <alignment vertical="top"/>
    </xf>
    <xf numFmtId="2" fontId="20" fillId="0" borderId="4" xfId="0" applyNumberFormat="1" applyFont="1" applyBorder="1" applyAlignment="1">
      <alignment vertical="top"/>
    </xf>
    <xf numFmtId="4" fontId="20" fillId="0" borderId="4" xfId="0" applyNumberFormat="1" applyFont="1" applyBorder="1" applyAlignment="1">
      <alignment vertical="top"/>
    </xf>
    <xf numFmtId="0" fontId="23" fillId="0" borderId="4" xfId="0" applyFont="1" applyBorder="1" applyAlignment="1">
      <alignment vertical="top"/>
    </xf>
    <xf numFmtId="0" fontId="23" fillId="0" borderId="5" xfId="0" applyFont="1" applyBorder="1" applyAlignment="1">
      <alignment vertical="top" wrapText="1"/>
    </xf>
    <xf numFmtId="0" fontId="23" fillId="0" borderId="0" xfId="0" applyFont="1" applyAlignment="1">
      <alignment vertical="top"/>
    </xf>
    <xf numFmtId="0" fontId="24" fillId="0" borderId="3" xfId="0" applyFont="1" applyBorder="1" applyAlignment="1">
      <alignment horizontal="left" vertical="top"/>
    </xf>
    <xf numFmtId="0" fontId="24" fillId="0" borderId="4" xfId="0" applyFont="1" applyBorder="1" applyAlignment="1">
      <alignment horizontal="center" vertical="top"/>
    </xf>
    <xf numFmtId="0" fontId="24" fillId="0" borderId="4" xfId="0" applyFont="1" applyBorder="1" applyAlignment="1">
      <alignment horizontal="left" vertical="top"/>
    </xf>
    <xf numFmtId="2" fontId="24" fillId="0" borderId="4" xfId="0" applyNumberFormat="1" applyFont="1" applyBorder="1" applyAlignment="1">
      <alignment horizontal="right" vertical="top"/>
    </xf>
    <xf numFmtId="4" fontId="24" fillId="0" borderId="4" xfId="0" applyNumberFormat="1" applyFont="1" applyBorder="1" applyAlignment="1">
      <alignment horizontal="right" vertical="top"/>
    </xf>
    <xf numFmtId="0" fontId="25" fillId="0" borderId="4" xfId="0" applyFont="1" applyBorder="1" applyAlignment="1">
      <alignment vertical="top"/>
    </xf>
    <xf numFmtId="0" fontId="25" fillId="0" borderId="5" xfId="0" applyFont="1" applyBorder="1" applyAlignment="1">
      <alignment vertical="top" wrapText="1"/>
    </xf>
    <xf numFmtId="0" fontId="25" fillId="0" borderId="0" xfId="0" applyFont="1" applyAlignment="1">
      <alignment vertical="top"/>
    </xf>
    <xf numFmtId="0" fontId="20" fillId="0" borderId="2" xfId="0" applyFont="1" applyBorder="1" applyAlignment="1">
      <alignment vertical="top"/>
    </xf>
    <xf numFmtId="4" fontId="20" fillId="0" borderId="2" xfId="0" applyNumberFormat="1" applyFont="1" applyBorder="1" applyAlignment="1">
      <alignment vertical="top"/>
    </xf>
    <xf numFmtId="168" fontId="23" fillId="0" borderId="2" xfId="0" applyNumberFormat="1" applyFont="1" applyBorder="1" applyAlignment="1">
      <alignment vertical="top"/>
    </xf>
    <xf numFmtId="0" fontId="23" fillId="0" borderId="2" xfId="0" applyFont="1" applyBorder="1" applyAlignment="1">
      <alignment vertical="top" wrapText="1"/>
    </xf>
    <xf numFmtId="0" fontId="20" fillId="2" borderId="2" xfId="0" applyFont="1" applyFill="1" applyBorder="1" applyAlignment="1">
      <alignment vertical="top"/>
    </xf>
    <xf numFmtId="0" fontId="23" fillId="0" borderId="2" xfId="0" applyFont="1" applyBorder="1" applyAlignment="1">
      <alignment vertical="top"/>
    </xf>
    <xf numFmtId="0" fontId="20" fillId="2" borderId="2" xfId="0" applyFont="1" applyFill="1" applyBorder="1" applyAlignment="1">
      <alignment vertical="top" wrapText="1"/>
    </xf>
    <xf numFmtId="4" fontId="20" fillId="2" borderId="2" xfId="0" applyNumberFormat="1" applyFont="1" applyFill="1" applyBorder="1" applyAlignment="1">
      <alignment vertical="top"/>
    </xf>
    <xf numFmtId="0" fontId="20" fillId="0" borderId="2" xfId="0" applyFont="1" applyBorder="1" applyAlignment="1">
      <alignment vertical="top"/>
    </xf>
    <xf numFmtId="0" fontId="20" fillId="0" borderId="2" xfId="0" applyFont="1" applyBorder="1" applyAlignment="1">
      <alignment vertical="top" wrapText="1"/>
    </xf>
    <xf numFmtId="4" fontId="20" fillId="0" borderId="2" xfId="0" applyNumberFormat="1" applyFont="1" applyBorder="1" applyAlignment="1">
      <alignment vertical="top"/>
    </xf>
    <xf numFmtId="164" fontId="20" fillId="0" borderId="2" xfId="0" applyNumberFormat="1" applyFont="1" applyBorder="1" applyAlignment="1">
      <alignment vertical="top"/>
    </xf>
    <xf numFmtId="164" fontId="23" fillId="0" borderId="2" xfId="0" applyNumberFormat="1" applyFont="1" applyBorder="1" applyAlignment="1">
      <alignment vertical="top"/>
    </xf>
    <xf numFmtId="4" fontId="23" fillId="0" borderId="2" xfId="0" applyNumberFormat="1" applyFont="1" applyBorder="1" applyAlignment="1">
      <alignment vertical="top"/>
    </xf>
    <xf numFmtId="0" fontId="27" fillId="0" borderId="4" xfId="0" applyFont="1" applyBorder="1" applyAlignment="1">
      <alignment horizontal="center" vertical="top"/>
    </xf>
    <xf numFmtId="0" fontId="24" fillId="0" borderId="4" xfId="0" applyFont="1" applyBorder="1" applyAlignment="1">
      <alignment horizontal="left" vertical="top" wrapText="1"/>
    </xf>
    <xf numFmtId="0" fontId="28" fillId="0" borderId="0" xfId="0" applyFont="1" applyAlignment="1">
      <alignment horizontal="center" vertical="top"/>
    </xf>
    <xf numFmtId="169" fontId="28" fillId="0" borderId="0" xfId="0" applyNumberFormat="1" applyFont="1" applyAlignment="1">
      <alignment vertical="top"/>
    </xf>
    <xf numFmtId="166" fontId="2" fillId="0" borderId="0" xfId="0" applyNumberFormat="1" applyFont="1" applyAlignment="1">
      <alignment wrapText="1"/>
    </xf>
    <xf numFmtId="0" fontId="29" fillId="0" borderId="0" xfId="0" applyFont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170" fontId="2" fillId="0" borderId="0" xfId="0" applyNumberFormat="1" applyFont="1"/>
    <xf numFmtId="0" fontId="23" fillId="0" borderId="4" xfId="0" applyFont="1" applyBorder="1"/>
    <xf numFmtId="168" fontId="23" fillId="0" borderId="4" xfId="0" applyNumberFormat="1" applyFont="1" applyBorder="1" applyAlignment="1">
      <alignment vertical="top"/>
    </xf>
    <xf numFmtId="0" fontId="30" fillId="0" borderId="2" xfId="0" applyFont="1" applyBorder="1" applyAlignment="1">
      <alignment vertical="top"/>
    </xf>
    <xf numFmtId="0" fontId="23" fillId="0" borderId="4" xfId="0" applyFont="1" applyBorder="1" applyAlignment="1">
      <alignment vertical="top" wrapText="1"/>
    </xf>
    <xf numFmtId="168" fontId="0" fillId="0" borderId="4" xfId="0" applyNumberFormat="1" applyFont="1" applyBorder="1" applyAlignment="1">
      <alignment vertical="top"/>
    </xf>
    <xf numFmtId="0" fontId="0" fillId="0" borderId="5" xfId="0" applyFont="1" applyBorder="1" applyAlignment="1">
      <alignment vertical="top" wrapText="1"/>
    </xf>
    <xf numFmtId="0" fontId="0" fillId="0" borderId="0" xfId="0" applyFont="1" applyAlignment="1">
      <alignment vertical="top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20" fillId="0" borderId="4" xfId="0" applyFont="1" applyBorder="1" applyAlignment="1">
      <alignment vertical="top" wrapText="1"/>
    </xf>
    <xf numFmtId="0" fontId="20" fillId="0" borderId="5" xfId="0" applyFont="1" applyBorder="1" applyAlignment="1">
      <alignment vertical="top" wrapText="1"/>
    </xf>
    <xf numFmtId="0" fontId="20" fillId="2" borderId="4" xfId="0" applyFont="1" applyFill="1" applyBorder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0" fillId="0" borderId="0" xfId="0" applyFont="1" applyBorder="1" applyAlignment="1">
      <alignment vertical="top" wrapText="1"/>
    </xf>
    <xf numFmtId="4" fontId="20" fillId="0" borderId="0" xfId="0" applyNumberFormat="1" applyFont="1" applyBorder="1" applyAlignment="1">
      <alignment vertical="top"/>
    </xf>
    <xf numFmtId="0" fontId="32" fillId="0" borderId="2" xfId="0" applyFont="1" applyBorder="1" applyAlignment="1">
      <alignment vertical="top" wrapText="1"/>
    </xf>
  </cellXfs>
  <cellStyles count="3">
    <cellStyle name="Normální" xfId="0" builtinId="0"/>
    <cellStyle name="normální_Pražská konzervatoř koncertní sál RO final" xfId="1"/>
    <cellStyle name="normální_Titulní li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W32"/>
  <sheetViews>
    <sheetView zoomScale="140" zoomScaleNormal="140" workbookViewId="0">
      <selection activeCell="C33" sqref="C33"/>
    </sheetView>
  </sheetViews>
  <sheetFormatPr defaultColWidth="9" defaultRowHeight="12.75"/>
  <cols>
    <col min="1" max="1" width="13" style="9" customWidth="1"/>
    <col min="2" max="2" width="14.42578125" style="9" customWidth="1"/>
    <col min="3" max="3" width="57" style="9" customWidth="1"/>
    <col min="4" max="257" width="9" style="9"/>
  </cols>
  <sheetData>
    <row r="1" spans="1:11">
      <c r="A1" s="10"/>
      <c r="B1" s="10"/>
      <c r="C1" s="10"/>
      <c r="D1" s="10"/>
    </row>
    <row r="2" spans="1:11">
      <c r="A2" s="10"/>
      <c r="C2" s="10"/>
      <c r="D2" s="10"/>
    </row>
    <row r="3" spans="1:11">
      <c r="A3" s="10"/>
      <c r="B3" s="10"/>
      <c r="C3" s="10"/>
      <c r="D3" s="10"/>
    </row>
    <row r="4" spans="1:11">
      <c r="A4" s="10"/>
      <c r="B4" s="10"/>
      <c r="C4" s="10"/>
      <c r="D4" s="10"/>
    </row>
    <row r="5" spans="1:11">
      <c r="A5" s="10"/>
      <c r="B5" s="10"/>
      <c r="C5" s="10"/>
      <c r="D5" s="10"/>
    </row>
    <row r="6" spans="1:11">
      <c r="A6" s="10"/>
      <c r="B6" s="10"/>
      <c r="C6" s="10"/>
      <c r="D6" s="10"/>
    </row>
    <row r="7" spans="1:11">
      <c r="A7" s="10"/>
      <c r="B7" s="10"/>
      <c r="C7" s="10"/>
      <c r="D7" s="10"/>
    </row>
    <row r="8" spans="1:11">
      <c r="A8" s="10"/>
      <c r="B8" s="10"/>
      <c r="C8" s="10"/>
      <c r="D8" s="10"/>
    </row>
    <row r="9" spans="1:11">
      <c r="A9" s="10"/>
      <c r="B9" s="10"/>
      <c r="C9" s="10"/>
      <c r="D9" s="10"/>
    </row>
    <row r="10" spans="1:11" ht="18" customHeight="1">
      <c r="A10" s="10"/>
      <c r="B10" s="8"/>
      <c r="C10" s="8"/>
      <c r="D10" s="10"/>
    </row>
    <row r="11" spans="1:11" ht="55.5" customHeight="1">
      <c r="A11" s="11"/>
      <c r="B11" s="12" t="s">
        <v>0</v>
      </c>
      <c r="C11" s="13" t="s">
        <v>1</v>
      </c>
      <c r="D11" s="11"/>
    </row>
    <row r="12" spans="1:11" ht="92.1" customHeight="1">
      <c r="A12" s="10"/>
      <c r="B12" s="12" t="s">
        <v>2</v>
      </c>
      <c r="C12" s="14" t="s">
        <v>3</v>
      </c>
      <c r="D12" s="15"/>
      <c r="K12" s="16"/>
    </row>
    <row r="13" spans="1:11" ht="52.9" customHeight="1">
      <c r="A13" s="10"/>
      <c r="B13" s="12"/>
      <c r="C13" s="17"/>
      <c r="D13" s="15"/>
      <c r="K13" s="16"/>
    </row>
    <row r="14" spans="1:11" ht="18" customHeight="1">
      <c r="A14" s="10"/>
      <c r="B14" s="18"/>
      <c r="C14" s="19"/>
      <c r="D14" s="10"/>
      <c r="K14" s="20"/>
    </row>
    <row r="15" spans="1:11" ht="26.25">
      <c r="A15" s="21"/>
      <c r="B15" s="10"/>
      <c r="C15" s="21" t="s">
        <v>4</v>
      </c>
      <c r="D15" s="10"/>
    </row>
    <row r="16" spans="1:11" ht="18">
      <c r="A16" s="10"/>
      <c r="B16" s="18"/>
      <c r="C16" s="19"/>
      <c r="D16" s="10"/>
      <c r="K16" s="20"/>
    </row>
    <row r="17" spans="1:5">
      <c r="A17" s="10"/>
      <c r="B17" s="10"/>
      <c r="C17" s="10"/>
      <c r="D17" s="10"/>
    </row>
    <row r="18" spans="1:5">
      <c r="A18" s="10"/>
      <c r="B18" s="10"/>
      <c r="C18" s="22"/>
      <c r="D18" s="22"/>
    </row>
    <row r="19" spans="1:5">
      <c r="A19" s="10"/>
      <c r="B19" s="10"/>
      <c r="C19" s="10"/>
      <c r="D19" s="10"/>
    </row>
    <row r="20" spans="1:5">
      <c r="A20" s="10"/>
      <c r="B20" s="10"/>
      <c r="C20" s="10"/>
      <c r="D20" s="10"/>
    </row>
    <row r="21" spans="1:5">
      <c r="A21" s="10"/>
      <c r="B21" s="10"/>
      <c r="C21" s="10"/>
      <c r="D21" s="10"/>
    </row>
    <row r="22" spans="1:5">
      <c r="A22" s="10"/>
      <c r="B22" s="10"/>
      <c r="C22" s="10"/>
      <c r="D22" s="10"/>
    </row>
    <row r="23" spans="1:5" ht="17.25" customHeight="1">
      <c r="A23" s="23"/>
      <c r="B23" s="24" t="s">
        <v>5</v>
      </c>
      <c r="C23" s="23" t="s">
        <v>6</v>
      </c>
      <c r="D23" s="23"/>
      <c r="E23" s="7"/>
    </row>
    <row r="24" spans="1:5">
      <c r="A24" s="23"/>
      <c r="B24" s="24" t="s">
        <v>7</v>
      </c>
      <c r="C24" s="23" t="s">
        <v>8</v>
      </c>
      <c r="D24" s="23"/>
      <c r="E24" s="7"/>
    </row>
    <row r="25" spans="1:5" ht="17.25" customHeight="1">
      <c r="A25" s="23"/>
      <c r="B25" s="24"/>
      <c r="C25" s="23"/>
      <c r="D25" s="23"/>
    </row>
    <row r="26" spans="1:5" ht="17.25" customHeight="1">
      <c r="A26" s="23"/>
      <c r="B26" s="24"/>
      <c r="C26" s="23"/>
      <c r="D26" s="23"/>
    </row>
    <row r="27" spans="1:5">
      <c r="A27" s="23"/>
      <c r="B27" s="24"/>
      <c r="C27" s="23"/>
      <c r="D27" s="23"/>
    </row>
    <row r="28" spans="1:5">
      <c r="A28" s="23"/>
      <c r="B28" s="24" t="s">
        <v>9</v>
      </c>
      <c r="C28" s="23" t="s">
        <v>10</v>
      </c>
      <c r="D28" s="23"/>
    </row>
    <row r="29" spans="1:5">
      <c r="A29" s="23"/>
      <c r="B29" s="24" t="s">
        <v>11</v>
      </c>
      <c r="C29" s="23" t="s">
        <v>8</v>
      </c>
      <c r="D29" s="23"/>
    </row>
    <row r="30" spans="1:5">
      <c r="A30" s="23"/>
      <c r="B30" s="24"/>
      <c r="C30" s="23"/>
      <c r="D30" s="23"/>
    </row>
    <row r="31" spans="1:5">
      <c r="A31" s="23"/>
      <c r="B31" s="24" t="s">
        <v>12</v>
      </c>
      <c r="C31" s="25" t="s">
        <v>13</v>
      </c>
      <c r="D31" s="23"/>
    </row>
    <row r="32" spans="1:5">
      <c r="A32" s="23"/>
      <c r="B32" s="24" t="s">
        <v>14</v>
      </c>
      <c r="C32" s="26" t="s">
        <v>15</v>
      </c>
      <c r="D32" s="23"/>
    </row>
  </sheetData>
  <mergeCells count="2">
    <mergeCell ref="B10:C10"/>
    <mergeCell ref="E23:E24"/>
  </mergeCells>
  <pageMargins left="0.78749999999999998" right="0.78749999999999998" top="0.78749999999999998" bottom="0.78749999999999998" header="0.511811023622047" footer="0.511811023622047"/>
  <pageSetup paperSize="9" orientation="portrait" horizontalDpi="300" verticalDpi="30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5536"/>
  <sheetViews>
    <sheetView tabSelected="1" zoomScale="140" zoomScaleNormal="140" workbookViewId="0">
      <selection sqref="A1:D1"/>
    </sheetView>
  </sheetViews>
  <sheetFormatPr defaultColWidth="10.5703125" defaultRowHeight="12.75"/>
  <cols>
    <col min="1" max="1" width="14.140625" style="27" customWidth="1"/>
    <col min="2" max="2" width="40.140625" style="27" customWidth="1"/>
    <col min="3" max="3" width="16.5703125" style="27" customWidth="1"/>
    <col min="4" max="4" width="15.5703125" style="27" customWidth="1"/>
    <col min="5" max="257" width="10.5703125" style="28"/>
  </cols>
  <sheetData>
    <row r="1" spans="1:7" s="27" customFormat="1" ht="27.6" customHeight="1">
      <c r="A1" s="6" t="s">
        <v>16</v>
      </c>
      <c r="B1" s="6"/>
      <c r="C1" s="6"/>
      <c r="D1" s="6"/>
    </row>
    <row r="2" spans="1:7" s="27" customFormat="1" ht="27.6" customHeight="1">
      <c r="A2" s="29"/>
      <c r="B2" s="30"/>
      <c r="C2" s="30"/>
      <c r="D2" s="30"/>
    </row>
    <row r="3" spans="1:7" s="27" customFormat="1" ht="27" customHeight="1">
      <c r="A3" s="31" t="s">
        <v>17</v>
      </c>
      <c r="B3" s="5" t="str">
        <f>TITULKA!C12</f>
        <v>Masarykovo náměstí – vegetační úpravy
úprava červen 2025</v>
      </c>
      <c r="C3" s="5"/>
      <c r="D3" s="5"/>
    </row>
    <row r="4" spans="1:7" s="27" customFormat="1" ht="12.6" customHeight="1">
      <c r="A4" s="31"/>
      <c r="B4" s="32"/>
      <c r="C4" s="32"/>
      <c r="D4" s="32"/>
    </row>
    <row r="5" spans="1:7" s="27" customFormat="1" ht="13.15" customHeight="1">
      <c r="A5" s="31"/>
      <c r="B5" s="31"/>
      <c r="C5" s="33"/>
      <c r="D5" s="33"/>
    </row>
    <row r="6" spans="1:7" s="27" customFormat="1" ht="6.6" customHeight="1">
      <c r="A6" s="33"/>
      <c r="B6" s="33"/>
      <c r="C6" s="33"/>
      <c r="D6" s="33"/>
    </row>
    <row r="7" spans="1:7" s="27" customFormat="1" ht="12.6" customHeight="1">
      <c r="A7" s="32" t="s">
        <v>18</v>
      </c>
      <c r="B7" s="32" t="str">
        <f>TITULKA!C23</f>
        <v>Město Třebíč</v>
      </c>
      <c r="C7" s="32"/>
      <c r="D7" s="32"/>
    </row>
    <row r="8" spans="1:7" s="27" customFormat="1" ht="13.15" customHeight="1">
      <c r="A8" s="32" t="s">
        <v>19</v>
      </c>
      <c r="B8" s="32" t="str">
        <f>TITULKA!C24</f>
        <v>Ing. Vít Doležel, Tyršova 10, Jihlava</v>
      </c>
      <c r="C8" s="34" t="s">
        <v>20</v>
      </c>
      <c r="D8" s="28" t="s">
        <v>21</v>
      </c>
    </row>
    <row r="9" spans="1:7" s="27" customFormat="1" ht="13.15" customHeight="1">
      <c r="A9" s="32" t="s">
        <v>22</v>
      </c>
      <c r="B9" s="32" t="str">
        <f>TITULKA!C11</f>
        <v>Třebíč</v>
      </c>
      <c r="C9" s="34" t="s">
        <v>23</v>
      </c>
      <c r="D9" s="28" t="str">
        <f>TITULKA!$C$32</f>
        <v>srpen 2025</v>
      </c>
    </row>
    <row r="10" spans="1:7" s="27" customFormat="1" ht="24.75" customHeight="1">
      <c r="A10" s="35"/>
      <c r="B10" s="35"/>
      <c r="C10" s="35"/>
      <c r="D10" s="35"/>
    </row>
    <row r="11" spans="1:7" s="27" customFormat="1" ht="22.15" customHeight="1">
      <c r="A11" s="4" t="s">
        <v>24</v>
      </c>
      <c r="B11" s="4"/>
      <c r="C11" s="36" t="s">
        <v>25</v>
      </c>
      <c r="D11" s="36" t="s">
        <v>26</v>
      </c>
    </row>
    <row r="12" spans="1:7" s="27" customFormat="1" ht="12.75" hidden="1" customHeight="1">
      <c r="A12" s="36" t="s">
        <v>27</v>
      </c>
      <c r="B12" s="36" t="s">
        <v>28</v>
      </c>
      <c r="C12" s="36" t="s">
        <v>29</v>
      </c>
      <c r="D12" s="36" t="s">
        <v>30</v>
      </c>
    </row>
    <row r="13" spans="1:7" s="27" customFormat="1" ht="15" customHeight="1">
      <c r="A13" s="35"/>
      <c r="B13" s="35"/>
      <c r="C13" s="35"/>
      <c r="D13" s="35"/>
    </row>
    <row r="14" spans="1:7" s="40" customFormat="1" ht="33.950000000000003" customHeight="1">
      <c r="A14" s="3" t="s">
        <v>31</v>
      </c>
      <c r="B14" s="3"/>
      <c r="C14" s="37">
        <f>vrn!I10</f>
        <v>0</v>
      </c>
      <c r="D14" s="38">
        <f>vrn!H10</f>
        <v>0</v>
      </c>
      <c r="E14" s="39"/>
      <c r="F14" s="39"/>
      <c r="G14" s="39"/>
    </row>
    <row r="15" spans="1:7" s="27" customFormat="1" ht="33.950000000000003" customHeight="1">
      <c r="A15" s="3" t="s">
        <v>32</v>
      </c>
      <c r="B15" s="3"/>
      <c r="C15" s="37">
        <f>veget!G14</f>
        <v>0</v>
      </c>
      <c r="D15" s="38">
        <f>veget!H14</f>
        <v>7.3078611199999992</v>
      </c>
    </row>
    <row r="16" spans="1:7" s="27" customFormat="1" ht="33.950000000000003" customHeight="1">
      <c r="A16" s="3" t="str">
        <f>veget!A48</f>
        <v>Trvalkové společenstvo ‚Silbersommer‘</v>
      </c>
      <c r="B16" s="3"/>
      <c r="C16" s="37">
        <f>veget!G48</f>
        <v>0</v>
      </c>
      <c r="D16" s="38">
        <f>veget!H48</f>
        <v>60.856700000000018</v>
      </c>
    </row>
    <row r="17" spans="1:4" ht="33.950000000000003" customHeight="1">
      <c r="A17" s="3" t="str">
        <f>veget!A97</f>
        <v xml:space="preserve">Založení trávníku parkového </v>
      </c>
      <c r="B17" s="3"/>
      <c r="C17" s="37">
        <f>veget!G97</f>
        <v>0</v>
      </c>
      <c r="D17" s="38">
        <f>veget!H97</f>
        <v>2.4612000000000002E-2</v>
      </c>
    </row>
    <row r="18" spans="1:4" ht="33.950000000000003" customHeight="1">
      <c r="A18" s="3" t="str">
        <f>veget!A112</f>
        <v>Terénní modelace</v>
      </c>
      <c r="B18" s="3"/>
      <c r="C18" s="37">
        <f>veget!G112</f>
        <v>0</v>
      </c>
      <c r="D18" s="38">
        <f>veget!H112</f>
        <v>0</v>
      </c>
    </row>
    <row r="19" spans="1:4" ht="33.950000000000003" customHeight="1">
      <c r="A19" s="3" t="str">
        <f>veget!A118</f>
        <v>Přesun hmot</v>
      </c>
      <c r="B19" s="3"/>
      <c r="C19" s="37">
        <f>veget!G118</f>
        <v>0</v>
      </c>
      <c r="D19" s="38"/>
    </row>
    <row r="20" spans="1:4" ht="33.950000000000003" customHeight="1">
      <c r="A20" s="3" t="str">
        <f>veget!A122</f>
        <v>Následná péče (následná tři vegetační období)</v>
      </c>
      <c r="B20" s="3"/>
      <c r="C20" s="37">
        <f>veget!G122</f>
        <v>0</v>
      </c>
      <c r="D20" s="38">
        <f>veget!H122</f>
        <v>0</v>
      </c>
    </row>
    <row r="21" spans="1:4" ht="23.25" customHeight="1">
      <c r="A21" s="40"/>
      <c r="B21" s="41"/>
      <c r="C21" s="37"/>
      <c r="D21" s="38"/>
    </row>
    <row r="22" spans="1:4" s="46" customFormat="1" ht="23.25" customHeight="1">
      <c r="A22" s="42"/>
      <c r="B22" s="43" t="s">
        <v>33</v>
      </c>
      <c r="C22" s="44">
        <f>SUM(C14:C20)</f>
        <v>0</v>
      </c>
      <c r="D22" s="45">
        <f>SUM(D14:D19)</f>
        <v>68.189173120000021</v>
      </c>
    </row>
    <row r="24" spans="1:4" s="46" customFormat="1" ht="23.25" customHeight="1">
      <c r="A24" s="42"/>
      <c r="B24" s="43" t="s">
        <v>34</v>
      </c>
      <c r="C24" s="44">
        <f>C22*0.21</f>
        <v>0</v>
      </c>
      <c r="D24" s="45"/>
    </row>
    <row r="26" spans="1:4" s="46" customFormat="1" ht="23.25" customHeight="1">
      <c r="A26" s="42"/>
      <c r="B26" s="43" t="s">
        <v>35</v>
      </c>
      <c r="C26" s="44">
        <f>C24+C22</f>
        <v>0</v>
      </c>
      <c r="D26" s="45"/>
    </row>
    <row r="65529" ht="12.75" customHeight="1"/>
    <row r="65530" ht="12.75" customHeight="1"/>
    <row r="65531" ht="12.75" customHeight="1"/>
    <row r="65532" ht="12.75" customHeight="1"/>
    <row r="65533" ht="12.75" customHeight="1"/>
    <row r="65534" ht="12.75" customHeight="1"/>
    <row r="65535" ht="12.75" customHeight="1"/>
    <row r="65536" ht="12.75" customHeight="1"/>
  </sheetData>
  <mergeCells count="10">
    <mergeCell ref="A16:B16"/>
    <mergeCell ref="A17:B17"/>
    <mergeCell ref="A18:B18"/>
    <mergeCell ref="A19:B19"/>
    <mergeCell ref="A20:B20"/>
    <mergeCell ref="A1:D1"/>
    <mergeCell ref="B3:D3"/>
    <mergeCell ref="A11:B11"/>
    <mergeCell ref="A14:B14"/>
    <mergeCell ref="A15:B15"/>
  </mergeCells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5536"/>
  <sheetViews>
    <sheetView zoomScale="140" zoomScaleNormal="140" workbookViewId="0">
      <selection activeCell="I10" sqref="I10"/>
    </sheetView>
  </sheetViews>
  <sheetFormatPr defaultColWidth="10.42578125" defaultRowHeight="12.75"/>
  <cols>
    <col min="1" max="1" width="7" style="47" customWidth="1"/>
    <col min="2" max="2" width="11.7109375" style="48" customWidth="1"/>
    <col min="3" max="3" width="46.5703125" style="48" customWidth="1"/>
    <col min="4" max="4" width="9.140625" style="48" customWidth="1"/>
    <col min="5" max="5" width="11.140625" style="49" customWidth="1"/>
    <col min="6" max="6" width="13.28515625" style="50" customWidth="1"/>
    <col min="7" max="7" width="21.140625" style="50" customWidth="1"/>
    <col min="8" max="9" width="15.28515625" style="49" customWidth="1"/>
    <col min="10" max="257" width="10.42578125" style="28"/>
  </cols>
  <sheetData>
    <row r="1" spans="1:256" s="27" customFormat="1" ht="19.350000000000001" customHeight="1">
      <c r="A1" s="6" t="s">
        <v>36</v>
      </c>
      <c r="B1" s="6"/>
      <c r="C1" s="6"/>
      <c r="D1" s="6"/>
      <c r="E1" s="6"/>
      <c r="F1" s="6"/>
      <c r="G1" s="6"/>
      <c r="H1" s="28"/>
      <c r="I1" s="28"/>
    </row>
    <row r="2" spans="1:256" s="27" customFormat="1" ht="23.65" customHeight="1">
      <c r="A2" s="51" t="s">
        <v>37</v>
      </c>
      <c r="B2"/>
      <c r="C2" s="51" t="str">
        <f>TITULKA!C12</f>
        <v>Masarykovo náměstí – vegetační úpravy
úprava červen 2025</v>
      </c>
      <c r="D2" s="51"/>
      <c r="E2" s="51"/>
      <c r="F2" s="51"/>
      <c r="G2" s="51"/>
      <c r="H2" s="28"/>
      <c r="I2" s="28"/>
    </row>
    <row r="3" spans="1:256" s="27" customFormat="1" ht="12.6" customHeight="1">
      <c r="A3" s="51" t="s">
        <v>38</v>
      </c>
      <c r="B3"/>
      <c r="C3" s="51" t="str">
        <f>A10</f>
        <v xml:space="preserve">Vedlejší rozpočtové náklady   </v>
      </c>
      <c r="D3" s="51"/>
      <c r="E3" s="51"/>
      <c r="F3" s="51"/>
      <c r="G3" s="51"/>
      <c r="H3" s="28"/>
      <c r="I3" s="28"/>
    </row>
    <row r="4" spans="1:256" s="27" customFormat="1" ht="13.15" customHeight="1">
      <c r="A4" s="52"/>
      <c r="B4" s="52"/>
      <c r="C4" s="51"/>
      <c r="D4" s="51"/>
      <c r="E4" s="51"/>
      <c r="F4" s="51"/>
      <c r="G4" s="51"/>
      <c r="H4" s="28"/>
      <c r="I4" s="28"/>
    </row>
    <row r="5" spans="1:256" s="27" customFormat="1" ht="6.6" customHeight="1">
      <c r="A5" s="53"/>
      <c r="B5" s="54"/>
      <c r="C5" s="55"/>
      <c r="D5" s="55"/>
      <c r="E5" s="56"/>
      <c r="F5" s="57"/>
      <c r="G5" s="57"/>
      <c r="H5" s="28"/>
      <c r="I5" s="28"/>
    </row>
    <row r="6" spans="1:256" s="27" customFormat="1" ht="12.6" customHeight="1">
      <c r="A6" s="34" t="s">
        <v>18</v>
      </c>
      <c r="B6" s="34"/>
      <c r="C6" s="34" t="str">
        <f>TITULKA!C23</f>
        <v>Město Třebíč</v>
      </c>
      <c r="D6" s="34"/>
      <c r="E6" s="34"/>
      <c r="F6" s="34"/>
      <c r="G6" s="34"/>
      <c r="H6" s="28"/>
      <c r="I6" s="28"/>
    </row>
    <row r="7" spans="1:256" s="27" customFormat="1" ht="13.15" customHeight="1">
      <c r="A7" s="34" t="s">
        <v>19</v>
      </c>
      <c r="B7" s="34"/>
      <c r="C7" s="34" t="str">
        <f>TITULKA!C29</f>
        <v>Ing. Vít Doležel, Tyršova 10, Jihlava</v>
      </c>
      <c r="D7" s="34"/>
      <c r="E7" s="34"/>
      <c r="F7"/>
      <c r="G7" s="34"/>
      <c r="H7" s="34" t="s">
        <v>20</v>
      </c>
      <c r="I7" s="28" t="s">
        <v>21</v>
      </c>
    </row>
    <row r="8" spans="1:256" s="27" customFormat="1" ht="13.15" customHeight="1">
      <c r="A8" s="34" t="s">
        <v>22</v>
      </c>
      <c r="B8" s="58"/>
      <c r="C8" s="58" t="str">
        <f>TITULKA!C11</f>
        <v>Třebíč</v>
      </c>
      <c r="D8" s="58"/>
      <c r="E8" s="59"/>
      <c r="F8"/>
      <c r="G8" s="60"/>
      <c r="H8" s="34" t="s">
        <v>23</v>
      </c>
      <c r="I8" s="28" t="str">
        <f>TITULKA!$C$32</f>
        <v>srpen 2025</v>
      </c>
    </row>
    <row r="9" spans="1:256" s="27" customFormat="1" ht="6" customHeight="1">
      <c r="A9" s="35"/>
      <c r="B9" s="35"/>
      <c r="C9" s="35"/>
      <c r="D9" s="35"/>
      <c r="E9" s="35"/>
      <c r="F9" s="35"/>
      <c r="G9" s="35"/>
      <c r="H9" s="28"/>
      <c r="I9" s="28"/>
    </row>
    <row r="10" spans="1:256" ht="14.65" customHeight="1">
      <c r="A10" s="61" t="s">
        <v>31</v>
      </c>
      <c r="B10" s="62"/>
      <c r="C10" s="62"/>
      <c r="D10" s="62"/>
      <c r="E10" s="62"/>
      <c r="F10" s="62"/>
      <c r="G10" s="63"/>
      <c r="H10"/>
      <c r="I10" s="64">
        <f>SUBTOTAL(9,F13:F28)</f>
        <v>0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ht="14.65" customHeight="1">
      <c r="A11" s="65"/>
      <c r="B11" s="65"/>
      <c r="C11" s="65"/>
      <c r="D11" s="65"/>
      <c r="E11" s="65"/>
      <c r="F11" s="65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 s="72" customFormat="1" ht="27" customHeight="1">
      <c r="A12" s="66" t="s">
        <v>39</v>
      </c>
      <c r="B12" s="66" t="s">
        <v>40</v>
      </c>
      <c r="C12" s="67" t="s">
        <v>41</v>
      </c>
      <c r="D12" s="66" t="s">
        <v>42</v>
      </c>
      <c r="E12" s="68" t="s">
        <v>43</v>
      </c>
      <c r="F12" s="68" t="s">
        <v>44</v>
      </c>
      <c r="G12" s="69" t="s">
        <v>25</v>
      </c>
      <c r="H12" s="70" t="s">
        <v>45</v>
      </c>
      <c r="I12" s="71" t="s">
        <v>46</v>
      </c>
    </row>
    <row r="13" spans="1:256" s="27" customFormat="1" ht="21.6" customHeight="1">
      <c r="A13" s="73"/>
      <c r="B13" s="74" t="s">
        <v>47</v>
      </c>
      <c r="C13" s="74" t="s">
        <v>48</v>
      </c>
      <c r="D13" s="74" t="s">
        <v>49</v>
      </c>
      <c r="E13" s="74">
        <v>1</v>
      </c>
      <c r="F13" s="74">
        <v>0</v>
      </c>
      <c r="G13" s="74">
        <f>E13*F13</f>
        <v>0</v>
      </c>
      <c r="H13" s="75">
        <v>0</v>
      </c>
      <c r="I13" s="74"/>
    </row>
    <row r="14" spans="1:256" s="27" customFormat="1" ht="21.6" customHeight="1">
      <c r="A14" s="73"/>
      <c r="B14" s="74" t="s">
        <v>47</v>
      </c>
      <c r="C14" s="74" t="s">
        <v>50</v>
      </c>
      <c r="D14" s="74" t="s">
        <v>49</v>
      </c>
      <c r="E14" s="74">
        <v>1</v>
      </c>
      <c r="F14" s="74">
        <v>0</v>
      </c>
      <c r="G14" s="74">
        <f>E14*F14</f>
        <v>0</v>
      </c>
      <c r="H14" s="75">
        <v>0</v>
      </c>
      <c r="I14" s="74"/>
    </row>
    <row r="65511" ht="12.75" customHeight="1"/>
    <row r="65512" ht="12.75" customHeight="1"/>
    <row r="65513" ht="12.75" customHeight="1"/>
    <row r="65514" ht="12.75" customHeight="1"/>
    <row r="65515" ht="12.75" customHeight="1"/>
    <row r="65516" ht="12.75" customHeight="1"/>
    <row r="65517" ht="12.75" customHeight="1"/>
    <row r="65518" ht="12.75" customHeight="1"/>
    <row r="65519" ht="12.75" customHeight="1"/>
    <row r="65520" ht="12.75" customHeight="1"/>
    <row r="65521" ht="12.75" customHeight="1"/>
    <row r="65522" ht="12.75" customHeight="1"/>
    <row r="65523" ht="12.75" customHeight="1"/>
    <row r="65524" ht="12.75" customHeight="1"/>
    <row r="65525" ht="12.75" customHeight="1"/>
    <row r="65526" ht="12.75" customHeight="1"/>
    <row r="65527" ht="12.75" customHeight="1"/>
    <row r="65528" ht="12.75" customHeight="1"/>
    <row r="65529" ht="12.75" customHeight="1"/>
    <row r="65530" ht="12.75" customHeight="1"/>
    <row r="65531" ht="12.75" customHeight="1"/>
    <row r="65532" ht="12.75" customHeight="1"/>
    <row r="65533" ht="12.75" customHeight="1"/>
    <row r="65534" ht="12.75" customHeight="1"/>
    <row r="65535" ht="12.75" customHeight="1"/>
    <row r="65536" ht="12.75" customHeight="1"/>
  </sheetData>
  <mergeCells count="1">
    <mergeCell ref="A1:G1"/>
  </mergeCells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45"/>
  <sheetViews>
    <sheetView zoomScale="140" zoomScaleNormal="140" workbookViewId="0"/>
  </sheetViews>
  <sheetFormatPr defaultColWidth="8.5703125" defaultRowHeight="12.75"/>
  <cols>
    <col min="1" max="1" width="5" customWidth="1"/>
    <col min="2" max="2" width="12.5703125" style="76" customWidth="1"/>
    <col min="3" max="3" width="40.5703125" style="77" customWidth="1"/>
    <col min="4" max="4" width="4.28515625" style="76" customWidth="1"/>
    <col min="5" max="5" width="13" customWidth="1"/>
    <col min="6" max="6" width="11.42578125" style="76" customWidth="1"/>
    <col min="7" max="7" width="19.140625" customWidth="1"/>
    <col min="8" max="8" width="11.5703125" customWidth="1"/>
    <col min="9" max="9" width="20.28515625" style="78" customWidth="1"/>
    <col min="11" max="11" width="14.140625" customWidth="1"/>
  </cols>
  <sheetData>
    <row r="1" spans="1:9" s="27" customFormat="1" ht="27.6" customHeight="1">
      <c r="A1" s="6" t="s">
        <v>36</v>
      </c>
      <c r="B1" s="6"/>
      <c r="C1" s="6"/>
      <c r="D1" s="6"/>
      <c r="E1" s="6"/>
      <c r="F1" s="6"/>
      <c r="G1" s="6"/>
      <c r="H1" s="28"/>
      <c r="I1" s="79"/>
    </row>
    <row r="2" spans="1:9" s="27" customFormat="1">
      <c r="A2" s="51" t="s">
        <v>37</v>
      </c>
      <c r="B2"/>
      <c r="C2" s="51" t="str">
        <f>TITULKA!C12</f>
        <v>Masarykovo náměstí – vegetační úpravy
úprava červen 2025</v>
      </c>
      <c r="D2" s="51"/>
      <c r="E2" s="51"/>
      <c r="F2" s="51"/>
      <c r="G2" s="51"/>
      <c r="H2" s="28"/>
      <c r="I2" s="79"/>
    </row>
    <row r="3" spans="1:9" s="27" customFormat="1" ht="12.6" customHeight="1">
      <c r="A3" s="51" t="s">
        <v>38</v>
      </c>
      <c r="B3"/>
      <c r="C3" s="51" t="str">
        <f>A12</f>
        <v xml:space="preserve">Vegetační úpravy  </v>
      </c>
      <c r="D3" s="51"/>
      <c r="E3" s="51"/>
      <c r="F3" s="51"/>
      <c r="G3" s="51"/>
      <c r="H3" s="28"/>
      <c r="I3" s="79"/>
    </row>
    <row r="4" spans="1:9" s="27" customFormat="1" ht="13.15" customHeight="1">
      <c r="A4" s="52"/>
      <c r="B4" s="52"/>
      <c r="C4" s="51"/>
      <c r="D4" s="51"/>
      <c r="E4" s="51"/>
      <c r="F4" s="51"/>
      <c r="G4" s="51"/>
      <c r="H4" s="28"/>
      <c r="I4" s="79"/>
    </row>
    <row r="5" spans="1:9" s="27" customFormat="1" ht="6.6" customHeight="1">
      <c r="A5" s="53"/>
      <c r="B5" s="54"/>
      <c r="C5" s="55"/>
      <c r="D5" s="55"/>
      <c r="E5" s="56"/>
      <c r="F5" s="57"/>
      <c r="G5" s="57"/>
      <c r="H5" s="28"/>
      <c r="I5" s="79"/>
    </row>
    <row r="6" spans="1:9" s="27" customFormat="1" ht="12.6" customHeight="1">
      <c r="A6" s="34" t="s">
        <v>18</v>
      </c>
      <c r="B6" s="34"/>
      <c r="C6" s="80" t="str">
        <f>TITULKA!C23</f>
        <v>Město Třebíč</v>
      </c>
      <c r="D6" s="34"/>
      <c r="E6" s="34"/>
      <c r="F6" s="34"/>
      <c r="G6" s="34"/>
      <c r="H6" s="28"/>
      <c r="I6" s="79"/>
    </row>
    <row r="7" spans="1:9" s="27" customFormat="1" ht="13.15" customHeight="1">
      <c r="A7" s="34" t="s">
        <v>19</v>
      </c>
      <c r="B7" s="34"/>
      <c r="C7" s="80" t="str">
        <f>TITULKA!C29</f>
        <v>Ing. Vít Doležel, Tyršova 10, Jihlava</v>
      </c>
      <c r="D7" s="34"/>
      <c r="E7" s="34"/>
      <c r="F7"/>
      <c r="G7" s="34"/>
      <c r="H7" s="34" t="s">
        <v>20</v>
      </c>
      <c r="I7" s="81" t="s">
        <v>21</v>
      </c>
    </row>
    <row r="8" spans="1:9" s="27" customFormat="1" ht="13.15" customHeight="1">
      <c r="A8" s="34" t="s">
        <v>22</v>
      </c>
      <c r="B8" s="58"/>
      <c r="C8" s="58" t="str">
        <f>TITULKA!C11</f>
        <v>Třebíč</v>
      </c>
      <c r="D8" s="58"/>
      <c r="E8" s="59"/>
      <c r="F8"/>
      <c r="G8" s="60"/>
      <c r="H8" s="34" t="s">
        <v>23</v>
      </c>
      <c r="I8" s="81" t="str">
        <f>TITULKA!$C$32</f>
        <v>srpen 2025</v>
      </c>
    </row>
    <row r="9" spans="1:9" s="27" customFormat="1" ht="13.15" customHeight="1">
      <c r="A9" s="34"/>
      <c r="B9" s="58"/>
      <c r="C9" s="58"/>
      <c r="D9" s="58"/>
      <c r="E9" s="59"/>
      <c r="F9"/>
      <c r="G9" s="60"/>
      <c r="H9" s="34"/>
      <c r="I9" s="81"/>
    </row>
    <row r="10" spans="1:9" s="84" customFormat="1" ht="20.45" customHeight="1">
      <c r="A10"/>
      <c r="B10" s="82"/>
      <c r="C10" s="82"/>
      <c r="D10" s="82"/>
      <c r="E10" s="82"/>
      <c r="F10" s="82"/>
      <c r="G10" s="83"/>
      <c r="I10" s="85"/>
    </row>
    <row r="11" spans="1:9" s="84" customFormat="1" ht="20.45" customHeight="1">
      <c r="A11" s="82"/>
      <c r="B11" s="82"/>
      <c r="C11" s="82"/>
      <c r="D11" s="82"/>
      <c r="E11" s="82"/>
      <c r="F11" s="82"/>
      <c r="G11" s="83"/>
      <c r="I11" s="85"/>
    </row>
    <row r="12" spans="1:9" s="84" customFormat="1" ht="20.45" customHeight="1">
      <c r="A12" s="82" t="s">
        <v>51</v>
      </c>
      <c r="B12" s="82"/>
      <c r="C12" s="82"/>
      <c r="D12" s="82"/>
      <c r="E12" s="82"/>
      <c r="F12" s="82"/>
      <c r="G12" s="83"/>
      <c r="I12" s="85"/>
    </row>
    <row r="13" spans="1:9" s="84" customFormat="1" ht="7.5" customHeight="1">
      <c r="A13" s="82"/>
      <c r="B13" s="82"/>
      <c r="C13" s="82"/>
      <c r="D13" s="82"/>
      <c r="E13" s="82"/>
      <c r="F13" s="82"/>
      <c r="G13" s="83"/>
      <c r="I13" s="85"/>
    </row>
    <row r="14" spans="1:9">
      <c r="A14" s="61" t="s">
        <v>52</v>
      </c>
      <c r="B14" s="86"/>
      <c r="C14" s="62"/>
      <c r="D14" s="62"/>
      <c r="E14" s="62"/>
      <c r="F14" s="62"/>
      <c r="G14" s="64">
        <f>SUBTOTAL(9,G19:G46)</f>
        <v>0</v>
      </c>
      <c r="H14" s="63">
        <f>SUM(H19:H46)</f>
        <v>7.3078611199999992</v>
      </c>
    </row>
    <row r="15" spans="1:9">
      <c r="A15" s="65"/>
      <c r="B15" s="87"/>
      <c r="C15" s="65"/>
      <c r="D15" s="65"/>
      <c r="E15" s="65"/>
      <c r="F15" s="65"/>
      <c r="G15" s="65"/>
    </row>
    <row r="16" spans="1:9" s="94" customFormat="1" ht="24">
      <c r="A16" s="88" t="s">
        <v>39</v>
      </c>
      <c r="B16" s="88" t="s">
        <v>40</v>
      </c>
      <c r="C16" s="89" t="s">
        <v>41</v>
      </c>
      <c r="D16" s="88" t="s">
        <v>42</v>
      </c>
      <c r="E16" s="90" t="s">
        <v>43</v>
      </c>
      <c r="F16" s="90" t="s">
        <v>44</v>
      </c>
      <c r="G16" s="91" t="s">
        <v>25</v>
      </c>
      <c r="H16" s="92" t="s">
        <v>45</v>
      </c>
      <c r="I16" s="93" t="s">
        <v>46</v>
      </c>
    </row>
    <row r="17" spans="1:12" s="100" customFormat="1" ht="12">
      <c r="A17" s="2" t="s">
        <v>53</v>
      </c>
      <c r="B17" s="2"/>
      <c r="C17" s="2"/>
      <c r="D17" s="95"/>
      <c r="E17" s="96"/>
      <c r="F17" s="97"/>
      <c r="G17" s="97"/>
      <c r="H17" s="98"/>
      <c r="I17" s="99"/>
    </row>
    <row r="18" spans="1:12" s="108" customFormat="1" ht="12">
      <c r="A18" s="101" t="s">
        <v>54</v>
      </c>
      <c r="B18" s="102"/>
      <c r="C18" s="103"/>
      <c r="D18" s="102"/>
      <c r="E18" s="104"/>
      <c r="F18" s="105"/>
      <c r="G18" s="105"/>
      <c r="H18" s="106"/>
      <c r="I18" s="107"/>
    </row>
    <row r="19" spans="1:12" s="100" customFormat="1" ht="24">
      <c r="A19" s="109"/>
      <c r="B19" s="109" t="s">
        <v>55</v>
      </c>
      <c r="C19" s="74" t="s">
        <v>56</v>
      </c>
      <c r="D19" s="109" t="s">
        <v>57</v>
      </c>
      <c r="E19" s="110">
        <v>16</v>
      </c>
      <c r="F19" s="110"/>
      <c r="G19" s="110">
        <f t="shared" ref="G19:G36" si="0">E19*F19</f>
        <v>0</v>
      </c>
      <c r="H19" s="111">
        <v>0</v>
      </c>
      <c r="I19" s="112"/>
    </row>
    <row r="20" spans="1:12" s="100" customFormat="1" ht="12">
      <c r="A20" s="113"/>
      <c r="B20" s="114" t="s">
        <v>58</v>
      </c>
      <c r="C20" s="115" t="s">
        <v>59</v>
      </c>
      <c r="D20" s="113" t="s">
        <v>60</v>
      </c>
      <c r="E20" s="116">
        <v>8</v>
      </c>
      <c r="F20" s="110"/>
      <c r="G20" s="110">
        <f t="shared" si="0"/>
        <v>0</v>
      </c>
      <c r="H20" s="111">
        <f>E20*0.6</f>
        <v>4.8</v>
      </c>
      <c r="I20" s="112" t="s">
        <v>61</v>
      </c>
    </row>
    <row r="21" spans="1:12" s="100" customFormat="1" ht="12">
      <c r="A21" s="109"/>
      <c r="B21" s="109" t="s">
        <v>62</v>
      </c>
      <c r="C21" s="74" t="s">
        <v>63</v>
      </c>
      <c r="D21" s="109" t="s">
        <v>57</v>
      </c>
      <c r="E21" s="110">
        <v>16</v>
      </c>
      <c r="F21" s="110"/>
      <c r="G21" s="110">
        <f t="shared" si="0"/>
        <v>0</v>
      </c>
      <c r="H21" s="111">
        <v>0</v>
      </c>
      <c r="I21" s="112"/>
    </row>
    <row r="22" spans="1:12" s="100" customFormat="1" ht="12">
      <c r="A22" s="117"/>
      <c r="B22" s="114" t="s">
        <v>58</v>
      </c>
      <c r="C22" s="118" t="s">
        <v>64</v>
      </c>
      <c r="D22" s="117" t="s">
        <v>57</v>
      </c>
      <c r="E22" s="119">
        <v>15</v>
      </c>
      <c r="F22" s="119"/>
      <c r="G22" s="110">
        <f t="shared" si="0"/>
        <v>0</v>
      </c>
      <c r="H22" s="111">
        <v>1.5</v>
      </c>
      <c r="I22" s="112"/>
    </row>
    <row r="23" spans="1:12" s="100" customFormat="1" ht="24">
      <c r="A23" s="117"/>
      <c r="B23" s="114" t="s">
        <v>58</v>
      </c>
      <c r="C23" s="118" t="s">
        <v>65</v>
      </c>
      <c r="D23" s="117" t="s">
        <v>57</v>
      </c>
      <c r="E23" s="119">
        <v>1</v>
      </c>
      <c r="F23" s="119"/>
      <c r="G23" s="110">
        <f t="shared" si="0"/>
        <v>0</v>
      </c>
      <c r="H23" s="111">
        <v>0.1</v>
      </c>
      <c r="I23" s="112"/>
      <c r="L23" s="100" t="s">
        <v>66</v>
      </c>
    </row>
    <row r="24" spans="1:12" s="100" customFormat="1" ht="24">
      <c r="A24" s="109"/>
      <c r="B24" s="109" t="s">
        <v>67</v>
      </c>
      <c r="C24" s="74" t="s">
        <v>68</v>
      </c>
      <c r="D24" s="109" t="s">
        <v>69</v>
      </c>
      <c r="E24" s="120">
        <v>8.0000000000000004E-4</v>
      </c>
      <c r="F24" s="110"/>
      <c r="G24" s="110">
        <f t="shared" si="0"/>
        <v>0</v>
      </c>
      <c r="H24" s="111">
        <v>0</v>
      </c>
      <c r="I24" s="112"/>
    </row>
    <row r="25" spans="1:12" s="100" customFormat="1" ht="13.15" customHeight="1">
      <c r="A25" s="117"/>
      <c r="B25" s="114" t="s">
        <v>58</v>
      </c>
      <c r="C25" s="115" t="s">
        <v>70</v>
      </c>
      <c r="D25" s="113" t="s">
        <v>71</v>
      </c>
      <c r="E25" s="116">
        <v>80</v>
      </c>
      <c r="F25" s="110"/>
      <c r="G25" s="110">
        <f t="shared" si="0"/>
        <v>0</v>
      </c>
      <c r="H25" s="121">
        <f>E24</f>
        <v>8.0000000000000004E-4</v>
      </c>
      <c r="I25" s="112"/>
    </row>
    <row r="26" spans="1:12" s="100" customFormat="1" ht="24">
      <c r="A26" s="109"/>
      <c r="B26" s="109" t="s">
        <v>72</v>
      </c>
      <c r="C26" s="74" t="s">
        <v>73</v>
      </c>
      <c r="D26" s="109" t="s">
        <v>57</v>
      </c>
      <c r="E26" s="110">
        <v>16</v>
      </c>
      <c r="F26" s="110"/>
      <c r="G26" s="110">
        <f t="shared" si="0"/>
        <v>0</v>
      </c>
      <c r="H26" s="111">
        <v>0</v>
      </c>
      <c r="I26" s="112"/>
    </row>
    <row r="27" spans="1:12" s="100" customFormat="1" ht="24">
      <c r="A27" s="117"/>
      <c r="B27" s="114" t="s">
        <v>58</v>
      </c>
      <c r="C27" s="115" t="s">
        <v>74</v>
      </c>
      <c r="D27" s="117" t="s">
        <v>57</v>
      </c>
      <c r="E27" s="119">
        <v>48</v>
      </c>
      <c r="F27" s="110"/>
      <c r="G27" s="110">
        <f t="shared" si="0"/>
        <v>0</v>
      </c>
      <c r="H27" s="111">
        <f>0.04*0.04*3.14*3*0.7*E27</f>
        <v>0.50641920000000007</v>
      </c>
      <c r="I27" s="112"/>
    </row>
    <row r="28" spans="1:12" s="100" customFormat="1" ht="24">
      <c r="A28" s="117"/>
      <c r="B28" s="114" t="s">
        <v>58</v>
      </c>
      <c r="C28" s="118" t="s">
        <v>75</v>
      </c>
      <c r="D28" s="117" t="s">
        <v>57</v>
      </c>
      <c r="E28" s="119">
        <v>48</v>
      </c>
      <c r="F28" s="110"/>
      <c r="G28" s="110">
        <f t="shared" si="0"/>
        <v>0</v>
      </c>
      <c r="H28" s="111">
        <f>0.04*0.04*3.14*0.6*0.7*E28/2</f>
        <v>5.0641920000000007E-2</v>
      </c>
      <c r="I28" s="112"/>
    </row>
    <row r="29" spans="1:12" s="100" customFormat="1" ht="13.15" customHeight="1">
      <c r="A29" s="117"/>
      <c r="B29" s="114" t="s">
        <v>58</v>
      </c>
      <c r="C29" s="112" t="s">
        <v>76</v>
      </c>
      <c r="D29" s="114" t="s">
        <v>77</v>
      </c>
      <c r="E29" s="122">
        <v>32</v>
      </c>
      <c r="F29" s="122"/>
      <c r="G29" s="110">
        <f t="shared" si="0"/>
        <v>0</v>
      </c>
      <c r="H29" s="111">
        <v>0</v>
      </c>
      <c r="I29" s="112"/>
    </row>
    <row r="30" spans="1:12" s="100" customFormat="1" ht="25.5">
      <c r="A30" s="109"/>
      <c r="B30" s="109" t="s">
        <v>78</v>
      </c>
      <c r="C30" s="74" t="s">
        <v>79</v>
      </c>
      <c r="D30" s="109" t="s">
        <v>80</v>
      </c>
      <c r="E30" s="110">
        <v>64</v>
      </c>
      <c r="F30" s="110"/>
      <c r="G30" s="110">
        <f t="shared" si="0"/>
        <v>0</v>
      </c>
      <c r="H30" s="111">
        <v>0</v>
      </c>
      <c r="I30" s="112"/>
    </row>
    <row r="31" spans="1:12" s="100" customFormat="1" ht="13.15" customHeight="1">
      <c r="A31" s="113"/>
      <c r="B31" s="114" t="s">
        <v>58</v>
      </c>
      <c r="C31" s="115" t="s">
        <v>81</v>
      </c>
      <c r="D31" s="113" t="s">
        <v>82</v>
      </c>
      <c r="E31" s="116">
        <v>64</v>
      </c>
      <c r="F31" s="110"/>
      <c r="G31" s="110">
        <f t="shared" si="0"/>
        <v>0</v>
      </c>
      <c r="H31" s="111">
        <v>0</v>
      </c>
      <c r="I31" s="112"/>
    </row>
    <row r="32" spans="1:12" s="100" customFormat="1" ht="13.15" customHeight="1">
      <c r="A32" s="113"/>
      <c r="B32" s="114"/>
      <c r="C32" s="115" t="s">
        <v>76</v>
      </c>
      <c r="D32" s="113" t="s">
        <v>82</v>
      </c>
      <c r="E32" s="116">
        <v>32</v>
      </c>
      <c r="F32" s="110"/>
      <c r="G32" s="110">
        <f t="shared" si="0"/>
        <v>0</v>
      </c>
      <c r="H32" s="111">
        <v>0</v>
      </c>
      <c r="I32" s="112"/>
    </row>
    <row r="33" spans="1:256" s="100" customFormat="1" ht="24">
      <c r="A33" s="109"/>
      <c r="B33" s="109" t="s">
        <v>83</v>
      </c>
      <c r="C33" s="74" t="s">
        <v>84</v>
      </c>
      <c r="D33" s="109" t="s">
        <v>80</v>
      </c>
      <c r="E33" s="110">
        <v>7</v>
      </c>
      <c r="F33" s="110"/>
      <c r="G33" s="110">
        <f t="shared" si="0"/>
        <v>0</v>
      </c>
      <c r="H33" s="111">
        <v>0</v>
      </c>
      <c r="I33" s="112" t="s">
        <v>85</v>
      </c>
    </row>
    <row r="34" spans="1:256" s="100" customFormat="1" ht="13.15" customHeight="1">
      <c r="A34" s="113"/>
      <c r="B34" s="114" t="s">
        <v>58</v>
      </c>
      <c r="C34" s="115" t="s">
        <v>86</v>
      </c>
      <c r="D34" s="113" t="s">
        <v>60</v>
      </c>
      <c r="E34" s="116">
        <f>E33*0.1</f>
        <v>0.70000000000000007</v>
      </c>
      <c r="F34" s="110"/>
      <c r="G34" s="110">
        <f t="shared" si="0"/>
        <v>0</v>
      </c>
      <c r="H34" s="111">
        <f>E34*0.5</f>
        <v>0.35000000000000003</v>
      </c>
      <c r="I34" s="112"/>
    </row>
    <row r="35" spans="1:256" s="100" customFormat="1" ht="13.15" customHeight="1">
      <c r="A35" s="113"/>
      <c r="B35" s="114" t="s">
        <v>87</v>
      </c>
      <c r="C35" s="115" t="s">
        <v>88</v>
      </c>
      <c r="D35" s="113" t="s">
        <v>57</v>
      </c>
      <c r="E35" s="116">
        <v>16</v>
      </c>
      <c r="F35" s="110"/>
      <c r="G35" s="110">
        <f t="shared" si="0"/>
        <v>0</v>
      </c>
      <c r="H35" s="111"/>
      <c r="I35" s="112"/>
    </row>
    <row r="36" spans="1:256" s="100" customFormat="1" ht="12">
      <c r="A36" s="109"/>
      <c r="B36" s="109" t="s">
        <v>89</v>
      </c>
      <c r="C36" s="74" t="s">
        <v>90</v>
      </c>
      <c r="D36" s="109" t="s">
        <v>60</v>
      </c>
      <c r="E36" s="110">
        <v>1.6</v>
      </c>
      <c r="F36" s="110"/>
      <c r="G36" s="110">
        <f t="shared" si="0"/>
        <v>0</v>
      </c>
      <c r="H36" s="111">
        <v>0</v>
      </c>
      <c r="I36" s="112"/>
    </row>
    <row r="37" spans="1:256" s="108" customFormat="1" ht="12">
      <c r="A37" s="101" t="s">
        <v>91</v>
      </c>
      <c r="B37" s="123"/>
      <c r="C37" s="124"/>
      <c r="D37" s="102"/>
      <c r="E37" s="105"/>
      <c r="F37" s="105"/>
      <c r="G37" s="110"/>
      <c r="H37" s="106"/>
      <c r="I37" s="107"/>
    </row>
    <row r="38" spans="1:256" s="100" customFormat="1" ht="12">
      <c r="A38" s="109"/>
      <c r="B38" s="109" t="s">
        <v>92</v>
      </c>
      <c r="C38" s="74" t="s">
        <v>93</v>
      </c>
      <c r="D38" s="109" t="s">
        <v>80</v>
      </c>
      <c r="E38" s="110">
        <v>32</v>
      </c>
      <c r="F38" s="110"/>
      <c r="G38" s="110">
        <f t="shared" ref="G38:G46" si="1">E38*F38</f>
        <v>0</v>
      </c>
      <c r="H38" s="111">
        <v>0</v>
      </c>
      <c r="I38" s="112"/>
    </row>
    <row r="39" spans="1:256" s="100" customFormat="1" ht="24">
      <c r="A39" s="109"/>
      <c r="B39" s="109" t="s">
        <v>94</v>
      </c>
      <c r="C39" s="74" t="s">
        <v>95</v>
      </c>
      <c r="D39" s="109" t="s">
        <v>77</v>
      </c>
      <c r="E39" s="110">
        <f>4*E33</f>
        <v>28</v>
      </c>
      <c r="F39" s="110"/>
      <c r="G39" s="110">
        <f t="shared" si="1"/>
        <v>0</v>
      </c>
      <c r="H39" s="111">
        <v>0</v>
      </c>
      <c r="I39" s="112" t="s">
        <v>85</v>
      </c>
    </row>
    <row r="40" spans="1:256" s="100" customFormat="1" ht="12">
      <c r="A40" s="109"/>
      <c r="B40" s="109" t="s">
        <v>87</v>
      </c>
      <c r="C40" s="74" t="s">
        <v>96</v>
      </c>
      <c r="D40" s="109" t="s">
        <v>57</v>
      </c>
      <c r="E40" s="110">
        <v>32</v>
      </c>
      <c r="F40" s="110"/>
      <c r="G40" s="110">
        <f t="shared" si="1"/>
        <v>0</v>
      </c>
      <c r="H40" s="111">
        <v>0</v>
      </c>
      <c r="I40" s="112"/>
    </row>
    <row r="41" spans="1:256" s="100" customFormat="1" ht="12">
      <c r="A41" s="109"/>
      <c r="B41" s="109" t="s">
        <v>97</v>
      </c>
      <c r="C41" s="74" t="s">
        <v>98</v>
      </c>
      <c r="D41" s="109" t="s">
        <v>57</v>
      </c>
      <c r="E41" s="110">
        <v>1.6</v>
      </c>
      <c r="F41" s="110"/>
      <c r="G41" s="110">
        <f t="shared" si="1"/>
        <v>0</v>
      </c>
      <c r="H41" s="111">
        <v>0</v>
      </c>
      <c r="I41" s="112"/>
    </row>
    <row r="42" spans="1:256" s="100" customFormat="1" ht="24">
      <c r="A42" s="109"/>
      <c r="B42" s="109" t="s">
        <v>99</v>
      </c>
      <c r="C42" s="74" t="s">
        <v>100</v>
      </c>
      <c r="D42" s="109" t="s">
        <v>80</v>
      </c>
      <c r="E42" s="110">
        <v>0.4</v>
      </c>
      <c r="F42" s="110"/>
      <c r="G42" s="110">
        <f t="shared" si="1"/>
        <v>0</v>
      </c>
      <c r="H42" s="111">
        <v>0</v>
      </c>
      <c r="I42" s="112"/>
    </row>
    <row r="43" spans="1:256" s="100" customFormat="1" ht="36">
      <c r="A43" s="109"/>
      <c r="B43" s="109" t="s">
        <v>78</v>
      </c>
      <c r="C43" s="74" t="s">
        <v>101</v>
      </c>
      <c r="D43" s="109" t="s">
        <v>80</v>
      </c>
      <c r="E43" s="110">
        <v>0.4</v>
      </c>
      <c r="F43" s="110"/>
      <c r="G43" s="110">
        <f t="shared" si="1"/>
        <v>0</v>
      </c>
      <c r="H43" s="111">
        <v>0</v>
      </c>
      <c r="I43" s="112"/>
    </row>
    <row r="44" spans="1:256" s="100" customFormat="1" ht="12">
      <c r="A44" s="109"/>
      <c r="B44" s="109" t="s">
        <v>89</v>
      </c>
      <c r="C44" s="74" t="s">
        <v>102</v>
      </c>
      <c r="D44" s="109" t="s">
        <v>60</v>
      </c>
      <c r="E44" s="110">
        <f>E26*0.1*8</f>
        <v>12.8</v>
      </c>
      <c r="F44" s="110"/>
      <c r="G44" s="110">
        <f t="shared" si="1"/>
        <v>0</v>
      </c>
      <c r="H44" s="111">
        <v>0</v>
      </c>
      <c r="I44" s="112"/>
    </row>
    <row r="45" spans="1:256" s="100" customFormat="1" ht="12">
      <c r="A45" s="109"/>
      <c r="B45" s="109" t="s">
        <v>103</v>
      </c>
      <c r="C45" s="74" t="s">
        <v>104</v>
      </c>
      <c r="D45" s="109" t="s">
        <v>60</v>
      </c>
      <c r="E45" s="110">
        <f>E44</f>
        <v>12.8</v>
      </c>
      <c r="F45" s="110"/>
      <c r="G45" s="110">
        <f t="shared" si="1"/>
        <v>0</v>
      </c>
      <c r="H45" s="111">
        <v>0</v>
      </c>
      <c r="I45" s="112"/>
    </row>
    <row r="46" spans="1:256" s="100" customFormat="1" ht="12">
      <c r="A46" s="109"/>
      <c r="B46" s="109" t="s">
        <v>87</v>
      </c>
      <c r="C46" s="74" t="s">
        <v>105</v>
      </c>
      <c r="D46" s="109" t="s">
        <v>57</v>
      </c>
      <c r="E46" s="110">
        <v>16</v>
      </c>
      <c r="F46" s="110"/>
      <c r="G46" s="110">
        <f t="shared" si="1"/>
        <v>0</v>
      </c>
      <c r="H46" s="111">
        <v>0</v>
      </c>
      <c r="I46" s="112"/>
    </row>
    <row r="47" spans="1:256" s="129" customFormat="1">
      <c r="A47" s="77"/>
      <c r="B47" s="125"/>
      <c r="C47"/>
      <c r="D47" s="125"/>
      <c r="E47" s="126"/>
      <c r="F47" s="126"/>
      <c r="G47"/>
      <c r="H47" s="63"/>
      <c r="I47" s="127"/>
      <c r="J47"/>
      <c r="K47" s="128"/>
      <c r="IT47" s="40"/>
      <c r="IU47" s="40"/>
      <c r="IV47" s="40"/>
    </row>
    <row r="48" spans="1:256">
      <c r="A48" s="61" t="s">
        <v>106</v>
      </c>
      <c r="B48" s="86"/>
      <c r="C48" s="62"/>
      <c r="D48" s="62"/>
      <c r="E48" s="62"/>
      <c r="F48" s="62"/>
      <c r="G48" s="130">
        <f>SUBTOTAL(9,G53:G95)</f>
        <v>0</v>
      </c>
      <c r="H48" s="63">
        <f>SUM(H53:H95)</f>
        <v>60.856700000000018</v>
      </c>
      <c r="I48" s="127"/>
    </row>
    <row r="49" spans="1:9">
      <c r="A49" s="65"/>
      <c r="B49" s="87"/>
      <c r="C49" s="65"/>
      <c r="D49" s="65"/>
      <c r="E49" s="65"/>
      <c r="F49" s="65"/>
      <c r="G49" s="65"/>
    </row>
    <row r="50" spans="1:9" s="94" customFormat="1" ht="24">
      <c r="A50" s="88" t="s">
        <v>39</v>
      </c>
      <c r="B50" s="88" t="s">
        <v>40</v>
      </c>
      <c r="C50" s="89" t="s">
        <v>41</v>
      </c>
      <c r="D50" s="88" t="s">
        <v>42</v>
      </c>
      <c r="E50" s="90" t="s">
        <v>43</v>
      </c>
      <c r="F50" s="90" t="s">
        <v>44</v>
      </c>
      <c r="G50" s="91" t="s">
        <v>25</v>
      </c>
      <c r="H50" s="92" t="s">
        <v>45</v>
      </c>
      <c r="I50" s="93" t="s">
        <v>46</v>
      </c>
    </row>
    <row r="51" spans="1:9" s="100" customFormat="1" ht="12">
      <c r="A51" s="2" t="s">
        <v>53</v>
      </c>
      <c r="B51" s="2"/>
      <c r="C51" s="2"/>
      <c r="D51" s="95"/>
      <c r="E51" s="96"/>
      <c r="F51" s="97"/>
      <c r="G51" s="97"/>
      <c r="H51" s="98"/>
      <c r="I51" s="99"/>
    </row>
    <row r="52" spans="1:9" s="100" customFormat="1" ht="12">
      <c r="A52" s="101" t="s">
        <v>107</v>
      </c>
      <c r="B52" s="95"/>
      <c r="C52" s="131"/>
      <c r="D52" s="95"/>
      <c r="E52" s="97"/>
      <c r="F52" s="97"/>
      <c r="G52" s="97"/>
      <c r="H52" s="132"/>
      <c r="I52" s="99"/>
    </row>
    <row r="53" spans="1:9" s="100" customFormat="1" ht="24">
      <c r="A53" s="109"/>
      <c r="B53" s="109" t="s">
        <v>108</v>
      </c>
      <c r="C53" s="74" t="s">
        <v>109</v>
      </c>
      <c r="D53" s="133" t="s">
        <v>110</v>
      </c>
      <c r="E53" s="110">
        <v>33.6</v>
      </c>
      <c r="F53" s="110"/>
      <c r="G53" s="110">
        <f t="shared" ref="G53:G89" si="2">E53*F53</f>
        <v>0</v>
      </c>
      <c r="H53" s="111">
        <v>0</v>
      </c>
      <c r="I53" s="112"/>
    </row>
    <row r="54" spans="1:9" s="100" customFormat="1" ht="48">
      <c r="A54" s="109"/>
      <c r="B54" s="109" t="s">
        <v>111</v>
      </c>
      <c r="C54" s="74" t="s">
        <v>112</v>
      </c>
      <c r="D54" s="133" t="s">
        <v>110</v>
      </c>
      <c r="E54" s="110">
        <v>33.6</v>
      </c>
      <c r="F54" s="110"/>
      <c r="G54" s="110">
        <f t="shared" si="2"/>
        <v>0</v>
      </c>
      <c r="H54" s="111">
        <v>0</v>
      </c>
      <c r="I54" s="112"/>
    </row>
    <row r="55" spans="1:9" s="100" customFormat="1" ht="24">
      <c r="A55" s="109"/>
      <c r="B55" s="109" t="s">
        <v>113</v>
      </c>
      <c r="C55" s="74" t="s">
        <v>114</v>
      </c>
      <c r="D55" s="109" t="s">
        <v>115</v>
      </c>
      <c r="E55" s="110">
        <v>224</v>
      </c>
      <c r="F55" s="110"/>
      <c r="G55" s="110">
        <f t="shared" si="2"/>
        <v>0</v>
      </c>
      <c r="H55" s="111">
        <v>0</v>
      </c>
      <c r="I55" s="112"/>
    </row>
    <row r="56" spans="1:9" s="100" customFormat="1" ht="12">
      <c r="A56" s="109"/>
      <c r="B56" s="109" t="s">
        <v>58</v>
      </c>
      <c r="C56" s="74" t="s">
        <v>116</v>
      </c>
      <c r="D56" s="109" t="s">
        <v>117</v>
      </c>
      <c r="E56" s="110">
        <v>2.24E-2</v>
      </c>
      <c r="F56" s="110"/>
      <c r="G56" s="110">
        <f t="shared" si="2"/>
        <v>0</v>
      </c>
      <c r="H56" s="111">
        <v>0</v>
      </c>
      <c r="I56" s="112" t="s">
        <v>118</v>
      </c>
    </row>
    <row r="57" spans="1:9" s="100" customFormat="1" ht="24">
      <c r="A57" s="109"/>
      <c r="B57" s="109" t="s">
        <v>119</v>
      </c>
      <c r="C57" s="74" t="s">
        <v>120</v>
      </c>
      <c r="D57" s="109" t="s">
        <v>115</v>
      </c>
      <c r="E57" s="110">
        <v>224</v>
      </c>
      <c r="F57" s="110"/>
      <c r="G57" s="110">
        <f t="shared" si="2"/>
        <v>0</v>
      </c>
      <c r="H57" s="111">
        <v>0</v>
      </c>
      <c r="I57" s="112"/>
    </row>
    <row r="58" spans="1:9" s="100" customFormat="1" ht="36">
      <c r="A58" s="109"/>
      <c r="B58" s="109" t="s">
        <v>121</v>
      </c>
      <c r="C58" s="74" t="s">
        <v>122</v>
      </c>
      <c r="D58" s="133" t="s">
        <v>123</v>
      </c>
      <c r="E58" s="110">
        <v>224</v>
      </c>
      <c r="F58" s="110"/>
      <c r="G58" s="110">
        <f t="shared" si="2"/>
        <v>0</v>
      </c>
      <c r="H58" s="111">
        <v>0</v>
      </c>
      <c r="I58" s="112" t="s">
        <v>124</v>
      </c>
    </row>
    <row r="59" spans="1:9" s="100" customFormat="1" ht="12">
      <c r="A59" s="109"/>
      <c r="B59" s="109" t="s">
        <v>58</v>
      </c>
      <c r="C59" s="74" t="s">
        <v>125</v>
      </c>
      <c r="D59" s="109" t="s">
        <v>69</v>
      </c>
      <c r="E59" s="110">
        <v>40.32</v>
      </c>
      <c r="F59" s="110"/>
      <c r="G59" s="110">
        <f t="shared" si="2"/>
        <v>0</v>
      </c>
      <c r="H59" s="111">
        <f>E59</f>
        <v>40.32</v>
      </c>
      <c r="I59" s="112"/>
    </row>
    <row r="60" spans="1:9" s="100" customFormat="1" ht="12">
      <c r="A60" s="109"/>
      <c r="B60" s="109" t="s">
        <v>87</v>
      </c>
      <c r="C60" s="74" t="s">
        <v>126</v>
      </c>
      <c r="D60" s="109" t="s">
        <v>69</v>
      </c>
      <c r="E60" s="110">
        <v>40.32</v>
      </c>
      <c r="F60" s="110"/>
      <c r="G60" s="110">
        <f t="shared" si="2"/>
        <v>0</v>
      </c>
      <c r="H60" s="111">
        <v>0</v>
      </c>
      <c r="I60" s="112"/>
    </row>
    <row r="61" spans="1:9" s="100" customFormat="1" ht="12">
      <c r="A61" s="101" t="s">
        <v>54</v>
      </c>
      <c r="B61" s="95"/>
      <c r="C61" s="131"/>
      <c r="D61" s="95"/>
      <c r="E61" s="97"/>
      <c r="F61" s="97"/>
      <c r="G61" s="110">
        <f t="shared" si="2"/>
        <v>0</v>
      </c>
      <c r="H61" s="132"/>
      <c r="I61" s="99"/>
    </row>
    <row r="62" spans="1:9" s="100" customFormat="1" ht="12">
      <c r="A62" s="109"/>
      <c r="B62" s="109" t="s">
        <v>127</v>
      </c>
      <c r="C62" s="74" t="s">
        <v>128</v>
      </c>
      <c r="D62" s="109" t="s">
        <v>57</v>
      </c>
      <c r="E62" s="110">
        <v>1862</v>
      </c>
      <c r="F62" s="110"/>
      <c r="G62" s="110">
        <f t="shared" si="2"/>
        <v>0</v>
      </c>
      <c r="H62" s="111">
        <v>0</v>
      </c>
      <c r="I62" s="112"/>
    </row>
    <row r="63" spans="1:9" s="100" customFormat="1" ht="24">
      <c r="A63" s="109"/>
      <c r="B63" s="109" t="s">
        <v>129</v>
      </c>
      <c r="C63" s="74" t="s">
        <v>130</v>
      </c>
      <c r="D63" s="109" t="s">
        <v>57</v>
      </c>
      <c r="E63" s="110">
        <v>1862</v>
      </c>
      <c r="F63" s="110"/>
      <c r="G63" s="110">
        <f t="shared" si="2"/>
        <v>0</v>
      </c>
      <c r="H63" s="111">
        <v>0</v>
      </c>
      <c r="I63" s="112"/>
    </row>
    <row r="64" spans="1:9" s="100" customFormat="1" ht="24">
      <c r="A64" s="109"/>
      <c r="B64" s="109" t="s">
        <v>127</v>
      </c>
      <c r="C64" s="74" t="s">
        <v>131</v>
      </c>
      <c r="D64" s="109" t="s">
        <v>57</v>
      </c>
      <c r="E64" s="110">
        <v>5672</v>
      </c>
      <c r="F64" s="110"/>
      <c r="G64" s="110">
        <f t="shared" si="2"/>
        <v>0</v>
      </c>
      <c r="H64" s="111">
        <v>0</v>
      </c>
      <c r="I64" s="112"/>
    </row>
    <row r="65" spans="1:9" s="100" customFormat="1" ht="12">
      <c r="A65" s="109"/>
      <c r="B65" s="109" t="s">
        <v>132</v>
      </c>
      <c r="C65" s="74" t="s">
        <v>133</v>
      </c>
      <c r="D65" s="109" t="s">
        <v>57</v>
      </c>
      <c r="E65" s="110">
        <v>5672</v>
      </c>
      <c r="F65" s="110"/>
      <c r="G65" s="110">
        <f t="shared" si="2"/>
        <v>0</v>
      </c>
      <c r="H65" s="111">
        <v>0</v>
      </c>
      <c r="I65" s="112"/>
    </row>
    <row r="66" spans="1:9" s="100" customFormat="1" ht="12">
      <c r="A66" s="109"/>
      <c r="B66" s="109" t="s">
        <v>58</v>
      </c>
      <c r="C66" s="74" t="s">
        <v>134</v>
      </c>
      <c r="D66" s="109" t="s">
        <v>57</v>
      </c>
      <c r="E66" s="110">
        <v>90</v>
      </c>
      <c r="F66" s="110"/>
      <c r="G66" s="110">
        <f t="shared" si="2"/>
        <v>0</v>
      </c>
      <c r="H66" s="111">
        <v>4.4999999999999997E-3</v>
      </c>
      <c r="I66" s="112"/>
    </row>
    <row r="67" spans="1:9" s="100" customFormat="1" ht="24">
      <c r="A67" s="109"/>
      <c r="B67" s="109" t="s">
        <v>58</v>
      </c>
      <c r="C67" s="74" t="s">
        <v>135</v>
      </c>
      <c r="D67" s="109" t="s">
        <v>57</v>
      </c>
      <c r="E67" s="110">
        <v>43</v>
      </c>
      <c r="F67" s="110"/>
      <c r="G67" s="110">
        <f t="shared" si="2"/>
        <v>0</v>
      </c>
      <c r="H67" s="111">
        <v>2.15E-3</v>
      </c>
      <c r="I67" s="112"/>
    </row>
    <row r="68" spans="1:9" s="100" customFormat="1" ht="24">
      <c r="A68" s="109"/>
      <c r="B68" s="109" t="s">
        <v>58</v>
      </c>
      <c r="C68" s="74" t="s">
        <v>136</v>
      </c>
      <c r="D68" s="109" t="s">
        <v>57</v>
      </c>
      <c r="E68" s="110">
        <v>43</v>
      </c>
      <c r="F68" s="110"/>
      <c r="G68" s="110">
        <f t="shared" si="2"/>
        <v>0</v>
      </c>
      <c r="H68" s="111">
        <v>2.15E-3</v>
      </c>
      <c r="I68" s="112"/>
    </row>
    <row r="69" spans="1:9" s="100" customFormat="1" ht="12">
      <c r="A69" s="109"/>
      <c r="B69" s="109" t="s">
        <v>58</v>
      </c>
      <c r="C69" s="74" t="s">
        <v>137</v>
      </c>
      <c r="D69" s="109" t="s">
        <v>57</v>
      </c>
      <c r="E69" s="110">
        <v>66</v>
      </c>
      <c r="F69" s="110"/>
      <c r="G69" s="110">
        <f t="shared" si="2"/>
        <v>0</v>
      </c>
      <c r="H69" s="111">
        <v>3.3E-3</v>
      </c>
      <c r="I69" s="112"/>
    </row>
    <row r="70" spans="1:9" s="100" customFormat="1" ht="12">
      <c r="A70" s="109"/>
      <c r="B70" s="109" t="s">
        <v>58</v>
      </c>
      <c r="C70" s="74" t="s">
        <v>138</v>
      </c>
      <c r="D70" s="109" t="s">
        <v>57</v>
      </c>
      <c r="E70" s="110">
        <v>113</v>
      </c>
      <c r="F70" s="110"/>
      <c r="G70" s="110">
        <f t="shared" si="2"/>
        <v>0</v>
      </c>
      <c r="H70" s="111">
        <v>5.6499999999999996E-3</v>
      </c>
      <c r="I70" s="112"/>
    </row>
    <row r="71" spans="1:9" s="100" customFormat="1" ht="12">
      <c r="A71" s="109"/>
      <c r="B71" s="109" t="s">
        <v>58</v>
      </c>
      <c r="C71" s="74" t="s">
        <v>139</v>
      </c>
      <c r="D71" s="109" t="s">
        <v>57</v>
      </c>
      <c r="E71" s="110">
        <v>90</v>
      </c>
      <c r="F71" s="110"/>
      <c r="G71" s="110">
        <f t="shared" si="2"/>
        <v>0</v>
      </c>
      <c r="H71" s="111">
        <v>4.4999999999999997E-3</v>
      </c>
      <c r="I71" s="112"/>
    </row>
    <row r="72" spans="1:9" s="100" customFormat="1" ht="12">
      <c r="A72" s="109"/>
      <c r="B72" s="109" t="s">
        <v>58</v>
      </c>
      <c r="C72" s="74" t="s">
        <v>140</v>
      </c>
      <c r="D72" s="109" t="s">
        <v>57</v>
      </c>
      <c r="E72" s="110">
        <v>66</v>
      </c>
      <c r="F72" s="110"/>
      <c r="G72" s="110">
        <f t="shared" si="2"/>
        <v>0</v>
      </c>
      <c r="H72" s="111">
        <v>3.3E-3</v>
      </c>
      <c r="I72" s="112"/>
    </row>
    <row r="73" spans="1:9" s="100" customFormat="1" ht="12">
      <c r="A73" s="109"/>
      <c r="B73" s="109" t="s">
        <v>58</v>
      </c>
      <c r="C73" s="74" t="s">
        <v>141</v>
      </c>
      <c r="D73" s="109" t="s">
        <v>57</v>
      </c>
      <c r="E73" s="110">
        <v>113</v>
      </c>
      <c r="F73" s="110"/>
      <c r="G73" s="110">
        <f t="shared" si="2"/>
        <v>0</v>
      </c>
      <c r="H73" s="111">
        <v>5.6499999999999996E-3</v>
      </c>
      <c r="I73" s="112"/>
    </row>
    <row r="74" spans="1:9" s="100" customFormat="1" ht="12">
      <c r="A74" s="109"/>
      <c r="B74" s="109" t="s">
        <v>58</v>
      </c>
      <c r="C74" s="74" t="s">
        <v>142</v>
      </c>
      <c r="D74" s="109" t="s">
        <v>57</v>
      </c>
      <c r="E74" s="110">
        <v>203</v>
      </c>
      <c r="F74" s="110"/>
      <c r="G74" s="110">
        <f t="shared" si="2"/>
        <v>0</v>
      </c>
      <c r="H74" s="111">
        <v>1.0149999999999999E-2</v>
      </c>
      <c r="I74" s="112"/>
    </row>
    <row r="75" spans="1:9" s="100" customFormat="1" ht="12">
      <c r="A75" s="109"/>
      <c r="B75" s="109" t="s">
        <v>58</v>
      </c>
      <c r="C75" s="74" t="s">
        <v>143</v>
      </c>
      <c r="D75" s="109" t="s">
        <v>57</v>
      </c>
      <c r="E75" s="110">
        <v>113</v>
      </c>
      <c r="F75" s="110"/>
      <c r="G75" s="110">
        <f t="shared" si="2"/>
        <v>0</v>
      </c>
      <c r="H75" s="111">
        <v>5.6499999999999996E-3</v>
      </c>
      <c r="I75" s="112"/>
    </row>
    <row r="76" spans="1:9" s="100" customFormat="1" ht="12">
      <c r="A76" s="109"/>
      <c r="B76" s="109" t="s">
        <v>58</v>
      </c>
      <c r="C76" s="74" t="s">
        <v>144</v>
      </c>
      <c r="D76" s="109" t="s">
        <v>57</v>
      </c>
      <c r="E76" s="110">
        <v>293</v>
      </c>
      <c r="F76" s="110"/>
      <c r="G76" s="110">
        <f t="shared" si="2"/>
        <v>0</v>
      </c>
      <c r="H76" s="111">
        <v>1.465E-2</v>
      </c>
      <c r="I76" s="112"/>
    </row>
    <row r="77" spans="1:9" s="100" customFormat="1" ht="12">
      <c r="A77" s="109"/>
      <c r="B77" s="109" t="s">
        <v>58</v>
      </c>
      <c r="C77" s="74" t="s">
        <v>145</v>
      </c>
      <c r="D77" s="109" t="s">
        <v>57</v>
      </c>
      <c r="E77" s="110">
        <v>90</v>
      </c>
      <c r="F77" s="110"/>
      <c r="G77" s="110">
        <f t="shared" si="2"/>
        <v>0</v>
      </c>
      <c r="H77" s="111">
        <v>4.4999999999999997E-3</v>
      </c>
      <c r="I77" s="112"/>
    </row>
    <row r="78" spans="1:9" s="100" customFormat="1" ht="12">
      <c r="A78" s="109"/>
      <c r="B78" s="109" t="s">
        <v>58</v>
      </c>
      <c r="C78" s="74" t="s">
        <v>146</v>
      </c>
      <c r="D78" s="109" t="s">
        <v>57</v>
      </c>
      <c r="E78" s="110">
        <v>90</v>
      </c>
      <c r="F78" s="110"/>
      <c r="G78" s="110">
        <f t="shared" si="2"/>
        <v>0</v>
      </c>
      <c r="H78" s="111">
        <v>4.4999999999999997E-3</v>
      </c>
      <c r="I78" s="112"/>
    </row>
    <row r="79" spans="1:9" s="100" customFormat="1" ht="12">
      <c r="A79" s="109"/>
      <c r="B79" s="109" t="s">
        <v>58</v>
      </c>
      <c r="C79" s="74" t="s">
        <v>147</v>
      </c>
      <c r="D79" s="109" t="s">
        <v>57</v>
      </c>
      <c r="E79" s="110">
        <v>90</v>
      </c>
      <c r="F79" s="110"/>
      <c r="G79" s="110">
        <f t="shared" si="2"/>
        <v>0</v>
      </c>
      <c r="H79" s="111">
        <v>4.4999999999999997E-3</v>
      </c>
      <c r="I79" s="112"/>
    </row>
    <row r="80" spans="1:9" s="100" customFormat="1" ht="12">
      <c r="A80" s="109"/>
      <c r="B80" s="109" t="s">
        <v>58</v>
      </c>
      <c r="C80" s="74" t="s">
        <v>148</v>
      </c>
      <c r="D80" s="109" t="s">
        <v>57</v>
      </c>
      <c r="E80" s="110">
        <v>90</v>
      </c>
      <c r="F80" s="110"/>
      <c r="G80" s="110">
        <f t="shared" si="2"/>
        <v>0</v>
      </c>
      <c r="H80" s="111">
        <v>4.4999999999999997E-3</v>
      </c>
      <c r="I80" s="112"/>
    </row>
    <row r="81" spans="1:9" s="100" customFormat="1" ht="12">
      <c r="A81" s="109"/>
      <c r="B81" s="109" t="s">
        <v>58</v>
      </c>
      <c r="C81" s="74" t="s">
        <v>149</v>
      </c>
      <c r="D81" s="109" t="s">
        <v>57</v>
      </c>
      <c r="E81" s="110">
        <v>90</v>
      </c>
      <c r="F81" s="110"/>
      <c r="G81" s="110">
        <f t="shared" si="2"/>
        <v>0</v>
      </c>
      <c r="H81" s="111">
        <v>4.4999999999999997E-3</v>
      </c>
      <c r="I81" s="112"/>
    </row>
    <row r="82" spans="1:9" s="100" customFormat="1" ht="12">
      <c r="A82" s="109"/>
      <c r="B82" s="109" t="s">
        <v>58</v>
      </c>
      <c r="C82" s="74" t="s">
        <v>150</v>
      </c>
      <c r="D82" s="109" t="s">
        <v>57</v>
      </c>
      <c r="E82" s="110">
        <v>179</v>
      </c>
      <c r="F82" s="110"/>
      <c r="G82" s="110">
        <f t="shared" si="2"/>
        <v>0</v>
      </c>
      <c r="H82" s="111">
        <v>8.9499999999999996E-3</v>
      </c>
      <c r="I82" s="112"/>
    </row>
    <row r="83" spans="1:9" s="100" customFormat="1" ht="12">
      <c r="A83" s="109"/>
      <c r="B83" s="109" t="s">
        <v>58</v>
      </c>
      <c r="C83" s="74" t="s">
        <v>151</v>
      </c>
      <c r="D83" s="109" t="s">
        <v>57</v>
      </c>
      <c r="E83" s="110">
        <v>1563</v>
      </c>
      <c r="F83" s="110"/>
      <c r="G83" s="110">
        <f t="shared" si="2"/>
        <v>0</v>
      </c>
      <c r="H83" s="111">
        <v>7.8149999999999997E-2</v>
      </c>
      <c r="I83" s="112"/>
    </row>
    <row r="84" spans="1:9" s="100" customFormat="1" ht="12">
      <c r="A84" s="109"/>
      <c r="B84" s="109" t="s">
        <v>58</v>
      </c>
      <c r="C84" s="74" t="s">
        <v>152</v>
      </c>
      <c r="D84" s="109" t="s">
        <v>57</v>
      </c>
      <c r="E84" s="110">
        <v>1228</v>
      </c>
      <c r="F84" s="110"/>
      <c r="G84" s="110">
        <f t="shared" si="2"/>
        <v>0</v>
      </c>
      <c r="H84" s="111">
        <v>6.1400000000000003E-2</v>
      </c>
      <c r="I84" s="112"/>
    </row>
    <row r="85" spans="1:9" s="100" customFormat="1" ht="12">
      <c r="A85" s="109"/>
      <c r="B85" s="109" t="s">
        <v>58</v>
      </c>
      <c r="C85" s="74" t="s">
        <v>153</v>
      </c>
      <c r="D85" s="109" t="s">
        <v>57</v>
      </c>
      <c r="E85" s="110">
        <v>1228</v>
      </c>
      <c r="F85" s="110"/>
      <c r="G85" s="110">
        <f t="shared" si="2"/>
        <v>0</v>
      </c>
      <c r="H85" s="111">
        <v>6.1400000000000003E-2</v>
      </c>
      <c r="I85" s="112"/>
    </row>
    <row r="86" spans="1:9" s="100" customFormat="1" ht="12">
      <c r="A86" s="109"/>
      <c r="B86" s="109" t="s">
        <v>58</v>
      </c>
      <c r="C86" s="74" t="s">
        <v>154</v>
      </c>
      <c r="D86" s="109" t="s">
        <v>57</v>
      </c>
      <c r="E86" s="110">
        <v>1653</v>
      </c>
      <c r="F86" s="110"/>
      <c r="G86" s="110">
        <f t="shared" si="2"/>
        <v>0</v>
      </c>
      <c r="H86" s="111">
        <v>8.2650000000000001E-2</v>
      </c>
      <c r="I86" s="112"/>
    </row>
    <row r="87" spans="1:9" s="100" customFormat="1" ht="24">
      <c r="A87" s="109"/>
      <c r="B87" s="109" t="s">
        <v>155</v>
      </c>
      <c r="C87" s="74" t="s">
        <v>156</v>
      </c>
      <c r="D87" s="133" t="s">
        <v>123</v>
      </c>
      <c r="E87" s="110">
        <v>224</v>
      </c>
      <c r="F87" s="110"/>
      <c r="G87" s="110">
        <f t="shared" si="2"/>
        <v>0</v>
      </c>
      <c r="H87" s="111">
        <v>0</v>
      </c>
      <c r="I87" s="112"/>
    </row>
    <row r="88" spans="1:9" s="100" customFormat="1" ht="12">
      <c r="A88" s="109"/>
      <c r="B88" s="109" t="s">
        <v>58</v>
      </c>
      <c r="C88" s="74" t="s">
        <v>157</v>
      </c>
      <c r="D88" s="109" t="s">
        <v>69</v>
      </c>
      <c r="E88" s="110">
        <v>20.16</v>
      </c>
      <c r="F88" s="110"/>
      <c r="G88" s="110">
        <f t="shared" si="2"/>
        <v>0</v>
      </c>
      <c r="H88" s="111">
        <f>E88</f>
        <v>20.16</v>
      </c>
      <c r="I88" s="112"/>
    </row>
    <row r="89" spans="1:9" s="100" customFormat="1" ht="12">
      <c r="A89" s="109"/>
      <c r="B89" s="109" t="s">
        <v>87</v>
      </c>
      <c r="C89" s="74" t="s">
        <v>158</v>
      </c>
      <c r="D89" s="109" t="s">
        <v>69</v>
      </c>
      <c r="E89" s="110">
        <v>20.16</v>
      </c>
      <c r="F89" s="110"/>
      <c r="G89" s="110">
        <f t="shared" si="2"/>
        <v>0</v>
      </c>
      <c r="H89" s="111">
        <v>0</v>
      </c>
      <c r="I89" s="112"/>
    </row>
    <row r="90" spans="1:9" s="137" customFormat="1">
      <c r="A90" s="101" t="s">
        <v>91</v>
      </c>
      <c r="B90" s="98"/>
      <c r="C90" s="134"/>
      <c r="D90" s="98"/>
      <c r="E90" s="98"/>
      <c r="F90" s="98"/>
      <c r="G90" s="110"/>
      <c r="H90" s="135"/>
      <c r="I90" s="136"/>
    </row>
    <row r="91" spans="1:9" s="100" customFormat="1" ht="24">
      <c r="A91" s="109"/>
      <c r="B91" s="109" t="s">
        <v>159</v>
      </c>
      <c r="C91" s="74" t="s">
        <v>160</v>
      </c>
      <c r="D91" s="109" t="s">
        <v>80</v>
      </c>
      <c r="E91" s="110">
        <f>E57*2</f>
        <v>448</v>
      </c>
      <c r="F91" s="110"/>
      <c r="G91" s="110">
        <f>E91*F91</f>
        <v>0</v>
      </c>
      <c r="H91" s="111">
        <v>0</v>
      </c>
      <c r="I91" s="112" t="s">
        <v>161</v>
      </c>
    </row>
    <row r="92" spans="1:9" s="100" customFormat="1" ht="24">
      <c r="A92" s="109"/>
      <c r="B92" s="109" t="s">
        <v>162</v>
      </c>
      <c r="C92" s="74" t="s">
        <v>163</v>
      </c>
      <c r="D92" s="109" t="s">
        <v>80</v>
      </c>
      <c r="E92" s="110">
        <f>E57*2</f>
        <v>448</v>
      </c>
      <c r="F92" s="110"/>
      <c r="G92" s="110">
        <f>E92*F92</f>
        <v>0</v>
      </c>
      <c r="H92" s="111">
        <v>0</v>
      </c>
      <c r="I92" s="112" t="s">
        <v>161</v>
      </c>
    </row>
    <row r="93" spans="1:9" s="100" customFormat="1" ht="24">
      <c r="A93" s="109"/>
      <c r="B93" s="109" t="s">
        <v>164</v>
      </c>
      <c r="C93" s="74" t="s">
        <v>165</v>
      </c>
      <c r="D93" s="109" t="s">
        <v>80</v>
      </c>
      <c r="E93" s="110">
        <f>E57</f>
        <v>224</v>
      </c>
      <c r="F93" s="110"/>
      <c r="G93" s="110">
        <f>E93*F93</f>
        <v>0</v>
      </c>
      <c r="H93" s="111">
        <v>0</v>
      </c>
      <c r="I93" s="112" t="s">
        <v>161</v>
      </c>
    </row>
    <row r="94" spans="1:9" s="100" customFormat="1" ht="48">
      <c r="A94" s="109"/>
      <c r="B94" s="109" t="s">
        <v>166</v>
      </c>
      <c r="C94" s="109" t="s">
        <v>167</v>
      </c>
      <c r="D94" s="109" t="s">
        <v>60</v>
      </c>
      <c r="E94" s="110">
        <f>E93*0.02*3</f>
        <v>13.440000000000001</v>
      </c>
      <c r="F94" s="110"/>
      <c r="G94" s="110">
        <f>E94*F94</f>
        <v>0</v>
      </c>
      <c r="H94" s="111">
        <v>0</v>
      </c>
      <c r="I94" s="112" t="s">
        <v>168</v>
      </c>
    </row>
    <row r="95" spans="1:9" s="100" customFormat="1" ht="12">
      <c r="A95" s="109"/>
      <c r="B95" s="109" t="s">
        <v>103</v>
      </c>
      <c r="C95" s="74" t="s">
        <v>104</v>
      </c>
      <c r="D95" s="109" t="s">
        <v>60</v>
      </c>
      <c r="E95" s="110">
        <f>E94</f>
        <v>13.440000000000001</v>
      </c>
      <c r="F95" s="110"/>
      <c r="G95" s="110">
        <f>E95*F95</f>
        <v>0</v>
      </c>
      <c r="H95" s="111">
        <v>0</v>
      </c>
      <c r="I95" s="112"/>
    </row>
    <row r="97" spans="1:9">
      <c r="A97" s="61" t="s">
        <v>169</v>
      </c>
      <c r="B97" s="138"/>
      <c r="C97" s="139"/>
      <c r="D97" s="139"/>
      <c r="E97" s="139"/>
      <c r="F97" s="139"/>
      <c r="G97" s="64">
        <f>SUBTOTAL(9,G101:G110)</f>
        <v>0</v>
      </c>
      <c r="H97" s="63">
        <f>SUM(H102:H110)</f>
        <v>2.4612000000000002E-2</v>
      </c>
    </row>
    <row r="98" spans="1:9">
      <c r="A98" s="65" t="s">
        <v>170</v>
      </c>
      <c r="B98" s="140"/>
      <c r="C98" s="141"/>
      <c r="D98" s="141"/>
      <c r="E98" s="141"/>
      <c r="F98" s="141"/>
      <c r="G98" s="141"/>
    </row>
    <row r="99" spans="1:9" s="94" customFormat="1" ht="24">
      <c r="A99" s="89" t="s">
        <v>39</v>
      </c>
      <c r="B99" s="89" t="s">
        <v>40</v>
      </c>
      <c r="C99" s="89" t="s">
        <v>41</v>
      </c>
      <c r="D99" s="89" t="s">
        <v>42</v>
      </c>
      <c r="E99" s="89" t="s">
        <v>43</v>
      </c>
      <c r="F99" s="89" t="s">
        <v>44</v>
      </c>
      <c r="G99" s="89" t="s">
        <v>25</v>
      </c>
      <c r="H99" s="89" t="s">
        <v>45</v>
      </c>
      <c r="I99" s="89" t="s">
        <v>46</v>
      </c>
    </row>
    <row r="100" spans="1:9" s="100" customFormat="1" ht="12">
      <c r="A100" s="1" t="s">
        <v>53</v>
      </c>
      <c r="B100" s="1"/>
      <c r="C100" s="1"/>
      <c r="D100" s="1"/>
      <c r="E100" s="1"/>
      <c r="F100" s="1"/>
      <c r="G100" s="1"/>
      <c r="H100" s="98"/>
      <c r="I100" s="99"/>
    </row>
    <row r="101" spans="1:9" s="100" customFormat="1" ht="36">
      <c r="A101" s="74"/>
      <c r="B101" s="74" t="s">
        <v>121</v>
      </c>
      <c r="C101" s="74" t="s">
        <v>122</v>
      </c>
      <c r="D101" s="133" t="s">
        <v>123</v>
      </c>
      <c r="E101" s="74">
        <v>321</v>
      </c>
      <c r="F101" s="74"/>
      <c r="G101" s="110">
        <f t="shared" ref="G101:G108" si="3">E101*F101</f>
        <v>0</v>
      </c>
      <c r="H101" s="111">
        <v>0</v>
      </c>
      <c r="I101" s="74"/>
    </row>
    <row r="102" spans="1:9" s="100" customFormat="1" ht="24">
      <c r="A102" s="74"/>
      <c r="B102" s="74" t="s">
        <v>171</v>
      </c>
      <c r="C102" s="74" t="s">
        <v>172</v>
      </c>
      <c r="D102" s="74" t="s">
        <v>80</v>
      </c>
      <c r="E102" s="74">
        <v>2344</v>
      </c>
      <c r="F102" s="74"/>
      <c r="G102" s="110">
        <f t="shared" si="3"/>
        <v>0</v>
      </c>
      <c r="H102" s="111">
        <v>0</v>
      </c>
      <c r="I102" s="74"/>
    </row>
    <row r="103" spans="1:9" s="100" customFormat="1" ht="12">
      <c r="A103" s="74"/>
      <c r="B103" s="74" t="s">
        <v>58</v>
      </c>
      <c r="C103" s="74" t="s">
        <v>173</v>
      </c>
      <c r="D103" s="74" t="s">
        <v>117</v>
      </c>
      <c r="E103" s="74">
        <v>1.1719999999999999</v>
      </c>
      <c r="F103" s="74"/>
      <c r="G103" s="110">
        <f t="shared" si="3"/>
        <v>0</v>
      </c>
      <c r="H103" s="111">
        <f>E103/1000</f>
        <v>1.1719999999999999E-3</v>
      </c>
      <c r="I103" s="74"/>
    </row>
    <row r="104" spans="1:9" s="100" customFormat="1" ht="12">
      <c r="A104" s="74"/>
      <c r="B104" s="74" t="s">
        <v>174</v>
      </c>
      <c r="C104" s="74" t="s">
        <v>175</v>
      </c>
      <c r="D104" s="74" t="s">
        <v>80</v>
      </c>
      <c r="E104" s="74">
        <v>1172</v>
      </c>
      <c r="F104" s="74"/>
      <c r="G104" s="110">
        <f t="shared" si="3"/>
        <v>0</v>
      </c>
      <c r="H104" s="111">
        <v>0</v>
      </c>
      <c r="I104" s="74"/>
    </row>
    <row r="105" spans="1:9" s="100" customFormat="1" ht="12">
      <c r="A105" s="74"/>
      <c r="B105" s="74" t="s">
        <v>176</v>
      </c>
      <c r="C105" s="74" t="s">
        <v>177</v>
      </c>
      <c r="D105" s="74" t="s">
        <v>80</v>
      </c>
      <c r="E105" s="74">
        <v>1172</v>
      </c>
      <c r="F105" s="74"/>
      <c r="G105" s="110">
        <f t="shared" si="3"/>
        <v>0</v>
      </c>
      <c r="H105" s="111">
        <v>0</v>
      </c>
      <c r="I105" s="74"/>
    </row>
    <row r="106" spans="1:9" s="100" customFormat="1" ht="12">
      <c r="A106" s="74"/>
      <c r="B106" s="74" t="s">
        <v>178</v>
      </c>
      <c r="C106" s="74" t="s">
        <v>179</v>
      </c>
      <c r="D106" s="74" t="s">
        <v>80</v>
      </c>
      <c r="E106" s="74">
        <v>2344</v>
      </c>
      <c r="F106" s="74"/>
      <c r="G106" s="110">
        <f t="shared" si="3"/>
        <v>0</v>
      </c>
      <c r="H106" s="111">
        <v>0</v>
      </c>
      <c r="I106" s="74"/>
    </row>
    <row r="107" spans="1:9" s="100" customFormat="1" ht="24">
      <c r="A107" s="74"/>
      <c r="B107" s="74" t="s">
        <v>180</v>
      </c>
      <c r="C107" s="74" t="s">
        <v>181</v>
      </c>
      <c r="D107" s="74" t="s">
        <v>80</v>
      </c>
      <c r="E107" s="74">
        <v>1172</v>
      </c>
      <c r="F107" s="74"/>
      <c r="G107" s="110">
        <f t="shared" si="3"/>
        <v>0</v>
      </c>
      <c r="H107" s="111">
        <v>0</v>
      </c>
      <c r="I107" s="74"/>
    </row>
    <row r="108" spans="1:9" s="100" customFormat="1" ht="12">
      <c r="A108" s="74"/>
      <c r="B108" s="74" t="s">
        <v>58</v>
      </c>
      <c r="C108" s="74" t="s">
        <v>182</v>
      </c>
      <c r="D108" s="74" t="s">
        <v>183</v>
      </c>
      <c r="E108" s="74">
        <v>23.44</v>
      </c>
      <c r="F108" s="74"/>
      <c r="G108" s="110">
        <f t="shared" si="3"/>
        <v>0</v>
      </c>
      <c r="H108" s="111">
        <f>E108/1000</f>
        <v>2.3440000000000003E-2</v>
      </c>
      <c r="I108" s="74" t="s">
        <v>184</v>
      </c>
    </row>
    <row r="109" spans="1:9" s="100" customFormat="1" ht="12">
      <c r="A109" s="101" t="s">
        <v>91</v>
      </c>
      <c r="B109" s="142"/>
      <c r="C109" s="142"/>
      <c r="D109" s="142"/>
      <c r="E109" s="142"/>
      <c r="F109" s="142"/>
      <c r="G109" s="110"/>
      <c r="H109" s="111"/>
      <c r="I109" s="143"/>
    </row>
    <row r="110" spans="1:9" s="100" customFormat="1" ht="37.5">
      <c r="A110" s="74"/>
      <c r="B110" s="74" t="s">
        <v>185</v>
      </c>
      <c r="C110" s="74" t="s">
        <v>186</v>
      </c>
      <c r="D110" s="74" t="s">
        <v>80</v>
      </c>
      <c r="E110" s="74">
        <f>E104</f>
        <v>1172</v>
      </c>
      <c r="F110" s="74"/>
      <c r="G110" s="110">
        <f>E110*F110</f>
        <v>0</v>
      </c>
      <c r="H110" s="111">
        <v>0</v>
      </c>
      <c r="I110" s="74"/>
    </row>
    <row r="112" spans="1:9">
      <c r="A112" s="61" t="s">
        <v>187</v>
      </c>
      <c r="B112" s="138"/>
      <c r="C112" s="139"/>
      <c r="D112" s="139"/>
      <c r="E112" s="139"/>
      <c r="F112" s="139"/>
      <c r="G112" s="64">
        <f>SUBTOTAL(9,G116:G116)</f>
        <v>0</v>
      </c>
      <c r="H112" s="63">
        <f>SUM(H116:H116)</f>
        <v>0</v>
      </c>
    </row>
    <row r="113" spans="1:13">
      <c r="A113" s="65" t="s">
        <v>170</v>
      </c>
      <c r="B113" s="140"/>
      <c r="C113" s="141"/>
      <c r="D113" s="141"/>
      <c r="E113" s="141"/>
      <c r="F113" s="141"/>
      <c r="G113" s="141"/>
    </row>
    <row r="114" spans="1:13" s="94" customFormat="1" ht="24">
      <c r="A114" s="89" t="s">
        <v>39</v>
      </c>
      <c r="B114" s="89" t="s">
        <v>40</v>
      </c>
      <c r="C114" s="89" t="s">
        <v>41</v>
      </c>
      <c r="D114" s="89" t="s">
        <v>42</v>
      </c>
      <c r="E114" s="89" t="s">
        <v>43</v>
      </c>
      <c r="F114" s="89" t="s">
        <v>44</v>
      </c>
      <c r="G114" s="89" t="s">
        <v>25</v>
      </c>
      <c r="H114" s="89" t="s">
        <v>45</v>
      </c>
      <c r="I114" s="89" t="s">
        <v>46</v>
      </c>
    </row>
    <row r="115" spans="1:13" s="100" customFormat="1" ht="12">
      <c r="A115" s="109" t="s">
        <v>188</v>
      </c>
      <c r="B115" s="144"/>
      <c r="C115" s="144"/>
      <c r="D115" s="144"/>
      <c r="E115" s="144"/>
      <c r="F115" s="144"/>
      <c r="G115" s="144"/>
      <c r="H115" s="98"/>
      <c r="I115" s="99"/>
    </row>
    <row r="116" spans="1:13" s="100" customFormat="1" ht="36">
      <c r="A116" s="74"/>
      <c r="B116" s="74" t="s">
        <v>121</v>
      </c>
      <c r="C116" s="74" t="s">
        <v>122</v>
      </c>
      <c r="D116" s="133" t="s">
        <v>123</v>
      </c>
      <c r="E116" s="74">
        <v>155</v>
      </c>
      <c r="F116" s="74"/>
      <c r="G116" s="110">
        <f>E116*F116</f>
        <v>0</v>
      </c>
      <c r="H116" s="111">
        <v>0</v>
      </c>
      <c r="I116" s="74"/>
      <c r="M116"/>
    </row>
    <row r="118" spans="1:13" s="145" customFormat="1">
      <c r="A118" s="145" t="s">
        <v>189</v>
      </c>
      <c r="B118" s="146"/>
      <c r="C118" s="147"/>
      <c r="D118" s="146"/>
      <c r="F118" s="146"/>
      <c r="G118" s="64">
        <f>SUBTOTAL(9,G120)</f>
        <v>0</v>
      </c>
      <c r="H118" s="63"/>
      <c r="I118" s="78"/>
      <c r="M118"/>
    </row>
    <row r="119" spans="1:13" s="94" customFormat="1" ht="24">
      <c r="A119" s="89" t="s">
        <v>39</v>
      </c>
      <c r="B119" s="89" t="s">
        <v>40</v>
      </c>
      <c r="C119" s="89" t="s">
        <v>41</v>
      </c>
      <c r="D119" s="89" t="s">
        <v>42</v>
      </c>
      <c r="E119" s="89" t="s">
        <v>43</v>
      </c>
      <c r="F119" s="89" t="s">
        <v>44</v>
      </c>
      <c r="G119" s="89" t="s">
        <v>25</v>
      </c>
      <c r="H119" s="89" t="s">
        <v>45</v>
      </c>
      <c r="I119" s="89" t="s">
        <v>46</v>
      </c>
      <c r="M119"/>
    </row>
    <row r="120" spans="1:13" s="100" customFormat="1" ht="24">
      <c r="A120" s="74"/>
      <c r="B120" s="74" t="s">
        <v>190</v>
      </c>
      <c r="C120" s="74" t="s">
        <v>191</v>
      </c>
      <c r="D120" s="74" t="s">
        <v>69</v>
      </c>
      <c r="E120" s="74">
        <v>68.139428319999993</v>
      </c>
      <c r="F120" s="74"/>
      <c r="G120" s="110">
        <f>E120*F120</f>
        <v>0</v>
      </c>
      <c r="H120" s="74">
        <v>0</v>
      </c>
      <c r="I120" s="74"/>
      <c r="M120"/>
    </row>
    <row r="121" spans="1:13" s="100" customFormat="1">
      <c r="A121" s="148"/>
      <c r="B121" s="148"/>
      <c r="C121" s="148"/>
      <c r="D121" s="148"/>
      <c r="E121" s="148"/>
      <c r="F121" s="148"/>
      <c r="G121" s="149"/>
      <c r="H121" s="148"/>
      <c r="I121" s="148"/>
      <c r="M121"/>
    </row>
    <row r="122" spans="1:13">
      <c r="A122" s="145" t="s">
        <v>192</v>
      </c>
      <c r="G122" s="64">
        <f>SUBTOTAL(9,G126:G142)</f>
        <v>0</v>
      </c>
      <c r="H122" s="63">
        <f>SUM(H126:H142)</f>
        <v>0</v>
      </c>
    </row>
    <row r="123" spans="1:13">
      <c r="A123" s="65" t="s">
        <v>193</v>
      </c>
    </row>
    <row r="124" spans="1:13" s="94" customFormat="1" ht="24">
      <c r="A124" s="89" t="s">
        <v>39</v>
      </c>
      <c r="B124" s="89" t="s">
        <v>40</v>
      </c>
      <c r="C124" s="89" t="s">
        <v>41</v>
      </c>
      <c r="D124" s="89" t="s">
        <v>42</v>
      </c>
      <c r="E124" s="89" t="s">
        <v>43</v>
      </c>
      <c r="F124" s="89" t="s">
        <v>44</v>
      </c>
      <c r="G124" s="89" t="s">
        <v>25</v>
      </c>
      <c r="H124" s="89" t="s">
        <v>45</v>
      </c>
      <c r="I124" s="89" t="s">
        <v>46</v>
      </c>
      <c r="M124"/>
    </row>
    <row r="125" spans="1:13" s="108" customFormat="1" ht="12">
      <c r="A125" s="101" t="s">
        <v>194</v>
      </c>
      <c r="B125" s="123"/>
      <c r="C125" s="124"/>
      <c r="D125" s="102"/>
      <c r="E125" s="105"/>
      <c r="F125" s="105"/>
      <c r="G125" s="110"/>
      <c r="H125" s="106"/>
      <c r="I125" s="107"/>
    </row>
    <row r="126" spans="1:13" s="100" customFormat="1" ht="12">
      <c r="A126" s="109"/>
      <c r="B126" s="109" t="s">
        <v>92</v>
      </c>
      <c r="C126" s="74" t="s">
        <v>93</v>
      </c>
      <c r="D126" s="109" t="s">
        <v>80</v>
      </c>
      <c r="E126" s="110">
        <f>E19*2*3</f>
        <v>96</v>
      </c>
      <c r="F126" s="110"/>
      <c r="G126" s="110">
        <f t="shared" ref="G126:G135" si="4">E126*F126</f>
        <v>0</v>
      </c>
      <c r="H126" s="111">
        <v>0</v>
      </c>
      <c r="I126" s="112" t="s">
        <v>195</v>
      </c>
    </row>
    <row r="127" spans="1:13" s="100" customFormat="1" ht="24">
      <c r="A127" s="109"/>
      <c r="B127" s="109" t="s">
        <v>94</v>
      </c>
      <c r="C127" s="74" t="s">
        <v>95</v>
      </c>
      <c r="D127" s="109" t="s">
        <v>77</v>
      </c>
      <c r="E127" s="110">
        <f>7*4*3</f>
        <v>84</v>
      </c>
      <c r="F127" s="110"/>
      <c r="G127" s="110">
        <f t="shared" si="4"/>
        <v>0</v>
      </c>
      <c r="H127" s="111">
        <v>0</v>
      </c>
      <c r="I127" s="112" t="s">
        <v>196</v>
      </c>
    </row>
    <row r="128" spans="1:13" s="100" customFormat="1" ht="12">
      <c r="A128" s="109"/>
      <c r="B128" s="109" t="s">
        <v>87</v>
      </c>
      <c r="C128" s="74" t="s">
        <v>197</v>
      </c>
      <c r="D128" s="109" t="s">
        <v>57</v>
      </c>
      <c r="E128" s="110">
        <f>E19*3</f>
        <v>48</v>
      </c>
      <c r="F128" s="110"/>
      <c r="G128" s="110">
        <f t="shared" si="4"/>
        <v>0</v>
      </c>
      <c r="H128" s="111">
        <v>0</v>
      </c>
      <c r="I128" s="112" t="s">
        <v>198</v>
      </c>
    </row>
    <row r="129" spans="1:9" s="100" customFormat="1" ht="12">
      <c r="A129" s="109"/>
      <c r="B129" s="109" t="s">
        <v>97</v>
      </c>
      <c r="C129" s="74" t="s">
        <v>98</v>
      </c>
      <c r="D129" s="109" t="s">
        <v>57</v>
      </c>
      <c r="E129" s="110">
        <f>E19*0.1*3</f>
        <v>4.8000000000000007</v>
      </c>
      <c r="F129" s="110"/>
      <c r="G129" s="110">
        <f t="shared" si="4"/>
        <v>0</v>
      </c>
      <c r="H129" s="111">
        <v>0</v>
      </c>
      <c r="I129" s="112" t="s">
        <v>199</v>
      </c>
    </row>
    <row r="130" spans="1:9" s="100" customFormat="1" ht="24">
      <c r="A130" s="109"/>
      <c r="B130" s="109" t="s">
        <v>99</v>
      </c>
      <c r="C130" s="74" t="s">
        <v>100</v>
      </c>
      <c r="D130" s="109" t="s">
        <v>80</v>
      </c>
      <c r="E130" s="110">
        <f>E129</f>
        <v>4.8000000000000007</v>
      </c>
      <c r="F130" s="110"/>
      <c r="G130" s="110">
        <f t="shared" si="4"/>
        <v>0</v>
      </c>
      <c r="H130" s="111">
        <v>0</v>
      </c>
      <c r="I130" s="112" t="s">
        <v>199</v>
      </c>
    </row>
    <row r="131" spans="1:9" s="100" customFormat="1" ht="36">
      <c r="A131" s="109"/>
      <c r="B131" s="109" t="s">
        <v>78</v>
      </c>
      <c r="C131" s="74" t="s">
        <v>101</v>
      </c>
      <c r="D131" s="109" t="s">
        <v>80</v>
      </c>
      <c r="E131" s="110">
        <f>E129</f>
        <v>4.8000000000000007</v>
      </c>
      <c r="F131" s="110"/>
      <c r="G131" s="110">
        <f t="shared" si="4"/>
        <v>0</v>
      </c>
      <c r="H131" s="111">
        <v>0</v>
      </c>
      <c r="I131" s="112" t="s">
        <v>199</v>
      </c>
    </row>
    <row r="132" spans="1:9" s="100" customFormat="1" ht="12">
      <c r="A132" s="109"/>
      <c r="B132" s="109" t="s">
        <v>89</v>
      </c>
      <c r="C132" s="74" t="s">
        <v>102</v>
      </c>
      <c r="D132" s="109" t="s">
        <v>60</v>
      </c>
      <c r="E132" s="110">
        <f>E19*0.1*8*3</f>
        <v>38.400000000000006</v>
      </c>
      <c r="F132" s="110"/>
      <c r="G132" s="110">
        <f t="shared" si="4"/>
        <v>0</v>
      </c>
      <c r="H132" s="111">
        <v>0</v>
      </c>
      <c r="I132" s="112" t="s">
        <v>200</v>
      </c>
    </row>
    <row r="133" spans="1:9" s="100" customFormat="1" ht="12">
      <c r="A133" s="109"/>
      <c r="B133" s="109" t="s">
        <v>103</v>
      </c>
      <c r="C133" s="74" t="s">
        <v>104</v>
      </c>
      <c r="D133" s="109" t="s">
        <v>60</v>
      </c>
      <c r="E133" s="110">
        <f>E132</f>
        <v>38.400000000000006</v>
      </c>
      <c r="F133" s="110"/>
      <c r="G133" s="110">
        <f t="shared" si="4"/>
        <v>0</v>
      </c>
      <c r="H133" s="111">
        <v>0</v>
      </c>
      <c r="I133" s="112"/>
    </row>
    <row r="134" spans="1:9" s="100" customFormat="1" ht="12">
      <c r="A134" s="109"/>
      <c r="B134" s="109" t="s">
        <v>201</v>
      </c>
      <c r="C134" s="74" t="s">
        <v>202</v>
      </c>
      <c r="D134" s="109" t="s">
        <v>57</v>
      </c>
      <c r="E134" s="110">
        <v>15</v>
      </c>
      <c r="F134" s="110"/>
      <c r="G134" s="110">
        <f t="shared" si="4"/>
        <v>0</v>
      </c>
      <c r="H134" s="111">
        <v>0</v>
      </c>
      <c r="I134" s="112" t="s">
        <v>203</v>
      </c>
    </row>
    <row r="135" spans="1:9" s="100" customFormat="1" ht="12">
      <c r="A135" s="109"/>
      <c r="B135" s="109" t="s">
        <v>87</v>
      </c>
      <c r="C135" s="74" t="s">
        <v>204</v>
      </c>
      <c r="D135" s="109" t="s">
        <v>57</v>
      </c>
      <c r="E135" s="110">
        <f>E19</f>
        <v>16</v>
      </c>
      <c r="F135" s="110"/>
      <c r="G135" s="110">
        <f t="shared" si="4"/>
        <v>0</v>
      </c>
      <c r="H135" s="111">
        <v>0</v>
      </c>
      <c r="I135" s="112"/>
    </row>
    <row r="136" spans="1:9">
      <c r="A136" s="101" t="s">
        <v>106</v>
      </c>
      <c r="B136" s="98"/>
      <c r="C136" s="134"/>
      <c r="D136" s="98"/>
      <c r="E136" s="98"/>
      <c r="F136" s="98"/>
      <c r="G136" s="110"/>
      <c r="H136" s="135"/>
      <c r="I136" s="136"/>
    </row>
    <row r="137" spans="1:9">
      <c r="A137" s="109"/>
      <c r="B137" s="109" t="s">
        <v>159</v>
      </c>
      <c r="C137" s="74" t="s">
        <v>205</v>
      </c>
      <c r="D137" s="109" t="s">
        <v>80</v>
      </c>
      <c r="E137" s="110">
        <f>E55*2*3</f>
        <v>1344</v>
      </c>
      <c r="F137" s="110"/>
      <c r="G137" s="110">
        <f t="shared" ref="G137:G142" si="5">E137*F137</f>
        <v>0</v>
      </c>
      <c r="H137" s="111">
        <v>0</v>
      </c>
      <c r="I137" s="112" t="s">
        <v>195</v>
      </c>
    </row>
    <row r="138" spans="1:9">
      <c r="A138" s="109"/>
      <c r="B138" s="109" t="s">
        <v>162</v>
      </c>
      <c r="C138" s="74" t="s">
        <v>206</v>
      </c>
      <c r="D138" s="109" t="s">
        <v>80</v>
      </c>
      <c r="E138" s="110">
        <f>E137</f>
        <v>1344</v>
      </c>
      <c r="F138" s="110"/>
      <c r="G138" s="110">
        <f t="shared" si="5"/>
        <v>0</v>
      </c>
      <c r="H138" s="111">
        <v>0</v>
      </c>
      <c r="I138" s="112" t="s">
        <v>195</v>
      </c>
    </row>
    <row r="139" spans="1:9">
      <c r="A139" s="109"/>
      <c r="B139" s="109" t="s">
        <v>207</v>
      </c>
      <c r="C139" s="150" t="s">
        <v>208</v>
      </c>
      <c r="D139" s="109" t="s">
        <v>57</v>
      </c>
      <c r="E139" s="110">
        <f>E63*0.1*3</f>
        <v>558.6</v>
      </c>
      <c r="F139" s="110"/>
      <c r="G139" s="110">
        <f t="shared" si="5"/>
        <v>0</v>
      </c>
      <c r="H139" s="111">
        <v>0</v>
      </c>
      <c r="I139" s="112" t="s">
        <v>209</v>
      </c>
    </row>
    <row r="140" spans="1:9">
      <c r="A140" s="109"/>
      <c r="B140" s="109" t="s">
        <v>164</v>
      </c>
      <c r="C140" s="74" t="s">
        <v>165</v>
      </c>
      <c r="D140" s="109" t="s">
        <v>80</v>
      </c>
      <c r="E140" s="110">
        <f>E55*3</f>
        <v>672</v>
      </c>
      <c r="F140" s="110"/>
      <c r="G140" s="110">
        <f t="shared" si="5"/>
        <v>0</v>
      </c>
      <c r="H140" s="111">
        <v>0</v>
      </c>
      <c r="I140" s="112" t="s">
        <v>198</v>
      </c>
    </row>
    <row r="141" spans="1:9" ht="24">
      <c r="A141" s="109"/>
      <c r="B141" s="109" t="s">
        <v>166</v>
      </c>
      <c r="C141" s="109" t="s">
        <v>167</v>
      </c>
      <c r="D141" s="109" t="s">
        <v>60</v>
      </c>
      <c r="E141" s="110">
        <f>E55*0.02*3</f>
        <v>13.440000000000001</v>
      </c>
      <c r="F141" s="110"/>
      <c r="G141" s="110">
        <f t="shared" si="5"/>
        <v>0</v>
      </c>
      <c r="H141" s="111">
        <v>0</v>
      </c>
      <c r="I141" s="112" t="s">
        <v>210</v>
      </c>
    </row>
    <row r="142" spans="1:9">
      <c r="A142" s="109"/>
      <c r="B142" s="109" t="s">
        <v>103</v>
      </c>
      <c r="C142" s="74" t="s">
        <v>104</v>
      </c>
      <c r="D142" s="109" t="s">
        <v>60</v>
      </c>
      <c r="E142" s="110">
        <f>E141</f>
        <v>13.440000000000001</v>
      </c>
      <c r="F142" s="110"/>
      <c r="G142" s="110">
        <f t="shared" si="5"/>
        <v>0</v>
      </c>
      <c r="H142" s="111">
        <v>0</v>
      </c>
      <c r="I142" s="112"/>
    </row>
    <row r="145" spans="2:4">
      <c r="B145"/>
      <c r="C145"/>
      <c r="D145"/>
    </row>
  </sheetData>
  <mergeCells count="4">
    <mergeCell ref="A1:G1"/>
    <mergeCell ref="A17:C17"/>
    <mergeCell ref="A51:C51"/>
    <mergeCell ref="A100:G100"/>
  </mergeCells>
  <hyperlinks>
    <hyperlink ref="C139" r:id="rId1"/>
  </hyperlinks>
  <printOptions horizontalCentered="1"/>
  <pageMargins left="0.78749999999999998" right="0.78749999999999998" top="0.78749999999999998" bottom="0.78749999999999998" header="0.511811023622047" footer="0.511811023622047"/>
  <pageSetup paperSize="9" scale="84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TITULKA</vt:lpstr>
      <vt:lpstr>Rekapitulace </vt:lpstr>
      <vt:lpstr>vrn</vt:lpstr>
      <vt:lpstr>veget</vt:lpstr>
      <vt:lpstr>'Rekapitulace '!Excel_BuiltIn_Print_Titles</vt:lpstr>
      <vt:lpstr>vrn!Excel_BuiltIn_Print_Titles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Fidlerová Jana, Ing.</dc:creator>
  <cp:lastModifiedBy>Fidlerová Jana, Ing.</cp:lastModifiedBy>
  <dcterms:created xsi:type="dcterms:W3CDTF">2025-09-11T06:10:44Z</dcterms:created>
  <dcterms:modified xsi:type="dcterms:W3CDTF">2025-09-11T06:10:44Z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cs-CZ</dc:language>
  <cp:lastModifiedBy/>
  <dcterms:modified xsi:type="dcterms:W3CDTF">2025-08-22T14:49:22Z</dcterms:modified>
  <cp:revision>5</cp:revision>
  <dc:subject/>
  <dc:title/>
</cp:coreProperties>
</file>