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42-2023 - Oprava cesty N..." sheetId="2" r:id="rId2"/>
  </sheets>
  <definedNames>
    <definedName name="_xlnm.Print_Area" localSheetId="0">'Rekapitulace stavby'!$D$4:$AO$76,'Rekapitulace stavby'!$C$82:$AQ$96</definedName>
    <definedName name="_xlnm._FilterDatabase" localSheetId="1" hidden="1">'142-2023 - Oprava cesty N...'!$C$122:$K$209</definedName>
    <definedName name="_xlnm.Print_Area" localSheetId="1">'142-2023 - Oprava cesty N...'!$C$4:$J$76,'142-2023 - Oprava cesty N...'!$C$82:$J$106,'142-2023 - Oprava cesty N...'!$C$112:$K$209</definedName>
    <definedName name="_xlnm.Print_Titles" localSheetId="0">'Rekapitulace stavby'!$92:$92</definedName>
    <definedName name="_xlnm.Print_Titles" localSheetId="1">'142-2023 - Oprava cesty N...'!$122:$122</definedName>
  </definedNames>
  <calcPr fullCalcOnLoad="1"/>
</workbook>
</file>

<file path=xl/sharedStrings.xml><?xml version="1.0" encoding="utf-8"?>
<sst xmlns="http://schemas.openxmlformats.org/spreadsheetml/2006/main" count="1155" uniqueCount="263">
  <si>
    <t>Export Komplet</t>
  </si>
  <si>
    <t/>
  </si>
  <si>
    <t>2.0</t>
  </si>
  <si>
    <t>ZAMOK</t>
  </si>
  <si>
    <t>False</t>
  </si>
  <si>
    <t>{6203ad86-a54e-4478-9b6f-2dabf6bf0d55}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</si>
  <si>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</si>
  <si>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</si>
  <si>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</si>
  <si>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</si>
  <si>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</si>
  <si>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</si>
  <si>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</si>
  <si>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</si>
  <si>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142/2023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</si>
  <si>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</si>
  <si>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</si>
  <si>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cesty Nad Babou</t>
  </si>
  <si>
    <t>KSO:</t>
  </si>
  <si>
    <t>CC-CZ:</t>
  </si>
  <si>
    <t>Místo:</t>
  </si>
  <si>
    <t>p.č. 1546/3, 1546/2, 89/9</t>
  </si>
  <si>
    <t>Datum:</t>
  </si>
  <si>
    <t>31. 5. 2023</t>
  </si>
  <si>
    <t>Zadavatel:</t>
  </si>
  <si>
    <t>IČ:</t>
  </si>
  <si>
    <t>Město Třebíč</t>
  </si>
  <si>
    <t>DIČ:</t>
  </si>
  <si>
    <t>Uchazeč:</t>
  </si>
  <si>
    <t>Vyplň údaj</t>
  </si>
  <si>
    <t>Projektant:</t>
  </si>
  <si>
    <t>Ing.arch. Petr Fabík</t>
  </si>
  <si>
    <t>True</t>
  </si>
  <si>
    <t>Zpracovatel:</t>
  </si>
  <si>
    <t>01890000</t>
  </si>
  <si>
    <t>Jan Petr</t>
  </si>
  <si>
    <t>CZ8604200451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</si>
  <si>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</si>
  <si>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</si>
  <si>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</si>
  <si>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</si>
  <si>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</si>
  <si>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</si>
  <si>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</si>
  <si>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</si>
  <si>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</si>
  <si>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</si>
  <si>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</si>
  <si>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</si>
  <si>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</si>
  <si>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</si>
  <si>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</si>
  <si>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</si>
  <si>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</si>
  <si>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</si>
  <si>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</si>
  <si>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</si>
  <si>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</si>
  <si>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</si>
  <si>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</si>
  <si>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</si>
  <si>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</si>
  <si>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</si>
  <si>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</si>
  <si>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</si>
  <si>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</si>
  <si>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</si>
  <si>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</si>
  <si>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</si>
  <si>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</si>
  <si>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</si>
  <si>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</si>
  <si>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</si>
  <si>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</si>
  <si>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</si>
  <si>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</si>
  <si>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</si>
  <si>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</si>
  <si>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</si>
  <si>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</si>
  <si>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</si>
  <si>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</si>
  <si>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</si>
  <si>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</si>
  <si>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</si>
  <si>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</si>
  <si>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</si>
  <si>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</si>
  <si>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</si>
  <si>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</si>
  <si>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</si>
  <si>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</si>
  <si>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</si>
  <si>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</si>
  <si>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</si>
  <si>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</si>
  <si>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</si>
  <si>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</si>
  <si>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</si>
  <si>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</si>
  <si>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</si>
  <si>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</si>
  <si>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</si>
  <si>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</si>
  <si>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</si>
  <si>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</si>
  <si>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</si>
  <si>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</si>
  <si>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</si>
  <si>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</si>
  <si>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</si>
  <si>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</si>
  <si>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</si>
  <si>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</si>
  <si>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</si>
  <si>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</si>
  <si>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</si>
  <si>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</si>
  <si>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</si>
  <si>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</si>
  <si>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</si>
  <si>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122251102</t>
  </si>
  <si>
    <t>Odkopávky a prokopávky nezapažené v hornině třídy těžitelnosti I skupiny 3 objem do 50 m3 strojně</t>
  </si>
  <si>
    <t>m3</t>
  </si>
  <si>
    <t>CS ÚRS 2023 01</t>
  </si>
  <si>
    <t>4</t>
  </si>
  <si>
    <t>310799530</t>
  </si>
  <si>
    <t>VV</t>
  </si>
  <si>
    <t>předpokládaná úprava nivelety před aplikací konstrukčních vrstev</t>
  </si>
  <si>
    <t>284,08*0,15</t>
  </si>
  <si>
    <t>Součet</t>
  </si>
  <si>
    <t>162751117</t>
  </si>
  <si>
    <t>Vodorovné přemístění přes 9 000 do 10000 m výkopku/sypaniny z horniny třídy těžitelnosti I skupiny 1 až 3</t>
  </si>
  <si>
    <t>-52491879</t>
  </si>
  <si>
    <t>odvoz výkopku na skládku</t>
  </si>
  <si>
    <t>(284,08*0,15)-35</t>
  </si>
  <si>
    <t>3</t>
  </si>
  <si>
    <t>162751119</t>
  </si>
  <si>
    <t>Příplatek k vodorovnému přemístění výkopku/sypaniny z horniny třídy těžitelnosti I skupiny 1 až 3 ZKD 1000 m přes 10000 m</t>
  </si>
  <si>
    <t>1224212704</t>
  </si>
  <si>
    <t>42,612*5 'Přepočtené koeficientem množství</t>
  </si>
  <si>
    <t>167151101</t>
  </si>
  <si>
    <t>Nakládání výkopku z hornin třídy těžitelnosti I skupiny 1 až 3 do 100 m3</t>
  </si>
  <si>
    <t>-1228202585</t>
  </si>
  <si>
    <t>284,08*0,15-35</t>
  </si>
  <si>
    <t>5</t>
  </si>
  <si>
    <t>171152501</t>
  </si>
  <si>
    <t>Zhutnění podloží z hornin soudržných nebo nesoudržných pod násypy</t>
  </si>
  <si>
    <t>m2</t>
  </si>
  <si>
    <t>-941879523</t>
  </si>
  <si>
    <t xml:space="preserve">zapravení okraje cesty </t>
  </si>
  <si>
    <t>(70+46.3)</t>
  </si>
  <si>
    <t>6</t>
  </si>
  <si>
    <t>171201231</t>
  </si>
  <si>
    <t>Poplatek za uložení zeminy a kamení na recyklační skládce (skládkovné) kód odpadu 17 05 04</t>
  </si>
  <si>
    <t>t</t>
  </si>
  <si>
    <t>-237589144</t>
  </si>
  <si>
    <t>7,612*1,6 'Přepočtené koeficientem množství</t>
  </si>
  <si>
    <t>7</t>
  </si>
  <si>
    <t>171251201</t>
  </si>
  <si>
    <t>Uložení sypaniny na skládky nebo meziskládky</t>
  </si>
  <si>
    <t>1740832489</t>
  </si>
  <si>
    <t>8</t>
  </si>
  <si>
    <t>181111131</t>
  </si>
  <si>
    <t>Plošná úprava terénu do 500 m2 zemina skupiny 1 až 4 nerovnosti přes 150 do 200 mm v rovinně a svahu do 1:5</t>
  </si>
  <si>
    <t>214445280</t>
  </si>
  <si>
    <t>zapravení okraje cesty - uvažováno dosypání zeminy z vyrovnání nivelety</t>
  </si>
  <si>
    <t>9</t>
  </si>
  <si>
    <t>181411131</t>
  </si>
  <si>
    <t>Založení parkového trávníku výsevem pl do 1000 m2 v rovině a ve svahu do 1:5</t>
  </si>
  <si>
    <t>1577299759</t>
  </si>
  <si>
    <t>podél cesty</t>
  </si>
  <si>
    <t>10</t>
  </si>
  <si>
    <t>M</t>
  </si>
  <si>
    <t>00572410</t>
  </si>
  <si>
    <t>osivo směs travní parková</t>
  </si>
  <si>
    <t>kg</t>
  </si>
  <si>
    <t>1881012403</t>
  </si>
  <si>
    <t>116,3*0,02 'Přepočtené koeficientem množství</t>
  </si>
  <si>
    <t>11</t>
  </si>
  <si>
    <t>181951112</t>
  </si>
  <si>
    <t>Úprava pláně v hornině třídy těžitelnosti I skupiny 1 až 3 se zhutněním strojně</t>
  </si>
  <si>
    <t>718665217</t>
  </si>
  <si>
    <t>před pokládkou nových vrstev</t>
  </si>
  <si>
    <t>46,3*1,6</t>
  </si>
  <si>
    <t>70*3</t>
  </si>
  <si>
    <t>Vodorovné konstrukce</t>
  </si>
  <si>
    <t>12</t>
  </si>
  <si>
    <t>451577877</t>
  </si>
  <si>
    <t>Podklad nebo lože pod dlažbu vodorovný nebo do sklonu 1:5 ze štěrkopísku tl přes 30 do 100 mm</t>
  </si>
  <si>
    <t>-1554032940</t>
  </si>
  <si>
    <t>skladba konstrukce</t>
  </si>
  <si>
    <t>Komunikace pozemní</t>
  </si>
  <si>
    <t>13</t>
  </si>
  <si>
    <t>564770111</t>
  </si>
  <si>
    <t>Podklad z kameniva hrubého drceného vel. 16-32 mm plochy přes 100 m2 tl 250 mm</t>
  </si>
  <si>
    <t>1153349121</t>
  </si>
  <si>
    <t>14</t>
  </si>
  <si>
    <t>591211111</t>
  </si>
  <si>
    <t>Kladení dlažby z kostek drobných z kamene do lože z kameniva těženého tl 50 mm</t>
  </si>
  <si>
    <t>1312774705</t>
  </si>
  <si>
    <t>58381007.R01</t>
  </si>
  <si>
    <t>kostka štípaná dlažební žula drobná 10/10</t>
  </si>
  <si>
    <t>-1174867291</t>
  </si>
  <si>
    <t>284,08*1,08 'Přepočtené koeficientem množství</t>
  </si>
  <si>
    <t>Ostatní konstrukce a práce, bourání</t>
  </si>
  <si>
    <t>16</t>
  </si>
  <si>
    <t>916111112</t>
  </si>
  <si>
    <t>Osazení obruby z velkých kostek bez boční opěry do lože z betonu prostého</t>
  </si>
  <si>
    <t>m</t>
  </si>
  <si>
    <t>1456015638</t>
  </si>
  <si>
    <t>P</t>
  </si>
  <si>
    <t>Poznámka k položce:
včetně lože z betonu!</t>
  </si>
  <si>
    <t>(70+46.3)*2</t>
  </si>
  <si>
    <t>17</t>
  </si>
  <si>
    <t>58381008.R01</t>
  </si>
  <si>
    <t>kostka štípaná dlažební žula velká 16/16</t>
  </si>
  <si>
    <t>-708947187</t>
  </si>
  <si>
    <t>232,6*0,17 'Přepočtené koeficientem množství</t>
  </si>
  <si>
    <t>18</t>
  </si>
  <si>
    <t>916111122.R01</t>
  </si>
  <si>
    <t>Osazení odtokového žlabu z drobných kostek bez boční opěry do lože z betonu prostého</t>
  </si>
  <si>
    <t>1518002698</t>
  </si>
  <si>
    <t>9*0,1</t>
  </si>
  <si>
    <t>3,2*0,1</t>
  </si>
  <si>
    <t>(70+46.3)*0,5</t>
  </si>
  <si>
    <t>19</t>
  </si>
  <si>
    <t>1240548496</t>
  </si>
  <si>
    <t>59,37*1,08 'Přepočtené koeficientem množství</t>
  </si>
  <si>
    <t>998</t>
  </si>
  <si>
    <t>Přesun hmot</t>
  </si>
  <si>
    <t>20</t>
  </si>
  <si>
    <t>998223011</t>
  </si>
  <si>
    <t>Přesun hmot pro pozemní komunikace s krytem dlážděným</t>
  </si>
  <si>
    <t>1201138594</t>
  </si>
  <si>
    <t>998223091</t>
  </si>
  <si>
    <t>Příplatek k přesunu hmot pro pozemní komunikace s krytem dlážděným za zvětšený přesun do 1000 m</t>
  </si>
  <si>
    <t>-347173337</t>
  </si>
  <si>
    <t>VRN</t>
  </si>
  <si>
    <t>Vedlejší rozpočtové náklady</t>
  </si>
  <si>
    <t>VRN1</t>
  </si>
  <si>
    <t>Průzkumné, geodetické a projektové práce</t>
  </si>
  <si>
    <t>22</t>
  </si>
  <si>
    <t>012002000</t>
  </si>
  <si>
    <t>Geodetické práce</t>
  </si>
  <si>
    <t>…</t>
  </si>
  <si>
    <t>1024</t>
  </si>
  <si>
    <t>-2068151144</t>
  </si>
  <si>
    <t>VRN3</t>
  </si>
  <si>
    <t>Zařízení staveniště</t>
  </si>
  <si>
    <t>23</t>
  </si>
  <si>
    <t>030001000</t>
  </si>
  <si>
    <t>526046771</t>
  </si>
  <si>
    <t>VRN6</t>
  </si>
  <si>
    <t>Územní vlivy</t>
  </si>
  <si>
    <t>24</t>
  </si>
  <si>
    <t>060001000</t>
  </si>
  <si>
    <t>-1436775891</t>
  </si>
  <si>
    <t>VRN7</t>
  </si>
  <si>
    <t>Provozní vlivy</t>
  </si>
  <si>
    <t>25</t>
  </si>
  <si>
    <t>070001000</t>
  </si>
  <si>
    <t>945689646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</si>
</sst>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34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36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142/2023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Oprava cesty Nad Babou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p.č. 1546/3, 1546/2, 89/9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31. 5. 2023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Třebíč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Petr Fabík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Jan Petr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77</v>
      </c>
      <c r="BT94" s="117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pans="1:90" s="7" customFormat="1" ht="24.75" customHeight="1">
      <c r="A95" s="118" t="s">
        <v>81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'142-2023 - Oprava cesty N...'!J28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82</v>
      </c>
      <c r="AR95" s="125"/>
      <c r="AS95" s="126">
        <v>0</v>
      </c>
      <c r="AT95" s="127">
        <f>ROUND(SUM(AV95:AW95),2)</f>
        <v>0</v>
      </c>
      <c r="AU95" s="128">
        <f>'142-2023 - Oprava cesty N...'!P123</f>
        <v>0</v>
      </c>
      <c r="AV95" s="127">
        <f>'142-2023 - Oprava cesty N...'!J31</f>
        <v>0</v>
      </c>
      <c r="AW95" s="127">
        <f>'142-2023 - Oprava cesty N...'!J32</f>
        <v>0</v>
      </c>
      <c r="AX95" s="127">
        <f>'142-2023 - Oprava cesty N...'!J33</f>
        <v>0</v>
      </c>
      <c r="AY95" s="127">
        <f>'142-2023 - Oprava cesty N...'!J34</f>
        <v>0</v>
      </c>
      <c r="AZ95" s="127">
        <f>'142-2023 - Oprava cesty N...'!F31</f>
        <v>0</v>
      </c>
      <c r="BA95" s="127">
        <f>'142-2023 - Oprava cesty N...'!F32</f>
        <v>0</v>
      </c>
      <c r="BB95" s="127">
        <f>'142-2023 - Oprava cesty N...'!F33</f>
        <v>0</v>
      </c>
      <c r="BC95" s="127">
        <f>'142-2023 - Oprava cesty N...'!F34</f>
        <v>0</v>
      </c>
      <c r="BD95" s="129">
        <f>'142-2023 - Oprava cesty N...'!F35</f>
        <v>0</v>
      </c>
      <c r="BE95" s="7"/>
      <c r="BT95" s="130" t="s">
        <v>83</v>
      </c>
      <c r="BU95" s="130" t="s">
        <v>84</v>
      </c>
      <c r="BV95" s="130" t="s">
        <v>79</v>
      </c>
      <c r="BW95" s="130" t="s">
        <v>5</v>
      </c>
      <c r="BX95" s="130" t="s">
        <v>80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42-2023 - Oprava cesty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85</v>
      </c>
    </row>
    <row r="4" spans="2:46" s="1" customFormat="1" ht="24.95" customHeight="1">
      <c r="B4" s="20"/>
      <c r="D4" s="133" t="s">
        <v>86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31. 5. 2023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34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35</v>
      </c>
      <c r="F22" s="38"/>
      <c r="G22" s="38"/>
      <c r="H22" s="38"/>
      <c r="I22" s="135" t="s">
        <v>27</v>
      </c>
      <c r="J22" s="137" t="s">
        <v>36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37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38</v>
      </c>
      <c r="E28" s="38"/>
      <c r="F28" s="38"/>
      <c r="G28" s="38"/>
      <c r="H28" s="38"/>
      <c r="I28" s="38"/>
      <c r="J28" s="145">
        <f>ROUND(J123,2)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40</v>
      </c>
      <c r="G30" s="38"/>
      <c r="H30" s="38"/>
      <c r="I30" s="146" t="s">
        <v>39</v>
      </c>
      <c r="J30" s="146" t="s">
        <v>41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42</v>
      </c>
      <c r="E31" s="135" t="s">
        <v>43</v>
      </c>
      <c r="F31" s="148">
        <f>ROUND((SUM(BE123:BE209)),2)</f>
        <v>0</v>
      </c>
      <c r="G31" s="38"/>
      <c r="H31" s="38"/>
      <c r="I31" s="149">
        <v>0.21</v>
      </c>
      <c r="J31" s="148">
        <f>ROUND(((SUM(BE123:BE209))*I31),2)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44</v>
      </c>
      <c r="F32" s="148">
        <f>ROUND((SUM(BF123:BF209)),2)</f>
        <v>0</v>
      </c>
      <c r="G32" s="38"/>
      <c r="H32" s="38"/>
      <c r="I32" s="149">
        <v>0.15</v>
      </c>
      <c r="J32" s="148">
        <f>ROUND(((SUM(BF123:BF209))*I32),2)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45</v>
      </c>
      <c r="F33" s="148">
        <f>ROUND((SUM(BG123:BG209)),2)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46</v>
      </c>
      <c r="F34" s="148">
        <f>ROUND((SUM(BH123:BH209)),2)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48">
        <f>ROUND((SUM(BI123:BI209)),2)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48</v>
      </c>
      <c r="E37" s="152"/>
      <c r="F37" s="152"/>
      <c r="G37" s="153" t="s">
        <v>49</v>
      </c>
      <c r="H37" s="154" t="s">
        <v>50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51</v>
      </c>
      <c r="E50" s="158"/>
      <c r="F50" s="158"/>
      <c r="G50" s="157" t="s">
        <v>52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53</v>
      </c>
      <c r="E61" s="160"/>
      <c r="F61" s="161" t="s">
        <v>54</v>
      </c>
      <c r="G61" s="159" t="s">
        <v>53</v>
      </c>
      <c r="H61" s="160"/>
      <c r="I61" s="160"/>
      <c r="J61" s="162" t="s">
        <v>54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55</v>
      </c>
      <c r="E65" s="163"/>
      <c r="F65" s="163"/>
      <c r="G65" s="157" t="s">
        <v>56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53</v>
      </c>
      <c r="E76" s="160"/>
      <c r="F76" s="161" t="s">
        <v>54</v>
      </c>
      <c r="G76" s="159" t="s">
        <v>53</v>
      </c>
      <c r="H76" s="160"/>
      <c r="I76" s="160"/>
      <c r="J76" s="162" t="s">
        <v>54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Oprava cesty Nad Babou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p.č. 1546/3, 1546/2, 89/9</v>
      </c>
      <c r="G87" s="40"/>
      <c r="H87" s="40"/>
      <c r="I87" s="32" t="s">
        <v>22</v>
      </c>
      <c r="J87" s="79" t="str">
        <f>IF(J10="","",J10)</f>
        <v>31. 5. 2023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Město Třebíč</v>
      </c>
      <c r="G89" s="40"/>
      <c r="H89" s="40"/>
      <c r="I89" s="32" t="s">
        <v>30</v>
      </c>
      <c r="J89" s="36" t="str">
        <f>E19</f>
        <v>Ing.arch. Petr Fabík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Jan Petr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88</v>
      </c>
      <c r="D92" s="169"/>
      <c r="E92" s="169"/>
      <c r="F92" s="169"/>
      <c r="G92" s="169"/>
      <c r="H92" s="169"/>
      <c r="I92" s="169"/>
      <c r="J92" s="170" t="s">
        <v>89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90</v>
      </c>
      <c r="D94" s="40"/>
      <c r="E94" s="40"/>
      <c r="F94" s="40"/>
      <c r="G94" s="40"/>
      <c r="H94" s="40"/>
      <c r="I94" s="40"/>
      <c r="J94" s="110">
        <f>J123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91</v>
      </c>
    </row>
    <row r="95" spans="1:31" s="9" customFormat="1" ht="24.95" customHeight="1">
      <c r="A95" s="9"/>
      <c r="B95" s="172"/>
      <c r="C95" s="173"/>
      <c r="D95" s="174" t="s">
        <v>92</v>
      </c>
      <c r="E95" s="175"/>
      <c r="F95" s="175"/>
      <c r="G95" s="175"/>
      <c r="H95" s="175"/>
      <c r="I95" s="175"/>
      <c r="J95" s="176">
        <f>J124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93</v>
      </c>
      <c r="E96" s="181"/>
      <c r="F96" s="181"/>
      <c r="G96" s="181"/>
      <c r="H96" s="181"/>
      <c r="I96" s="181"/>
      <c r="J96" s="182">
        <f>J125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94</v>
      </c>
      <c r="E97" s="181"/>
      <c r="F97" s="181"/>
      <c r="G97" s="181"/>
      <c r="H97" s="181"/>
      <c r="I97" s="181"/>
      <c r="J97" s="182">
        <f>J165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95</v>
      </c>
      <c r="E98" s="181"/>
      <c r="F98" s="181"/>
      <c r="G98" s="181"/>
      <c r="H98" s="181"/>
      <c r="I98" s="181"/>
      <c r="J98" s="182">
        <f>J171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96</v>
      </c>
      <c r="E99" s="181"/>
      <c r="F99" s="181"/>
      <c r="G99" s="181"/>
      <c r="H99" s="181"/>
      <c r="I99" s="181"/>
      <c r="J99" s="182">
        <f>J184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97</v>
      </c>
      <c r="E100" s="181"/>
      <c r="F100" s="181"/>
      <c r="G100" s="181"/>
      <c r="H100" s="181"/>
      <c r="I100" s="181"/>
      <c r="J100" s="182">
        <f>J198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2"/>
      <c r="C101" s="173"/>
      <c r="D101" s="174" t="s">
        <v>98</v>
      </c>
      <c r="E101" s="175"/>
      <c r="F101" s="175"/>
      <c r="G101" s="175"/>
      <c r="H101" s="175"/>
      <c r="I101" s="175"/>
      <c r="J101" s="176">
        <f>J201</f>
        <v>0</v>
      </c>
      <c r="K101" s="173"/>
      <c r="L101" s="17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78"/>
      <c r="C102" s="179"/>
      <c r="D102" s="180" t="s">
        <v>99</v>
      </c>
      <c r="E102" s="181"/>
      <c r="F102" s="181"/>
      <c r="G102" s="181"/>
      <c r="H102" s="181"/>
      <c r="I102" s="181"/>
      <c r="J102" s="182">
        <f>J202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8"/>
      <c r="C103" s="179"/>
      <c r="D103" s="180" t="s">
        <v>100</v>
      </c>
      <c r="E103" s="181"/>
      <c r="F103" s="181"/>
      <c r="G103" s="181"/>
      <c r="H103" s="181"/>
      <c r="I103" s="181"/>
      <c r="J103" s="182">
        <f>J204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101</v>
      </c>
      <c r="E104" s="181"/>
      <c r="F104" s="181"/>
      <c r="G104" s="181"/>
      <c r="H104" s="181"/>
      <c r="I104" s="181"/>
      <c r="J104" s="182">
        <f>J206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102</v>
      </c>
      <c r="E105" s="181"/>
      <c r="F105" s="181"/>
      <c r="G105" s="181"/>
      <c r="H105" s="181"/>
      <c r="I105" s="181"/>
      <c r="J105" s="182">
        <f>J208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103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E7</f>
        <v>Oprava cesty Nad Babou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F10</f>
        <v>p.č. 1546/3, 1546/2, 89/9</v>
      </c>
      <c r="G117" s="40"/>
      <c r="H117" s="40"/>
      <c r="I117" s="32" t="s">
        <v>22</v>
      </c>
      <c r="J117" s="79" t="str">
        <f>IF(J10="","",J10)</f>
        <v>31. 5. 2023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E13</f>
        <v>Město Třebíč</v>
      </c>
      <c r="G119" s="40"/>
      <c r="H119" s="40"/>
      <c r="I119" s="32" t="s">
        <v>30</v>
      </c>
      <c r="J119" s="36" t="str">
        <f>E19</f>
        <v>Ing.arch. Petr Fabík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40"/>
      <c r="E120" s="40"/>
      <c r="F120" s="27" t="str">
        <f>IF(E16="","",E16)</f>
        <v>Vyplň údaj</v>
      </c>
      <c r="G120" s="40"/>
      <c r="H120" s="40"/>
      <c r="I120" s="32" t="s">
        <v>33</v>
      </c>
      <c r="J120" s="36" t="str">
        <f>E22</f>
        <v>Jan Petr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84"/>
      <c r="B122" s="185"/>
      <c r="C122" s="186" t="s">
        <v>104</v>
      </c>
      <c r="D122" s="187" t="s">
        <v>63</v>
      </c>
      <c r="E122" s="187" t="s">
        <v>59</v>
      </c>
      <c r="F122" s="187" t="s">
        <v>60</v>
      </c>
      <c r="G122" s="187" t="s">
        <v>105</v>
      </c>
      <c r="H122" s="187" t="s">
        <v>106</v>
      </c>
      <c r="I122" s="187" t="s">
        <v>107</v>
      </c>
      <c r="J122" s="187" t="s">
        <v>89</v>
      </c>
      <c r="K122" s="188" t="s">
        <v>108</v>
      </c>
      <c r="L122" s="189"/>
      <c r="M122" s="100" t="s">
        <v>1</v>
      </c>
      <c r="N122" s="101" t="s">
        <v>42</v>
      </c>
      <c r="O122" s="101" t="s">
        <v>109</v>
      </c>
      <c r="P122" s="101" t="s">
        <v>110</v>
      </c>
      <c r="Q122" s="101" t="s">
        <v>111</v>
      </c>
      <c r="R122" s="101" t="s">
        <v>112</v>
      </c>
      <c r="S122" s="101" t="s">
        <v>113</v>
      </c>
      <c r="T122" s="102" t="s">
        <v>114</v>
      </c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</row>
    <row r="123" spans="1:63" s="2" customFormat="1" ht="22.8" customHeight="1">
      <c r="A123" s="38"/>
      <c r="B123" s="39"/>
      <c r="C123" s="107" t="s">
        <v>115</v>
      </c>
      <c r="D123" s="40"/>
      <c r="E123" s="40"/>
      <c r="F123" s="40"/>
      <c r="G123" s="40"/>
      <c r="H123" s="40"/>
      <c r="I123" s="40"/>
      <c r="J123" s="190">
        <f>BK123</f>
        <v>0</v>
      </c>
      <c r="K123" s="40"/>
      <c r="L123" s="44"/>
      <c r="M123" s="103"/>
      <c r="N123" s="191"/>
      <c r="O123" s="104"/>
      <c r="P123" s="192">
        <f>P124+P201</f>
        <v>0</v>
      </c>
      <c r="Q123" s="104"/>
      <c r="R123" s="192">
        <f>R124+R201</f>
        <v>360.9964086</v>
      </c>
      <c r="S123" s="104"/>
      <c r="T123" s="193">
        <f>T124+T201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77</v>
      </c>
      <c r="AU123" s="17" t="s">
        <v>91</v>
      </c>
      <c r="BK123" s="194">
        <f>BK124+BK201</f>
        <v>0</v>
      </c>
    </row>
    <row r="124" spans="1:63" s="12" customFormat="1" ht="25.9" customHeight="1">
      <c r="A124" s="12"/>
      <c r="B124" s="195"/>
      <c r="C124" s="196"/>
      <c r="D124" s="197" t="s">
        <v>77</v>
      </c>
      <c r="E124" s="198" t="s">
        <v>116</v>
      </c>
      <c r="F124" s="198" t="s">
        <v>117</v>
      </c>
      <c r="G124" s="196"/>
      <c r="H124" s="196"/>
      <c r="I124" s="199"/>
      <c r="J124" s="200">
        <f>BK124</f>
        <v>0</v>
      </c>
      <c r="K124" s="196"/>
      <c r="L124" s="201"/>
      <c r="M124" s="202"/>
      <c r="N124" s="203"/>
      <c r="O124" s="203"/>
      <c r="P124" s="204">
        <f>P125+P165+P171+P184+P198</f>
        <v>0</v>
      </c>
      <c r="Q124" s="203"/>
      <c r="R124" s="204">
        <f>R125+R165+R171+R184+R198</f>
        <v>360.9964086</v>
      </c>
      <c r="S124" s="203"/>
      <c r="T124" s="205">
        <f>T125+T165+T171+T184+T198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6" t="s">
        <v>83</v>
      </c>
      <c r="AT124" s="207" t="s">
        <v>77</v>
      </c>
      <c r="AU124" s="207" t="s">
        <v>78</v>
      </c>
      <c r="AY124" s="206" t="s">
        <v>118</v>
      </c>
      <c r="BK124" s="208">
        <f>BK125+BK165+BK171+BK184+BK198</f>
        <v>0</v>
      </c>
    </row>
    <row r="125" spans="1:63" s="12" customFormat="1" ht="22.8" customHeight="1">
      <c r="A125" s="12"/>
      <c r="B125" s="195"/>
      <c r="C125" s="196"/>
      <c r="D125" s="197" t="s">
        <v>77</v>
      </c>
      <c r="E125" s="209" t="s">
        <v>83</v>
      </c>
      <c r="F125" s="209" t="s">
        <v>119</v>
      </c>
      <c r="G125" s="196"/>
      <c r="H125" s="196"/>
      <c r="I125" s="199"/>
      <c r="J125" s="210">
        <f>BK125</f>
        <v>0</v>
      </c>
      <c r="K125" s="196"/>
      <c r="L125" s="201"/>
      <c r="M125" s="202"/>
      <c r="N125" s="203"/>
      <c r="O125" s="203"/>
      <c r="P125" s="204">
        <f>SUM(P126:P164)</f>
        <v>0</v>
      </c>
      <c r="Q125" s="203"/>
      <c r="R125" s="204">
        <f>SUM(R126:R164)</f>
        <v>0.002326</v>
      </c>
      <c r="S125" s="203"/>
      <c r="T125" s="205">
        <f>SUM(T126:T164)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6" t="s">
        <v>83</v>
      </c>
      <c r="AT125" s="207" t="s">
        <v>77</v>
      </c>
      <c r="AU125" s="207" t="s">
        <v>83</v>
      </c>
      <c r="AY125" s="206" t="s">
        <v>118</v>
      </c>
      <c r="BK125" s="208">
        <f>SUM(BK126:BK164)</f>
        <v>0</v>
      </c>
    </row>
    <row r="126" spans="1:65" s="2" customFormat="1" ht="33" customHeight="1">
      <c r="A126" s="38"/>
      <c r="B126" s="39"/>
      <c r="C126" s="211" t="s">
        <v>83</v>
      </c>
      <c r="D126" s="211" t="s">
        <v>120</v>
      </c>
      <c r="E126" s="212" t="s">
        <v>121</v>
      </c>
      <c r="F126" s="213" t="s">
        <v>122</v>
      </c>
      <c r="G126" s="214" t="s">
        <v>123</v>
      </c>
      <c r="H126" s="215">
        <v>42.612</v>
      </c>
      <c r="I126" s="216"/>
      <c r="J126" s="217">
        <f>ROUND(I126*H126,2)</f>
        <v>0</v>
      </c>
      <c r="K126" s="213" t="s">
        <v>124</v>
      </c>
      <c r="L126" s="44"/>
      <c r="M126" s="218" t="s">
        <v>1</v>
      </c>
      <c r="N126" s="219" t="s">
        <v>43</v>
      </c>
      <c r="O126" s="91"/>
      <c r="P126" s="220">
        <f>O126*H126</f>
        <v>0</v>
      </c>
      <c r="Q126" s="220">
        <v>0</v>
      </c>
      <c r="R126" s="220">
        <f>Q126*H126</f>
        <v>0</v>
      </c>
      <c r="S126" s="220">
        <v>0</v>
      </c>
      <c r="T126" s="221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2" t="s">
        <v>125</v>
      </c>
      <c r="AT126" s="222" t="s">
        <v>120</v>
      </c>
      <c r="AU126" s="222" t="s">
        <v>85</v>
      </c>
      <c r="AY126" s="17" t="s">
        <v>118</v>
      </c>
      <c r="BE126" s="223">
        <f>IF(N126="základní",J126,0)</f>
        <v>0</v>
      </c>
      <c r="BF126" s="223">
        <f>IF(N126="snížená",J126,0)</f>
        <v>0</v>
      </c>
      <c r="BG126" s="223">
        <f>IF(N126="zákl. přenesená",J126,0)</f>
        <v>0</v>
      </c>
      <c r="BH126" s="223">
        <f>IF(N126="sníž. přenesená",J126,0)</f>
        <v>0</v>
      </c>
      <c r="BI126" s="223">
        <f>IF(N126="nulová",J126,0)</f>
        <v>0</v>
      </c>
      <c r="BJ126" s="17" t="s">
        <v>83</v>
      </c>
      <c r="BK126" s="223">
        <f>ROUND(I126*H126,2)</f>
        <v>0</v>
      </c>
      <c r="BL126" s="17" t="s">
        <v>125</v>
      </c>
      <c r="BM126" s="222" t="s">
        <v>126</v>
      </c>
    </row>
    <row r="127" spans="1:51" s="13" customFormat="1" ht="12">
      <c r="A127" s="13"/>
      <c r="B127" s="224"/>
      <c r="C127" s="225"/>
      <c r="D127" s="226" t="s">
        <v>127</v>
      </c>
      <c r="E127" s="227" t="s">
        <v>1</v>
      </c>
      <c r="F127" s="228" t="s">
        <v>128</v>
      </c>
      <c r="G127" s="225"/>
      <c r="H127" s="227" t="s">
        <v>1</v>
      </c>
      <c r="I127" s="229"/>
      <c r="J127" s="225"/>
      <c r="K127" s="225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127</v>
      </c>
      <c r="AU127" s="234" t="s">
        <v>85</v>
      </c>
      <c r="AV127" s="13" t="s">
        <v>83</v>
      </c>
      <c r="AW127" s="13" t="s">
        <v>32</v>
      </c>
      <c r="AX127" s="13" t="s">
        <v>78</v>
      </c>
      <c r="AY127" s="234" t="s">
        <v>118</v>
      </c>
    </row>
    <row r="128" spans="1:51" s="14" customFormat="1" ht="12">
      <c r="A128" s="14"/>
      <c r="B128" s="235"/>
      <c r="C128" s="236"/>
      <c r="D128" s="226" t="s">
        <v>127</v>
      </c>
      <c r="E128" s="237" t="s">
        <v>1</v>
      </c>
      <c r="F128" s="238" t="s">
        <v>129</v>
      </c>
      <c r="G128" s="236"/>
      <c r="H128" s="239">
        <v>42.612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5" t="s">
        <v>127</v>
      </c>
      <c r="AU128" s="245" t="s">
        <v>85</v>
      </c>
      <c r="AV128" s="14" t="s">
        <v>85</v>
      </c>
      <c r="AW128" s="14" t="s">
        <v>32</v>
      </c>
      <c r="AX128" s="14" t="s">
        <v>78</v>
      </c>
      <c r="AY128" s="245" t="s">
        <v>118</v>
      </c>
    </row>
    <row r="129" spans="1:51" s="15" customFormat="1" ht="12">
      <c r="A129" s="15"/>
      <c r="B129" s="246"/>
      <c r="C129" s="247"/>
      <c r="D129" s="226" t="s">
        <v>127</v>
      </c>
      <c r="E129" s="248" t="s">
        <v>1</v>
      </c>
      <c r="F129" s="249" t="s">
        <v>130</v>
      </c>
      <c r="G129" s="247"/>
      <c r="H129" s="250">
        <v>42.612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6" t="s">
        <v>127</v>
      </c>
      <c r="AU129" s="256" t="s">
        <v>85</v>
      </c>
      <c r="AV129" s="15" t="s">
        <v>125</v>
      </c>
      <c r="AW129" s="15" t="s">
        <v>32</v>
      </c>
      <c r="AX129" s="15" t="s">
        <v>83</v>
      </c>
      <c r="AY129" s="256" t="s">
        <v>118</v>
      </c>
    </row>
    <row r="130" spans="1:65" s="2" customFormat="1" ht="37.8" customHeight="1">
      <c r="A130" s="38"/>
      <c r="B130" s="39"/>
      <c r="C130" s="211" t="s">
        <v>85</v>
      </c>
      <c r="D130" s="211" t="s">
        <v>120</v>
      </c>
      <c r="E130" s="212" t="s">
        <v>131</v>
      </c>
      <c r="F130" s="213" t="s">
        <v>132</v>
      </c>
      <c r="G130" s="214" t="s">
        <v>123</v>
      </c>
      <c r="H130" s="215">
        <v>7.612</v>
      </c>
      <c r="I130" s="216"/>
      <c r="J130" s="217">
        <f>ROUND(I130*H130,2)</f>
        <v>0</v>
      </c>
      <c r="K130" s="213" t="s">
        <v>124</v>
      </c>
      <c r="L130" s="44"/>
      <c r="M130" s="218" t="s">
        <v>1</v>
      </c>
      <c r="N130" s="219" t="s">
        <v>43</v>
      </c>
      <c r="O130" s="91"/>
      <c r="P130" s="220">
        <f>O130*H130</f>
        <v>0</v>
      </c>
      <c r="Q130" s="220">
        <v>0</v>
      </c>
      <c r="R130" s="220">
        <f>Q130*H130</f>
        <v>0</v>
      </c>
      <c r="S130" s="220">
        <v>0</v>
      </c>
      <c r="T130" s="221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2" t="s">
        <v>125</v>
      </c>
      <c r="AT130" s="222" t="s">
        <v>120</v>
      </c>
      <c r="AU130" s="222" t="s">
        <v>85</v>
      </c>
      <c r="AY130" s="17" t="s">
        <v>118</v>
      </c>
      <c r="BE130" s="223">
        <f>IF(N130="základní",J130,0)</f>
        <v>0</v>
      </c>
      <c r="BF130" s="223">
        <f>IF(N130="snížená",J130,0)</f>
        <v>0</v>
      </c>
      <c r="BG130" s="223">
        <f>IF(N130="zákl. přenesená",J130,0)</f>
        <v>0</v>
      </c>
      <c r="BH130" s="223">
        <f>IF(N130="sníž. přenesená",J130,0)</f>
        <v>0</v>
      </c>
      <c r="BI130" s="223">
        <f>IF(N130="nulová",J130,0)</f>
        <v>0</v>
      </c>
      <c r="BJ130" s="17" t="s">
        <v>83</v>
      </c>
      <c r="BK130" s="223">
        <f>ROUND(I130*H130,2)</f>
        <v>0</v>
      </c>
      <c r="BL130" s="17" t="s">
        <v>125</v>
      </c>
      <c r="BM130" s="222" t="s">
        <v>133</v>
      </c>
    </row>
    <row r="131" spans="1:51" s="13" customFormat="1" ht="12">
      <c r="A131" s="13"/>
      <c r="B131" s="224"/>
      <c r="C131" s="225"/>
      <c r="D131" s="226" t="s">
        <v>127</v>
      </c>
      <c r="E131" s="227" t="s">
        <v>1</v>
      </c>
      <c r="F131" s="228" t="s">
        <v>134</v>
      </c>
      <c r="G131" s="225"/>
      <c r="H131" s="227" t="s">
        <v>1</v>
      </c>
      <c r="I131" s="229"/>
      <c r="J131" s="225"/>
      <c r="K131" s="225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127</v>
      </c>
      <c r="AU131" s="234" t="s">
        <v>85</v>
      </c>
      <c r="AV131" s="13" t="s">
        <v>83</v>
      </c>
      <c r="AW131" s="13" t="s">
        <v>32</v>
      </c>
      <c r="AX131" s="13" t="s">
        <v>78</v>
      </c>
      <c r="AY131" s="234" t="s">
        <v>118</v>
      </c>
    </row>
    <row r="132" spans="1:51" s="14" customFormat="1" ht="12">
      <c r="A132" s="14"/>
      <c r="B132" s="235"/>
      <c r="C132" s="236"/>
      <c r="D132" s="226" t="s">
        <v>127</v>
      </c>
      <c r="E132" s="237" t="s">
        <v>1</v>
      </c>
      <c r="F132" s="238" t="s">
        <v>135</v>
      </c>
      <c r="G132" s="236"/>
      <c r="H132" s="239">
        <v>7.612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5" t="s">
        <v>127</v>
      </c>
      <c r="AU132" s="245" t="s">
        <v>85</v>
      </c>
      <c r="AV132" s="14" t="s">
        <v>85</v>
      </c>
      <c r="AW132" s="14" t="s">
        <v>32</v>
      </c>
      <c r="AX132" s="14" t="s">
        <v>78</v>
      </c>
      <c r="AY132" s="245" t="s">
        <v>118</v>
      </c>
    </row>
    <row r="133" spans="1:51" s="15" customFormat="1" ht="12">
      <c r="A133" s="15"/>
      <c r="B133" s="246"/>
      <c r="C133" s="247"/>
      <c r="D133" s="226" t="s">
        <v>127</v>
      </c>
      <c r="E133" s="248" t="s">
        <v>1</v>
      </c>
      <c r="F133" s="249" t="s">
        <v>130</v>
      </c>
      <c r="G133" s="247"/>
      <c r="H133" s="250">
        <v>7.612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6" t="s">
        <v>127</v>
      </c>
      <c r="AU133" s="256" t="s">
        <v>85</v>
      </c>
      <c r="AV133" s="15" t="s">
        <v>125</v>
      </c>
      <c r="AW133" s="15" t="s">
        <v>32</v>
      </c>
      <c r="AX133" s="15" t="s">
        <v>83</v>
      </c>
      <c r="AY133" s="256" t="s">
        <v>118</v>
      </c>
    </row>
    <row r="134" spans="1:65" s="2" customFormat="1" ht="37.8" customHeight="1">
      <c r="A134" s="38"/>
      <c r="B134" s="39"/>
      <c r="C134" s="211" t="s">
        <v>136</v>
      </c>
      <c r="D134" s="211" t="s">
        <v>120</v>
      </c>
      <c r="E134" s="212" t="s">
        <v>137</v>
      </c>
      <c r="F134" s="213" t="s">
        <v>138</v>
      </c>
      <c r="G134" s="214" t="s">
        <v>123</v>
      </c>
      <c r="H134" s="215">
        <v>213.06</v>
      </c>
      <c r="I134" s="216"/>
      <c r="J134" s="217">
        <f>ROUND(I134*H134,2)</f>
        <v>0</v>
      </c>
      <c r="K134" s="213" t="s">
        <v>124</v>
      </c>
      <c r="L134" s="44"/>
      <c r="M134" s="218" t="s">
        <v>1</v>
      </c>
      <c r="N134" s="219" t="s">
        <v>43</v>
      </c>
      <c r="O134" s="91"/>
      <c r="P134" s="220">
        <f>O134*H134</f>
        <v>0</v>
      </c>
      <c r="Q134" s="220">
        <v>0</v>
      </c>
      <c r="R134" s="220">
        <f>Q134*H134</f>
        <v>0</v>
      </c>
      <c r="S134" s="220">
        <v>0</v>
      </c>
      <c r="T134" s="221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2" t="s">
        <v>125</v>
      </c>
      <c r="AT134" s="222" t="s">
        <v>120</v>
      </c>
      <c r="AU134" s="222" t="s">
        <v>85</v>
      </c>
      <c r="AY134" s="17" t="s">
        <v>118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17" t="s">
        <v>83</v>
      </c>
      <c r="BK134" s="223">
        <f>ROUND(I134*H134,2)</f>
        <v>0</v>
      </c>
      <c r="BL134" s="17" t="s">
        <v>125</v>
      </c>
      <c r="BM134" s="222" t="s">
        <v>139</v>
      </c>
    </row>
    <row r="135" spans="1:51" s="14" customFormat="1" ht="12">
      <c r="A135" s="14"/>
      <c r="B135" s="235"/>
      <c r="C135" s="236"/>
      <c r="D135" s="226" t="s">
        <v>127</v>
      </c>
      <c r="E135" s="236"/>
      <c r="F135" s="238" t="s">
        <v>140</v>
      </c>
      <c r="G135" s="236"/>
      <c r="H135" s="239">
        <v>213.06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127</v>
      </c>
      <c r="AU135" s="245" t="s">
        <v>85</v>
      </c>
      <c r="AV135" s="14" t="s">
        <v>85</v>
      </c>
      <c r="AW135" s="14" t="s">
        <v>4</v>
      </c>
      <c r="AX135" s="14" t="s">
        <v>83</v>
      </c>
      <c r="AY135" s="245" t="s">
        <v>118</v>
      </c>
    </row>
    <row r="136" spans="1:65" s="2" customFormat="1" ht="24.15" customHeight="1">
      <c r="A136" s="38"/>
      <c r="B136" s="39"/>
      <c r="C136" s="211" t="s">
        <v>125</v>
      </c>
      <c r="D136" s="211" t="s">
        <v>120</v>
      </c>
      <c r="E136" s="212" t="s">
        <v>141</v>
      </c>
      <c r="F136" s="213" t="s">
        <v>142</v>
      </c>
      <c r="G136" s="214" t="s">
        <v>123</v>
      </c>
      <c r="H136" s="215">
        <v>7.612</v>
      </c>
      <c r="I136" s="216"/>
      <c r="J136" s="217">
        <f>ROUND(I136*H136,2)</f>
        <v>0</v>
      </c>
      <c r="K136" s="213" t="s">
        <v>124</v>
      </c>
      <c r="L136" s="44"/>
      <c r="M136" s="218" t="s">
        <v>1</v>
      </c>
      <c r="N136" s="219" t="s">
        <v>43</v>
      </c>
      <c r="O136" s="91"/>
      <c r="P136" s="220">
        <f>O136*H136</f>
        <v>0</v>
      </c>
      <c r="Q136" s="220">
        <v>0</v>
      </c>
      <c r="R136" s="220">
        <f>Q136*H136</f>
        <v>0</v>
      </c>
      <c r="S136" s="220">
        <v>0</v>
      </c>
      <c r="T136" s="221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2" t="s">
        <v>125</v>
      </c>
      <c r="AT136" s="222" t="s">
        <v>120</v>
      </c>
      <c r="AU136" s="222" t="s">
        <v>85</v>
      </c>
      <c r="AY136" s="17" t="s">
        <v>118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17" t="s">
        <v>83</v>
      </c>
      <c r="BK136" s="223">
        <f>ROUND(I136*H136,2)</f>
        <v>0</v>
      </c>
      <c r="BL136" s="17" t="s">
        <v>125</v>
      </c>
      <c r="BM136" s="222" t="s">
        <v>143</v>
      </c>
    </row>
    <row r="137" spans="1:51" s="13" customFormat="1" ht="12">
      <c r="A137" s="13"/>
      <c r="B137" s="224"/>
      <c r="C137" s="225"/>
      <c r="D137" s="226" t="s">
        <v>127</v>
      </c>
      <c r="E137" s="227" t="s">
        <v>1</v>
      </c>
      <c r="F137" s="228" t="s">
        <v>134</v>
      </c>
      <c r="G137" s="225"/>
      <c r="H137" s="227" t="s">
        <v>1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127</v>
      </c>
      <c r="AU137" s="234" t="s">
        <v>85</v>
      </c>
      <c r="AV137" s="13" t="s">
        <v>83</v>
      </c>
      <c r="AW137" s="13" t="s">
        <v>32</v>
      </c>
      <c r="AX137" s="13" t="s">
        <v>78</v>
      </c>
      <c r="AY137" s="234" t="s">
        <v>118</v>
      </c>
    </row>
    <row r="138" spans="1:51" s="14" customFormat="1" ht="12">
      <c r="A138" s="14"/>
      <c r="B138" s="235"/>
      <c r="C138" s="236"/>
      <c r="D138" s="226" t="s">
        <v>127</v>
      </c>
      <c r="E138" s="237" t="s">
        <v>1</v>
      </c>
      <c r="F138" s="238" t="s">
        <v>144</v>
      </c>
      <c r="G138" s="236"/>
      <c r="H138" s="239">
        <v>7.612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5" t="s">
        <v>127</v>
      </c>
      <c r="AU138" s="245" t="s">
        <v>85</v>
      </c>
      <c r="AV138" s="14" t="s">
        <v>85</v>
      </c>
      <c r="AW138" s="14" t="s">
        <v>32</v>
      </c>
      <c r="AX138" s="14" t="s">
        <v>78</v>
      </c>
      <c r="AY138" s="245" t="s">
        <v>118</v>
      </c>
    </row>
    <row r="139" spans="1:51" s="15" customFormat="1" ht="12">
      <c r="A139" s="15"/>
      <c r="B139" s="246"/>
      <c r="C139" s="247"/>
      <c r="D139" s="226" t="s">
        <v>127</v>
      </c>
      <c r="E139" s="248" t="s">
        <v>1</v>
      </c>
      <c r="F139" s="249" t="s">
        <v>130</v>
      </c>
      <c r="G139" s="247"/>
      <c r="H139" s="250">
        <v>7.612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6" t="s">
        <v>127</v>
      </c>
      <c r="AU139" s="256" t="s">
        <v>85</v>
      </c>
      <c r="AV139" s="15" t="s">
        <v>125</v>
      </c>
      <c r="AW139" s="15" t="s">
        <v>32</v>
      </c>
      <c r="AX139" s="15" t="s">
        <v>83</v>
      </c>
      <c r="AY139" s="256" t="s">
        <v>118</v>
      </c>
    </row>
    <row r="140" spans="1:65" s="2" customFormat="1" ht="24.15" customHeight="1">
      <c r="A140" s="38"/>
      <c r="B140" s="39"/>
      <c r="C140" s="211" t="s">
        <v>145</v>
      </c>
      <c r="D140" s="211" t="s">
        <v>120</v>
      </c>
      <c r="E140" s="212" t="s">
        <v>146</v>
      </c>
      <c r="F140" s="213" t="s">
        <v>147</v>
      </c>
      <c r="G140" s="214" t="s">
        <v>148</v>
      </c>
      <c r="H140" s="215">
        <v>116.3</v>
      </c>
      <c r="I140" s="216"/>
      <c r="J140" s="217">
        <f>ROUND(I140*H140,2)</f>
        <v>0</v>
      </c>
      <c r="K140" s="213" t="s">
        <v>124</v>
      </c>
      <c r="L140" s="44"/>
      <c r="M140" s="218" t="s">
        <v>1</v>
      </c>
      <c r="N140" s="219" t="s">
        <v>43</v>
      </c>
      <c r="O140" s="91"/>
      <c r="P140" s="220">
        <f>O140*H140</f>
        <v>0</v>
      </c>
      <c r="Q140" s="220">
        <v>0</v>
      </c>
      <c r="R140" s="220">
        <f>Q140*H140</f>
        <v>0</v>
      </c>
      <c r="S140" s="220">
        <v>0</v>
      </c>
      <c r="T140" s="221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2" t="s">
        <v>125</v>
      </c>
      <c r="AT140" s="222" t="s">
        <v>120</v>
      </c>
      <c r="AU140" s="222" t="s">
        <v>85</v>
      </c>
      <c r="AY140" s="17" t="s">
        <v>118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17" t="s">
        <v>83</v>
      </c>
      <c r="BK140" s="223">
        <f>ROUND(I140*H140,2)</f>
        <v>0</v>
      </c>
      <c r="BL140" s="17" t="s">
        <v>125</v>
      </c>
      <c r="BM140" s="222" t="s">
        <v>149</v>
      </c>
    </row>
    <row r="141" spans="1:51" s="13" customFormat="1" ht="12">
      <c r="A141" s="13"/>
      <c r="B141" s="224"/>
      <c r="C141" s="225"/>
      <c r="D141" s="226" t="s">
        <v>127</v>
      </c>
      <c r="E141" s="227" t="s">
        <v>1</v>
      </c>
      <c r="F141" s="228" t="s">
        <v>150</v>
      </c>
      <c r="G141" s="225"/>
      <c r="H141" s="227" t="s">
        <v>1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127</v>
      </c>
      <c r="AU141" s="234" t="s">
        <v>85</v>
      </c>
      <c r="AV141" s="13" t="s">
        <v>83</v>
      </c>
      <c r="AW141" s="13" t="s">
        <v>32</v>
      </c>
      <c r="AX141" s="13" t="s">
        <v>78</v>
      </c>
      <c r="AY141" s="234" t="s">
        <v>118</v>
      </c>
    </row>
    <row r="142" spans="1:51" s="14" customFormat="1" ht="12">
      <c r="A142" s="14"/>
      <c r="B142" s="235"/>
      <c r="C142" s="236"/>
      <c r="D142" s="226" t="s">
        <v>127</v>
      </c>
      <c r="E142" s="237" t="s">
        <v>1</v>
      </c>
      <c r="F142" s="238" t="s">
        <v>151</v>
      </c>
      <c r="G142" s="236"/>
      <c r="H142" s="239">
        <v>116.3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5" t="s">
        <v>127</v>
      </c>
      <c r="AU142" s="245" t="s">
        <v>85</v>
      </c>
      <c r="AV142" s="14" t="s">
        <v>85</v>
      </c>
      <c r="AW142" s="14" t="s">
        <v>32</v>
      </c>
      <c r="AX142" s="14" t="s">
        <v>78</v>
      </c>
      <c r="AY142" s="245" t="s">
        <v>118</v>
      </c>
    </row>
    <row r="143" spans="1:51" s="15" customFormat="1" ht="12">
      <c r="A143" s="15"/>
      <c r="B143" s="246"/>
      <c r="C143" s="247"/>
      <c r="D143" s="226" t="s">
        <v>127</v>
      </c>
      <c r="E143" s="248" t="s">
        <v>1</v>
      </c>
      <c r="F143" s="249" t="s">
        <v>130</v>
      </c>
      <c r="G143" s="247"/>
      <c r="H143" s="250">
        <v>116.3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6" t="s">
        <v>127</v>
      </c>
      <c r="AU143" s="256" t="s">
        <v>85</v>
      </c>
      <c r="AV143" s="15" t="s">
        <v>125</v>
      </c>
      <c r="AW143" s="15" t="s">
        <v>32</v>
      </c>
      <c r="AX143" s="15" t="s">
        <v>83</v>
      </c>
      <c r="AY143" s="256" t="s">
        <v>118</v>
      </c>
    </row>
    <row r="144" spans="1:65" s="2" customFormat="1" ht="33" customHeight="1">
      <c r="A144" s="38"/>
      <c r="B144" s="39"/>
      <c r="C144" s="211" t="s">
        <v>152</v>
      </c>
      <c r="D144" s="211" t="s">
        <v>120</v>
      </c>
      <c r="E144" s="212" t="s">
        <v>153</v>
      </c>
      <c r="F144" s="213" t="s">
        <v>154</v>
      </c>
      <c r="G144" s="214" t="s">
        <v>155</v>
      </c>
      <c r="H144" s="215">
        <v>12.179</v>
      </c>
      <c r="I144" s="216"/>
      <c r="J144" s="217">
        <f>ROUND(I144*H144,2)</f>
        <v>0</v>
      </c>
      <c r="K144" s="213" t="s">
        <v>124</v>
      </c>
      <c r="L144" s="44"/>
      <c r="M144" s="218" t="s">
        <v>1</v>
      </c>
      <c r="N144" s="219" t="s">
        <v>43</v>
      </c>
      <c r="O144" s="91"/>
      <c r="P144" s="220">
        <f>O144*H144</f>
        <v>0</v>
      </c>
      <c r="Q144" s="220">
        <v>0</v>
      </c>
      <c r="R144" s="220">
        <f>Q144*H144</f>
        <v>0</v>
      </c>
      <c r="S144" s="220">
        <v>0</v>
      </c>
      <c r="T144" s="221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2" t="s">
        <v>125</v>
      </c>
      <c r="AT144" s="222" t="s">
        <v>120</v>
      </c>
      <c r="AU144" s="222" t="s">
        <v>85</v>
      </c>
      <c r="AY144" s="17" t="s">
        <v>118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17" t="s">
        <v>83</v>
      </c>
      <c r="BK144" s="223">
        <f>ROUND(I144*H144,2)</f>
        <v>0</v>
      </c>
      <c r="BL144" s="17" t="s">
        <v>125</v>
      </c>
      <c r="BM144" s="222" t="s">
        <v>156</v>
      </c>
    </row>
    <row r="145" spans="1:51" s="14" customFormat="1" ht="12">
      <c r="A145" s="14"/>
      <c r="B145" s="235"/>
      <c r="C145" s="236"/>
      <c r="D145" s="226" t="s">
        <v>127</v>
      </c>
      <c r="E145" s="236"/>
      <c r="F145" s="238" t="s">
        <v>157</v>
      </c>
      <c r="G145" s="236"/>
      <c r="H145" s="239">
        <v>12.179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127</v>
      </c>
      <c r="AU145" s="245" t="s">
        <v>85</v>
      </c>
      <c r="AV145" s="14" t="s">
        <v>85</v>
      </c>
      <c r="AW145" s="14" t="s">
        <v>4</v>
      </c>
      <c r="AX145" s="14" t="s">
        <v>83</v>
      </c>
      <c r="AY145" s="245" t="s">
        <v>118</v>
      </c>
    </row>
    <row r="146" spans="1:65" s="2" customFormat="1" ht="16.5" customHeight="1">
      <c r="A146" s="38"/>
      <c r="B146" s="39"/>
      <c r="C146" s="211" t="s">
        <v>158</v>
      </c>
      <c r="D146" s="211" t="s">
        <v>120</v>
      </c>
      <c r="E146" s="212" t="s">
        <v>159</v>
      </c>
      <c r="F146" s="213" t="s">
        <v>160</v>
      </c>
      <c r="G146" s="214" t="s">
        <v>123</v>
      </c>
      <c r="H146" s="215">
        <v>7.612</v>
      </c>
      <c r="I146" s="216"/>
      <c r="J146" s="217">
        <f>ROUND(I146*H146,2)</f>
        <v>0</v>
      </c>
      <c r="K146" s="213" t="s">
        <v>124</v>
      </c>
      <c r="L146" s="44"/>
      <c r="M146" s="218" t="s">
        <v>1</v>
      </c>
      <c r="N146" s="219" t="s">
        <v>43</v>
      </c>
      <c r="O146" s="91"/>
      <c r="P146" s="220">
        <f>O146*H146</f>
        <v>0</v>
      </c>
      <c r="Q146" s="220">
        <v>0</v>
      </c>
      <c r="R146" s="220">
        <f>Q146*H146</f>
        <v>0</v>
      </c>
      <c r="S146" s="220">
        <v>0</v>
      </c>
      <c r="T146" s="221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2" t="s">
        <v>125</v>
      </c>
      <c r="AT146" s="222" t="s">
        <v>120</v>
      </c>
      <c r="AU146" s="222" t="s">
        <v>85</v>
      </c>
      <c r="AY146" s="17" t="s">
        <v>118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17" t="s">
        <v>83</v>
      </c>
      <c r="BK146" s="223">
        <f>ROUND(I146*H146,2)</f>
        <v>0</v>
      </c>
      <c r="BL146" s="17" t="s">
        <v>125</v>
      </c>
      <c r="BM146" s="222" t="s">
        <v>161</v>
      </c>
    </row>
    <row r="147" spans="1:51" s="13" customFormat="1" ht="12">
      <c r="A147" s="13"/>
      <c r="B147" s="224"/>
      <c r="C147" s="225"/>
      <c r="D147" s="226" t="s">
        <v>127</v>
      </c>
      <c r="E147" s="227" t="s">
        <v>1</v>
      </c>
      <c r="F147" s="228" t="s">
        <v>134</v>
      </c>
      <c r="G147" s="225"/>
      <c r="H147" s="227" t="s">
        <v>1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127</v>
      </c>
      <c r="AU147" s="234" t="s">
        <v>85</v>
      </c>
      <c r="AV147" s="13" t="s">
        <v>83</v>
      </c>
      <c r="AW147" s="13" t="s">
        <v>32</v>
      </c>
      <c r="AX147" s="13" t="s">
        <v>78</v>
      </c>
      <c r="AY147" s="234" t="s">
        <v>118</v>
      </c>
    </row>
    <row r="148" spans="1:51" s="14" customFormat="1" ht="12">
      <c r="A148" s="14"/>
      <c r="B148" s="235"/>
      <c r="C148" s="236"/>
      <c r="D148" s="226" t="s">
        <v>127</v>
      </c>
      <c r="E148" s="237" t="s">
        <v>1</v>
      </c>
      <c r="F148" s="238" t="s">
        <v>144</v>
      </c>
      <c r="G148" s="236"/>
      <c r="H148" s="239">
        <v>7.612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127</v>
      </c>
      <c r="AU148" s="245" t="s">
        <v>85</v>
      </c>
      <c r="AV148" s="14" t="s">
        <v>85</v>
      </c>
      <c r="AW148" s="14" t="s">
        <v>32</v>
      </c>
      <c r="AX148" s="14" t="s">
        <v>78</v>
      </c>
      <c r="AY148" s="245" t="s">
        <v>118</v>
      </c>
    </row>
    <row r="149" spans="1:51" s="15" customFormat="1" ht="12">
      <c r="A149" s="15"/>
      <c r="B149" s="246"/>
      <c r="C149" s="247"/>
      <c r="D149" s="226" t="s">
        <v>127</v>
      </c>
      <c r="E149" s="248" t="s">
        <v>1</v>
      </c>
      <c r="F149" s="249" t="s">
        <v>130</v>
      </c>
      <c r="G149" s="247"/>
      <c r="H149" s="250">
        <v>7.612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6" t="s">
        <v>127</v>
      </c>
      <c r="AU149" s="256" t="s">
        <v>85</v>
      </c>
      <c r="AV149" s="15" t="s">
        <v>125</v>
      </c>
      <c r="AW149" s="15" t="s">
        <v>32</v>
      </c>
      <c r="AX149" s="15" t="s">
        <v>83</v>
      </c>
      <c r="AY149" s="256" t="s">
        <v>118</v>
      </c>
    </row>
    <row r="150" spans="1:65" s="2" customFormat="1" ht="37.8" customHeight="1">
      <c r="A150" s="38"/>
      <c r="B150" s="39"/>
      <c r="C150" s="211" t="s">
        <v>162</v>
      </c>
      <c r="D150" s="211" t="s">
        <v>120</v>
      </c>
      <c r="E150" s="212" t="s">
        <v>163</v>
      </c>
      <c r="F150" s="213" t="s">
        <v>164</v>
      </c>
      <c r="G150" s="214" t="s">
        <v>148</v>
      </c>
      <c r="H150" s="215">
        <v>116.3</v>
      </c>
      <c r="I150" s="216"/>
      <c r="J150" s="217">
        <f>ROUND(I150*H150,2)</f>
        <v>0</v>
      </c>
      <c r="K150" s="213" t="s">
        <v>124</v>
      </c>
      <c r="L150" s="44"/>
      <c r="M150" s="218" t="s">
        <v>1</v>
      </c>
      <c r="N150" s="219" t="s">
        <v>43</v>
      </c>
      <c r="O150" s="91"/>
      <c r="P150" s="220">
        <f>O150*H150</f>
        <v>0</v>
      </c>
      <c r="Q150" s="220">
        <v>0</v>
      </c>
      <c r="R150" s="220">
        <f>Q150*H150</f>
        <v>0</v>
      </c>
      <c r="S150" s="220">
        <v>0</v>
      </c>
      <c r="T150" s="221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2" t="s">
        <v>125</v>
      </c>
      <c r="AT150" s="222" t="s">
        <v>120</v>
      </c>
      <c r="AU150" s="222" t="s">
        <v>85</v>
      </c>
      <c r="AY150" s="17" t="s">
        <v>118</v>
      </c>
      <c r="BE150" s="223">
        <f>IF(N150="základní",J150,0)</f>
        <v>0</v>
      </c>
      <c r="BF150" s="223">
        <f>IF(N150="snížená",J150,0)</f>
        <v>0</v>
      </c>
      <c r="BG150" s="223">
        <f>IF(N150="zákl. přenesená",J150,0)</f>
        <v>0</v>
      </c>
      <c r="BH150" s="223">
        <f>IF(N150="sníž. přenesená",J150,0)</f>
        <v>0</v>
      </c>
      <c r="BI150" s="223">
        <f>IF(N150="nulová",J150,0)</f>
        <v>0</v>
      </c>
      <c r="BJ150" s="17" t="s">
        <v>83</v>
      </c>
      <c r="BK150" s="223">
        <f>ROUND(I150*H150,2)</f>
        <v>0</v>
      </c>
      <c r="BL150" s="17" t="s">
        <v>125</v>
      </c>
      <c r="BM150" s="222" t="s">
        <v>165</v>
      </c>
    </row>
    <row r="151" spans="1:51" s="13" customFormat="1" ht="12">
      <c r="A151" s="13"/>
      <c r="B151" s="224"/>
      <c r="C151" s="225"/>
      <c r="D151" s="226" t="s">
        <v>127</v>
      </c>
      <c r="E151" s="227" t="s">
        <v>1</v>
      </c>
      <c r="F151" s="228" t="s">
        <v>166</v>
      </c>
      <c r="G151" s="225"/>
      <c r="H151" s="227" t="s">
        <v>1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127</v>
      </c>
      <c r="AU151" s="234" t="s">
        <v>85</v>
      </c>
      <c r="AV151" s="13" t="s">
        <v>83</v>
      </c>
      <c r="AW151" s="13" t="s">
        <v>32</v>
      </c>
      <c r="AX151" s="13" t="s">
        <v>78</v>
      </c>
      <c r="AY151" s="234" t="s">
        <v>118</v>
      </c>
    </row>
    <row r="152" spans="1:51" s="14" customFormat="1" ht="12">
      <c r="A152" s="14"/>
      <c r="B152" s="235"/>
      <c r="C152" s="236"/>
      <c r="D152" s="226" t="s">
        <v>127</v>
      </c>
      <c r="E152" s="237" t="s">
        <v>1</v>
      </c>
      <c r="F152" s="238" t="s">
        <v>151</v>
      </c>
      <c r="G152" s="236"/>
      <c r="H152" s="239">
        <v>116.3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127</v>
      </c>
      <c r="AU152" s="245" t="s">
        <v>85</v>
      </c>
      <c r="AV152" s="14" t="s">
        <v>85</v>
      </c>
      <c r="AW152" s="14" t="s">
        <v>32</v>
      </c>
      <c r="AX152" s="14" t="s">
        <v>78</v>
      </c>
      <c r="AY152" s="245" t="s">
        <v>118</v>
      </c>
    </row>
    <row r="153" spans="1:51" s="15" customFormat="1" ht="12">
      <c r="A153" s="15"/>
      <c r="B153" s="246"/>
      <c r="C153" s="247"/>
      <c r="D153" s="226" t="s">
        <v>127</v>
      </c>
      <c r="E153" s="248" t="s">
        <v>1</v>
      </c>
      <c r="F153" s="249" t="s">
        <v>130</v>
      </c>
      <c r="G153" s="247"/>
      <c r="H153" s="250">
        <v>116.3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6" t="s">
        <v>127</v>
      </c>
      <c r="AU153" s="256" t="s">
        <v>85</v>
      </c>
      <c r="AV153" s="15" t="s">
        <v>125</v>
      </c>
      <c r="AW153" s="15" t="s">
        <v>32</v>
      </c>
      <c r="AX153" s="15" t="s">
        <v>83</v>
      </c>
      <c r="AY153" s="256" t="s">
        <v>118</v>
      </c>
    </row>
    <row r="154" spans="1:65" s="2" customFormat="1" ht="24.15" customHeight="1">
      <c r="A154" s="38"/>
      <c r="B154" s="39"/>
      <c r="C154" s="211" t="s">
        <v>167</v>
      </c>
      <c r="D154" s="211" t="s">
        <v>120</v>
      </c>
      <c r="E154" s="212" t="s">
        <v>168</v>
      </c>
      <c r="F154" s="213" t="s">
        <v>169</v>
      </c>
      <c r="G154" s="214" t="s">
        <v>148</v>
      </c>
      <c r="H154" s="215">
        <v>116.3</v>
      </c>
      <c r="I154" s="216"/>
      <c r="J154" s="217">
        <f>ROUND(I154*H154,2)</f>
        <v>0</v>
      </c>
      <c r="K154" s="213" t="s">
        <v>124</v>
      </c>
      <c r="L154" s="44"/>
      <c r="M154" s="218" t="s">
        <v>1</v>
      </c>
      <c r="N154" s="219" t="s">
        <v>43</v>
      </c>
      <c r="O154" s="91"/>
      <c r="P154" s="220">
        <f>O154*H154</f>
        <v>0</v>
      </c>
      <c r="Q154" s="220">
        <v>0</v>
      </c>
      <c r="R154" s="220">
        <f>Q154*H154</f>
        <v>0</v>
      </c>
      <c r="S154" s="220">
        <v>0</v>
      </c>
      <c r="T154" s="221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2" t="s">
        <v>125</v>
      </c>
      <c r="AT154" s="222" t="s">
        <v>120</v>
      </c>
      <c r="AU154" s="222" t="s">
        <v>85</v>
      </c>
      <c r="AY154" s="17" t="s">
        <v>118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17" t="s">
        <v>83</v>
      </c>
      <c r="BK154" s="223">
        <f>ROUND(I154*H154,2)</f>
        <v>0</v>
      </c>
      <c r="BL154" s="17" t="s">
        <v>125</v>
      </c>
      <c r="BM154" s="222" t="s">
        <v>170</v>
      </c>
    </row>
    <row r="155" spans="1:51" s="13" customFormat="1" ht="12">
      <c r="A155" s="13"/>
      <c r="B155" s="224"/>
      <c r="C155" s="225"/>
      <c r="D155" s="226" t="s">
        <v>127</v>
      </c>
      <c r="E155" s="227" t="s">
        <v>1</v>
      </c>
      <c r="F155" s="228" t="s">
        <v>171</v>
      </c>
      <c r="G155" s="225"/>
      <c r="H155" s="227" t="s">
        <v>1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127</v>
      </c>
      <c r="AU155" s="234" t="s">
        <v>85</v>
      </c>
      <c r="AV155" s="13" t="s">
        <v>83</v>
      </c>
      <c r="AW155" s="13" t="s">
        <v>32</v>
      </c>
      <c r="AX155" s="13" t="s">
        <v>78</v>
      </c>
      <c r="AY155" s="234" t="s">
        <v>118</v>
      </c>
    </row>
    <row r="156" spans="1:51" s="14" customFormat="1" ht="12">
      <c r="A156" s="14"/>
      <c r="B156" s="235"/>
      <c r="C156" s="236"/>
      <c r="D156" s="226" t="s">
        <v>127</v>
      </c>
      <c r="E156" s="237" t="s">
        <v>1</v>
      </c>
      <c r="F156" s="238" t="s">
        <v>151</v>
      </c>
      <c r="G156" s="236"/>
      <c r="H156" s="239">
        <v>116.3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5" t="s">
        <v>127</v>
      </c>
      <c r="AU156" s="245" t="s">
        <v>85</v>
      </c>
      <c r="AV156" s="14" t="s">
        <v>85</v>
      </c>
      <c r="AW156" s="14" t="s">
        <v>32</v>
      </c>
      <c r="AX156" s="14" t="s">
        <v>78</v>
      </c>
      <c r="AY156" s="245" t="s">
        <v>118</v>
      </c>
    </row>
    <row r="157" spans="1:51" s="15" customFormat="1" ht="12">
      <c r="A157" s="15"/>
      <c r="B157" s="246"/>
      <c r="C157" s="247"/>
      <c r="D157" s="226" t="s">
        <v>127</v>
      </c>
      <c r="E157" s="248" t="s">
        <v>1</v>
      </c>
      <c r="F157" s="249" t="s">
        <v>130</v>
      </c>
      <c r="G157" s="247"/>
      <c r="H157" s="250">
        <v>116.3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6" t="s">
        <v>127</v>
      </c>
      <c r="AU157" s="256" t="s">
        <v>85</v>
      </c>
      <c r="AV157" s="15" t="s">
        <v>125</v>
      </c>
      <c r="AW157" s="15" t="s">
        <v>32</v>
      </c>
      <c r="AX157" s="15" t="s">
        <v>83</v>
      </c>
      <c r="AY157" s="256" t="s">
        <v>118</v>
      </c>
    </row>
    <row r="158" spans="1:65" s="2" customFormat="1" ht="16.5" customHeight="1">
      <c r="A158" s="38"/>
      <c r="B158" s="39"/>
      <c r="C158" s="257" t="s">
        <v>172</v>
      </c>
      <c r="D158" s="257" t="s">
        <v>173</v>
      </c>
      <c r="E158" s="258" t="s">
        <v>174</v>
      </c>
      <c r="F158" s="259" t="s">
        <v>175</v>
      </c>
      <c r="G158" s="260" t="s">
        <v>176</v>
      </c>
      <c r="H158" s="261">
        <v>2.326</v>
      </c>
      <c r="I158" s="262"/>
      <c r="J158" s="263">
        <f>ROUND(I158*H158,2)</f>
        <v>0</v>
      </c>
      <c r="K158" s="259" t="s">
        <v>124</v>
      </c>
      <c r="L158" s="264"/>
      <c r="M158" s="265" t="s">
        <v>1</v>
      </c>
      <c r="N158" s="266" t="s">
        <v>43</v>
      </c>
      <c r="O158" s="91"/>
      <c r="P158" s="220">
        <f>O158*H158</f>
        <v>0</v>
      </c>
      <c r="Q158" s="220">
        <v>0.001</v>
      </c>
      <c r="R158" s="220">
        <f>Q158*H158</f>
        <v>0.002326</v>
      </c>
      <c r="S158" s="220">
        <v>0</v>
      </c>
      <c r="T158" s="221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2" t="s">
        <v>162</v>
      </c>
      <c r="AT158" s="222" t="s">
        <v>173</v>
      </c>
      <c r="AU158" s="222" t="s">
        <v>85</v>
      </c>
      <c r="AY158" s="17" t="s">
        <v>118</v>
      </c>
      <c r="BE158" s="223">
        <f>IF(N158="základní",J158,0)</f>
        <v>0</v>
      </c>
      <c r="BF158" s="223">
        <f>IF(N158="snížená",J158,0)</f>
        <v>0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17" t="s">
        <v>83</v>
      </c>
      <c r="BK158" s="223">
        <f>ROUND(I158*H158,2)</f>
        <v>0</v>
      </c>
      <c r="BL158" s="17" t="s">
        <v>125</v>
      </c>
      <c r="BM158" s="222" t="s">
        <v>177</v>
      </c>
    </row>
    <row r="159" spans="1:51" s="14" customFormat="1" ht="12">
      <c r="A159" s="14"/>
      <c r="B159" s="235"/>
      <c r="C159" s="236"/>
      <c r="D159" s="226" t="s">
        <v>127</v>
      </c>
      <c r="E159" s="236"/>
      <c r="F159" s="238" t="s">
        <v>178</v>
      </c>
      <c r="G159" s="236"/>
      <c r="H159" s="239">
        <v>2.326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127</v>
      </c>
      <c r="AU159" s="245" t="s">
        <v>85</v>
      </c>
      <c r="AV159" s="14" t="s">
        <v>85</v>
      </c>
      <c r="AW159" s="14" t="s">
        <v>4</v>
      </c>
      <c r="AX159" s="14" t="s">
        <v>83</v>
      </c>
      <c r="AY159" s="245" t="s">
        <v>118</v>
      </c>
    </row>
    <row r="160" spans="1:65" s="2" customFormat="1" ht="24.15" customHeight="1">
      <c r="A160" s="38"/>
      <c r="B160" s="39"/>
      <c r="C160" s="211" t="s">
        <v>179</v>
      </c>
      <c r="D160" s="211" t="s">
        <v>120</v>
      </c>
      <c r="E160" s="212" t="s">
        <v>180</v>
      </c>
      <c r="F160" s="213" t="s">
        <v>181</v>
      </c>
      <c r="G160" s="214" t="s">
        <v>148</v>
      </c>
      <c r="H160" s="215">
        <v>284.08</v>
      </c>
      <c r="I160" s="216"/>
      <c r="J160" s="217">
        <f>ROUND(I160*H160,2)</f>
        <v>0</v>
      </c>
      <c r="K160" s="213" t="s">
        <v>124</v>
      </c>
      <c r="L160" s="44"/>
      <c r="M160" s="218" t="s">
        <v>1</v>
      </c>
      <c r="N160" s="219" t="s">
        <v>43</v>
      </c>
      <c r="O160" s="91"/>
      <c r="P160" s="220">
        <f>O160*H160</f>
        <v>0</v>
      </c>
      <c r="Q160" s="220">
        <v>0</v>
      </c>
      <c r="R160" s="220">
        <f>Q160*H160</f>
        <v>0</v>
      </c>
      <c r="S160" s="220">
        <v>0</v>
      </c>
      <c r="T160" s="221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2" t="s">
        <v>125</v>
      </c>
      <c r="AT160" s="222" t="s">
        <v>120</v>
      </c>
      <c r="AU160" s="222" t="s">
        <v>85</v>
      </c>
      <c r="AY160" s="17" t="s">
        <v>118</v>
      </c>
      <c r="BE160" s="223">
        <f>IF(N160="základní",J160,0)</f>
        <v>0</v>
      </c>
      <c r="BF160" s="223">
        <f>IF(N160="snížená",J160,0)</f>
        <v>0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17" t="s">
        <v>83</v>
      </c>
      <c r="BK160" s="223">
        <f>ROUND(I160*H160,2)</f>
        <v>0</v>
      </c>
      <c r="BL160" s="17" t="s">
        <v>125</v>
      </c>
      <c r="BM160" s="222" t="s">
        <v>182</v>
      </c>
    </row>
    <row r="161" spans="1:51" s="13" customFormat="1" ht="12">
      <c r="A161" s="13"/>
      <c r="B161" s="224"/>
      <c r="C161" s="225"/>
      <c r="D161" s="226" t="s">
        <v>127</v>
      </c>
      <c r="E161" s="227" t="s">
        <v>1</v>
      </c>
      <c r="F161" s="228" t="s">
        <v>183</v>
      </c>
      <c r="G161" s="225"/>
      <c r="H161" s="227" t="s">
        <v>1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127</v>
      </c>
      <c r="AU161" s="234" t="s">
        <v>85</v>
      </c>
      <c r="AV161" s="13" t="s">
        <v>83</v>
      </c>
      <c r="AW161" s="13" t="s">
        <v>32</v>
      </c>
      <c r="AX161" s="13" t="s">
        <v>78</v>
      </c>
      <c r="AY161" s="234" t="s">
        <v>118</v>
      </c>
    </row>
    <row r="162" spans="1:51" s="14" customFormat="1" ht="12">
      <c r="A162" s="14"/>
      <c r="B162" s="235"/>
      <c r="C162" s="236"/>
      <c r="D162" s="226" t="s">
        <v>127</v>
      </c>
      <c r="E162" s="237" t="s">
        <v>1</v>
      </c>
      <c r="F162" s="238" t="s">
        <v>184</v>
      </c>
      <c r="G162" s="236"/>
      <c r="H162" s="239">
        <v>74.08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5" t="s">
        <v>127</v>
      </c>
      <c r="AU162" s="245" t="s">
        <v>85</v>
      </c>
      <c r="AV162" s="14" t="s">
        <v>85</v>
      </c>
      <c r="AW162" s="14" t="s">
        <v>32</v>
      </c>
      <c r="AX162" s="14" t="s">
        <v>78</v>
      </c>
      <c r="AY162" s="245" t="s">
        <v>118</v>
      </c>
    </row>
    <row r="163" spans="1:51" s="14" customFormat="1" ht="12">
      <c r="A163" s="14"/>
      <c r="B163" s="235"/>
      <c r="C163" s="236"/>
      <c r="D163" s="226" t="s">
        <v>127</v>
      </c>
      <c r="E163" s="237" t="s">
        <v>1</v>
      </c>
      <c r="F163" s="238" t="s">
        <v>185</v>
      </c>
      <c r="G163" s="236"/>
      <c r="H163" s="239">
        <v>210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127</v>
      </c>
      <c r="AU163" s="245" t="s">
        <v>85</v>
      </c>
      <c r="AV163" s="14" t="s">
        <v>85</v>
      </c>
      <c r="AW163" s="14" t="s">
        <v>32</v>
      </c>
      <c r="AX163" s="14" t="s">
        <v>78</v>
      </c>
      <c r="AY163" s="245" t="s">
        <v>118</v>
      </c>
    </row>
    <row r="164" spans="1:51" s="15" customFormat="1" ht="12">
      <c r="A164" s="15"/>
      <c r="B164" s="246"/>
      <c r="C164" s="247"/>
      <c r="D164" s="226" t="s">
        <v>127</v>
      </c>
      <c r="E164" s="248" t="s">
        <v>1</v>
      </c>
      <c r="F164" s="249" t="s">
        <v>130</v>
      </c>
      <c r="G164" s="247"/>
      <c r="H164" s="250">
        <v>284.08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56" t="s">
        <v>127</v>
      </c>
      <c r="AU164" s="256" t="s">
        <v>85</v>
      </c>
      <c r="AV164" s="15" t="s">
        <v>125</v>
      </c>
      <c r="AW164" s="15" t="s">
        <v>32</v>
      </c>
      <c r="AX164" s="15" t="s">
        <v>83</v>
      </c>
      <c r="AY164" s="256" t="s">
        <v>118</v>
      </c>
    </row>
    <row r="165" spans="1:63" s="12" customFormat="1" ht="22.8" customHeight="1">
      <c r="A165" s="12"/>
      <c r="B165" s="195"/>
      <c r="C165" s="196"/>
      <c r="D165" s="197" t="s">
        <v>77</v>
      </c>
      <c r="E165" s="209" t="s">
        <v>125</v>
      </c>
      <c r="F165" s="209" t="s">
        <v>186</v>
      </c>
      <c r="G165" s="196"/>
      <c r="H165" s="196"/>
      <c r="I165" s="199"/>
      <c r="J165" s="210">
        <f>BK165</f>
        <v>0</v>
      </c>
      <c r="K165" s="196"/>
      <c r="L165" s="201"/>
      <c r="M165" s="202"/>
      <c r="N165" s="203"/>
      <c r="O165" s="203"/>
      <c r="P165" s="204">
        <f>SUM(P166:P170)</f>
        <v>0</v>
      </c>
      <c r="Q165" s="203"/>
      <c r="R165" s="204">
        <f>SUM(R166:R170)</f>
        <v>45.9982336</v>
      </c>
      <c r="S165" s="203"/>
      <c r="T165" s="205">
        <f>SUM(T166:T170)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6" t="s">
        <v>83</v>
      </c>
      <c r="AT165" s="207" t="s">
        <v>77</v>
      </c>
      <c r="AU165" s="207" t="s">
        <v>83</v>
      </c>
      <c r="AY165" s="206" t="s">
        <v>118</v>
      </c>
      <c r="BK165" s="208">
        <f>SUM(BK166:BK170)</f>
        <v>0</v>
      </c>
    </row>
    <row r="166" spans="1:65" s="2" customFormat="1" ht="33" customHeight="1">
      <c r="A166" s="38"/>
      <c r="B166" s="39"/>
      <c r="C166" s="211" t="s">
        <v>187</v>
      </c>
      <c r="D166" s="211" t="s">
        <v>120</v>
      </c>
      <c r="E166" s="212" t="s">
        <v>188</v>
      </c>
      <c r="F166" s="213" t="s">
        <v>189</v>
      </c>
      <c r="G166" s="214" t="s">
        <v>148</v>
      </c>
      <c r="H166" s="215">
        <v>284.08</v>
      </c>
      <c r="I166" s="216"/>
      <c r="J166" s="217">
        <f>ROUND(I166*H166,2)</f>
        <v>0</v>
      </c>
      <c r="K166" s="213" t="s">
        <v>124</v>
      </c>
      <c r="L166" s="44"/>
      <c r="M166" s="218" t="s">
        <v>1</v>
      </c>
      <c r="N166" s="219" t="s">
        <v>43</v>
      </c>
      <c r="O166" s="91"/>
      <c r="P166" s="220">
        <f>O166*H166</f>
        <v>0</v>
      </c>
      <c r="Q166" s="220">
        <v>0.16192</v>
      </c>
      <c r="R166" s="220">
        <f>Q166*H166</f>
        <v>45.9982336</v>
      </c>
      <c r="S166" s="220">
        <v>0</v>
      </c>
      <c r="T166" s="221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2" t="s">
        <v>125</v>
      </c>
      <c r="AT166" s="222" t="s">
        <v>120</v>
      </c>
      <c r="AU166" s="222" t="s">
        <v>85</v>
      </c>
      <c r="AY166" s="17" t="s">
        <v>118</v>
      </c>
      <c r="BE166" s="223">
        <f>IF(N166="základní",J166,0)</f>
        <v>0</v>
      </c>
      <c r="BF166" s="223">
        <f>IF(N166="snížená",J166,0)</f>
        <v>0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17" t="s">
        <v>83</v>
      </c>
      <c r="BK166" s="223">
        <f>ROUND(I166*H166,2)</f>
        <v>0</v>
      </c>
      <c r="BL166" s="17" t="s">
        <v>125</v>
      </c>
      <c r="BM166" s="222" t="s">
        <v>190</v>
      </c>
    </row>
    <row r="167" spans="1:51" s="13" customFormat="1" ht="12">
      <c r="A167" s="13"/>
      <c r="B167" s="224"/>
      <c r="C167" s="225"/>
      <c r="D167" s="226" t="s">
        <v>127</v>
      </c>
      <c r="E167" s="227" t="s">
        <v>1</v>
      </c>
      <c r="F167" s="228" t="s">
        <v>191</v>
      </c>
      <c r="G167" s="225"/>
      <c r="H167" s="227" t="s">
        <v>1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127</v>
      </c>
      <c r="AU167" s="234" t="s">
        <v>85</v>
      </c>
      <c r="AV167" s="13" t="s">
        <v>83</v>
      </c>
      <c r="AW167" s="13" t="s">
        <v>32</v>
      </c>
      <c r="AX167" s="13" t="s">
        <v>78</v>
      </c>
      <c r="AY167" s="234" t="s">
        <v>118</v>
      </c>
    </row>
    <row r="168" spans="1:51" s="14" customFormat="1" ht="12">
      <c r="A168" s="14"/>
      <c r="B168" s="235"/>
      <c r="C168" s="236"/>
      <c r="D168" s="226" t="s">
        <v>127</v>
      </c>
      <c r="E168" s="237" t="s">
        <v>1</v>
      </c>
      <c r="F168" s="238" t="s">
        <v>184</v>
      </c>
      <c r="G168" s="236"/>
      <c r="H168" s="239">
        <v>74.08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5" t="s">
        <v>127</v>
      </c>
      <c r="AU168" s="245" t="s">
        <v>85</v>
      </c>
      <c r="AV168" s="14" t="s">
        <v>85</v>
      </c>
      <c r="AW168" s="14" t="s">
        <v>32</v>
      </c>
      <c r="AX168" s="14" t="s">
        <v>78</v>
      </c>
      <c r="AY168" s="245" t="s">
        <v>118</v>
      </c>
    </row>
    <row r="169" spans="1:51" s="14" customFormat="1" ht="12">
      <c r="A169" s="14"/>
      <c r="B169" s="235"/>
      <c r="C169" s="236"/>
      <c r="D169" s="226" t="s">
        <v>127</v>
      </c>
      <c r="E169" s="237" t="s">
        <v>1</v>
      </c>
      <c r="F169" s="238" t="s">
        <v>185</v>
      </c>
      <c r="G169" s="236"/>
      <c r="H169" s="239">
        <v>210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5" t="s">
        <v>127</v>
      </c>
      <c r="AU169" s="245" t="s">
        <v>85</v>
      </c>
      <c r="AV169" s="14" t="s">
        <v>85</v>
      </c>
      <c r="AW169" s="14" t="s">
        <v>32</v>
      </c>
      <c r="AX169" s="14" t="s">
        <v>78</v>
      </c>
      <c r="AY169" s="245" t="s">
        <v>118</v>
      </c>
    </row>
    <row r="170" spans="1:51" s="15" customFormat="1" ht="12">
      <c r="A170" s="15"/>
      <c r="B170" s="246"/>
      <c r="C170" s="247"/>
      <c r="D170" s="226" t="s">
        <v>127</v>
      </c>
      <c r="E170" s="248" t="s">
        <v>1</v>
      </c>
      <c r="F170" s="249" t="s">
        <v>130</v>
      </c>
      <c r="G170" s="247"/>
      <c r="H170" s="250">
        <v>284.08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56" t="s">
        <v>127</v>
      </c>
      <c r="AU170" s="256" t="s">
        <v>85</v>
      </c>
      <c r="AV170" s="15" t="s">
        <v>125</v>
      </c>
      <c r="AW170" s="15" t="s">
        <v>32</v>
      </c>
      <c r="AX170" s="15" t="s">
        <v>83</v>
      </c>
      <c r="AY170" s="256" t="s">
        <v>118</v>
      </c>
    </row>
    <row r="171" spans="1:63" s="12" customFormat="1" ht="22.8" customHeight="1">
      <c r="A171" s="12"/>
      <c r="B171" s="195"/>
      <c r="C171" s="196"/>
      <c r="D171" s="197" t="s">
        <v>77</v>
      </c>
      <c r="E171" s="209" t="s">
        <v>145</v>
      </c>
      <c r="F171" s="209" t="s">
        <v>192</v>
      </c>
      <c r="G171" s="196"/>
      <c r="H171" s="196"/>
      <c r="I171" s="199"/>
      <c r="J171" s="210">
        <f>BK171</f>
        <v>0</v>
      </c>
      <c r="K171" s="196"/>
      <c r="L171" s="201"/>
      <c r="M171" s="202"/>
      <c r="N171" s="203"/>
      <c r="O171" s="203"/>
      <c r="P171" s="204">
        <f>SUM(P172:P183)</f>
        <v>0</v>
      </c>
      <c r="Q171" s="203"/>
      <c r="R171" s="204">
        <f>SUM(R172:R183)</f>
        <v>261.200108</v>
      </c>
      <c r="S171" s="203"/>
      <c r="T171" s="205">
        <f>SUM(T172:T183)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6" t="s">
        <v>83</v>
      </c>
      <c r="AT171" s="207" t="s">
        <v>77</v>
      </c>
      <c r="AU171" s="207" t="s">
        <v>83</v>
      </c>
      <c r="AY171" s="206" t="s">
        <v>118</v>
      </c>
      <c r="BK171" s="208">
        <f>SUM(BK172:BK183)</f>
        <v>0</v>
      </c>
    </row>
    <row r="172" spans="1:65" s="2" customFormat="1" ht="24.15" customHeight="1">
      <c r="A172" s="38"/>
      <c r="B172" s="39"/>
      <c r="C172" s="211" t="s">
        <v>193</v>
      </c>
      <c r="D172" s="211" t="s">
        <v>120</v>
      </c>
      <c r="E172" s="212" t="s">
        <v>194</v>
      </c>
      <c r="F172" s="213" t="s">
        <v>195</v>
      </c>
      <c r="G172" s="214" t="s">
        <v>148</v>
      </c>
      <c r="H172" s="215">
        <v>284.08</v>
      </c>
      <c r="I172" s="216"/>
      <c r="J172" s="217">
        <f>ROUND(I172*H172,2)</f>
        <v>0</v>
      </c>
      <c r="K172" s="213" t="s">
        <v>124</v>
      </c>
      <c r="L172" s="44"/>
      <c r="M172" s="218" t="s">
        <v>1</v>
      </c>
      <c r="N172" s="219" t="s">
        <v>43</v>
      </c>
      <c r="O172" s="91"/>
      <c r="P172" s="220">
        <f>O172*H172</f>
        <v>0</v>
      </c>
      <c r="Q172" s="220">
        <v>0.496</v>
      </c>
      <c r="R172" s="220">
        <f>Q172*H172</f>
        <v>140.90367999999998</v>
      </c>
      <c r="S172" s="220">
        <v>0</v>
      </c>
      <c r="T172" s="221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2" t="s">
        <v>125</v>
      </c>
      <c r="AT172" s="222" t="s">
        <v>120</v>
      </c>
      <c r="AU172" s="222" t="s">
        <v>85</v>
      </c>
      <c r="AY172" s="17" t="s">
        <v>118</v>
      </c>
      <c r="BE172" s="223">
        <f>IF(N172="základní",J172,0)</f>
        <v>0</v>
      </c>
      <c r="BF172" s="223">
        <f>IF(N172="snížená",J172,0)</f>
        <v>0</v>
      </c>
      <c r="BG172" s="223">
        <f>IF(N172="zákl. přenesená",J172,0)</f>
        <v>0</v>
      </c>
      <c r="BH172" s="223">
        <f>IF(N172="sníž. přenesená",J172,0)</f>
        <v>0</v>
      </c>
      <c r="BI172" s="223">
        <f>IF(N172="nulová",J172,0)</f>
        <v>0</v>
      </c>
      <c r="BJ172" s="17" t="s">
        <v>83</v>
      </c>
      <c r="BK172" s="223">
        <f>ROUND(I172*H172,2)</f>
        <v>0</v>
      </c>
      <c r="BL172" s="17" t="s">
        <v>125</v>
      </c>
      <c r="BM172" s="222" t="s">
        <v>196</v>
      </c>
    </row>
    <row r="173" spans="1:51" s="13" customFormat="1" ht="12">
      <c r="A173" s="13"/>
      <c r="B173" s="224"/>
      <c r="C173" s="225"/>
      <c r="D173" s="226" t="s">
        <v>127</v>
      </c>
      <c r="E173" s="227" t="s">
        <v>1</v>
      </c>
      <c r="F173" s="228" t="s">
        <v>191</v>
      </c>
      <c r="G173" s="225"/>
      <c r="H173" s="227" t="s">
        <v>1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127</v>
      </c>
      <c r="AU173" s="234" t="s">
        <v>85</v>
      </c>
      <c r="AV173" s="13" t="s">
        <v>83</v>
      </c>
      <c r="AW173" s="13" t="s">
        <v>32</v>
      </c>
      <c r="AX173" s="13" t="s">
        <v>78</v>
      </c>
      <c r="AY173" s="234" t="s">
        <v>118</v>
      </c>
    </row>
    <row r="174" spans="1:51" s="14" customFormat="1" ht="12">
      <c r="A174" s="14"/>
      <c r="B174" s="235"/>
      <c r="C174" s="236"/>
      <c r="D174" s="226" t="s">
        <v>127</v>
      </c>
      <c r="E174" s="237" t="s">
        <v>1</v>
      </c>
      <c r="F174" s="238" t="s">
        <v>184</v>
      </c>
      <c r="G174" s="236"/>
      <c r="H174" s="239">
        <v>74.08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5" t="s">
        <v>127</v>
      </c>
      <c r="AU174" s="245" t="s">
        <v>85</v>
      </c>
      <c r="AV174" s="14" t="s">
        <v>85</v>
      </c>
      <c r="AW174" s="14" t="s">
        <v>32</v>
      </c>
      <c r="AX174" s="14" t="s">
        <v>78</v>
      </c>
      <c r="AY174" s="245" t="s">
        <v>118</v>
      </c>
    </row>
    <row r="175" spans="1:51" s="14" customFormat="1" ht="12">
      <c r="A175" s="14"/>
      <c r="B175" s="235"/>
      <c r="C175" s="236"/>
      <c r="D175" s="226" t="s">
        <v>127</v>
      </c>
      <c r="E175" s="237" t="s">
        <v>1</v>
      </c>
      <c r="F175" s="238" t="s">
        <v>185</v>
      </c>
      <c r="G175" s="236"/>
      <c r="H175" s="239">
        <v>210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5" t="s">
        <v>127</v>
      </c>
      <c r="AU175" s="245" t="s">
        <v>85</v>
      </c>
      <c r="AV175" s="14" t="s">
        <v>85</v>
      </c>
      <c r="AW175" s="14" t="s">
        <v>32</v>
      </c>
      <c r="AX175" s="14" t="s">
        <v>78</v>
      </c>
      <c r="AY175" s="245" t="s">
        <v>118</v>
      </c>
    </row>
    <row r="176" spans="1:51" s="15" customFormat="1" ht="12">
      <c r="A176" s="15"/>
      <c r="B176" s="246"/>
      <c r="C176" s="247"/>
      <c r="D176" s="226" t="s">
        <v>127</v>
      </c>
      <c r="E176" s="248" t="s">
        <v>1</v>
      </c>
      <c r="F176" s="249" t="s">
        <v>130</v>
      </c>
      <c r="G176" s="247"/>
      <c r="H176" s="250">
        <v>284.08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6" t="s">
        <v>127</v>
      </c>
      <c r="AU176" s="256" t="s">
        <v>85</v>
      </c>
      <c r="AV176" s="15" t="s">
        <v>125</v>
      </c>
      <c r="AW176" s="15" t="s">
        <v>32</v>
      </c>
      <c r="AX176" s="15" t="s">
        <v>83</v>
      </c>
      <c r="AY176" s="256" t="s">
        <v>118</v>
      </c>
    </row>
    <row r="177" spans="1:65" s="2" customFormat="1" ht="24.15" customHeight="1">
      <c r="A177" s="38"/>
      <c r="B177" s="39"/>
      <c r="C177" s="211" t="s">
        <v>197</v>
      </c>
      <c r="D177" s="211" t="s">
        <v>120</v>
      </c>
      <c r="E177" s="212" t="s">
        <v>198</v>
      </c>
      <c r="F177" s="213" t="s">
        <v>199</v>
      </c>
      <c r="G177" s="214" t="s">
        <v>148</v>
      </c>
      <c r="H177" s="215">
        <v>284.08</v>
      </c>
      <c r="I177" s="216"/>
      <c r="J177" s="217">
        <f>ROUND(I177*H177,2)</f>
        <v>0</v>
      </c>
      <c r="K177" s="213" t="s">
        <v>124</v>
      </c>
      <c r="L177" s="44"/>
      <c r="M177" s="218" t="s">
        <v>1</v>
      </c>
      <c r="N177" s="219" t="s">
        <v>43</v>
      </c>
      <c r="O177" s="91"/>
      <c r="P177" s="220">
        <f>O177*H177</f>
        <v>0</v>
      </c>
      <c r="Q177" s="220">
        <v>0.1837</v>
      </c>
      <c r="R177" s="220">
        <f>Q177*H177</f>
        <v>52.185496</v>
      </c>
      <c r="S177" s="220">
        <v>0</v>
      </c>
      <c r="T177" s="221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2" t="s">
        <v>125</v>
      </c>
      <c r="AT177" s="222" t="s">
        <v>120</v>
      </c>
      <c r="AU177" s="222" t="s">
        <v>85</v>
      </c>
      <c r="AY177" s="17" t="s">
        <v>118</v>
      </c>
      <c r="BE177" s="223">
        <f>IF(N177="základní",J177,0)</f>
        <v>0</v>
      </c>
      <c r="BF177" s="223">
        <f>IF(N177="snížená",J177,0)</f>
        <v>0</v>
      </c>
      <c r="BG177" s="223">
        <f>IF(N177="zákl. přenesená",J177,0)</f>
        <v>0</v>
      </c>
      <c r="BH177" s="223">
        <f>IF(N177="sníž. přenesená",J177,0)</f>
        <v>0</v>
      </c>
      <c r="BI177" s="223">
        <f>IF(N177="nulová",J177,0)</f>
        <v>0</v>
      </c>
      <c r="BJ177" s="17" t="s">
        <v>83</v>
      </c>
      <c r="BK177" s="223">
        <f>ROUND(I177*H177,2)</f>
        <v>0</v>
      </c>
      <c r="BL177" s="17" t="s">
        <v>125</v>
      </c>
      <c r="BM177" s="222" t="s">
        <v>200</v>
      </c>
    </row>
    <row r="178" spans="1:51" s="13" customFormat="1" ht="12">
      <c r="A178" s="13"/>
      <c r="B178" s="224"/>
      <c r="C178" s="225"/>
      <c r="D178" s="226" t="s">
        <v>127</v>
      </c>
      <c r="E178" s="227" t="s">
        <v>1</v>
      </c>
      <c r="F178" s="228" t="s">
        <v>191</v>
      </c>
      <c r="G178" s="225"/>
      <c r="H178" s="227" t="s">
        <v>1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127</v>
      </c>
      <c r="AU178" s="234" t="s">
        <v>85</v>
      </c>
      <c r="AV178" s="13" t="s">
        <v>83</v>
      </c>
      <c r="AW178" s="13" t="s">
        <v>32</v>
      </c>
      <c r="AX178" s="13" t="s">
        <v>78</v>
      </c>
      <c r="AY178" s="234" t="s">
        <v>118</v>
      </c>
    </row>
    <row r="179" spans="1:51" s="14" customFormat="1" ht="12">
      <c r="A179" s="14"/>
      <c r="B179" s="235"/>
      <c r="C179" s="236"/>
      <c r="D179" s="226" t="s">
        <v>127</v>
      </c>
      <c r="E179" s="237" t="s">
        <v>1</v>
      </c>
      <c r="F179" s="238" t="s">
        <v>184</v>
      </c>
      <c r="G179" s="236"/>
      <c r="H179" s="239">
        <v>74.08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127</v>
      </c>
      <c r="AU179" s="245" t="s">
        <v>85</v>
      </c>
      <c r="AV179" s="14" t="s">
        <v>85</v>
      </c>
      <c r="AW179" s="14" t="s">
        <v>32</v>
      </c>
      <c r="AX179" s="14" t="s">
        <v>78</v>
      </c>
      <c r="AY179" s="245" t="s">
        <v>118</v>
      </c>
    </row>
    <row r="180" spans="1:51" s="14" customFormat="1" ht="12">
      <c r="A180" s="14"/>
      <c r="B180" s="235"/>
      <c r="C180" s="236"/>
      <c r="D180" s="226" t="s">
        <v>127</v>
      </c>
      <c r="E180" s="237" t="s">
        <v>1</v>
      </c>
      <c r="F180" s="238" t="s">
        <v>185</v>
      </c>
      <c r="G180" s="236"/>
      <c r="H180" s="239">
        <v>210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5" t="s">
        <v>127</v>
      </c>
      <c r="AU180" s="245" t="s">
        <v>85</v>
      </c>
      <c r="AV180" s="14" t="s">
        <v>85</v>
      </c>
      <c r="AW180" s="14" t="s">
        <v>32</v>
      </c>
      <c r="AX180" s="14" t="s">
        <v>78</v>
      </c>
      <c r="AY180" s="245" t="s">
        <v>118</v>
      </c>
    </row>
    <row r="181" spans="1:51" s="15" customFormat="1" ht="12">
      <c r="A181" s="15"/>
      <c r="B181" s="246"/>
      <c r="C181" s="247"/>
      <c r="D181" s="226" t="s">
        <v>127</v>
      </c>
      <c r="E181" s="248" t="s">
        <v>1</v>
      </c>
      <c r="F181" s="249" t="s">
        <v>130</v>
      </c>
      <c r="G181" s="247"/>
      <c r="H181" s="250">
        <v>284.08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6" t="s">
        <v>127</v>
      </c>
      <c r="AU181" s="256" t="s">
        <v>85</v>
      </c>
      <c r="AV181" s="15" t="s">
        <v>125</v>
      </c>
      <c r="AW181" s="15" t="s">
        <v>32</v>
      </c>
      <c r="AX181" s="15" t="s">
        <v>83</v>
      </c>
      <c r="AY181" s="256" t="s">
        <v>118</v>
      </c>
    </row>
    <row r="182" spans="1:65" s="2" customFormat="1" ht="16.5" customHeight="1">
      <c r="A182" s="38"/>
      <c r="B182" s="39"/>
      <c r="C182" s="257" t="s">
        <v>8</v>
      </c>
      <c r="D182" s="257" t="s">
        <v>173</v>
      </c>
      <c r="E182" s="258" t="s">
        <v>201</v>
      </c>
      <c r="F182" s="259" t="s">
        <v>202</v>
      </c>
      <c r="G182" s="260" t="s">
        <v>148</v>
      </c>
      <c r="H182" s="261">
        <v>306.806</v>
      </c>
      <c r="I182" s="262"/>
      <c r="J182" s="263">
        <f>ROUND(I182*H182,2)</f>
        <v>0</v>
      </c>
      <c r="K182" s="259" t="s">
        <v>1</v>
      </c>
      <c r="L182" s="264"/>
      <c r="M182" s="265" t="s">
        <v>1</v>
      </c>
      <c r="N182" s="266" t="s">
        <v>43</v>
      </c>
      <c r="O182" s="91"/>
      <c r="P182" s="220">
        <f>O182*H182</f>
        <v>0</v>
      </c>
      <c r="Q182" s="220">
        <v>0.222</v>
      </c>
      <c r="R182" s="220">
        <f>Q182*H182</f>
        <v>68.11093199999999</v>
      </c>
      <c r="S182" s="220">
        <v>0</v>
      </c>
      <c r="T182" s="221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2" t="s">
        <v>162</v>
      </c>
      <c r="AT182" s="222" t="s">
        <v>173</v>
      </c>
      <c r="AU182" s="222" t="s">
        <v>85</v>
      </c>
      <c r="AY182" s="17" t="s">
        <v>118</v>
      </c>
      <c r="BE182" s="223">
        <f>IF(N182="základní",J182,0)</f>
        <v>0</v>
      </c>
      <c r="BF182" s="223">
        <f>IF(N182="snížená",J182,0)</f>
        <v>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17" t="s">
        <v>83</v>
      </c>
      <c r="BK182" s="223">
        <f>ROUND(I182*H182,2)</f>
        <v>0</v>
      </c>
      <c r="BL182" s="17" t="s">
        <v>125</v>
      </c>
      <c r="BM182" s="222" t="s">
        <v>203</v>
      </c>
    </row>
    <row r="183" spans="1:51" s="14" customFormat="1" ht="12">
      <c r="A183" s="14"/>
      <c r="B183" s="235"/>
      <c r="C183" s="236"/>
      <c r="D183" s="226" t="s">
        <v>127</v>
      </c>
      <c r="E183" s="236"/>
      <c r="F183" s="238" t="s">
        <v>204</v>
      </c>
      <c r="G183" s="236"/>
      <c r="H183" s="239">
        <v>306.806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5" t="s">
        <v>127</v>
      </c>
      <c r="AU183" s="245" t="s">
        <v>85</v>
      </c>
      <c r="AV183" s="14" t="s">
        <v>85</v>
      </c>
      <c r="AW183" s="14" t="s">
        <v>4</v>
      </c>
      <c r="AX183" s="14" t="s">
        <v>83</v>
      </c>
      <c r="AY183" s="245" t="s">
        <v>118</v>
      </c>
    </row>
    <row r="184" spans="1:63" s="12" customFormat="1" ht="22.8" customHeight="1">
      <c r="A184" s="12"/>
      <c r="B184" s="195"/>
      <c r="C184" s="196"/>
      <c r="D184" s="197" t="s">
        <v>77</v>
      </c>
      <c r="E184" s="209" t="s">
        <v>167</v>
      </c>
      <c r="F184" s="209" t="s">
        <v>205</v>
      </c>
      <c r="G184" s="196"/>
      <c r="H184" s="196"/>
      <c r="I184" s="199"/>
      <c r="J184" s="210">
        <f>BK184</f>
        <v>0</v>
      </c>
      <c r="K184" s="196"/>
      <c r="L184" s="201"/>
      <c r="M184" s="202"/>
      <c r="N184" s="203"/>
      <c r="O184" s="203"/>
      <c r="P184" s="204">
        <f>SUM(P185:P197)</f>
        <v>0</v>
      </c>
      <c r="Q184" s="203"/>
      <c r="R184" s="204">
        <f>SUM(R185:R197)</f>
        <v>53.795741</v>
      </c>
      <c r="S184" s="203"/>
      <c r="T184" s="205">
        <f>SUM(T185:T197)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6" t="s">
        <v>83</v>
      </c>
      <c r="AT184" s="207" t="s">
        <v>77</v>
      </c>
      <c r="AU184" s="207" t="s">
        <v>83</v>
      </c>
      <c r="AY184" s="206" t="s">
        <v>118</v>
      </c>
      <c r="BK184" s="208">
        <f>SUM(BK185:BK197)</f>
        <v>0</v>
      </c>
    </row>
    <row r="185" spans="1:65" s="2" customFormat="1" ht="24.15" customHeight="1">
      <c r="A185" s="38"/>
      <c r="B185" s="39"/>
      <c r="C185" s="211" t="s">
        <v>206</v>
      </c>
      <c r="D185" s="211" t="s">
        <v>120</v>
      </c>
      <c r="E185" s="212" t="s">
        <v>207</v>
      </c>
      <c r="F185" s="213" t="s">
        <v>208</v>
      </c>
      <c r="G185" s="214" t="s">
        <v>209</v>
      </c>
      <c r="H185" s="215">
        <v>232.6</v>
      </c>
      <c r="I185" s="216"/>
      <c r="J185" s="217">
        <f>ROUND(I185*H185,2)</f>
        <v>0</v>
      </c>
      <c r="K185" s="213" t="s">
        <v>124</v>
      </c>
      <c r="L185" s="44"/>
      <c r="M185" s="218" t="s">
        <v>1</v>
      </c>
      <c r="N185" s="219" t="s">
        <v>43</v>
      </c>
      <c r="O185" s="91"/>
      <c r="P185" s="220">
        <f>O185*H185</f>
        <v>0</v>
      </c>
      <c r="Q185" s="220">
        <v>0.08084</v>
      </c>
      <c r="R185" s="220">
        <f>Q185*H185</f>
        <v>18.803383999999998</v>
      </c>
      <c r="S185" s="220">
        <v>0</v>
      </c>
      <c r="T185" s="221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2" t="s">
        <v>125</v>
      </c>
      <c r="AT185" s="222" t="s">
        <v>120</v>
      </c>
      <c r="AU185" s="222" t="s">
        <v>85</v>
      </c>
      <c r="AY185" s="17" t="s">
        <v>118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17" t="s">
        <v>83</v>
      </c>
      <c r="BK185" s="223">
        <f>ROUND(I185*H185,2)</f>
        <v>0</v>
      </c>
      <c r="BL185" s="17" t="s">
        <v>125</v>
      </c>
      <c r="BM185" s="222" t="s">
        <v>210</v>
      </c>
    </row>
    <row r="186" spans="1:47" s="2" customFormat="1" ht="12">
      <c r="A186" s="38"/>
      <c r="B186" s="39"/>
      <c r="C186" s="40"/>
      <c r="D186" s="226" t="s">
        <v>211</v>
      </c>
      <c r="E186" s="40"/>
      <c r="F186" s="267" t="s">
        <v>212</v>
      </c>
      <c r="G186" s="40"/>
      <c r="H186" s="40"/>
      <c r="I186" s="268"/>
      <c r="J186" s="40"/>
      <c r="K186" s="40"/>
      <c r="L186" s="44"/>
      <c r="M186" s="269"/>
      <c r="N186" s="270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211</v>
      </c>
      <c r="AU186" s="17" t="s">
        <v>85</v>
      </c>
    </row>
    <row r="187" spans="1:51" s="14" customFormat="1" ht="12">
      <c r="A187" s="14"/>
      <c r="B187" s="235"/>
      <c r="C187" s="236"/>
      <c r="D187" s="226" t="s">
        <v>127</v>
      </c>
      <c r="E187" s="237" t="s">
        <v>1</v>
      </c>
      <c r="F187" s="238" t="s">
        <v>213</v>
      </c>
      <c r="G187" s="236"/>
      <c r="H187" s="239">
        <v>232.6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5" t="s">
        <v>127</v>
      </c>
      <c r="AU187" s="245" t="s">
        <v>85</v>
      </c>
      <c r="AV187" s="14" t="s">
        <v>85</v>
      </c>
      <c r="AW187" s="14" t="s">
        <v>32</v>
      </c>
      <c r="AX187" s="14" t="s">
        <v>78</v>
      </c>
      <c r="AY187" s="245" t="s">
        <v>118</v>
      </c>
    </row>
    <row r="188" spans="1:51" s="15" customFormat="1" ht="12">
      <c r="A188" s="15"/>
      <c r="B188" s="246"/>
      <c r="C188" s="247"/>
      <c r="D188" s="226" t="s">
        <v>127</v>
      </c>
      <c r="E188" s="248" t="s">
        <v>1</v>
      </c>
      <c r="F188" s="249" t="s">
        <v>130</v>
      </c>
      <c r="G188" s="247"/>
      <c r="H188" s="250">
        <v>232.6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56" t="s">
        <v>127</v>
      </c>
      <c r="AU188" s="256" t="s">
        <v>85</v>
      </c>
      <c r="AV188" s="15" t="s">
        <v>125</v>
      </c>
      <c r="AW188" s="15" t="s">
        <v>32</v>
      </c>
      <c r="AX188" s="15" t="s">
        <v>83</v>
      </c>
      <c r="AY188" s="256" t="s">
        <v>118</v>
      </c>
    </row>
    <row r="189" spans="1:65" s="2" customFormat="1" ht="16.5" customHeight="1">
      <c r="A189" s="38"/>
      <c r="B189" s="39"/>
      <c r="C189" s="257" t="s">
        <v>214</v>
      </c>
      <c r="D189" s="257" t="s">
        <v>173</v>
      </c>
      <c r="E189" s="258" t="s">
        <v>215</v>
      </c>
      <c r="F189" s="259" t="s">
        <v>216</v>
      </c>
      <c r="G189" s="260" t="s">
        <v>148</v>
      </c>
      <c r="H189" s="261">
        <v>39.542</v>
      </c>
      <c r="I189" s="262"/>
      <c r="J189" s="263">
        <f>ROUND(I189*H189,2)</f>
        <v>0</v>
      </c>
      <c r="K189" s="259" t="s">
        <v>1</v>
      </c>
      <c r="L189" s="264"/>
      <c r="M189" s="265" t="s">
        <v>1</v>
      </c>
      <c r="N189" s="266" t="s">
        <v>43</v>
      </c>
      <c r="O189" s="91"/>
      <c r="P189" s="220">
        <f>O189*H189</f>
        <v>0</v>
      </c>
      <c r="Q189" s="220">
        <v>0.417</v>
      </c>
      <c r="R189" s="220">
        <f>Q189*H189</f>
        <v>16.489014</v>
      </c>
      <c r="S189" s="220">
        <v>0</v>
      </c>
      <c r="T189" s="221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2" t="s">
        <v>162</v>
      </c>
      <c r="AT189" s="222" t="s">
        <v>173</v>
      </c>
      <c r="AU189" s="222" t="s">
        <v>85</v>
      </c>
      <c r="AY189" s="17" t="s">
        <v>118</v>
      </c>
      <c r="BE189" s="223">
        <f>IF(N189="základní",J189,0)</f>
        <v>0</v>
      </c>
      <c r="BF189" s="223">
        <f>IF(N189="snížená",J189,0)</f>
        <v>0</v>
      </c>
      <c r="BG189" s="223">
        <f>IF(N189="zákl. přenesená",J189,0)</f>
        <v>0</v>
      </c>
      <c r="BH189" s="223">
        <f>IF(N189="sníž. přenesená",J189,0)</f>
        <v>0</v>
      </c>
      <c r="BI189" s="223">
        <f>IF(N189="nulová",J189,0)</f>
        <v>0</v>
      </c>
      <c r="BJ189" s="17" t="s">
        <v>83</v>
      </c>
      <c r="BK189" s="223">
        <f>ROUND(I189*H189,2)</f>
        <v>0</v>
      </c>
      <c r="BL189" s="17" t="s">
        <v>125</v>
      </c>
      <c r="BM189" s="222" t="s">
        <v>217</v>
      </c>
    </row>
    <row r="190" spans="1:51" s="14" customFormat="1" ht="12">
      <c r="A190" s="14"/>
      <c r="B190" s="235"/>
      <c r="C190" s="236"/>
      <c r="D190" s="226" t="s">
        <v>127</v>
      </c>
      <c r="E190" s="236"/>
      <c r="F190" s="238" t="s">
        <v>218</v>
      </c>
      <c r="G190" s="236"/>
      <c r="H190" s="239">
        <v>39.542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5" t="s">
        <v>127</v>
      </c>
      <c r="AU190" s="245" t="s">
        <v>85</v>
      </c>
      <c r="AV190" s="14" t="s">
        <v>85</v>
      </c>
      <c r="AW190" s="14" t="s">
        <v>4</v>
      </c>
      <c r="AX190" s="14" t="s">
        <v>83</v>
      </c>
      <c r="AY190" s="245" t="s">
        <v>118</v>
      </c>
    </row>
    <row r="191" spans="1:65" s="2" customFormat="1" ht="24.15" customHeight="1">
      <c r="A191" s="38"/>
      <c r="B191" s="39"/>
      <c r="C191" s="211" t="s">
        <v>219</v>
      </c>
      <c r="D191" s="211" t="s">
        <v>120</v>
      </c>
      <c r="E191" s="212" t="s">
        <v>220</v>
      </c>
      <c r="F191" s="213" t="s">
        <v>221</v>
      </c>
      <c r="G191" s="214" t="s">
        <v>148</v>
      </c>
      <c r="H191" s="215">
        <v>59.37</v>
      </c>
      <c r="I191" s="216"/>
      <c r="J191" s="217">
        <f>ROUND(I191*H191,2)</f>
        <v>0</v>
      </c>
      <c r="K191" s="213" t="s">
        <v>1</v>
      </c>
      <c r="L191" s="44"/>
      <c r="M191" s="218" t="s">
        <v>1</v>
      </c>
      <c r="N191" s="219" t="s">
        <v>43</v>
      </c>
      <c r="O191" s="91"/>
      <c r="P191" s="220">
        <f>O191*H191</f>
        <v>0</v>
      </c>
      <c r="Q191" s="220">
        <v>0.0719</v>
      </c>
      <c r="R191" s="220">
        <f>Q191*H191</f>
        <v>4.268703</v>
      </c>
      <c r="S191" s="220">
        <v>0</v>
      </c>
      <c r="T191" s="221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2" t="s">
        <v>125</v>
      </c>
      <c r="AT191" s="222" t="s">
        <v>120</v>
      </c>
      <c r="AU191" s="222" t="s">
        <v>85</v>
      </c>
      <c r="AY191" s="17" t="s">
        <v>118</v>
      </c>
      <c r="BE191" s="223">
        <f>IF(N191="základní",J191,0)</f>
        <v>0</v>
      </c>
      <c r="BF191" s="223">
        <f>IF(N191="snížená",J191,0)</f>
        <v>0</v>
      </c>
      <c r="BG191" s="223">
        <f>IF(N191="zákl. přenesená",J191,0)</f>
        <v>0</v>
      </c>
      <c r="BH191" s="223">
        <f>IF(N191="sníž. přenesená",J191,0)</f>
        <v>0</v>
      </c>
      <c r="BI191" s="223">
        <f>IF(N191="nulová",J191,0)</f>
        <v>0</v>
      </c>
      <c r="BJ191" s="17" t="s">
        <v>83</v>
      </c>
      <c r="BK191" s="223">
        <f>ROUND(I191*H191,2)</f>
        <v>0</v>
      </c>
      <c r="BL191" s="17" t="s">
        <v>125</v>
      </c>
      <c r="BM191" s="222" t="s">
        <v>222</v>
      </c>
    </row>
    <row r="192" spans="1:51" s="14" customFormat="1" ht="12">
      <c r="A192" s="14"/>
      <c r="B192" s="235"/>
      <c r="C192" s="236"/>
      <c r="D192" s="226" t="s">
        <v>127</v>
      </c>
      <c r="E192" s="237" t="s">
        <v>1</v>
      </c>
      <c r="F192" s="238" t="s">
        <v>223</v>
      </c>
      <c r="G192" s="236"/>
      <c r="H192" s="239">
        <v>0.9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5" t="s">
        <v>127</v>
      </c>
      <c r="AU192" s="245" t="s">
        <v>85</v>
      </c>
      <c r="AV192" s="14" t="s">
        <v>85</v>
      </c>
      <c r="AW192" s="14" t="s">
        <v>32</v>
      </c>
      <c r="AX192" s="14" t="s">
        <v>78</v>
      </c>
      <c r="AY192" s="245" t="s">
        <v>118</v>
      </c>
    </row>
    <row r="193" spans="1:51" s="14" customFormat="1" ht="12">
      <c r="A193" s="14"/>
      <c r="B193" s="235"/>
      <c r="C193" s="236"/>
      <c r="D193" s="226" t="s">
        <v>127</v>
      </c>
      <c r="E193" s="237" t="s">
        <v>1</v>
      </c>
      <c r="F193" s="238" t="s">
        <v>224</v>
      </c>
      <c r="G193" s="236"/>
      <c r="H193" s="239">
        <v>0.32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5" t="s">
        <v>127</v>
      </c>
      <c r="AU193" s="245" t="s">
        <v>85</v>
      </c>
      <c r="AV193" s="14" t="s">
        <v>85</v>
      </c>
      <c r="AW193" s="14" t="s">
        <v>32</v>
      </c>
      <c r="AX193" s="14" t="s">
        <v>78</v>
      </c>
      <c r="AY193" s="245" t="s">
        <v>118</v>
      </c>
    </row>
    <row r="194" spans="1:51" s="14" customFormat="1" ht="12">
      <c r="A194" s="14"/>
      <c r="B194" s="235"/>
      <c r="C194" s="236"/>
      <c r="D194" s="226" t="s">
        <v>127</v>
      </c>
      <c r="E194" s="237" t="s">
        <v>1</v>
      </c>
      <c r="F194" s="238" t="s">
        <v>225</v>
      </c>
      <c r="G194" s="236"/>
      <c r="H194" s="239">
        <v>58.15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5" t="s">
        <v>127</v>
      </c>
      <c r="AU194" s="245" t="s">
        <v>85</v>
      </c>
      <c r="AV194" s="14" t="s">
        <v>85</v>
      </c>
      <c r="AW194" s="14" t="s">
        <v>32</v>
      </c>
      <c r="AX194" s="14" t="s">
        <v>78</v>
      </c>
      <c r="AY194" s="245" t="s">
        <v>118</v>
      </c>
    </row>
    <row r="195" spans="1:51" s="15" customFormat="1" ht="12">
      <c r="A195" s="15"/>
      <c r="B195" s="246"/>
      <c r="C195" s="247"/>
      <c r="D195" s="226" t="s">
        <v>127</v>
      </c>
      <c r="E195" s="248" t="s">
        <v>1</v>
      </c>
      <c r="F195" s="249" t="s">
        <v>130</v>
      </c>
      <c r="G195" s="247"/>
      <c r="H195" s="250">
        <v>59.37</v>
      </c>
      <c r="I195" s="251"/>
      <c r="J195" s="247"/>
      <c r="K195" s="247"/>
      <c r="L195" s="252"/>
      <c r="M195" s="253"/>
      <c r="N195" s="254"/>
      <c r="O195" s="254"/>
      <c r="P195" s="254"/>
      <c r="Q195" s="254"/>
      <c r="R195" s="254"/>
      <c r="S195" s="254"/>
      <c r="T195" s="25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6" t="s">
        <v>127</v>
      </c>
      <c r="AU195" s="256" t="s">
        <v>85</v>
      </c>
      <c r="AV195" s="15" t="s">
        <v>125</v>
      </c>
      <c r="AW195" s="15" t="s">
        <v>32</v>
      </c>
      <c r="AX195" s="15" t="s">
        <v>83</v>
      </c>
      <c r="AY195" s="256" t="s">
        <v>118</v>
      </c>
    </row>
    <row r="196" spans="1:65" s="2" customFormat="1" ht="16.5" customHeight="1">
      <c r="A196" s="38"/>
      <c r="B196" s="39"/>
      <c r="C196" s="257" t="s">
        <v>226</v>
      </c>
      <c r="D196" s="257" t="s">
        <v>173</v>
      </c>
      <c r="E196" s="258" t="s">
        <v>201</v>
      </c>
      <c r="F196" s="259" t="s">
        <v>202</v>
      </c>
      <c r="G196" s="260" t="s">
        <v>148</v>
      </c>
      <c r="H196" s="261">
        <v>64.12</v>
      </c>
      <c r="I196" s="262"/>
      <c r="J196" s="263">
        <f>ROUND(I196*H196,2)</f>
        <v>0</v>
      </c>
      <c r="K196" s="259" t="s">
        <v>1</v>
      </c>
      <c r="L196" s="264"/>
      <c r="M196" s="265" t="s">
        <v>1</v>
      </c>
      <c r="N196" s="266" t="s">
        <v>43</v>
      </c>
      <c r="O196" s="91"/>
      <c r="P196" s="220">
        <f>O196*H196</f>
        <v>0</v>
      </c>
      <c r="Q196" s="220">
        <v>0.222</v>
      </c>
      <c r="R196" s="220">
        <f>Q196*H196</f>
        <v>14.23464</v>
      </c>
      <c r="S196" s="220">
        <v>0</v>
      </c>
      <c r="T196" s="221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2" t="s">
        <v>162</v>
      </c>
      <c r="AT196" s="222" t="s">
        <v>173</v>
      </c>
      <c r="AU196" s="222" t="s">
        <v>85</v>
      </c>
      <c r="AY196" s="17" t="s">
        <v>118</v>
      </c>
      <c r="BE196" s="223">
        <f>IF(N196="základní",J196,0)</f>
        <v>0</v>
      </c>
      <c r="BF196" s="223">
        <f>IF(N196="snížená",J196,0)</f>
        <v>0</v>
      </c>
      <c r="BG196" s="223">
        <f>IF(N196="zákl. přenesená",J196,0)</f>
        <v>0</v>
      </c>
      <c r="BH196" s="223">
        <f>IF(N196="sníž. přenesená",J196,0)</f>
        <v>0</v>
      </c>
      <c r="BI196" s="223">
        <f>IF(N196="nulová",J196,0)</f>
        <v>0</v>
      </c>
      <c r="BJ196" s="17" t="s">
        <v>83</v>
      </c>
      <c r="BK196" s="223">
        <f>ROUND(I196*H196,2)</f>
        <v>0</v>
      </c>
      <c r="BL196" s="17" t="s">
        <v>125</v>
      </c>
      <c r="BM196" s="222" t="s">
        <v>227</v>
      </c>
    </row>
    <row r="197" spans="1:51" s="14" customFormat="1" ht="12">
      <c r="A197" s="14"/>
      <c r="B197" s="235"/>
      <c r="C197" s="236"/>
      <c r="D197" s="226" t="s">
        <v>127</v>
      </c>
      <c r="E197" s="236"/>
      <c r="F197" s="238" t="s">
        <v>228</v>
      </c>
      <c r="G197" s="236"/>
      <c r="H197" s="239">
        <v>64.12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5" t="s">
        <v>127</v>
      </c>
      <c r="AU197" s="245" t="s">
        <v>85</v>
      </c>
      <c r="AV197" s="14" t="s">
        <v>85</v>
      </c>
      <c r="AW197" s="14" t="s">
        <v>4</v>
      </c>
      <c r="AX197" s="14" t="s">
        <v>83</v>
      </c>
      <c r="AY197" s="245" t="s">
        <v>118</v>
      </c>
    </row>
    <row r="198" spans="1:63" s="12" customFormat="1" ht="22.8" customHeight="1">
      <c r="A198" s="12"/>
      <c r="B198" s="195"/>
      <c r="C198" s="196"/>
      <c r="D198" s="197" t="s">
        <v>77</v>
      </c>
      <c r="E198" s="209" t="s">
        <v>229</v>
      </c>
      <c r="F198" s="209" t="s">
        <v>230</v>
      </c>
      <c r="G198" s="196"/>
      <c r="H198" s="196"/>
      <c r="I198" s="199"/>
      <c r="J198" s="210">
        <f>BK198</f>
        <v>0</v>
      </c>
      <c r="K198" s="196"/>
      <c r="L198" s="201"/>
      <c r="M198" s="202"/>
      <c r="N198" s="203"/>
      <c r="O198" s="203"/>
      <c r="P198" s="204">
        <f>SUM(P199:P200)</f>
        <v>0</v>
      </c>
      <c r="Q198" s="203"/>
      <c r="R198" s="204">
        <f>SUM(R199:R200)</f>
        <v>0</v>
      </c>
      <c r="S198" s="203"/>
      <c r="T198" s="205">
        <f>SUM(T199:T200)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6" t="s">
        <v>83</v>
      </c>
      <c r="AT198" s="207" t="s">
        <v>77</v>
      </c>
      <c r="AU198" s="207" t="s">
        <v>83</v>
      </c>
      <c r="AY198" s="206" t="s">
        <v>118</v>
      </c>
      <c r="BK198" s="208">
        <f>SUM(BK199:BK200)</f>
        <v>0</v>
      </c>
    </row>
    <row r="199" spans="1:65" s="2" customFormat="1" ht="24.15" customHeight="1">
      <c r="A199" s="38"/>
      <c r="B199" s="39"/>
      <c r="C199" s="211" t="s">
        <v>231</v>
      </c>
      <c r="D199" s="211" t="s">
        <v>120</v>
      </c>
      <c r="E199" s="212" t="s">
        <v>232</v>
      </c>
      <c r="F199" s="213" t="s">
        <v>233</v>
      </c>
      <c r="G199" s="214" t="s">
        <v>155</v>
      </c>
      <c r="H199" s="215">
        <v>360.996</v>
      </c>
      <c r="I199" s="216"/>
      <c r="J199" s="217">
        <f>ROUND(I199*H199,2)</f>
        <v>0</v>
      </c>
      <c r="K199" s="213" t="s">
        <v>124</v>
      </c>
      <c r="L199" s="44"/>
      <c r="M199" s="218" t="s">
        <v>1</v>
      </c>
      <c r="N199" s="219" t="s">
        <v>43</v>
      </c>
      <c r="O199" s="91"/>
      <c r="P199" s="220">
        <f>O199*H199</f>
        <v>0</v>
      </c>
      <c r="Q199" s="220">
        <v>0</v>
      </c>
      <c r="R199" s="220">
        <f>Q199*H199</f>
        <v>0</v>
      </c>
      <c r="S199" s="220">
        <v>0</v>
      </c>
      <c r="T199" s="221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2" t="s">
        <v>125</v>
      </c>
      <c r="AT199" s="222" t="s">
        <v>120</v>
      </c>
      <c r="AU199" s="222" t="s">
        <v>85</v>
      </c>
      <c r="AY199" s="17" t="s">
        <v>118</v>
      </c>
      <c r="BE199" s="223">
        <f>IF(N199="základní",J199,0)</f>
        <v>0</v>
      </c>
      <c r="BF199" s="223">
        <f>IF(N199="snížená",J199,0)</f>
        <v>0</v>
      </c>
      <c r="BG199" s="223">
        <f>IF(N199="zákl. přenesená",J199,0)</f>
        <v>0</v>
      </c>
      <c r="BH199" s="223">
        <f>IF(N199="sníž. přenesená",J199,0)</f>
        <v>0</v>
      </c>
      <c r="BI199" s="223">
        <f>IF(N199="nulová",J199,0)</f>
        <v>0</v>
      </c>
      <c r="BJ199" s="17" t="s">
        <v>83</v>
      </c>
      <c r="BK199" s="223">
        <f>ROUND(I199*H199,2)</f>
        <v>0</v>
      </c>
      <c r="BL199" s="17" t="s">
        <v>125</v>
      </c>
      <c r="BM199" s="222" t="s">
        <v>234</v>
      </c>
    </row>
    <row r="200" spans="1:65" s="2" customFormat="1" ht="33" customHeight="1">
      <c r="A200" s="38"/>
      <c r="B200" s="39"/>
      <c r="C200" s="211" t="s">
        <v>7</v>
      </c>
      <c r="D200" s="211" t="s">
        <v>120</v>
      </c>
      <c r="E200" s="212" t="s">
        <v>235</v>
      </c>
      <c r="F200" s="213" t="s">
        <v>236</v>
      </c>
      <c r="G200" s="214" t="s">
        <v>155</v>
      </c>
      <c r="H200" s="215">
        <v>360.996</v>
      </c>
      <c r="I200" s="216"/>
      <c r="J200" s="217">
        <f>ROUND(I200*H200,2)</f>
        <v>0</v>
      </c>
      <c r="K200" s="213" t="s">
        <v>124</v>
      </c>
      <c r="L200" s="44"/>
      <c r="M200" s="218" t="s">
        <v>1</v>
      </c>
      <c r="N200" s="219" t="s">
        <v>43</v>
      </c>
      <c r="O200" s="91"/>
      <c r="P200" s="220">
        <f>O200*H200</f>
        <v>0</v>
      </c>
      <c r="Q200" s="220">
        <v>0</v>
      </c>
      <c r="R200" s="220">
        <f>Q200*H200</f>
        <v>0</v>
      </c>
      <c r="S200" s="220">
        <v>0</v>
      </c>
      <c r="T200" s="221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2" t="s">
        <v>125</v>
      </c>
      <c r="AT200" s="222" t="s">
        <v>120</v>
      </c>
      <c r="AU200" s="222" t="s">
        <v>85</v>
      </c>
      <c r="AY200" s="17" t="s">
        <v>118</v>
      </c>
      <c r="BE200" s="223">
        <f>IF(N200="základní",J200,0)</f>
        <v>0</v>
      </c>
      <c r="BF200" s="223">
        <f>IF(N200="snížená",J200,0)</f>
        <v>0</v>
      </c>
      <c r="BG200" s="223">
        <f>IF(N200="zákl. přenesená",J200,0)</f>
        <v>0</v>
      </c>
      <c r="BH200" s="223">
        <f>IF(N200="sníž. přenesená",J200,0)</f>
        <v>0</v>
      </c>
      <c r="BI200" s="223">
        <f>IF(N200="nulová",J200,0)</f>
        <v>0</v>
      </c>
      <c r="BJ200" s="17" t="s">
        <v>83</v>
      </c>
      <c r="BK200" s="223">
        <f>ROUND(I200*H200,2)</f>
        <v>0</v>
      </c>
      <c r="BL200" s="17" t="s">
        <v>125</v>
      </c>
      <c r="BM200" s="222" t="s">
        <v>237</v>
      </c>
    </row>
    <row r="201" spans="1:63" s="12" customFormat="1" ht="25.9" customHeight="1">
      <c r="A201" s="12"/>
      <c r="B201" s="195"/>
      <c r="C201" s="196"/>
      <c r="D201" s="197" t="s">
        <v>77</v>
      </c>
      <c r="E201" s="198" t="s">
        <v>238</v>
      </c>
      <c r="F201" s="198" t="s">
        <v>239</v>
      </c>
      <c r="G201" s="196"/>
      <c r="H201" s="196"/>
      <c r="I201" s="199"/>
      <c r="J201" s="200">
        <f>BK201</f>
        <v>0</v>
      </c>
      <c r="K201" s="196"/>
      <c r="L201" s="201"/>
      <c r="M201" s="202"/>
      <c r="N201" s="203"/>
      <c r="O201" s="203"/>
      <c r="P201" s="204">
        <f>P202+P204+P206+P208</f>
        <v>0</v>
      </c>
      <c r="Q201" s="203"/>
      <c r="R201" s="204">
        <f>R202+R204+R206+R208</f>
        <v>0</v>
      </c>
      <c r="S201" s="203"/>
      <c r="T201" s="205">
        <f>T202+T204+T206+T208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6" t="s">
        <v>145</v>
      </c>
      <c r="AT201" s="207" t="s">
        <v>77</v>
      </c>
      <c r="AU201" s="207" t="s">
        <v>78</v>
      </c>
      <c r="AY201" s="206" t="s">
        <v>118</v>
      </c>
      <c r="BK201" s="208">
        <f>BK202+BK204+BK206+BK208</f>
        <v>0</v>
      </c>
    </row>
    <row r="202" spans="1:63" s="12" customFormat="1" ht="22.8" customHeight="1">
      <c r="A202" s="12"/>
      <c r="B202" s="195"/>
      <c r="C202" s="196"/>
      <c r="D202" s="197" t="s">
        <v>77</v>
      </c>
      <c r="E202" s="209" t="s">
        <v>240</v>
      </c>
      <c r="F202" s="209" t="s">
        <v>241</v>
      </c>
      <c r="G202" s="196"/>
      <c r="H202" s="196"/>
      <c r="I202" s="199"/>
      <c r="J202" s="210">
        <f>BK202</f>
        <v>0</v>
      </c>
      <c r="K202" s="196"/>
      <c r="L202" s="201"/>
      <c r="M202" s="202"/>
      <c r="N202" s="203"/>
      <c r="O202" s="203"/>
      <c r="P202" s="204">
        <f>P203</f>
        <v>0</v>
      </c>
      <c r="Q202" s="203"/>
      <c r="R202" s="204">
        <f>R203</f>
        <v>0</v>
      </c>
      <c r="S202" s="203"/>
      <c r="T202" s="205">
        <f>T203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6" t="s">
        <v>145</v>
      </c>
      <c r="AT202" s="207" t="s">
        <v>77</v>
      </c>
      <c r="AU202" s="207" t="s">
        <v>83</v>
      </c>
      <c r="AY202" s="206" t="s">
        <v>118</v>
      </c>
      <c r="BK202" s="208">
        <f>BK203</f>
        <v>0</v>
      </c>
    </row>
    <row r="203" spans="1:65" s="2" customFormat="1" ht="16.5" customHeight="1">
      <c r="A203" s="38"/>
      <c r="B203" s="39"/>
      <c r="C203" s="211" t="s">
        <v>242</v>
      </c>
      <c r="D203" s="211" t="s">
        <v>120</v>
      </c>
      <c r="E203" s="212" t="s">
        <v>243</v>
      </c>
      <c r="F203" s="213" t="s">
        <v>244</v>
      </c>
      <c r="G203" s="214" t="s">
        <v>245</v>
      </c>
      <c r="H203" s="215">
        <v>1</v>
      </c>
      <c r="I203" s="216"/>
      <c r="J203" s="217">
        <f>ROUND(I203*H203,2)</f>
        <v>0</v>
      </c>
      <c r="K203" s="213" t="s">
        <v>124</v>
      </c>
      <c r="L203" s="44"/>
      <c r="M203" s="218" t="s">
        <v>1</v>
      </c>
      <c r="N203" s="219" t="s">
        <v>43</v>
      </c>
      <c r="O203" s="91"/>
      <c r="P203" s="220">
        <f>O203*H203</f>
        <v>0</v>
      </c>
      <c r="Q203" s="220">
        <v>0</v>
      </c>
      <c r="R203" s="220">
        <f>Q203*H203</f>
        <v>0</v>
      </c>
      <c r="S203" s="220">
        <v>0</v>
      </c>
      <c r="T203" s="221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2" t="s">
        <v>246</v>
      </c>
      <c r="AT203" s="222" t="s">
        <v>120</v>
      </c>
      <c r="AU203" s="222" t="s">
        <v>85</v>
      </c>
      <c r="AY203" s="17" t="s">
        <v>118</v>
      </c>
      <c r="BE203" s="223">
        <f>IF(N203="základní",J203,0)</f>
        <v>0</v>
      </c>
      <c r="BF203" s="223">
        <f>IF(N203="snížená",J203,0)</f>
        <v>0</v>
      </c>
      <c r="BG203" s="223">
        <f>IF(N203="zákl. přenesená",J203,0)</f>
        <v>0</v>
      </c>
      <c r="BH203" s="223">
        <f>IF(N203="sníž. přenesená",J203,0)</f>
        <v>0</v>
      </c>
      <c r="BI203" s="223">
        <f>IF(N203="nulová",J203,0)</f>
        <v>0</v>
      </c>
      <c r="BJ203" s="17" t="s">
        <v>83</v>
      </c>
      <c r="BK203" s="223">
        <f>ROUND(I203*H203,2)</f>
        <v>0</v>
      </c>
      <c r="BL203" s="17" t="s">
        <v>246</v>
      </c>
      <c r="BM203" s="222" t="s">
        <v>247</v>
      </c>
    </row>
    <row r="204" spans="1:63" s="12" customFormat="1" ht="22.8" customHeight="1">
      <c r="A204" s="12"/>
      <c r="B204" s="195"/>
      <c r="C204" s="196"/>
      <c r="D204" s="197" t="s">
        <v>77</v>
      </c>
      <c r="E204" s="209" t="s">
        <v>248</v>
      </c>
      <c r="F204" s="209" t="s">
        <v>249</v>
      </c>
      <c r="G204" s="196"/>
      <c r="H204" s="196"/>
      <c r="I204" s="199"/>
      <c r="J204" s="210">
        <f>BK204</f>
        <v>0</v>
      </c>
      <c r="K204" s="196"/>
      <c r="L204" s="201"/>
      <c r="M204" s="202"/>
      <c r="N204" s="203"/>
      <c r="O204" s="203"/>
      <c r="P204" s="204">
        <f>P205</f>
        <v>0</v>
      </c>
      <c r="Q204" s="203"/>
      <c r="R204" s="204">
        <f>R205</f>
        <v>0</v>
      </c>
      <c r="S204" s="203"/>
      <c r="T204" s="205">
        <f>T205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6" t="s">
        <v>145</v>
      </c>
      <c r="AT204" s="207" t="s">
        <v>77</v>
      </c>
      <c r="AU204" s="207" t="s">
        <v>83</v>
      </c>
      <c r="AY204" s="206" t="s">
        <v>118</v>
      </c>
      <c r="BK204" s="208">
        <f>BK205</f>
        <v>0</v>
      </c>
    </row>
    <row r="205" spans="1:65" s="2" customFormat="1" ht="16.5" customHeight="1">
      <c r="A205" s="38"/>
      <c r="B205" s="39"/>
      <c r="C205" s="211" t="s">
        <v>250</v>
      </c>
      <c r="D205" s="211" t="s">
        <v>120</v>
      </c>
      <c r="E205" s="212" t="s">
        <v>251</v>
      </c>
      <c r="F205" s="213" t="s">
        <v>249</v>
      </c>
      <c r="G205" s="214" t="s">
        <v>245</v>
      </c>
      <c r="H205" s="215">
        <v>1</v>
      </c>
      <c r="I205" s="216"/>
      <c r="J205" s="217">
        <f>ROUND(I205*H205,2)</f>
        <v>0</v>
      </c>
      <c r="K205" s="213" t="s">
        <v>124</v>
      </c>
      <c r="L205" s="44"/>
      <c r="M205" s="218" t="s">
        <v>1</v>
      </c>
      <c r="N205" s="219" t="s">
        <v>43</v>
      </c>
      <c r="O205" s="91"/>
      <c r="P205" s="220">
        <f>O205*H205</f>
        <v>0</v>
      </c>
      <c r="Q205" s="220">
        <v>0</v>
      </c>
      <c r="R205" s="220">
        <f>Q205*H205</f>
        <v>0</v>
      </c>
      <c r="S205" s="220">
        <v>0</v>
      </c>
      <c r="T205" s="221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2" t="s">
        <v>246</v>
      </c>
      <c r="AT205" s="222" t="s">
        <v>120</v>
      </c>
      <c r="AU205" s="222" t="s">
        <v>85</v>
      </c>
      <c r="AY205" s="17" t="s">
        <v>118</v>
      </c>
      <c r="BE205" s="223">
        <f>IF(N205="základní",J205,0)</f>
        <v>0</v>
      </c>
      <c r="BF205" s="223">
        <f>IF(N205="snížená",J205,0)</f>
        <v>0</v>
      </c>
      <c r="BG205" s="223">
        <f>IF(N205="zákl. přenesená",J205,0)</f>
        <v>0</v>
      </c>
      <c r="BH205" s="223">
        <f>IF(N205="sníž. přenesená",J205,0)</f>
        <v>0</v>
      </c>
      <c r="BI205" s="223">
        <f>IF(N205="nulová",J205,0)</f>
        <v>0</v>
      </c>
      <c r="BJ205" s="17" t="s">
        <v>83</v>
      </c>
      <c r="BK205" s="223">
        <f>ROUND(I205*H205,2)</f>
        <v>0</v>
      </c>
      <c r="BL205" s="17" t="s">
        <v>246</v>
      </c>
      <c r="BM205" s="222" t="s">
        <v>252</v>
      </c>
    </row>
    <row r="206" spans="1:63" s="12" customFormat="1" ht="22.8" customHeight="1">
      <c r="A206" s="12"/>
      <c r="B206" s="195"/>
      <c r="C206" s="196"/>
      <c r="D206" s="197" t="s">
        <v>77</v>
      </c>
      <c r="E206" s="209" t="s">
        <v>253</v>
      </c>
      <c r="F206" s="209" t="s">
        <v>254</v>
      </c>
      <c r="G206" s="196"/>
      <c r="H206" s="196"/>
      <c r="I206" s="199"/>
      <c r="J206" s="210">
        <f>BK206</f>
        <v>0</v>
      </c>
      <c r="K206" s="196"/>
      <c r="L206" s="201"/>
      <c r="M206" s="202"/>
      <c r="N206" s="203"/>
      <c r="O206" s="203"/>
      <c r="P206" s="204">
        <f>P207</f>
        <v>0</v>
      </c>
      <c r="Q206" s="203"/>
      <c r="R206" s="204">
        <f>R207</f>
        <v>0</v>
      </c>
      <c r="S206" s="203"/>
      <c r="T206" s="205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6" t="s">
        <v>145</v>
      </c>
      <c r="AT206" s="207" t="s">
        <v>77</v>
      </c>
      <c r="AU206" s="207" t="s">
        <v>83</v>
      </c>
      <c r="AY206" s="206" t="s">
        <v>118</v>
      </c>
      <c r="BK206" s="208">
        <f>BK207</f>
        <v>0</v>
      </c>
    </row>
    <row r="207" spans="1:65" s="2" customFormat="1" ht="16.5" customHeight="1">
      <c r="A207" s="38"/>
      <c r="B207" s="39"/>
      <c r="C207" s="211" t="s">
        <v>255</v>
      </c>
      <c r="D207" s="211" t="s">
        <v>120</v>
      </c>
      <c r="E207" s="212" t="s">
        <v>256</v>
      </c>
      <c r="F207" s="213" t="s">
        <v>254</v>
      </c>
      <c r="G207" s="214" t="s">
        <v>245</v>
      </c>
      <c r="H207" s="215">
        <v>1</v>
      </c>
      <c r="I207" s="216"/>
      <c r="J207" s="217">
        <f>ROUND(I207*H207,2)</f>
        <v>0</v>
      </c>
      <c r="K207" s="213" t="s">
        <v>124</v>
      </c>
      <c r="L207" s="44"/>
      <c r="M207" s="218" t="s">
        <v>1</v>
      </c>
      <c r="N207" s="219" t="s">
        <v>43</v>
      </c>
      <c r="O207" s="91"/>
      <c r="P207" s="220">
        <f>O207*H207</f>
        <v>0</v>
      </c>
      <c r="Q207" s="220">
        <v>0</v>
      </c>
      <c r="R207" s="220">
        <f>Q207*H207</f>
        <v>0</v>
      </c>
      <c r="S207" s="220">
        <v>0</v>
      </c>
      <c r="T207" s="221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2" t="s">
        <v>246</v>
      </c>
      <c r="AT207" s="222" t="s">
        <v>120</v>
      </c>
      <c r="AU207" s="222" t="s">
        <v>85</v>
      </c>
      <c r="AY207" s="17" t="s">
        <v>118</v>
      </c>
      <c r="BE207" s="223">
        <f>IF(N207="základní",J207,0)</f>
        <v>0</v>
      </c>
      <c r="BF207" s="223">
        <f>IF(N207="snížená",J207,0)</f>
        <v>0</v>
      </c>
      <c r="BG207" s="223">
        <f>IF(N207="zákl. přenesená",J207,0)</f>
        <v>0</v>
      </c>
      <c r="BH207" s="223">
        <f>IF(N207="sníž. přenesená",J207,0)</f>
        <v>0</v>
      </c>
      <c r="BI207" s="223">
        <f>IF(N207="nulová",J207,0)</f>
        <v>0</v>
      </c>
      <c r="BJ207" s="17" t="s">
        <v>83</v>
      </c>
      <c r="BK207" s="223">
        <f>ROUND(I207*H207,2)</f>
        <v>0</v>
      </c>
      <c r="BL207" s="17" t="s">
        <v>246</v>
      </c>
      <c r="BM207" s="222" t="s">
        <v>257</v>
      </c>
    </row>
    <row r="208" spans="1:63" s="12" customFormat="1" ht="22.8" customHeight="1">
      <c r="A208" s="12"/>
      <c r="B208" s="195"/>
      <c r="C208" s="196"/>
      <c r="D208" s="197" t="s">
        <v>77</v>
      </c>
      <c r="E208" s="209" t="s">
        <v>258</v>
      </c>
      <c r="F208" s="209" t="s">
        <v>259</v>
      </c>
      <c r="G208" s="196"/>
      <c r="H208" s="196"/>
      <c r="I208" s="199"/>
      <c r="J208" s="210">
        <f>BK208</f>
        <v>0</v>
      </c>
      <c r="K208" s="196"/>
      <c r="L208" s="201"/>
      <c r="M208" s="202"/>
      <c r="N208" s="203"/>
      <c r="O208" s="203"/>
      <c r="P208" s="204">
        <f>P209</f>
        <v>0</v>
      </c>
      <c r="Q208" s="203"/>
      <c r="R208" s="204">
        <f>R209</f>
        <v>0</v>
      </c>
      <c r="S208" s="203"/>
      <c r="T208" s="205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6" t="s">
        <v>145</v>
      </c>
      <c r="AT208" s="207" t="s">
        <v>77</v>
      </c>
      <c r="AU208" s="207" t="s">
        <v>83</v>
      </c>
      <c r="AY208" s="206" t="s">
        <v>118</v>
      </c>
      <c r="BK208" s="208">
        <f>BK209</f>
        <v>0</v>
      </c>
    </row>
    <row r="209" spans="1:65" s="2" customFormat="1" ht="16.5" customHeight="1">
      <c r="A209" s="38"/>
      <c r="B209" s="39"/>
      <c r="C209" s="211" t="s">
        <v>260</v>
      </c>
      <c r="D209" s="211" t="s">
        <v>120</v>
      </c>
      <c r="E209" s="212" t="s">
        <v>261</v>
      </c>
      <c r="F209" s="213" t="s">
        <v>259</v>
      </c>
      <c r="G209" s="214" t="s">
        <v>245</v>
      </c>
      <c r="H209" s="215">
        <v>1</v>
      </c>
      <c r="I209" s="216"/>
      <c r="J209" s="217">
        <f>ROUND(I209*H209,2)</f>
        <v>0</v>
      </c>
      <c r="K209" s="213" t="s">
        <v>124</v>
      </c>
      <c r="L209" s="44"/>
      <c r="M209" s="271" t="s">
        <v>1</v>
      </c>
      <c r="N209" s="272" t="s">
        <v>43</v>
      </c>
      <c r="O209" s="273"/>
      <c r="P209" s="274">
        <f>O209*H209</f>
        <v>0</v>
      </c>
      <c r="Q209" s="274">
        <v>0</v>
      </c>
      <c r="R209" s="274">
        <f>Q209*H209</f>
        <v>0</v>
      </c>
      <c r="S209" s="274">
        <v>0</v>
      </c>
      <c r="T209" s="275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2" t="s">
        <v>246</v>
      </c>
      <c r="AT209" s="222" t="s">
        <v>120</v>
      </c>
      <c r="AU209" s="222" t="s">
        <v>85</v>
      </c>
      <c r="AY209" s="17" t="s">
        <v>118</v>
      </c>
      <c r="BE209" s="223">
        <f>IF(N209="základní",J209,0)</f>
        <v>0</v>
      </c>
      <c r="BF209" s="223">
        <f>IF(N209="snížená",J209,0)</f>
        <v>0</v>
      </c>
      <c r="BG209" s="223">
        <f>IF(N209="zákl. přenesená",J209,0)</f>
        <v>0</v>
      </c>
      <c r="BH209" s="223">
        <f>IF(N209="sníž. přenesená",J209,0)</f>
        <v>0</v>
      </c>
      <c r="BI209" s="223">
        <f>IF(N209="nulová",J209,0)</f>
        <v>0</v>
      </c>
      <c r="BJ209" s="17" t="s">
        <v>83</v>
      </c>
      <c r="BK209" s="223">
        <f>ROUND(I209*H209,2)</f>
        <v>0</v>
      </c>
      <c r="BL209" s="17" t="s">
        <v>246</v>
      </c>
      <c r="BM209" s="222" t="s">
        <v>262</v>
      </c>
    </row>
    <row r="210" spans="1:31" s="2" customFormat="1" ht="6.95" customHeight="1">
      <c r="A210" s="38"/>
      <c r="B210" s="66"/>
      <c r="C210" s="67"/>
      <c r="D210" s="67"/>
      <c r="E210" s="67"/>
      <c r="F210" s="67"/>
      <c r="G210" s="67"/>
      <c r="H210" s="67"/>
      <c r="I210" s="67"/>
      <c r="J210" s="67"/>
      <c r="K210" s="67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password="CC35" sheet="1" objects="1" scenarios="1" formatColumns="0" formatRows="0" autoFilter="0"/>
  <autoFilter ref="C122:K209"/>
  <mergeCells count="6">
    <mergeCell ref="E7:H7"/>
    <mergeCell ref="E16:H16"/>
    <mergeCell ref="E25:H25"/>
    <mergeCell ref="E85:H85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JANPETR9AB6\janpetr</dc:creator>
  <cp:keywords/>
  <dc:description/>
  <cp:lastModifiedBy>JANPETR9AB6\janpetr</cp:lastModifiedBy>
  <dcterms:created xsi:type="dcterms:W3CDTF">2023-06-01T17:11:04Z</dcterms:created>
  <dcterms:modified xsi:type="dcterms:W3CDTF">2023-06-01T17:11:07Z</dcterms:modified>
  <cp:category/>
  <cp:version/>
  <cp:contentType/>
  <cp:contentStatus/>
</cp:coreProperties>
</file>