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JEKTY\2018\013_Kaple Slavice\CD\F Rozpočtová část\"/>
    </mc:Choice>
  </mc:AlternateContent>
  <bookViews>
    <workbookView xWindow="360" yWindow="270" windowWidth="18735" windowHeight="12210" firstSheet="1" activeTab="1"/>
  </bookViews>
  <sheets>
    <sheet name="Pokyny pro vyplnění" sheetId="11" state="hidden" r:id="rId1"/>
    <sheet name="Rekapitulace" sheetId="1" r:id="rId2"/>
    <sheet name="01 OVN" sheetId="20" r:id="rId3"/>
    <sheet name="02 Architektonicko stav. řešení" sheetId="22" r:id="rId4"/>
    <sheet name="03 Hromosvod a uzemnění" sheetId="23" r:id="rId5"/>
    <sheet name="VzorPolozky" sheetId="10" state="hidden" r:id="rId6"/>
  </sheets>
  <externalReferences>
    <externalReference r:id="rId7"/>
  </externalReferences>
  <definedNames>
    <definedName name="A">#REF!</definedName>
    <definedName name="aaa">#REF!</definedName>
    <definedName name="b">#REF!</definedName>
    <definedName name="CelkemDPHVypocet" localSheetId="1">Rekapitulace!$H$45</definedName>
    <definedName name="CenaCelkem">Rekapitulace!$G$34</definedName>
    <definedName name="CenaCelkemBezDPH">Rekapitulace!$G$33</definedName>
    <definedName name="CenaCelkemVypocet" localSheetId="1">Rekapitulace!$I$45</definedName>
    <definedName name="cisloobjektu">Rekapitulace!$D$3</definedName>
    <definedName name="CisloRozpoctu">'[1]Krycí list'!$C$2</definedName>
    <definedName name="CisloStavby" localSheetId="1">Rekapitulace!#REF!</definedName>
    <definedName name="cislostavby">'[1]Krycí list'!$A$7</definedName>
    <definedName name="CisloStavebnihoRozpoctu">Rekapitulace!$D$4</definedName>
    <definedName name="d">#REF!</definedName>
    <definedName name="dadresa">Rekapitulace!$D$12:$G$12</definedName>
    <definedName name="DIČ" localSheetId="1">Rekapitulace!$I$12</definedName>
    <definedName name="dmisto">Rekapitulace!$D$13:$G$13</definedName>
    <definedName name="DPHSni">Rekapitulace!$G$30</definedName>
    <definedName name="DPHZakl">Rekapitulace!$G$32</definedName>
    <definedName name="dpsc" localSheetId="1">Rekapitulace!$C$13</definedName>
    <definedName name="IČO" localSheetId="1">Rekapitulace!$I$11</definedName>
    <definedName name="Mena">Rekapitulace!$J$34</definedName>
    <definedName name="MistoStavby">Rekapitulace!$D$4</definedName>
    <definedName name="nazevobjektu">Rekapitulace!$E$3</definedName>
    <definedName name="NazevRozpoctu">'[1]Krycí list'!$D$2</definedName>
    <definedName name="NazevStavby" localSheetId="1">Rekapitulace!$D$2</definedName>
    <definedName name="nazevstavby">'[1]Krycí list'!$C$7</definedName>
    <definedName name="NazevStavebnihoRozpoctu">Rekapitulace!$E$4</definedName>
    <definedName name="oadresa">Rekapitulace!$D$6</definedName>
    <definedName name="Objednatel" localSheetId="1">Rekapitulace!$D$5</definedName>
    <definedName name="Objekt" localSheetId="1">Rekapitulace!$B$43</definedName>
    <definedName name="_xlnm.Print_Area" localSheetId="2">'01 OVN'!$A$1:$G$22</definedName>
    <definedName name="_xlnm.Print_Area" localSheetId="3">'02 Architektonicko stav. řešení'!$A$1:$G$149</definedName>
    <definedName name="_xlnm.Print_Area" localSheetId="4">'03 Hromosvod a uzemnění'!$A$1:$G$58</definedName>
    <definedName name="_xlnm.Print_Area" localSheetId="1">Rekapitulace!$B$1:$J$41</definedName>
    <definedName name="odic" localSheetId="1">Rekapitulace!$I$6</definedName>
    <definedName name="oico" localSheetId="1">Rekapitulace!$I$5</definedName>
    <definedName name="omisto" localSheetId="1">Rekapitulace!$D$7</definedName>
    <definedName name="onazev" localSheetId="1">Rekapitulace!$D$6</definedName>
    <definedName name="opsc" localSheetId="1">Rekapitulace!$C$7</definedName>
    <definedName name="padresa">Rekapitulace!$D$9</definedName>
    <definedName name="pdic">Rekapitulace!$I$9</definedName>
    <definedName name="pico">Rekapitulace!$I$8</definedName>
    <definedName name="pmisto">Rekapitulace!$D$10</definedName>
    <definedName name="PocetMJ" localSheetId="3">#REF!</definedName>
    <definedName name="PocetMJ" localSheetId="4">#REF!</definedName>
    <definedName name="PocetMJ">#REF!</definedName>
    <definedName name="PoptavkaID">Rekapitulace!$A$1</definedName>
    <definedName name="pPSC">Rekapitulace!$C$10</definedName>
    <definedName name="Projektant">Rekapitulace!$D$8</definedName>
    <definedName name="s">#REF!</definedName>
    <definedName name="SazbaDPH1" localSheetId="1">Rekapitulace!$E$29</definedName>
    <definedName name="SazbaDPH1">'[1]Krycí list'!$C$30</definedName>
    <definedName name="SazbaDPH2" localSheetId="1">Rekapitulace!$E$31</definedName>
    <definedName name="SazbaDPH2">'[1]Krycí list'!$C$32</definedName>
    <definedName name="SloupecCC" localSheetId="3">#REF!</definedName>
    <definedName name="SloupecCC" localSheetId="4">#REF!</definedName>
    <definedName name="SloupecCC">#REF!</definedName>
    <definedName name="SloupecCisloPol" localSheetId="3">#REF!</definedName>
    <definedName name="SloupecCisloPol" localSheetId="4">#REF!</definedName>
    <definedName name="SloupecCisloPol">#REF!</definedName>
    <definedName name="SloupecJC" localSheetId="3">#REF!</definedName>
    <definedName name="SloupecJC" localSheetId="4">#REF!</definedName>
    <definedName name="SloupecJC">#REF!</definedName>
    <definedName name="SloupecMJ" localSheetId="3">#REF!</definedName>
    <definedName name="SloupecMJ" localSheetId="4">#REF!</definedName>
    <definedName name="SloupecMJ">#REF!</definedName>
    <definedName name="SloupecMnozstvi" localSheetId="3">#REF!</definedName>
    <definedName name="SloupecMnozstvi" localSheetId="4">#REF!</definedName>
    <definedName name="SloupecMnozstvi">#REF!</definedName>
    <definedName name="SloupecNazPol" localSheetId="3">#REF!</definedName>
    <definedName name="SloupecNazPol" localSheetId="4">#REF!</definedName>
    <definedName name="SloupecNazPol">#REF!</definedName>
    <definedName name="SloupecPC" localSheetId="3">#REF!</definedName>
    <definedName name="SloupecPC" localSheetId="4">#REF!</definedName>
    <definedName name="SloupecPC">#REF!</definedName>
    <definedName name="Vypracoval">Rekapitulace!$D$14</definedName>
    <definedName name="Z_B7E7C763_C459_487D_8ABA_5CFDDFBD5A84_.wvu.Cols" localSheetId="1" hidden="1">Rekapitulace!$A:$A</definedName>
    <definedName name="Z_B7E7C763_C459_487D_8ABA_5CFDDFBD5A84_.wvu.PrintArea" localSheetId="1" hidden="1">Rekapitulace!$B$1:$J$41</definedName>
    <definedName name="ZakladDPHSni">Rekapitulace!$G$29</definedName>
    <definedName name="ZakladDPHSniVypocet" localSheetId="1">Rekapitulace!$F$45</definedName>
    <definedName name="ZakladDPHZakl">Rekapitulace!$G$31</definedName>
    <definedName name="ZakladDPHZaklVypocet" localSheetId="1">Rekapitulace!$G$45</definedName>
    <definedName name="Zaokrouhleni" localSheetId="3">Rekapitulace!#REF!</definedName>
    <definedName name="Zaokrouhleni" localSheetId="4">Rekapitulace!#REF!</definedName>
    <definedName name="Zaokrouhleni">Rekapitulace!#REF!</definedName>
    <definedName name="Zhotovitel">Rekapitulace!$D$11:$G$11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52" i="23" l="1"/>
  <c r="N52" i="23" s="1"/>
  <c r="AA52" i="23" s="1"/>
  <c r="G51" i="23"/>
  <c r="AF51" i="23" s="1"/>
  <c r="G49" i="23"/>
  <c r="G48" i="23"/>
  <c r="G35" i="23"/>
  <c r="N35" i="23" s="1"/>
  <c r="AA35" i="23" s="1"/>
  <c r="G36" i="23"/>
  <c r="N36" i="23" s="1"/>
  <c r="AA36" i="23" s="1"/>
  <c r="G37" i="23"/>
  <c r="G38" i="23"/>
  <c r="AF38" i="23" s="1"/>
  <c r="G39" i="23"/>
  <c r="AF39" i="23" s="1"/>
  <c r="G40" i="23"/>
  <c r="G41" i="23"/>
  <c r="AF41" i="23" s="1"/>
  <c r="G42" i="23"/>
  <c r="G43" i="23"/>
  <c r="G44" i="23"/>
  <c r="N44" i="23" s="1"/>
  <c r="AA44" i="23" s="1"/>
  <c r="G45" i="23"/>
  <c r="G46" i="23"/>
  <c r="N46" i="23" s="1"/>
  <c r="AA46" i="23" s="1"/>
  <c r="G34" i="23"/>
  <c r="N34" i="23" s="1"/>
  <c r="AA34" i="23" s="1"/>
  <c r="G30" i="23"/>
  <c r="N30" i="23" s="1"/>
  <c r="AA30" i="23" s="1"/>
  <c r="G31" i="23"/>
  <c r="N31" i="23" s="1"/>
  <c r="AA31" i="23" s="1"/>
  <c r="G32" i="23"/>
  <c r="N32" i="23" s="1"/>
  <c r="AA32" i="23" s="1"/>
  <c r="G29" i="23"/>
  <c r="N29" i="23" s="1"/>
  <c r="AA29" i="23" s="1"/>
  <c r="G27" i="23"/>
  <c r="N27" i="23" s="1"/>
  <c r="AA27" i="23" s="1"/>
  <c r="G25" i="23"/>
  <c r="N25" i="23" s="1"/>
  <c r="AA25" i="23" s="1"/>
  <c r="G11" i="23"/>
  <c r="G12" i="23"/>
  <c r="AF12" i="23" s="1"/>
  <c r="G13" i="23"/>
  <c r="AF13" i="23" s="1"/>
  <c r="G14" i="23"/>
  <c r="G15" i="23"/>
  <c r="G16" i="23"/>
  <c r="N16" i="23" s="1"/>
  <c r="AA16" i="23" s="1"/>
  <c r="G17" i="23"/>
  <c r="N17" i="23" s="1"/>
  <c r="AA17" i="23" s="1"/>
  <c r="G18" i="23"/>
  <c r="N18" i="23" s="1"/>
  <c r="AA18" i="23" s="1"/>
  <c r="G19" i="23"/>
  <c r="G20" i="23"/>
  <c r="AF20" i="23" s="1"/>
  <c r="G21" i="23"/>
  <c r="AF21" i="23" s="1"/>
  <c r="G22" i="23"/>
  <c r="G23" i="23"/>
  <c r="N23" i="23" s="1"/>
  <c r="AA23" i="23" s="1"/>
  <c r="G10" i="23"/>
  <c r="G9" i="23" s="1"/>
  <c r="AB52" i="23"/>
  <c r="Y52" i="23"/>
  <c r="W52" i="23"/>
  <c r="AD52" i="23" s="1"/>
  <c r="R52" i="23"/>
  <c r="AC52" i="23" s="1"/>
  <c r="P52" i="23"/>
  <c r="L52" i="23"/>
  <c r="Z52" i="23" s="1"/>
  <c r="J52" i="23"/>
  <c r="AD51" i="23"/>
  <c r="AC51" i="23"/>
  <c r="Y51" i="23"/>
  <c r="W51" i="23"/>
  <c r="R51" i="23"/>
  <c r="P51" i="23"/>
  <c r="AB51" i="23" s="1"/>
  <c r="L51" i="23"/>
  <c r="Z51" i="23" s="1"/>
  <c r="J51" i="23"/>
  <c r="AF49" i="23"/>
  <c r="AD49" i="23"/>
  <c r="AC49" i="23"/>
  <c r="AB49" i="23"/>
  <c r="Z49" i="23"/>
  <c r="W49" i="23"/>
  <c r="R49" i="23"/>
  <c r="P49" i="23"/>
  <c r="N49" i="23"/>
  <c r="AA49" i="23" s="1"/>
  <c r="L49" i="23"/>
  <c r="J49" i="23"/>
  <c r="Y49" i="23" s="1"/>
  <c r="Z48" i="23"/>
  <c r="Y48" i="23"/>
  <c r="W48" i="23"/>
  <c r="AD48" i="23" s="1"/>
  <c r="R48" i="23"/>
  <c r="AC48" i="23" s="1"/>
  <c r="P48" i="23"/>
  <c r="AB48" i="23" s="1"/>
  <c r="L48" i="23"/>
  <c r="J48" i="23"/>
  <c r="AD46" i="23"/>
  <c r="AC46" i="23"/>
  <c r="AB46" i="23"/>
  <c r="W46" i="23"/>
  <c r="R46" i="23"/>
  <c r="P46" i="23"/>
  <c r="L46" i="23"/>
  <c r="Z46" i="23" s="1"/>
  <c r="J46" i="23"/>
  <c r="Y46" i="23" s="1"/>
  <c r="AF45" i="23"/>
  <c r="AC45" i="23"/>
  <c r="AB45" i="23"/>
  <c r="Z45" i="23"/>
  <c r="Y45" i="23"/>
  <c r="W45" i="23"/>
  <c r="AD45" i="23" s="1"/>
  <c r="R45" i="23"/>
  <c r="P45" i="23"/>
  <c r="N45" i="23"/>
  <c r="AA45" i="23" s="1"/>
  <c r="L45" i="23"/>
  <c r="J45" i="23"/>
  <c r="AF44" i="23"/>
  <c r="AD44" i="23"/>
  <c r="Z44" i="23"/>
  <c r="Y44" i="23"/>
  <c r="W44" i="23"/>
  <c r="R44" i="23"/>
  <c r="AC44" i="23" s="1"/>
  <c r="P44" i="23"/>
  <c r="AB44" i="23" s="1"/>
  <c r="L44" i="23"/>
  <c r="J44" i="23"/>
  <c r="AF43" i="23"/>
  <c r="AD43" i="23"/>
  <c r="AC43" i="23"/>
  <c r="AB43" i="23"/>
  <c r="W43" i="23"/>
  <c r="R43" i="23"/>
  <c r="P43" i="23"/>
  <c r="N43" i="23"/>
  <c r="AA43" i="23" s="1"/>
  <c r="L43" i="23"/>
  <c r="Z43" i="23" s="1"/>
  <c r="J43" i="23"/>
  <c r="Y43" i="23" s="1"/>
  <c r="AF42" i="23"/>
  <c r="Z42" i="23"/>
  <c r="Y42" i="23"/>
  <c r="W42" i="23"/>
  <c r="AD42" i="23" s="1"/>
  <c r="R42" i="23"/>
  <c r="AC42" i="23" s="1"/>
  <c r="P42" i="23"/>
  <c r="AB42" i="23" s="1"/>
  <c r="N42" i="23"/>
  <c r="AA42" i="23" s="1"/>
  <c r="L42" i="23"/>
  <c r="J42" i="23"/>
  <c r="AD41" i="23"/>
  <c r="AC41" i="23"/>
  <c r="W41" i="23"/>
  <c r="R41" i="23"/>
  <c r="P41" i="23"/>
  <c r="AB41" i="23" s="1"/>
  <c r="N41" i="23"/>
  <c r="AA41" i="23" s="1"/>
  <c r="L41" i="23"/>
  <c r="Z41" i="23" s="1"/>
  <c r="J41" i="23"/>
  <c r="Y41" i="23" s="1"/>
  <c r="AF40" i="23"/>
  <c r="AC40" i="23"/>
  <c r="AB40" i="23"/>
  <c r="Z40" i="23"/>
  <c r="W40" i="23"/>
  <c r="AD40" i="23" s="1"/>
  <c r="R40" i="23"/>
  <c r="P40" i="23"/>
  <c r="N40" i="23"/>
  <c r="AA40" i="23" s="1"/>
  <c r="L40" i="23"/>
  <c r="J40" i="23"/>
  <c r="Y40" i="23" s="1"/>
  <c r="Z39" i="23"/>
  <c r="W39" i="23"/>
  <c r="AD39" i="23" s="1"/>
  <c r="R39" i="23"/>
  <c r="AC39" i="23" s="1"/>
  <c r="P39" i="23"/>
  <c r="AB39" i="23" s="1"/>
  <c r="L39" i="23"/>
  <c r="J39" i="23"/>
  <c r="Y39" i="23" s="1"/>
  <c r="AC38" i="23"/>
  <c r="AB38" i="23"/>
  <c r="W38" i="23"/>
  <c r="AD38" i="23" s="1"/>
  <c r="R38" i="23"/>
  <c r="P38" i="23"/>
  <c r="N38" i="23"/>
  <c r="AA38" i="23" s="1"/>
  <c r="L38" i="23"/>
  <c r="Z38" i="23" s="1"/>
  <c r="J38" i="23"/>
  <c r="Y38" i="23" s="1"/>
  <c r="AF37" i="23"/>
  <c r="AB37" i="23"/>
  <c r="Z37" i="23"/>
  <c r="Y37" i="23"/>
  <c r="W37" i="23"/>
  <c r="AD37" i="23" s="1"/>
  <c r="R37" i="23"/>
  <c r="AC37" i="23" s="1"/>
  <c r="P37" i="23"/>
  <c r="N37" i="23"/>
  <c r="AA37" i="23" s="1"/>
  <c r="L37" i="23"/>
  <c r="J37" i="23"/>
  <c r="AD36" i="23"/>
  <c r="W36" i="23"/>
  <c r="R36" i="23"/>
  <c r="AC36" i="23" s="1"/>
  <c r="P36" i="23"/>
  <c r="AB36" i="23" s="1"/>
  <c r="L36" i="23"/>
  <c r="Z36" i="23" s="1"/>
  <c r="J36" i="23"/>
  <c r="Y36" i="23" s="1"/>
  <c r="AF35" i="23"/>
  <c r="AC35" i="23"/>
  <c r="AB35" i="23"/>
  <c r="W35" i="23"/>
  <c r="AD35" i="23" s="1"/>
  <c r="R35" i="23"/>
  <c r="P35" i="23"/>
  <c r="L35" i="23"/>
  <c r="Z35" i="23" s="1"/>
  <c r="J35" i="23"/>
  <c r="Y35" i="23" s="1"/>
  <c r="AF34" i="23"/>
  <c r="Z34" i="23"/>
  <c r="Y34" i="23"/>
  <c r="W34" i="23"/>
  <c r="AD34" i="23" s="1"/>
  <c r="R34" i="23"/>
  <c r="AC34" i="23" s="1"/>
  <c r="P34" i="23"/>
  <c r="AB34" i="23" s="1"/>
  <c r="L34" i="23"/>
  <c r="J34" i="23"/>
  <c r="AF32" i="23"/>
  <c r="AD32" i="23"/>
  <c r="AC32" i="23"/>
  <c r="W32" i="23"/>
  <c r="R32" i="23"/>
  <c r="P32" i="23"/>
  <c r="AB32" i="23" s="1"/>
  <c r="L32" i="23"/>
  <c r="Z32" i="23" s="1"/>
  <c r="J32" i="23"/>
  <c r="Y32" i="23" s="1"/>
  <c r="AF31" i="23"/>
  <c r="AC31" i="23"/>
  <c r="AB31" i="23"/>
  <c r="Z31" i="23"/>
  <c r="W31" i="23"/>
  <c r="AD31" i="23" s="1"/>
  <c r="R31" i="23"/>
  <c r="P31" i="23"/>
  <c r="L31" i="23"/>
  <c r="J31" i="23"/>
  <c r="Y31" i="23" s="1"/>
  <c r="AF30" i="23"/>
  <c r="W30" i="23"/>
  <c r="AD30" i="23" s="1"/>
  <c r="R30" i="23"/>
  <c r="AC30" i="23" s="1"/>
  <c r="P30" i="23"/>
  <c r="AB30" i="23" s="1"/>
  <c r="L30" i="23"/>
  <c r="Z30" i="23" s="1"/>
  <c r="J30" i="23"/>
  <c r="Y30" i="23" s="1"/>
  <c r="AC29" i="23"/>
  <c r="AB29" i="23"/>
  <c r="W29" i="23"/>
  <c r="AD29" i="23" s="1"/>
  <c r="R29" i="23"/>
  <c r="P29" i="23"/>
  <c r="L29" i="23"/>
  <c r="Z29" i="23" s="1"/>
  <c r="J29" i="23"/>
  <c r="Y29" i="23" s="1"/>
  <c r="AF27" i="23"/>
  <c r="Z27" i="23"/>
  <c r="Y27" i="23"/>
  <c r="W27" i="23"/>
  <c r="AD27" i="23" s="1"/>
  <c r="R27" i="23"/>
  <c r="AC27" i="23" s="1"/>
  <c r="P27" i="23"/>
  <c r="AB27" i="23" s="1"/>
  <c r="L27" i="23"/>
  <c r="J27" i="23"/>
  <c r="AF25" i="23"/>
  <c r="W25" i="23"/>
  <c r="AD25" i="23" s="1"/>
  <c r="R25" i="23"/>
  <c r="AC25" i="23" s="1"/>
  <c r="P25" i="23"/>
  <c r="AB25" i="23" s="1"/>
  <c r="L25" i="23"/>
  <c r="Z25" i="23" s="1"/>
  <c r="J25" i="23"/>
  <c r="Y25" i="23" s="1"/>
  <c r="AF23" i="23"/>
  <c r="AB23" i="23"/>
  <c r="W23" i="23"/>
  <c r="AD23" i="23" s="1"/>
  <c r="R23" i="23"/>
  <c r="AC23" i="23" s="1"/>
  <c r="P23" i="23"/>
  <c r="L23" i="23"/>
  <c r="Z23" i="23" s="1"/>
  <c r="J23" i="23"/>
  <c r="Y23" i="23" s="1"/>
  <c r="AF22" i="23"/>
  <c r="AC22" i="23"/>
  <c r="Y22" i="23"/>
  <c r="W22" i="23"/>
  <c r="AD22" i="23" s="1"/>
  <c r="R22" i="23"/>
  <c r="P22" i="23"/>
  <c r="AB22" i="23" s="1"/>
  <c r="N22" i="23"/>
  <c r="AA22" i="23" s="1"/>
  <c r="L22" i="23"/>
  <c r="Z22" i="23" s="1"/>
  <c r="J22" i="23"/>
  <c r="AD21" i="23"/>
  <c r="AC21" i="23"/>
  <c r="Z21" i="23"/>
  <c r="W21" i="23"/>
  <c r="R21" i="23"/>
  <c r="P21" i="23"/>
  <c r="AB21" i="23" s="1"/>
  <c r="N21" i="23"/>
  <c r="AA21" i="23" s="1"/>
  <c r="L21" i="23"/>
  <c r="J21" i="23"/>
  <c r="Y21" i="23" s="1"/>
  <c r="Z20" i="23"/>
  <c r="W20" i="23"/>
  <c r="AD20" i="23" s="1"/>
  <c r="R20" i="23"/>
  <c r="AC20" i="23" s="1"/>
  <c r="P20" i="23"/>
  <c r="AB20" i="23" s="1"/>
  <c r="N20" i="23"/>
  <c r="AA20" i="23" s="1"/>
  <c r="L20" i="23"/>
  <c r="J20" i="23"/>
  <c r="Y20" i="23" s="1"/>
  <c r="AF19" i="23"/>
  <c r="AB19" i="23"/>
  <c r="W19" i="23"/>
  <c r="AD19" i="23" s="1"/>
  <c r="R19" i="23"/>
  <c r="AC19" i="23" s="1"/>
  <c r="P19" i="23"/>
  <c r="N19" i="23"/>
  <c r="AA19" i="23" s="1"/>
  <c r="L19" i="23"/>
  <c r="Z19" i="23" s="1"/>
  <c r="J19" i="23"/>
  <c r="Y19" i="23" s="1"/>
  <c r="AC18" i="23"/>
  <c r="AB18" i="23"/>
  <c r="Y18" i="23"/>
  <c r="W18" i="23"/>
  <c r="AD18" i="23" s="1"/>
  <c r="R18" i="23"/>
  <c r="P18" i="23"/>
  <c r="L18" i="23"/>
  <c r="Z18" i="23" s="1"/>
  <c r="J18" i="23"/>
  <c r="AC17" i="23"/>
  <c r="Z17" i="23"/>
  <c r="Y17" i="23"/>
  <c r="W17" i="23"/>
  <c r="AD17" i="23" s="1"/>
  <c r="R17" i="23"/>
  <c r="P17" i="23"/>
  <c r="AB17" i="23" s="1"/>
  <c r="L17" i="23"/>
  <c r="J17" i="23"/>
  <c r="AF16" i="23"/>
  <c r="AD16" i="23"/>
  <c r="W16" i="23"/>
  <c r="R16" i="23"/>
  <c r="AC16" i="23" s="1"/>
  <c r="P16" i="23"/>
  <c r="AB16" i="23" s="1"/>
  <c r="L16" i="23"/>
  <c r="Z16" i="23" s="1"/>
  <c r="J16" i="23"/>
  <c r="Y16" i="23" s="1"/>
  <c r="AF15" i="23"/>
  <c r="AB15" i="23"/>
  <c r="W15" i="23"/>
  <c r="AD15" i="23" s="1"/>
  <c r="R15" i="23"/>
  <c r="AC15" i="23" s="1"/>
  <c r="P15" i="23"/>
  <c r="N15" i="23"/>
  <c r="AA15" i="23" s="1"/>
  <c r="L15" i="23"/>
  <c r="Z15" i="23" s="1"/>
  <c r="J15" i="23"/>
  <c r="Y15" i="23" s="1"/>
  <c r="AF14" i="23"/>
  <c r="Y14" i="23"/>
  <c r="W14" i="23"/>
  <c r="AD14" i="23" s="1"/>
  <c r="R14" i="23"/>
  <c r="AC14" i="23" s="1"/>
  <c r="P14" i="23"/>
  <c r="AB14" i="23" s="1"/>
  <c r="N14" i="23"/>
  <c r="AA14" i="23" s="1"/>
  <c r="L14" i="23"/>
  <c r="Z14" i="23" s="1"/>
  <c r="J14" i="23"/>
  <c r="AD13" i="23"/>
  <c r="AC13" i="23"/>
  <c r="W13" i="23"/>
  <c r="R13" i="23"/>
  <c r="P13" i="23"/>
  <c r="AB13" i="23" s="1"/>
  <c r="L13" i="23"/>
  <c r="Z13" i="23" s="1"/>
  <c r="J13" i="23"/>
  <c r="Y13" i="23" s="1"/>
  <c r="Z12" i="23"/>
  <c r="W12" i="23"/>
  <c r="AD12" i="23" s="1"/>
  <c r="R12" i="23"/>
  <c r="AC12" i="23" s="1"/>
  <c r="P12" i="23"/>
  <c r="AB12" i="23" s="1"/>
  <c r="L12" i="23"/>
  <c r="J12" i="23"/>
  <c r="Y12" i="23" s="1"/>
  <c r="AF11" i="23"/>
  <c r="W11" i="23"/>
  <c r="AD11" i="23" s="1"/>
  <c r="R11" i="23"/>
  <c r="AC11" i="23" s="1"/>
  <c r="P11" i="23"/>
  <c r="AB11" i="23" s="1"/>
  <c r="N11" i="23"/>
  <c r="AA11" i="23" s="1"/>
  <c r="L11" i="23"/>
  <c r="Z11" i="23" s="1"/>
  <c r="J11" i="23"/>
  <c r="Y11" i="23" s="1"/>
  <c r="AF10" i="23"/>
  <c r="AC10" i="23"/>
  <c r="AB10" i="23"/>
  <c r="W10" i="23"/>
  <c r="AD10" i="23" s="1"/>
  <c r="R10" i="23"/>
  <c r="P10" i="23"/>
  <c r="N10" i="23"/>
  <c r="AA10" i="23" s="1"/>
  <c r="L10" i="23"/>
  <c r="Z10" i="23" s="1"/>
  <c r="J10" i="23"/>
  <c r="Y10" i="23" s="1"/>
  <c r="AF52" i="23" l="1"/>
  <c r="G47" i="23"/>
  <c r="AF47" i="23" s="1"/>
  <c r="AF48" i="23"/>
  <c r="N48" i="23"/>
  <c r="AA48" i="23" s="1"/>
  <c r="N39" i="23"/>
  <c r="AA39" i="23" s="1"/>
  <c r="AF46" i="23"/>
  <c r="AF29" i="23"/>
  <c r="G24" i="23"/>
  <c r="AF24" i="23" s="1"/>
  <c r="N12" i="23"/>
  <c r="AA12" i="23" s="1"/>
  <c r="N13" i="23"/>
  <c r="AA13" i="23" s="1"/>
  <c r="N51" i="23"/>
  <c r="AA51" i="23" s="1"/>
  <c r="AF36" i="23"/>
  <c r="AF17" i="23"/>
  <c r="AF18" i="23"/>
  <c r="I22" i="1" l="1"/>
  <c r="G128" i="22"/>
  <c r="M128" i="22" s="1"/>
  <c r="M127" i="22" s="1"/>
  <c r="G105" i="22"/>
  <c r="M105" i="22" s="1"/>
  <c r="G107" i="22"/>
  <c r="M107" i="22" s="1"/>
  <c r="G109" i="22"/>
  <c r="M109" i="22" s="1"/>
  <c r="G111" i="22"/>
  <c r="M111" i="22" s="1"/>
  <c r="G113" i="22"/>
  <c r="M113" i="22" s="1"/>
  <c r="G115" i="22"/>
  <c r="M115" i="22" s="1"/>
  <c r="G117" i="22"/>
  <c r="M117" i="22" s="1"/>
  <c r="G119" i="22"/>
  <c r="M119" i="22" s="1"/>
  <c r="G121" i="22"/>
  <c r="M121" i="22" s="1"/>
  <c r="G123" i="22"/>
  <c r="M123" i="22" s="1"/>
  <c r="G124" i="22"/>
  <c r="G126" i="22"/>
  <c r="M126" i="22" s="1"/>
  <c r="G103" i="22"/>
  <c r="M103" i="22" s="1"/>
  <c r="G99" i="22"/>
  <c r="M99" i="22" s="1"/>
  <c r="M98" i="22" s="1"/>
  <c r="G97" i="22"/>
  <c r="M97" i="22" s="1"/>
  <c r="G95" i="22"/>
  <c r="M95" i="22" s="1"/>
  <c r="G92" i="22"/>
  <c r="G85" i="22"/>
  <c r="G86" i="22"/>
  <c r="G87" i="22"/>
  <c r="M87" i="22" s="1"/>
  <c r="G88" i="22"/>
  <c r="M88" i="22" s="1"/>
  <c r="G89" i="22"/>
  <c r="M89" i="22" s="1"/>
  <c r="G63" i="22"/>
  <c r="M63" i="22" s="1"/>
  <c r="G66" i="22"/>
  <c r="M66" i="22" s="1"/>
  <c r="G76" i="22"/>
  <c r="M76" i="22" s="1"/>
  <c r="G79" i="22"/>
  <c r="M79" i="22" s="1"/>
  <c r="G84" i="22"/>
  <c r="M84" i="22" s="1"/>
  <c r="G58" i="22"/>
  <c r="M58" i="22" s="1"/>
  <c r="G50" i="22"/>
  <c r="M50" i="22" s="1"/>
  <c r="G52" i="22"/>
  <c r="M52" i="22" s="1"/>
  <c r="G49" i="22"/>
  <c r="M49" i="22" s="1"/>
  <c r="G45" i="22"/>
  <c r="G42" i="22"/>
  <c r="M42" i="22" s="1"/>
  <c r="G37" i="22"/>
  <c r="M37" i="22" s="1"/>
  <c r="G34" i="22"/>
  <c r="G28" i="22"/>
  <c r="M28" i="22" s="1"/>
  <c r="G25" i="22"/>
  <c r="M25" i="22" s="1"/>
  <c r="G22" i="22"/>
  <c r="M22" i="22" s="1"/>
  <c r="G11" i="22"/>
  <c r="M11" i="22" s="1"/>
  <c r="G12" i="22"/>
  <c r="M12" i="22" s="1"/>
  <c r="G13" i="22"/>
  <c r="M13" i="22" s="1"/>
  <c r="G14" i="22"/>
  <c r="G16" i="22"/>
  <c r="G18" i="22"/>
  <c r="M18" i="22" s="1"/>
  <c r="G19" i="22"/>
  <c r="M19" i="22" s="1"/>
  <c r="G10" i="22"/>
  <c r="M10" i="22" s="1"/>
  <c r="G8" i="22"/>
  <c r="M8" i="22" s="1"/>
  <c r="M7" i="22" s="1"/>
  <c r="BA129" i="22"/>
  <c r="U128" i="22"/>
  <c r="Q128" i="22"/>
  <c r="O128" i="22"/>
  <c r="K128" i="22"/>
  <c r="I128" i="22"/>
  <c r="I127" i="22" s="1"/>
  <c r="U127" i="22"/>
  <c r="Q127" i="22"/>
  <c r="O127" i="22"/>
  <c r="K127" i="22"/>
  <c r="G127" i="22"/>
  <c r="U126" i="22"/>
  <c r="Q126" i="22"/>
  <c r="O126" i="22"/>
  <c r="K126" i="22"/>
  <c r="I126" i="22"/>
  <c r="U124" i="22"/>
  <c r="Q124" i="22"/>
  <c r="O124" i="22"/>
  <c r="M124" i="22"/>
  <c r="K124" i="22"/>
  <c r="I124" i="22"/>
  <c r="U123" i="22"/>
  <c r="Q123" i="22"/>
  <c r="O123" i="22"/>
  <c r="K123" i="22"/>
  <c r="I123" i="22"/>
  <c r="U121" i="22"/>
  <c r="Q121" i="22"/>
  <c r="O121" i="22"/>
  <c r="K121" i="22"/>
  <c r="I121" i="22"/>
  <c r="U119" i="22"/>
  <c r="Q119" i="22"/>
  <c r="O119" i="22"/>
  <c r="K119" i="22"/>
  <c r="I119" i="22"/>
  <c r="U117" i="22"/>
  <c r="Q117" i="22"/>
  <c r="O117" i="22"/>
  <c r="O102" i="22" s="1"/>
  <c r="K117" i="22"/>
  <c r="I117" i="22"/>
  <c r="U115" i="22"/>
  <c r="Q115" i="22"/>
  <c r="O115" i="22"/>
  <c r="K115" i="22"/>
  <c r="I115" i="22"/>
  <c r="U113" i="22"/>
  <c r="Q113" i="22"/>
  <c r="O113" i="22"/>
  <c r="K113" i="22"/>
  <c r="I113" i="22"/>
  <c r="U111" i="22"/>
  <c r="Q111" i="22"/>
  <c r="O111" i="22"/>
  <c r="K111" i="22"/>
  <c r="I111" i="22"/>
  <c r="U109" i="22"/>
  <c r="Q109" i="22"/>
  <c r="O109" i="22"/>
  <c r="K109" i="22"/>
  <c r="I109" i="22"/>
  <c r="U107" i="22"/>
  <c r="Q107" i="22"/>
  <c r="O107" i="22"/>
  <c r="K107" i="22"/>
  <c r="I107" i="22"/>
  <c r="U105" i="22"/>
  <c r="Q105" i="22"/>
  <c r="O105" i="22"/>
  <c r="K105" i="22"/>
  <c r="I105" i="22"/>
  <c r="U103" i="22"/>
  <c r="U102" i="22" s="1"/>
  <c r="Q103" i="22"/>
  <c r="O103" i="22"/>
  <c r="K103" i="22"/>
  <c r="K102" i="22" s="1"/>
  <c r="I103" i="22"/>
  <c r="I102" i="22" s="1"/>
  <c r="Q102" i="22"/>
  <c r="G102" i="22"/>
  <c r="BA100" i="22"/>
  <c r="U99" i="22"/>
  <c r="Q99" i="22"/>
  <c r="Q98" i="22" s="1"/>
  <c r="O99" i="22"/>
  <c r="O98" i="22" s="1"/>
  <c r="K99" i="22"/>
  <c r="I99" i="22"/>
  <c r="U98" i="22"/>
  <c r="K98" i="22"/>
  <c r="I98" i="22"/>
  <c r="G98" i="22"/>
  <c r="U97" i="22"/>
  <c r="Q97" i="22"/>
  <c r="O97" i="22"/>
  <c r="K97" i="22"/>
  <c r="I97" i="22"/>
  <c r="U95" i="22"/>
  <c r="Q95" i="22"/>
  <c r="O95" i="22"/>
  <c r="K95" i="22"/>
  <c r="I95" i="22"/>
  <c r="U92" i="22"/>
  <c r="Q92" i="22"/>
  <c r="O92" i="22"/>
  <c r="M92" i="22"/>
  <c r="K92" i="22"/>
  <c r="I92" i="22"/>
  <c r="BA90" i="22"/>
  <c r="U89" i="22"/>
  <c r="Q89" i="22"/>
  <c r="O89" i="22"/>
  <c r="K89" i="22"/>
  <c r="I89" i="22"/>
  <c r="U88" i="22"/>
  <c r="Q88" i="22"/>
  <c r="O88" i="22"/>
  <c r="K88" i="22"/>
  <c r="I88" i="22"/>
  <c r="U87" i="22"/>
  <c r="Q87" i="22"/>
  <c r="O87" i="22"/>
  <c r="K87" i="22"/>
  <c r="I87" i="22"/>
  <c r="U86" i="22"/>
  <c r="Q86" i="22"/>
  <c r="O86" i="22"/>
  <c r="M86" i="22"/>
  <c r="K86" i="22"/>
  <c r="I86" i="22"/>
  <c r="U85" i="22"/>
  <c r="Q85" i="22"/>
  <c r="O85" i="22"/>
  <c r="M85" i="22"/>
  <c r="K85" i="22"/>
  <c r="I85" i="22"/>
  <c r="U84" i="22"/>
  <c r="Q84" i="22"/>
  <c r="O84" i="22"/>
  <c r="K84" i="22"/>
  <c r="I84" i="22"/>
  <c r="U79" i="22"/>
  <c r="Q79" i="22"/>
  <c r="O79" i="22"/>
  <c r="K79" i="22"/>
  <c r="I79" i="22"/>
  <c r="U76" i="22"/>
  <c r="Q76" i="22"/>
  <c r="O76" i="22"/>
  <c r="K76" i="22"/>
  <c r="I76" i="22"/>
  <c r="U66" i="22"/>
  <c r="Q66" i="22"/>
  <c r="O66" i="22"/>
  <c r="K66" i="22"/>
  <c r="I66" i="22"/>
  <c r="U63" i="22"/>
  <c r="Q63" i="22"/>
  <c r="O63" i="22"/>
  <c r="K63" i="22"/>
  <c r="I63" i="22"/>
  <c r="U58" i="22"/>
  <c r="Q58" i="22"/>
  <c r="O58" i="22"/>
  <c r="K58" i="22"/>
  <c r="I58" i="22"/>
  <c r="U52" i="22"/>
  <c r="Q52" i="22"/>
  <c r="O52" i="22"/>
  <c r="K52" i="22"/>
  <c r="I52" i="22"/>
  <c r="U50" i="22"/>
  <c r="Q50" i="22"/>
  <c r="O50" i="22"/>
  <c r="K50" i="22"/>
  <c r="I50" i="22"/>
  <c r="U49" i="22"/>
  <c r="Q49" i="22"/>
  <c r="O49" i="22"/>
  <c r="K49" i="22"/>
  <c r="I49" i="22"/>
  <c r="BA46" i="22"/>
  <c r="U45" i="22"/>
  <c r="Q45" i="22"/>
  <c r="O45" i="22"/>
  <c r="M45" i="22"/>
  <c r="K45" i="22"/>
  <c r="I45" i="22"/>
  <c r="U42" i="22"/>
  <c r="Q42" i="22"/>
  <c r="O42" i="22"/>
  <c r="K42" i="22"/>
  <c r="I42" i="22"/>
  <c r="U37" i="22"/>
  <c r="Q37" i="22"/>
  <c r="O37" i="22"/>
  <c r="K37" i="22"/>
  <c r="I37" i="22"/>
  <c r="BA35" i="22"/>
  <c r="U34" i="22"/>
  <c r="Q34" i="22"/>
  <c r="O34" i="22"/>
  <c r="M34" i="22"/>
  <c r="K34" i="22"/>
  <c r="I34" i="22"/>
  <c r="BA29" i="22"/>
  <c r="U28" i="22"/>
  <c r="Q28" i="22"/>
  <c r="O28" i="22"/>
  <c r="K28" i="22"/>
  <c r="I28" i="22"/>
  <c r="BA26" i="22"/>
  <c r="U25" i="22"/>
  <c r="Q25" i="22"/>
  <c r="O25" i="22"/>
  <c r="K25" i="22"/>
  <c r="I25" i="22"/>
  <c r="BA23" i="22"/>
  <c r="U22" i="22"/>
  <c r="U21" i="22" s="1"/>
  <c r="Q22" i="22"/>
  <c r="Q21" i="22" s="1"/>
  <c r="O22" i="22"/>
  <c r="O21" i="22" s="1"/>
  <c r="K22" i="22"/>
  <c r="K21" i="22" s="1"/>
  <c r="I22" i="22"/>
  <c r="I21" i="22" s="1"/>
  <c r="G21" i="22"/>
  <c r="U19" i="22"/>
  <c r="Q19" i="22"/>
  <c r="O19" i="22"/>
  <c r="K19" i="22"/>
  <c r="I19" i="22"/>
  <c r="U18" i="22"/>
  <c r="Q18" i="22"/>
  <c r="O18" i="22"/>
  <c r="K18" i="22"/>
  <c r="I18" i="22"/>
  <c r="U16" i="22"/>
  <c r="Q16" i="22"/>
  <c r="O16" i="22"/>
  <c r="M16" i="22"/>
  <c r="K16" i="22"/>
  <c r="I16" i="22"/>
  <c r="U14" i="22"/>
  <c r="Q14" i="22"/>
  <c r="O14" i="22"/>
  <c r="M14" i="22"/>
  <c r="K14" i="22"/>
  <c r="I14" i="22"/>
  <c r="U13" i="22"/>
  <c r="Q13" i="22"/>
  <c r="O13" i="22"/>
  <c r="K13" i="22"/>
  <c r="I13" i="22"/>
  <c r="U12" i="22"/>
  <c r="Q12" i="22"/>
  <c r="O12" i="22"/>
  <c r="K12" i="22"/>
  <c r="I12" i="22"/>
  <c r="U11" i="22"/>
  <c r="Q11" i="22"/>
  <c r="O11" i="22"/>
  <c r="K11" i="22"/>
  <c r="K9" i="22" s="1"/>
  <c r="I11" i="22"/>
  <c r="U10" i="22"/>
  <c r="Q10" i="22"/>
  <c r="Q9" i="22" s="1"/>
  <c r="O10" i="22"/>
  <c r="O9" i="22" s="1"/>
  <c r="K10" i="22"/>
  <c r="I10" i="22"/>
  <c r="I9" i="22" s="1"/>
  <c r="U9" i="22"/>
  <c r="G9" i="22"/>
  <c r="U8" i="22"/>
  <c r="U7" i="22" s="1"/>
  <c r="Q8" i="22"/>
  <c r="Q7" i="22" s="1"/>
  <c r="O8" i="22"/>
  <c r="K8" i="22"/>
  <c r="K7" i="22" s="1"/>
  <c r="I8" i="22"/>
  <c r="I7" i="22" s="1"/>
  <c r="O7" i="22"/>
  <c r="G7" i="22"/>
  <c r="I21" i="1" l="1"/>
  <c r="M102" i="22"/>
  <c r="M21" i="22"/>
  <c r="M9" i="22"/>
  <c r="A1" i="23" l="1"/>
  <c r="A1" i="22"/>
  <c r="G21" i="20"/>
  <c r="G17" i="20"/>
  <c r="G13" i="20"/>
  <c r="G11" i="20"/>
  <c r="G9" i="20"/>
  <c r="A1" i="20"/>
  <c r="F7" i="20" l="1"/>
  <c r="I20" i="1" s="1"/>
  <c r="I23" i="1" s="1"/>
  <c r="F45" i="1" l="1"/>
  <c r="G45" i="1"/>
  <c r="H45" i="1"/>
  <c r="I45" i="1"/>
  <c r="J44" i="1" s="1"/>
  <c r="J45" i="1" s="1"/>
  <c r="J33" i="1"/>
  <c r="J32" i="1"/>
  <c r="G43" i="1"/>
  <c r="F43" i="1"/>
  <c r="J29" i="1"/>
  <c r="J30" i="1"/>
  <c r="J31" i="1"/>
  <c r="E30" i="1"/>
  <c r="E32" i="1"/>
  <c r="G31" i="1" l="1"/>
  <c r="G32" i="1" s="1"/>
  <c r="G34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<sst xmlns="http://schemas.openxmlformats.org/spreadsheetml/2006/main" count="868" uniqueCount="403">
  <si>
    <t>%</t>
  </si>
  <si>
    <t>Cena celkem</t>
  </si>
  <si>
    <t>Za zhotovitele</t>
  </si>
  <si>
    <t>Za objednatele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</si>
  <si>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</si>
  <si>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</si>
  <si>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</si>
  <si>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</si>
  <si>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</si>
  <si>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</si>
  <si>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</si>
  <si>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</si>
  <si>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</si>
  <si>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</si>
  <si>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</si>
  <si>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</si>
  <si>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</si>
  <si>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</si>
  <si>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</si>
  <si>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</si>
  <si>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Cena celkem bez DPH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</si>
  <si>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</si>
  <si>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</si>
  <si>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</si>
  <si>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</si>
  <si>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</si>
  <si>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</si>
  <si>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</si>
  <si>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</si>
  <si>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</si>
  <si>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</si>
  <si>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</si>
  <si>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</si>
  <si>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Římov 146</t>
  </si>
  <si>
    <t>Římov</t>
  </si>
  <si>
    <t>67522</t>
  </si>
  <si>
    <t>Celkem za stavbu</t>
  </si>
  <si>
    <t>CZK</t>
  </si>
  <si>
    <t>Název rozpočtu (profese)</t>
  </si>
  <si>
    <t>Římově</t>
  </si>
  <si>
    <t>Celkem bez DPH</t>
  </si>
  <si>
    <t>Poznámka:</t>
  </si>
  <si>
    <t>S: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</si>
  <si>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</si>
  <si>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</si>
  <si>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</si>
  <si>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</si>
  <si>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</si>
  <si>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</si>
  <si>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</si>
  <si>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</si>
  <si>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m2</t>
  </si>
  <si>
    <t>m</t>
  </si>
  <si>
    <t>kus</t>
  </si>
  <si>
    <t>t</t>
  </si>
  <si>
    <t>m3</t>
  </si>
  <si>
    <t>762</t>
  </si>
  <si>
    <t>Konstrukce tesařské</t>
  </si>
  <si>
    <t>Uchazeč:</t>
  </si>
  <si>
    <t>Zpracováno programem RTS Stavitel+</t>
  </si>
  <si>
    <t>998762102R00</t>
  </si>
  <si>
    <t>Přesun hmot pro tesařské konstrukce, výšky do 12 m</t>
  </si>
  <si>
    <t>97</t>
  </si>
  <si>
    <t>Prorážení otvorů</t>
  </si>
  <si>
    <t>95</t>
  </si>
  <si>
    <t>Dokončovací kce na pozem.stav.</t>
  </si>
  <si>
    <t>VN</t>
  </si>
  <si>
    <t>Vedlejší náklady</t>
  </si>
  <si>
    <t>Vybudování zařízení staveniště</t>
  </si>
  <si>
    <t>Soubor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</si>
  <si>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</si>
  <si>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Provoz zařízení staveniště 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</si>
  <si>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</si>
  <si>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</si>
  <si>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</si>
  <si>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D.1.1</t>
  </si>
  <si>
    <t>Architektonicko-stavební řešení</t>
  </si>
  <si>
    <t>Město Třebíč</t>
  </si>
  <si>
    <t>Karlovo nám. 104/55</t>
  </si>
  <si>
    <t>67401</t>
  </si>
  <si>
    <t>Třebíč</t>
  </si>
  <si>
    <t>00290629</t>
  </si>
  <si>
    <t>CZ00290629</t>
  </si>
  <si>
    <t>D.1.4.e</t>
  </si>
  <si>
    <t>Ostatní a vedlejší náklady</t>
  </si>
  <si>
    <t>celkem</t>
  </si>
  <si>
    <t>005121 Zařízení staveniště</t>
  </si>
  <si>
    <t>005121010R</t>
  </si>
  <si>
    <t>005121020R</t>
  </si>
  <si>
    <t>005121030R</t>
  </si>
  <si>
    <t>00528 Podmínky dotačních programů</t>
  </si>
  <si>
    <t>Náklady zhotovitele, které vznikají v souvislosti se specifickými obchodními podmínkami objednatele.</t>
  </si>
  <si>
    <t>005281010R</t>
  </si>
  <si>
    <t>Propagace</t>
  </si>
  <si>
    <t>Náklady spojené s povinnou publicitou. Zahrnuje náklady na velkoplošný informační panel  - dle obchodních podmínek.</t>
  </si>
  <si>
    <t>00524 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</si>
  <si>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</si>
  <si>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</si>
  <si>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</si>
  <si>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</si>
  <si>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OVN</t>
  </si>
  <si>
    <t>174101101R00</t>
  </si>
  <si>
    <t>Zásyp jam, rýh, šachet se zhutněním</t>
  </si>
  <si>
    <t>783</t>
  </si>
  <si>
    <t>Nátěry</t>
  </si>
  <si>
    <t>783782205R00</t>
  </si>
  <si>
    <t>Nátěr tesařských konstrukcí 2x, fungicidní a insekticidní přípravek na dřevo</t>
  </si>
  <si>
    <t>kpl</t>
  </si>
  <si>
    <t>Nelze provést cenovou nabídku bez porovnání s projektovou dokumentací.</t>
  </si>
  <si>
    <t>Moták Projekt s.r.o.</t>
  </si>
  <si>
    <t>05350581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</si>
  <si>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</si>
  <si>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</si>
  <si>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</si>
  <si>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</si>
  <si>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</si>
  <si>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</si>
  <si>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</si>
  <si>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</si>
  <si>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</si>
  <si>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</si>
  <si>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</si>
  <si>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</si>
  <si>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</si>
  <si>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</si>
  <si>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DIL</t>
  </si>
  <si>
    <t>952901411R00</t>
  </si>
  <si>
    <t>Vyčištění ostatních objektů</t>
  </si>
  <si>
    <t>POL1_0</t>
  </si>
  <si>
    <t>979081111RT2</t>
  </si>
  <si>
    <t>Odvoz suti a vybour. hmot na skládku do 1 km, kontejnerem 4 t</t>
  </si>
  <si>
    <t>979081111RT3</t>
  </si>
  <si>
    <t>Odvoz suti a vybour. hmot na skládku do 1 km, kontejnerem 7 t</t>
  </si>
  <si>
    <t>979097011R00</t>
  </si>
  <si>
    <t>Pronájem kontejneru 4 t</t>
  </si>
  <si>
    <t xml:space="preserve">den   </t>
  </si>
  <si>
    <t>979097012R00</t>
  </si>
  <si>
    <t>Pronájem kontejneru 7 t</t>
  </si>
  <si>
    <t>979081121R00</t>
  </si>
  <si>
    <t>Příplatek k odvozu za každý další 1 km</t>
  </si>
  <si>
    <t>(2,949+11,627)*3</t>
  </si>
  <si>
    <t>VV</t>
  </si>
  <si>
    <t>974031133R00</t>
  </si>
  <si>
    <t>Vysekání rýh ve zdi cihelné 5 x 10 cm</t>
  </si>
  <si>
    <t>5,83*2+3,06*2</t>
  </si>
  <si>
    <t>979990105R00</t>
  </si>
  <si>
    <t>Poplatek za skládku suti-cihel.ýrobky do 30x30 cm</t>
  </si>
  <si>
    <t>979990161R00</t>
  </si>
  <si>
    <t>Poplatek za skládku suti - dřevo</t>
  </si>
  <si>
    <t>2,949</t>
  </si>
  <si>
    <t>762342811R00</t>
  </si>
  <si>
    <t>Demontáž laťování střech, rozteč latí do 22 cm</t>
  </si>
  <si>
    <t>Laťování po cca 160 mm</t>
  </si>
  <si>
    <t>POP</t>
  </si>
  <si>
    <t>158,07*1,375</t>
  </si>
  <si>
    <t>762331912R00</t>
  </si>
  <si>
    <t>Vyřezání části střešní vazby do 120 cm2,do dl.5 m</t>
  </si>
  <si>
    <t>Část vyřezávaných dřevěných konstrukcí bude zpětně navrácena. viz výkresová dokumentace</t>
  </si>
  <si>
    <t>RO1:3,5*5</t>
  </si>
  <si>
    <t>762331921R00</t>
  </si>
  <si>
    <t>Vyřezání části střešní vazby do 224 cm2,do dl.3 m</t>
  </si>
  <si>
    <t>VZ1:3,0*4</t>
  </si>
  <si>
    <t>VZ2:2,6*1</t>
  </si>
  <si>
    <t>PA1:1,2*2</t>
  </si>
  <si>
    <t>KR2:2,8*1</t>
  </si>
  <si>
    <t>762331923R00</t>
  </si>
  <si>
    <t>Vyřezání části střešní vazby do 224 cm2,do dl.8 m</t>
  </si>
  <si>
    <t>KR1:5,5*8</t>
  </si>
  <si>
    <t>762331931R00</t>
  </si>
  <si>
    <t>Vyřezání části střešní vazby do 288 cm2,do dl.3 m</t>
  </si>
  <si>
    <t>PZ1:1,7*1</t>
  </si>
  <si>
    <t>PZ2:1,2*1</t>
  </si>
  <si>
    <t>ZR2:2,9*1</t>
  </si>
  <si>
    <t>ZR3:1,6*1</t>
  </si>
  <si>
    <t>762331932R00</t>
  </si>
  <si>
    <t>Vyřezání části střešní vazby do 288 cm2,do dl.5 m</t>
  </si>
  <si>
    <t>ZR1:3,5*4</t>
  </si>
  <si>
    <t>VA1:4,3*1</t>
  </si>
  <si>
    <t>762331941R00</t>
  </si>
  <si>
    <t>Vyřezání části střešní vazby do 450 cm2,do dl.3 m</t>
  </si>
  <si>
    <t>VT1:1,6*2</t>
  </si>
  <si>
    <t>VT2:1,6*1</t>
  </si>
  <si>
    <t>762088113R00</t>
  </si>
  <si>
    <t>Zakrývání provizorní plachtou 12x15m,vč.odstranění</t>
  </si>
  <si>
    <t>762332110R00</t>
  </si>
  <si>
    <t>Montáž vázaných krovů pravidelných do 120 cm2</t>
  </si>
  <si>
    <t>762332120R00</t>
  </si>
  <si>
    <t>Montáž vázaných krovů pravidelných do 224 cm2</t>
  </si>
  <si>
    <t>762332130R00</t>
  </si>
  <si>
    <t>Montáž vázaných krovů pravidelných do 288 cm2</t>
  </si>
  <si>
    <t>762332140R00</t>
  </si>
  <si>
    <t>Montáž vázaných krovů pravidelných do 450 cm2</t>
  </si>
  <si>
    <t>60512111R</t>
  </si>
  <si>
    <t>Řezivo jehličnaté - hranoly - jak. I L=2-3,5 m</t>
  </si>
  <si>
    <t>POL3_0</t>
  </si>
  <si>
    <t>PZ1:0,18*0,16*1,7*1*1,1</t>
  </si>
  <si>
    <t>PZ2:0,18*0,16*1,2*1*1,1</t>
  </si>
  <si>
    <t>VT1:0,18*0,24*1,6*2*1,1</t>
  </si>
  <si>
    <t>ZR1:0,16*0,16*3,5*4*1,1</t>
  </si>
  <si>
    <t>ZR2:0,16*0,16*2,9*1*1,1</t>
  </si>
  <si>
    <t>ZR3:0,16*0,16*1,6*1*1,1</t>
  </si>
  <si>
    <t>VZ1:0,16*0,14*3*4*1,1</t>
  </si>
  <si>
    <t>PA1:0,14*0,14*1,2*1*1,1</t>
  </si>
  <si>
    <t>RO1:0,1*0,12*3,5*2*1,1</t>
  </si>
  <si>
    <t>60512121R</t>
  </si>
  <si>
    <t>Řezivo jehličnaté - hranoly - jak. I L=4-6 m</t>
  </si>
  <si>
    <t>KR1:0,14*0,12*5,5*2*1,1</t>
  </si>
  <si>
    <t>762083130R00</t>
  </si>
  <si>
    <t>Profilování zhlaví trámů do 320 cm2</t>
  </si>
  <si>
    <t>VA1:2</t>
  </si>
  <si>
    <t>PZ1:2</t>
  </si>
  <si>
    <t>PZ2:4</t>
  </si>
  <si>
    <t>VT1:4</t>
  </si>
  <si>
    <t>762313112R00</t>
  </si>
  <si>
    <t>Montáž svorníků, šroubů délky 300 mm</t>
  </si>
  <si>
    <t>31179109R</t>
  </si>
  <si>
    <t>Tyč závitová M16, DIN 975</t>
  </si>
  <si>
    <t>31121222R</t>
  </si>
  <si>
    <t>Podložka pod dřevěné konstrukce 021727 otvor 18</t>
  </si>
  <si>
    <t>1000 k</t>
  </si>
  <si>
    <t>31110716R</t>
  </si>
  <si>
    <t>Matice přesná šestihranná 02 1401 M 16</t>
  </si>
  <si>
    <t>762342202R00</t>
  </si>
  <si>
    <t>Montáž laťování střech, vzdálenost latí do 22 cm</t>
  </si>
  <si>
    <t>60510000R</t>
  </si>
  <si>
    <t>Lať střešní profil SM/BO 30/50 mm  dl = 3 - 5 m</t>
  </si>
  <si>
    <t>Hřeben:(1,05+4,83+6,1+6,1+6,3+6,3+3,7+3,7)*2*1,05</t>
  </si>
  <si>
    <t>Štít:(5,83*2+3,06*2)*1*1,05</t>
  </si>
  <si>
    <t>60510002R</t>
  </si>
  <si>
    <t>Lať střešní profil SM/BO 40/60 mm  dl = 3 - 5 m</t>
  </si>
  <si>
    <t>158,07*6,25*1,05</t>
  </si>
  <si>
    <t>762-001</t>
  </si>
  <si>
    <t>Zvedání konstrukcí krovů, zajištění stávajících konstrukcí</t>
  </si>
  <si>
    <t>komple</t>
  </si>
  <si>
    <t>764</t>
  </si>
  <si>
    <t>Konstrukce klempířské</t>
  </si>
  <si>
    <t>764-001</t>
  </si>
  <si>
    <t>D+M žlabů z Pz plechu podokapních půlkruhových, rš 330 mm</t>
  </si>
  <si>
    <t>Demontáž a zpětná montáž stávajících střešních žlabů včetně háků a kotlíků. Žlaby budou očištěny, případné defekty budou opraveny, případně nahrazeny částí nového žlabu PZ.</t>
  </si>
  <si>
    <t>4+4+4,2+8,16+8,16+4,12+4,12+4,52</t>
  </si>
  <si>
    <t>765</t>
  </si>
  <si>
    <t>Krytiny tvrdé</t>
  </si>
  <si>
    <t>765311810R00</t>
  </si>
  <si>
    <t>Demontáž krytiny bobrovky na sucho, do suti</t>
  </si>
  <si>
    <t>41,21+41,21+10,22+11,30+10,22+6,56+6,56+4,72</t>
  </si>
  <si>
    <t>765311860R00</t>
  </si>
  <si>
    <t>Demontáž krytiny bobrovky, zvětralá malta, do suti</t>
  </si>
  <si>
    <t>3,28+2,01+2,01+0,92+0,92+1,55*2+1,7+2,01+1,84*2+3,22*2</t>
  </si>
  <si>
    <t>765311891R00</t>
  </si>
  <si>
    <t>Příplat.za sklon přes 45° do 60°,do suti,bobrovka</t>
  </si>
  <si>
    <t>148,93+9,14</t>
  </si>
  <si>
    <t>765318861R00</t>
  </si>
  <si>
    <t>Demontáž krytiny z hřebenáčů, zvětr.malta, do suti</t>
  </si>
  <si>
    <t>1,05+4,83+6,1+6,1+6,3+6,3+3,7+3,7</t>
  </si>
  <si>
    <t>765318891R00</t>
  </si>
  <si>
    <t>Příplat.za sklon přes 45 do 60°, do suti,hřebenáče</t>
  </si>
  <si>
    <t>38,08</t>
  </si>
  <si>
    <t>765311521RU1</t>
  </si>
  <si>
    <t>Krytina z bobrovek střech slož.,šupinová, na sucho, režné tašky kulatý řez, vč. doplňkových tašek</t>
  </si>
  <si>
    <t>(41,21+41,21+10,22+11,30+10,22+6,56+6,56+4,72)*1,05</t>
  </si>
  <si>
    <t>765311522RU1</t>
  </si>
  <si>
    <t>Krytina z bobrovek střech slož.,šupinová, do malty, režné tašky kulatý řez, vč. doplňkových tašek</t>
  </si>
  <si>
    <t>(3,28+2,01+2,01+0,92+0,92+1,55*2+1,7+2,01+1,84*2+3,22*2)*1,05</t>
  </si>
  <si>
    <t>765311591R00</t>
  </si>
  <si>
    <t>Bobrovka - příplatek za sklon přes 45 do 60°</t>
  </si>
  <si>
    <t>132+26,07</t>
  </si>
  <si>
    <t>765311534RT1</t>
  </si>
  <si>
    <t>Hřeben bobrovka, hřebenáči, do malty, s použitím suché maltové směsi</t>
  </si>
  <si>
    <t>(1,05+4,83+1,9)*1,05</t>
  </si>
  <si>
    <t>765311591RT3</t>
  </si>
  <si>
    <t>Bobrovka - příplatek za sklon přes 45 do 60°, upevnění tašek příchytkou</t>
  </si>
  <si>
    <t>132</t>
  </si>
  <si>
    <t>765-001</t>
  </si>
  <si>
    <t>Demontáž a zpětná montáž kříže na střeše</t>
  </si>
  <si>
    <t>765311544RT1</t>
  </si>
  <si>
    <t>Nároží bobrovka, hřebenáči. do malty, s použitím suché maltové směsi</t>
  </si>
  <si>
    <t>(6,1+6,1+6,3+6,3+8,11+8,11)*1,05</t>
  </si>
  <si>
    <t>998765102R00</t>
  </si>
  <si>
    <t>Přesun hmot pro krytiny tvrdé, výšky do 12 m</t>
  </si>
  <si>
    <t>Ošetření nových dřevěných k-cí, fungicidními a insekticidními přípravky typu Fb, P, Ip, 1, 2, 3, D, SP dle ČSN 49 0600 – 1 a to ve dvou vrstvách. Zdivo ve styku s novými dřevěnými konstrukcemi bude provlhčeno stejným přípravkem.</t>
  </si>
  <si>
    <t>PZ1:(0,18+0,16)*2*1,7*1</t>
  </si>
  <si>
    <t>PZ2:(0,18+0,16)*2*1,2*1</t>
  </si>
  <si>
    <t>VT1:(0,18+0,24)*2*1,6*2</t>
  </si>
  <si>
    <t>ZR1:(0,16+0,16)*2*3,5*4</t>
  </si>
  <si>
    <t>ZR2:(0,16+0,16)*2*2,9*1</t>
  </si>
  <si>
    <t>ZR3:(0,16+0,16)*2*1,6*1</t>
  </si>
  <si>
    <t>VZ1:(0,16+0,14)*2*3*4</t>
  </si>
  <si>
    <t>PA1:(0,14+0,14)*2*1,2*1</t>
  </si>
  <si>
    <t>RO1:(0,1+0,12)*2*3,5*2</t>
  </si>
  <si>
    <t>KR1:(0,14+0,12)*2*5,5*2</t>
  </si>
  <si>
    <t>Latě 3×5:(0,03+0,05)*2*98,637</t>
  </si>
  <si>
    <t>Latě 4×6:(0,04+0,06)*2*1037,334</t>
  </si>
  <si>
    <t>impregnace zdiva:3,8</t>
  </si>
  <si>
    <t>Kaple sv. Jana Nepomuckého ve Slavicích - oprava střešního pláště a bleskosvodu</t>
  </si>
  <si>
    <t>013/2018</t>
  </si>
  <si>
    <t>01</t>
  </si>
  <si>
    <t>02</t>
  </si>
  <si>
    <t>03</t>
  </si>
  <si>
    <t>Hromosvod a uzemnění</t>
  </si>
  <si>
    <t>Kaple sv. Jana Nepomuckého ve Slavicích, k.ú. Slavice (750034), parc.č. st.54</t>
  </si>
  <si>
    <t>Nedílnou součástí výkazu výměr je projektová dokumentace.</t>
  </si>
  <si>
    <t>200</t>
  </si>
  <si>
    <t>Silnoproudá elektroinstalace</t>
  </si>
  <si>
    <t>205</t>
  </si>
  <si>
    <t>210220021R00</t>
  </si>
  <si>
    <t>Vedení uzemňovací v zemi FeZn do 120 mm2</t>
  </si>
  <si>
    <t>210220022R00</t>
  </si>
  <si>
    <t>Vedení uzemňovací v zemi FeZn, D 8 - 10 mm</t>
  </si>
  <si>
    <t>210220372R00</t>
  </si>
  <si>
    <t>Úhelník ochranný nebo trubka s držáky do zdiva</t>
  </si>
  <si>
    <t>220111772R00</t>
  </si>
  <si>
    <t>Vedení uzemnění na povrchu Cu drát do 50 mm2</t>
  </si>
  <si>
    <t>210220301R00</t>
  </si>
  <si>
    <t>Svorka hromosvodová do 2 šroubů /SS, SZ, SO/</t>
  </si>
  <si>
    <t>210220302R00</t>
  </si>
  <si>
    <t>Svorka hromosvodová nad 2 šrouby /ST, SJ, SR, atd/</t>
  </si>
  <si>
    <t>210020341R00S</t>
  </si>
  <si>
    <t>Podpěra vedení na střeše</t>
  </si>
  <si>
    <t>210020341R00TS</t>
  </si>
  <si>
    <t>Podpěra vedení na stěně</t>
  </si>
  <si>
    <t>210220401RT1</t>
  </si>
  <si>
    <t>Označení svodu štítky, smaltované, umělá hmota, včetně dodávky štítku</t>
  </si>
  <si>
    <t>210220010R00</t>
  </si>
  <si>
    <t>Asfaltový nátěr zemnícího pásku/svorek, vč. nátěrové hmoty</t>
  </si>
  <si>
    <t>dph</t>
  </si>
  <si>
    <t>Demontáž původního hromosvodu</t>
  </si>
  <si>
    <t>hod</t>
  </si>
  <si>
    <t>460200144R00</t>
  </si>
  <si>
    <t>Výkop kabelové rýhy 35/60 cm  hor.4</t>
  </si>
  <si>
    <t>182001112R00</t>
  </si>
  <si>
    <t>Plošná úprava terénu, nerovnosti do 10 cm svah 1:2</t>
  </si>
  <si>
    <t>210</t>
  </si>
  <si>
    <t>Specifikace</t>
  </si>
  <si>
    <t>35441120R</t>
  </si>
  <si>
    <t>Pásek uzemňovací pozinkovaný 30 x 4 mm</t>
  </si>
  <si>
    <t>kg</t>
  </si>
  <si>
    <t>1m=0,95kg</t>
  </si>
  <si>
    <t>15615235R</t>
  </si>
  <si>
    <t>Drát tažený pozinkovaný 11343  D 10,00 mm</t>
  </si>
  <si>
    <t>1m=0,62kg</t>
  </si>
  <si>
    <t>104 906</t>
  </si>
  <si>
    <t>Zaváděcí tyč pr. 16 mm, nerez, 2000mm - vývod uzemnění</t>
  </si>
  <si>
    <t>ks</t>
  </si>
  <si>
    <t>274 116</t>
  </si>
  <si>
    <t>Držák tyče 16mm, DEHNhold, Nerez</t>
  </si>
  <si>
    <t>562889991007R</t>
  </si>
  <si>
    <t>Trubice smršťovací d 25 x 1000 m, zž</t>
  </si>
  <si>
    <t>196400800000R</t>
  </si>
  <si>
    <t>Drát Cu d 8 mm</t>
  </si>
  <si>
    <t>1m=0,45kg</t>
  </si>
  <si>
    <t>35441986R</t>
  </si>
  <si>
    <t>Svorka SR 2b pro pásek 30 x 4 mm</t>
  </si>
  <si>
    <t>35441997R</t>
  </si>
  <si>
    <t>Svorka SR 3b</t>
  </si>
  <si>
    <t>318 252</t>
  </si>
  <si>
    <t>Svorka křížová bez mezidestičky pro zaváděcí tyče, FeZn, rozsah svorky: drát 16mm, pásek 30mm</t>
  </si>
  <si>
    <t>460 507</t>
  </si>
  <si>
    <t>Zkušební svorka UNI dvojkovové provedení pro kruhový vodič Cu zaváděcí tyč nerez, Cu/FeZn, rozsah svorky 8-10mm/16mm</t>
  </si>
  <si>
    <t>274 117</t>
  </si>
  <si>
    <t>Držák vedení DEHNhold, nerez/povrch Cu, průměr drátu 8-10mm</t>
  </si>
  <si>
    <t>35443149R</t>
  </si>
  <si>
    <t>Podpěra ved. na kovové konstrukce Cu   PV 32 Cu</t>
  </si>
  <si>
    <t>35443145R</t>
  </si>
  <si>
    <t>Podpěra ved. na hřebenáče Cu   PV 15a Cu</t>
  </si>
  <si>
    <t>35443141R</t>
  </si>
  <si>
    <t>Podpěra vedení pod tašky Cu   PV 11 Cu</t>
  </si>
  <si>
    <t>35443114R</t>
  </si>
  <si>
    <t>Svorka SO na okapové žlaby Cu</t>
  </si>
  <si>
    <t>35443101R</t>
  </si>
  <si>
    <t>Svorka univerzální Cu   SU Cu</t>
  </si>
  <si>
    <t>35443110R</t>
  </si>
  <si>
    <t>Svorka k jímací tyči Cu   SJ1 Cu</t>
  </si>
  <si>
    <t>31173370R</t>
  </si>
  <si>
    <t>Hmoždinka natloukací, nylon, 8 x 45mm</t>
  </si>
  <si>
    <t>31142000R</t>
  </si>
  <si>
    <t>Vrut zápustný 021814   5   x  50 mm, se závitem k hlavě, drážka pozidriv</t>
  </si>
  <si>
    <t>215</t>
  </si>
  <si>
    <t>VRN</t>
  </si>
  <si>
    <t>032011T00</t>
  </si>
  <si>
    <t>Koordinace postupu prací s ostatními profesemi</t>
  </si>
  <si>
    <t>hod.</t>
  </si>
  <si>
    <t xml:space="preserve">kpl   </t>
  </si>
  <si>
    <t>333030040T00</t>
  </si>
  <si>
    <t>Revize el. zařízení</t>
  </si>
  <si>
    <t xml:space="preserve">hod   </t>
  </si>
  <si>
    <t>210010048T00</t>
  </si>
  <si>
    <t>Doprava</t>
  </si>
  <si>
    <t>Díl</t>
  </si>
  <si>
    <t>Cen. soustava / platnost</t>
  </si>
  <si>
    <t>Cenová úroveň</t>
  </si>
  <si>
    <t>Dodavatel</t>
  </si>
  <si>
    <t>M21</t>
  </si>
  <si>
    <t>RTS 17/ I</t>
  </si>
  <si>
    <t>Indiv</t>
  </si>
  <si>
    <t>POL1_</t>
  </si>
  <si>
    <t>Kalkul</t>
  </si>
  <si>
    <t>Vlastní</t>
  </si>
  <si>
    <t>SPCM</t>
  </si>
  <si>
    <t>POL3_</t>
  </si>
  <si>
    <t>POL99_8</t>
  </si>
  <si>
    <t>Cenová soustava RTS 18/II, případně vlastní</t>
  </si>
  <si>
    <t>Cenová soustava RTS 17/I, případně vlastní</t>
  </si>
  <si>
    <t>Soupis stavebních prací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</si>
</sst>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u/>
      <sz val="8"/>
      <color theme="10"/>
      <name val="Trebuchet MS"/>
      <family val="2"/>
    </font>
    <font>
      <u/>
      <sz val="10"/>
      <color theme="10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7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7"/>
      <color indexed="8"/>
      <name val="Arial CE"/>
      <family val="2"/>
      <charset val="238"/>
    </font>
    <font>
      <sz val="8"/>
      <color indexed="8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7" fillId="0" borderId="6" xfId="0" applyFont="1" applyBorder="1"/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Font="1" applyBorder="1"/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 applyBorder="1"/>
    <xf numFmtId="0" fontId="7" fillId="0" borderId="6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1" fontId="7" fillId="0" borderId="10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7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7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1" fontId="7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7" fillId="0" borderId="18" xfId="0" applyFont="1" applyFill="1" applyBorder="1" applyAlignment="1">
      <alignment horizontal="left" vertical="top"/>
    </xf>
    <xf numFmtId="0" fontId="7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20" xfId="0" applyBorder="1"/>
    <xf numFmtId="0" fontId="4" fillId="0" borderId="0" xfId="0" applyFont="1" applyAlignment="1">
      <alignment horizontal="left"/>
    </xf>
    <xf numFmtId="0" fontId="0" fillId="0" borderId="9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7" fillId="3" borderId="6" xfId="0" applyNumberFormat="1" applyFont="1" applyFill="1" applyBorder="1" applyAlignment="1">
      <alignment horizontal="left" vertical="center"/>
    </xf>
    <xf numFmtId="0" fontId="7" fillId="3" borderId="6" xfId="0" applyFont="1" applyFill="1" applyBorder="1"/>
    <xf numFmtId="0" fontId="7" fillId="3" borderId="6" xfId="0" applyFont="1" applyFill="1" applyBorder="1" applyAlignment="1"/>
    <xf numFmtId="0" fontId="7" fillId="3" borderId="8" xfId="0" applyFont="1" applyFill="1" applyBorder="1" applyAlignment="1"/>
    <xf numFmtId="49" fontId="7" fillId="0" borderId="0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6" fillId="3" borderId="27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 wrapText="1"/>
    </xf>
    <xf numFmtId="3" fontId="6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9" fillId="3" borderId="28" xfId="0" applyNumberFormat="1" applyFont="1" applyFill="1" applyBorder="1" applyAlignment="1">
      <alignment horizontal="center" vertical="center" wrapText="1" shrinkToFit="1"/>
    </xf>
    <xf numFmtId="3" fontId="6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49" fontId="7" fillId="3" borderId="13" xfId="0" applyNumberFormat="1" applyFont="1" applyFill="1" applyBorder="1" applyAlignment="1">
      <alignment horizontal="left" vertical="center"/>
    </xf>
    <xf numFmtId="0" fontId="11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6" fillId="0" borderId="26" xfId="0" applyFont="1" applyBorder="1"/>
    <xf numFmtId="0" fontId="0" fillId="0" borderId="1" xfId="0" applyFont="1" applyBorder="1" applyAlignment="1">
      <alignment horizontal="left" vertical="top" indent="1"/>
    </xf>
    <xf numFmtId="0" fontId="0" fillId="0" borderId="0" xfId="0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11" fillId="3" borderId="17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/>
    </xf>
    <xf numFmtId="0" fontId="0" fillId="0" borderId="12" xfId="0" applyFont="1" applyBorder="1"/>
    <xf numFmtId="0" fontId="0" fillId="0" borderId="12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indent="1"/>
    </xf>
    <xf numFmtId="0" fontId="7" fillId="3" borderId="11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4" fontId="7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ont="1" applyFill="1" applyBorder="1" applyAlignment="1">
      <alignment horizontal="left" vertical="center"/>
    </xf>
    <xf numFmtId="0" fontId="0" fillId="3" borderId="7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/>
    <xf numFmtId="4" fontId="7" fillId="0" borderId="2" xfId="0" applyNumberFormat="1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49" fontId="7" fillId="5" borderId="0" xfId="0" applyNumberFormat="1" applyFont="1" applyFill="1" applyBorder="1" applyAlignment="1" applyProtection="1">
      <alignment horizontal="left" vertical="center"/>
      <protection locked="0"/>
    </xf>
    <xf numFmtId="49" fontId="7" fillId="5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29" xfId="0" applyFont="1" applyBorder="1" applyAlignment="1">
      <alignment vertical="center"/>
    </xf>
    <xf numFmtId="0" fontId="15" fillId="0" borderId="26" xfId="0" applyNumberFormat="1" applyFont="1" applyBorder="1" applyAlignment="1">
      <alignment vertical="top"/>
    </xf>
    <xf numFmtId="0" fontId="15" fillId="0" borderId="33" xfId="0" applyNumberFormat="1" applyFont="1" applyBorder="1" applyAlignment="1">
      <alignment horizontal="left" vertical="top" wrapText="1"/>
    </xf>
    <xf numFmtId="164" fontId="15" fillId="0" borderId="33" xfId="0" applyNumberFormat="1" applyFont="1" applyBorder="1" applyAlignment="1">
      <alignment vertical="top" shrinkToFit="1"/>
    </xf>
    <xf numFmtId="4" fontId="15" fillId="0" borderId="33" xfId="0" applyNumberFormat="1" applyFont="1" applyBorder="1" applyAlignment="1">
      <alignment vertical="top" shrinkToFit="1"/>
    </xf>
    <xf numFmtId="49" fontId="1" fillId="0" borderId="17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center"/>
    </xf>
    <xf numFmtId="0" fontId="1" fillId="0" borderId="0" xfId="0" applyFont="1" applyAlignment="1" applyProtection="1"/>
    <xf numFmtId="0" fontId="1" fillId="0" borderId="0" xfId="0" applyFont="1"/>
    <xf numFmtId="49" fontId="12" fillId="0" borderId="6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 indent="1"/>
    </xf>
    <xf numFmtId="0" fontId="0" fillId="3" borderId="18" xfId="0" applyFill="1" applyBorder="1"/>
    <xf numFmtId="0" fontId="0" fillId="3" borderId="6" xfId="0" applyFill="1" applyBorder="1"/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0" fontId="0" fillId="3" borderId="6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vertical="center"/>
    </xf>
    <xf numFmtId="0" fontId="15" fillId="0" borderId="1" xfId="0" applyFont="1" applyBorder="1" applyAlignment="1">
      <alignment vertical="top"/>
    </xf>
    <xf numFmtId="0" fontId="18" fillId="0" borderId="1" xfId="0" applyFont="1" applyBorder="1" applyAlignment="1">
      <alignment vertical="top"/>
    </xf>
    <xf numFmtId="0" fontId="18" fillId="0" borderId="26" xfId="0" applyNumberFormat="1" applyFont="1" applyBorder="1" applyAlignment="1">
      <alignment vertical="top"/>
    </xf>
    <xf numFmtId="0" fontId="15" fillId="0" borderId="33" xfId="0" applyFont="1" applyBorder="1" applyAlignment="1">
      <alignment horizontal="center" vertical="top" shrinkToFit="1"/>
    </xf>
    <xf numFmtId="4" fontId="15" fillId="6" borderId="33" xfId="0" applyNumberFormat="1" applyFont="1" applyFill="1" applyBorder="1" applyAlignment="1" applyProtection="1">
      <alignment vertical="top" shrinkToFit="1"/>
      <protection locked="0"/>
    </xf>
    <xf numFmtId="0" fontId="15" fillId="0" borderId="3" xfId="0" applyFont="1" applyBorder="1" applyAlignment="1">
      <alignment vertical="top"/>
    </xf>
    <xf numFmtId="0" fontId="15" fillId="0" borderId="40" xfId="0" applyNumberFormat="1" applyFont="1" applyBorder="1" applyAlignment="1">
      <alignment vertical="top"/>
    </xf>
    <xf numFmtId="49" fontId="1" fillId="0" borderId="12" xfId="0" applyNumberFormat="1" applyFont="1" applyBorder="1" applyAlignment="1">
      <alignment vertical="center"/>
    </xf>
    <xf numFmtId="0" fontId="0" fillId="3" borderId="43" xfId="0" applyFill="1" applyBorder="1" applyAlignment="1">
      <alignment wrapText="1"/>
    </xf>
    <xf numFmtId="0" fontId="0" fillId="3" borderId="44" xfId="0" applyFill="1" applyBorder="1" applyAlignment="1">
      <alignment wrapText="1"/>
    </xf>
    <xf numFmtId="0" fontId="0" fillId="3" borderId="45" xfId="0" applyFill="1" applyBorder="1" applyAlignment="1">
      <alignment vertical="top"/>
    </xf>
    <xf numFmtId="0" fontId="0" fillId="3" borderId="46" xfId="0" applyFill="1" applyBorder="1" applyAlignment="1">
      <alignment vertical="top"/>
    </xf>
    <xf numFmtId="4" fontId="0" fillId="3" borderId="46" xfId="0" applyNumberFormat="1" applyFill="1" applyBorder="1" applyAlignment="1">
      <alignment vertical="top"/>
    </xf>
    <xf numFmtId="0" fontId="15" fillId="0" borderId="26" xfId="0" applyFont="1" applyBorder="1" applyAlignment="1">
      <alignment vertical="top"/>
    </xf>
    <xf numFmtId="0" fontId="15" fillId="0" borderId="33" xfId="0" applyFont="1" applyBorder="1" applyAlignment="1">
      <alignment vertical="top" shrinkToFit="1"/>
    </xf>
    <xf numFmtId="0" fontId="15" fillId="0" borderId="26" xfId="0" applyFont="1" applyBorder="1" applyAlignment="1">
      <alignment vertical="top" shrinkToFit="1"/>
    </xf>
    <xf numFmtId="0" fontId="15" fillId="0" borderId="0" xfId="0" applyFont="1"/>
    <xf numFmtId="0" fontId="0" fillId="3" borderId="30" xfId="0" applyFill="1" applyBorder="1" applyAlignment="1">
      <alignment vertical="top" shrinkToFit="1"/>
    </xf>
    <xf numFmtId="4" fontId="0" fillId="3" borderId="30" xfId="0" applyNumberFormat="1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6" fillId="0" borderId="33" xfId="0" quotePrefix="1" applyNumberFormat="1" applyFont="1" applyBorder="1" applyAlignment="1">
      <alignment horizontal="left" vertical="top" wrapText="1"/>
    </xf>
    <xf numFmtId="0" fontId="16" fillId="0" borderId="33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wrapText="1" shrinkToFit="1"/>
    </xf>
    <xf numFmtId="49" fontId="19" fillId="0" borderId="0" xfId="0" applyNumberFormat="1" applyFont="1" applyAlignment="1">
      <alignment wrapText="1"/>
    </xf>
    <xf numFmtId="0" fontId="15" fillId="0" borderId="10" xfId="0" applyFont="1" applyBorder="1" applyAlignment="1">
      <alignment vertical="top"/>
    </xf>
    <xf numFmtId="0" fontId="15" fillId="0" borderId="10" xfId="0" applyNumberFormat="1" applyFont="1" applyBorder="1" applyAlignment="1">
      <alignment vertical="top"/>
    </xf>
    <xf numFmtId="0" fontId="16" fillId="0" borderId="30" xfId="0" quotePrefix="1" applyNumberFormat="1" applyFont="1" applyBorder="1" applyAlignment="1">
      <alignment horizontal="left" vertical="top" wrapText="1"/>
    </xf>
    <xf numFmtId="0" fontId="16" fillId="0" borderId="30" xfId="0" applyNumberFormat="1" applyFont="1" applyBorder="1" applyAlignment="1">
      <alignment vertical="top" wrapText="1" shrinkToFit="1"/>
    </xf>
    <xf numFmtId="164" fontId="16" fillId="0" borderId="30" xfId="0" applyNumberFormat="1" applyFont="1" applyBorder="1" applyAlignment="1">
      <alignment vertical="top" wrapText="1" shrinkToFit="1"/>
    </xf>
    <xf numFmtId="4" fontId="15" fillId="0" borderId="30" xfId="0" applyNumberFormat="1" applyFont="1" applyBorder="1" applyAlignment="1">
      <alignment vertical="top" shrinkToFit="1"/>
    </xf>
    <xf numFmtId="0" fontId="15" fillId="0" borderId="30" xfId="0" applyFont="1" applyBorder="1" applyAlignment="1">
      <alignment vertical="top" shrinkToFit="1"/>
    </xf>
    <xf numFmtId="0" fontId="15" fillId="0" borderId="10" xfId="0" applyFont="1" applyBorder="1" applyAlignment="1">
      <alignment vertical="top" shrinkToFit="1"/>
    </xf>
    <xf numFmtId="4" fontId="0" fillId="0" borderId="0" xfId="0" applyNumberFormat="1" applyAlignment="1">
      <alignment vertical="top"/>
    </xf>
    <xf numFmtId="4" fontId="18" fillId="8" borderId="18" xfId="0" applyNumberFormat="1" applyFont="1" applyFill="1" applyBorder="1" applyAlignment="1">
      <alignment vertical="top" shrinkToFit="1"/>
    </xf>
    <xf numFmtId="4" fontId="20" fillId="8" borderId="18" xfId="0" applyNumberFormat="1" applyFont="1" applyFill="1" applyBorder="1" applyAlignment="1">
      <alignment vertical="top" shrinkToFit="1"/>
    </xf>
    <xf numFmtId="0" fontId="15" fillId="0" borderId="47" xfId="0" applyFont="1" applyBorder="1" applyAlignment="1">
      <alignment vertical="top"/>
    </xf>
    <xf numFmtId="49" fontId="15" fillId="0" borderId="48" xfId="0" applyNumberFormat="1" applyFont="1" applyBorder="1" applyAlignment="1">
      <alignment vertical="top"/>
    </xf>
    <xf numFmtId="49" fontId="15" fillId="0" borderId="48" xfId="0" applyNumberFormat="1" applyFont="1" applyBorder="1" applyAlignment="1">
      <alignment horizontal="left" vertical="top" wrapText="1"/>
    </xf>
    <xf numFmtId="0" fontId="15" fillId="0" borderId="48" xfId="0" applyFont="1" applyBorder="1" applyAlignment="1">
      <alignment horizontal="center" vertical="top" shrinkToFit="1"/>
    </xf>
    <xf numFmtId="164" fontId="15" fillId="0" borderId="48" xfId="0" applyNumberFormat="1" applyFont="1" applyBorder="1" applyAlignment="1">
      <alignment vertical="top" shrinkToFit="1"/>
    </xf>
    <xf numFmtId="4" fontId="15" fillId="0" borderId="48" xfId="0" applyNumberFormat="1" applyFont="1" applyBorder="1" applyAlignment="1">
      <alignment vertical="top" shrinkToFit="1"/>
    </xf>
    <xf numFmtId="0" fontId="15" fillId="0" borderId="49" xfId="0" applyFont="1" applyBorder="1" applyAlignment="1">
      <alignment vertical="top"/>
    </xf>
    <xf numFmtId="49" fontId="15" fillId="0" borderId="50" xfId="0" applyNumberFormat="1" applyFont="1" applyBorder="1" applyAlignment="1">
      <alignment vertical="top"/>
    </xf>
    <xf numFmtId="49" fontId="15" fillId="0" borderId="50" xfId="0" applyNumberFormat="1" applyFont="1" applyBorder="1" applyAlignment="1">
      <alignment horizontal="left" vertical="top" wrapText="1"/>
    </xf>
    <xf numFmtId="0" fontId="15" fillId="0" borderId="50" xfId="0" applyFont="1" applyBorder="1" applyAlignment="1">
      <alignment horizontal="center" vertical="top" shrinkToFit="1"/>
    </xf>
    <xf numFmtId="164" fontId="15" fillId="0" borderId="50" xfId="0" applyNumberFormat="1" applyFont="1" applyBorder="1" applyAlignment="1">
      <alignment vertical="top" shrinkToFit="1"/>
    </xf>
    <xf numFmtId="4" fontId="15" fillId="0" borderId="50" xfId="0" applyNumberFormat="1" applyFont="1" applyBorder="1" applyAlignment="1">
      <alignment vertical="top" shrinkToFit="1"/>
    </xf>
    <xf numFmtId="49" fontId="15" fillId="0" borderId="0" xfId="0" applyNumberFormat="1" applyFont="1" applyBorder="1" applyAlignment="1">
      <alignment vertical="top"/>
    </xf>
    <xf numFmtId="0" fontId="21" fillId="7" borderId="42" xfId="0" applyFont="1" applyFill="1" applyBorder="1" applyAlignment="1">
      <alignment wrapText="1"/>
    </xf>
    <xf numFmtId="0" fontId="0" fillId="7" borderId="42" xfId="0" applyFill="1" applyBorder="1" applyAlignment="1">
      <alignment wrapText="1"/>
    </xf>
    <xf numFmtId="4" fontId="21" fillId="0" borderId="0" xfId="0" applyNumberFormat="1" applyFont="1" applyAlignment="1">
      <alignment vertical="top"/>
    </xf>
    <xf numFmtId="49" fontId="18" fillId="8" borderId="18" xfId="0" applyNumberFormat="1" applyFont="1" applyFill="1" applyBorder="1" applyAlignment="1">
      <alignment vertical="top" shrinkToFit="1"/>
    </xf>
    <xf numFmtId="4" fontId="22" fillId="8" borderId="18" xfId="0" applyNumberFormat="1" applyFont="1" applyFill="1" applyBorder="1" applyAlignment="1">
      <alignment vertical="top" shrinkToFit="1"/>
    </xf>
    <xf numFmtId="4" fontId="18" fillId="8" borderId="37" xfId="0" applyNumberFormat="1" applyFont="1" applyFill="1" applyBorder="1" applyAlignment="1">
      <alignment vertical="top" shrinkToFit="1"/>
    </xf>
    <xf numFmtId="4" fontId="18" fillId="8" borderId="0" xfId="0" applyNumberFormat="1" applyFont="1" applyFill="1" applyBorder="1" applyAlignment="1">
      <alignment vertical="top" shrinkToFit="1"/>
    </xf>
    <xf numFmtId="49" fontId="20" fillId="8" borderId="18" xfId="0" applyNumberFormat="1" applyFont="1" applyFill="1" applyBorder="1" applyAlignment="1">
      <alignment vertical="top" shrinkToFit="1"/>
    </xf>
    <xf numFmtId="4" fontId="23" fillId="8" borderId="18" xfId="0" applyNumberFormat="1" applyFont="1" applyFill="1" applyBorder="1" applyAlignment="1">
      <alignment vertical="top" shrinkToFit="1"/>
    </xf>
    <xf numFmtId="4" fontId="20" fillId="8" borderId="37" xfId="0" applyNumberFormat="1" applyFont="1" applyFill="1" applyBorder="1" applyAlignment="1">
      <alignment vertical="top" shrinkToFit="1"/>
    </xf>
    <xf numFmtId="4" fontId="20" fillId="8" borderId="0" xfId="0" applyNumberFormat="1" applyFont="1" applyFill="1" applyBorder="1" applyAlignment="1">
      <alignment vertical="top" shrinkToFit="1"/>
    </xf>
    <xf numFmtId="4" fontId="24" fillId="0" borderId="48" xfId="0" applyNumberFormat="1" applyFont="1" applyBorder="1" applyAlignment="1">
      <alignment vertical="top" shrinkToFit="1"/>
    </xf>
    <xf numFmtId="4" fontId="15" fillId="0" borderId="51" xfId="0" applyNumberFormat="1" applyFont="1" applyBorder="1" applyAlignment="1">
      <alignment vertical="top" shrinkToFit="1"/>
    </xf>
    <xf numFmtId="4" fontId="15" fillId="0" borderId="0" xfId="0" applyNumberFormat="1" applyFont="1" applyBorder="1" applyAlignment="1">
      <alignment vertical="top" shrinkToFit="1"/>
    </xf>
    <xf numFmtId="4" fontId="15" fillId="0" borderId="0" xfId="0" applyNumberFormat="1" applyFont="1"/>
    <xf numFmtId="4" fontId="24" fillId="0" borderId="50" xfId="0" applyNumberFormat="1" applyFont="1" applyBorder="1" applyAlignment="1">
      <alignment vertical="top" shrinkToFit="1"/>
    </xf>
    <xf numFmtId="4" fontId="15" fillId="0" borderId="52" xfId="0" applyNumberFormat="1" applyFont="1" applyBorder="1" applyAlignment="1">
      <alignment vertical="top" shrinkToFit="1"/>
    </xf>
    <xf numFmtId="49" fontId="15" fillId="0" borderId="0" xfId="0" applyNumberFormat="1" applyFont="1" applyBorder="1" applyAlignment="1">
      <alignment vertical="top" shrinkToFit="1"/>
    </xf>
    <xf numFmtId="4" fontId="24" fillId="0" borderId="0" xfId="0" applyNumberFormat="1" applyFont="1" applyBorder="1" applyAlignment="1">
      <alignment vertical="top" shrinkToFit="1"/>
    </xf>
    <xf numFmtId="0" fontId="0" fillId="7" borderId="32" xfId="0" applyFill="1" applyBorder="1"/>
    <xf numFmtId="49" fontId="15" fillId="0" borderId="53" xfId="0" applyNumberFormat="1" applyFont="1" applyBorder="1" applyAlignment="1">
      <alignment vertical="top" shrinkToFit="1"/>
    </xf>
    <xf numFmtId="49" fontId="15" fillId="0" borderId="54" xfId="0" applyNumberFormat="1" applyFont="1" applyBorder="1" applyAlignment="1">
      <alignment vertical="top" shrinkToFit="1"/>
    </xf>
    <xf numFmtId="0" fontId="0" fillId="0" borderId="26" xfId="0" applyBorder="1" applyAlignment="1">
      <alignment vertical="top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4" fontId="0" fillId="0" borderId="0" xfId="0" applyNumberFormat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34" xfId="0" applyNumberFormat="1" applyBorder="1" applyAlignment="1">
      <alignment vertical="top"/>
    </xf>
    <xf numFmtId="4" fontId="15" fillId="5" borderId="48" xfId="0" applyNumberFormat="1" applyFont="1" applyFill="1" applyBorder="1" applyAlignment="1" applyProtection="1">
      <alignment vertical="top" shrinkToFit="1"/>
      <protection locked="0"/>
    </xf>
    <xf numFmtId="4" fontId="15" fillId="5" borderId="50" xfId="0" applyNumberFormat="1" applyFont="1" applyFill="1" applyBorder="1" applyAlignment="1" applyProtection="1">
      <alignment vertical="top" shrinkToFit="1"/>
      <protection locked="0"/>
    </xf>
    <xf numFmtId="0" fontId="1" fillId="9" borderId="29" xfId="0" applyFont="1" applyFill="1" applyBorder="1" applyAlignment="1">
      <alignment vertical="center"/>
    </xf>
    <xf numFmtId="49" fontId="1" fillId="9" borderId="12" xfId="0" applyNumberFormat="1" applyFont="1" applyFill="1" applyBorder="1" applyAlignment="1">
      <alignment vertical="center"/>
    </xf>
    <xf numFmtId="49" fontId="7" fillId="9" borderId="35" xfId="5" applyNumberFormat="1" applyFont="1" applyFill="1" applyBorder="1"/>
    <xf numFmtId="2" fontId="7" fillId="9" borderId="35" xfId="5" applyNumberFormat="1" applyFont="1" applyFill="1" applyBorder="1" applyAlignment="1">
      <alignment horizontal="right"/>
    </xf>
    <xf numFmtId="0" fontId="7" fillId="9" borderId="9" xfId="0" applyFont="1" applyFill="1" applyBorder="1" applyAlignment="1">
      <alignment vertical="top"/>
    </xf>
    <xf numFmtId="0" fontId="7" fillId="9" borderId="10" xfId="0" applyNumberFormat="1" applyFont="1" applyFill="1" applyBorder="1" applyAlignment="1">
      <alignment vertical="top"/>
    </xf>
    <xf numFmtId="0" fontId="7" fillId="9" borderId="30" xfId="0" applyNumberFormat="1" applyFont="1" applyFill="1" applyBorder="1" applyAlignment="1">
      <alignment horizontal="left" vertical="top" wrapText="1"/>
    </xf>
    <xf numFmtId="0" fontId="7" fillId="9" borderId="30" xfId="0" applyFont="1" applyFill="1" applyBorder="1" applyAlignment="1">
      <alignment horizontal="center" vertical="top" shrinkToFit="1"/>
    </xf>
    <xf numFmtId="164" fontId="7" fillId="9" borderId="30" xfId="0" applyNumberFormat="1" applyFont="1" applyFill="1" applyBorder="1" applyAlignment="1">
      <alignment vertical="top" shrinkToFit="1"/>
    </xf>
    <xf numFmtId="0" fontId="7" fillId="9" borderId="29" xfId="0" applyFont="1" applyFill="1" applyBorder="1" applyAlignment="1">
      <alignment vertical="top"/>
    </xf>
    <xf numFmtId="49" fontId="7" fillId="9" borderId="29" xfId="0" applyNumberFormat="1" applyFont="1" applyFill="1" applyBorder="1" applyAlignment="1">
      <alignment vertical="top"/>
    </xf>
    <xf numFmtId="49" fontId="7" fillId="9" borderId="29" xfId="0" applyNumberFormat="1" applyFont="1" applyFill="1" applyBorder="1" applyAlignment="1">
      <alignment vertical="top" wrapText="1"/>
    </xf>
    <xf numFmtId="0" fontId="7" fillId="9" borderId="29" xfId="0" applyFont="1" applyFill="1" applyBorder="1" applyAlignment="1">
      <alignment horizontal="center" vertical="top"/>
    </xf>
    <xf numFmtId="0" fontId="7" fillId="9" borderId="31" xfId="0" applyFont="1" applyFill="1" applyBorder="1" applyAlignment="1">
      <alignment vertical="top"/>
    </xf>
    <xf numFmtId="0" fontId="7" fillId="9" borderId="42" xfId="0" applyFont="1" applyFill="1" applyBorder="1"/>
    <xf numFmtId="49" fontId="7" fillId="9" borderId="42" xfId="0" applyNumberFormat="1" applyFont="1" applyFill="1" applyBorder="1"/>
    <xf numFmtId="0" fontId="7" fillId="9" borderId="42" xfId="0" applyFont="1" applyFill="1" applyBorder="1" applyAlignment="1">
      <alignment horizontal="center"/>
    </xf>
    <xf numFmtId="0" fontId="7" fillId="8" borderId="36" xfId="0" applyFont="1" applyFill="1" applyBorder="1" applyAlignment="1">
      <alignment vertical="top"/>
    </xf>
    <xf numFmtId="49" fontId="7" fillId="8" borderId="18" xfId="0" applyNumberFormat="1" applyFont="1" applyFill="1" applyBorder="1" applyAlignment="1">
      <alignment vertical="top"/>
    </xf>
    <xf numFmtId="49" fontId="7" fillId="8" borderId="18" xfId="0" applyNumberFormat="1" applyFont="1" applyFill="1" applyBorder="1" applyAlignment="1">
      <alignment horizontal="left" vertical="top" wrapText="1"/>
    </xf>
    <xf numFmtId="0" fontId="7" fillId="8" borderId="18" xfId="0" applyFont="1" applyFill="1" applyBorder="1" applyAlignment="1">
      <alignment horizontal="center" vertical="top" shrinkToFit="1"/>
    </xf>
    <xf numFmtId="164" fontId="7" fillId="8" borderId="18" xfId="0" applyNumberFormat="1" applyFont="1" applyFill="1" applyBorder="1" applyAlignment="1">
      <alignment vertical="top" shrinkToFit="1"/>
    </xf>
    <xf numFmtId="4" fontId="7" fillId="8" borderId="18" xfId="0" applyNumberFormat="1" applyFont="1" applyFill="1" applyBorder="1" applyAlignment="1">
      <alignment vertical="top" shrinkToFit="1"/>
    </xf>
    <xf numFmtId="4" fontId="7" fillId="8" borderId="37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1" fillId="3" borderId="35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4" fontId="0" fillId="0" borderId="35" xfId="0" applyNumberFormat="1" applyFont="1" applyBorder="1" applyAlignment="1">
      <alignment vertical="center"/>
    </xf>
    <xf numFmtId="4" fontId="0" fillId="0" borderId="38" xfId="0" applyNumberFormat="1" applyFont="1" applyBorder="1" applyAlignment="1">
      <alignment vertical="center"/>
    </xf>
    <xf numFmtId="0" fontId="11" fillId="3" borderId="15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top"/>
    </xf>
    <xf numFmtId="4" fontId="7" fillId="4" borderId="21" xfId="0" applyNumberFormat="1" applyFont="1" applyFill="1" applyBorder="1" applyAlignment="1">
      <alignment vertical="center"/>
    </xf>
    <xf numFmtId="4" fontId="7" fillId="4" borderId="39" xfId="0" applyNumberFormat="1" applyFont="1" applyFill="1" applyBorder="1" applyAlignment="1">
      <alignment vertical="center"/>
    </xf>
    <xf numFmtId="49" fontId="14" fillId="0" borderId="36" xfId="2" applyNumberFormat="1" applyFont="1" applyBorder="1" applyAlignment="1">
      <alignment horizontal="left" vertical="center" wrapText="1"/>
    </xf>
    <xf numFmtId="49" fontId="14" fillId="0" borderId="18" xfId="2" applyNumberFormat="1" applyFont="1" applyBorder="1" applyAlignment="1">
      <alignment horizontal="left" vertical="center" wrapText="1"/>
    </xf>
    <xf numFmtId="49" fontId="14" fillId="0" borderId="37" xfId="2" applyNumberFormat="1" applyFont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/>
    </xf>
    <xf numFmtId="0" fontId="0" fillId="4" borderId="12" xfId="0" applyFont="1" applyFill="1" applyBorder="1" applyAlignment="1">
      <alignment horizontal="left" vertical="center"/>
    </xf>
    <xf numFmtId="0" fontId="0" fillId="4" borderId="22" xfId="0" applyFont="1" applyFill="1" applyBorder="1" applyAlignment="1">
      <alignment horizontal="left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4" fontId="7" fillId="0" borderId="10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4" fontId="7" fillId="3" borderId="7" xfId="0" applyNumberFormat="1" applyFont="1" applyFill="1" applyBorder="1" applyAlignment="1">
      <alignment horizontal="right" vertical="center"/>
    </xf>
    <xf numFmtId="2" fontId="7" fillId="3" borderId="7" xfId="0" applyNumberFormat="1" applyFont="1" applyFill="1" applyBorder="1" applyAlignment="1">
      <alignment horizontal="right" vertical="center"/>
    </xf>
    <xf numFmtId="49" fontId="7" fillId="0" borderId="18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 wrapText="1"/>
    </xf>
    <xf numFmtId="49" fontId="4" fillId="3" borderId="18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7" fillId="5" borderId="0" xfId="0" applyNumberFormat="1" applyFont="1" applyFill="1" applyBorder="1" applyAlignment="1" applyProtection="1">
      <alignment horizontal="left" vertical="center"/>
      <protection locked="0"/>
    </xf>
    <xf numFmtId="49" fontId="7" fillId="5" borderId="6" xfId="0" applyNumberFormat="1" applyFont="1" applyFill="1" applyBorder="1" applyAlignment="1" applyProtection="1">
      <alignment horizontal="left" vertical="center"/>
      <protection locked="0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15" fillId="0" borderId="26" xfId="0" applyNumberFormat="1" applyFont="1" applyBorder="1" applyAlignment="1">
      <alignment vertical="top" wrapText="1"/>
    </xf>
    <xf numFmtId="0" fontId="15" fillId="0" borderId="26" xfId="0" applyNumberFormat="1" applyFont="1" applyBorder="1" applyAlignment="1">
      <alignment horizontal="left" vertical="top" wrapText="1"/>
    </xf>
    <xf numFmtId="0" fontId="15" fillId="0" borderId="0" xfId="0" applyNumberFormat="1" applyFont="1" applyBorder="1" applyAlignment="1">
      <alignment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4" fontId="15" fillId="0" borderId="0" xfId="0" applyNumberFormat="1" applyFont="1" applyBorder="1" applyAlignment="1">
      <alignment vertical="top" wrapText="1" shrinkToFit="1"/>
    </xf>
    <xf numFmtId="4" fontId="15" fillId="0" borderId="34" xfId="0" applyNumberFormat="1" applyFont="1" applyBorder="1" applyAlignment="1">
      <alignment vertical="top" wrapText="1" shrinkToFit="1"/>
    </xf>
    <xf numFmtId="0" fontId="17" fillId="0" borderId="40" xfId="0" applyNumberFormat="1" applyFont="1" applyBorder="1" applyAlignment="1">
      <alignment horizontal="left" vertical="top" wrapText="1"/>
    </xf>
    <xf numFmtId="0" fontId="17" fillId="0" borderId="4" xfId="0" applyNumberFormat="1" applyFont="1" applyBorder="1" applyAlignment="1">
      <alignment vertical="top" wrapText="1" shrinkToFit="1"/>
    </xf>
    <xf numFmtId="164" fontId="17" fillId="0" borderId="4" xfId="0" applyNumberFormat="1" applyFont="1" applyBorder="1" applyAlignment="1">
      <alignment vertical="top" wrapText="1" shrinkToFit="1"/>
    </xf>
    <xf numFmtId="4" fontId="17" fillId="0" borderId="4" xfId="0" applyNumberFormat="1" applyFont="1" applyBorder="1" applyAlignment="1">
      <alignment vertical="top" wrapText="1" shrinkToFit="1"/>
    </xf>
    <xf numFmtId="4" fontId="17" fillId="0" borderId="41" xfId="0" applyNumberFormat="1" applyFont="1" applyBorder="1" applyAlignment="1">
      <alignment vertical="top" wrapText="1" shrinkToFit="1"/>
    </xf>
    <xf numFmtId="0" fontId="15" fillId="0" borderId="36" xfId="0" applyNumberFormat="1" applyFont="1" applyBorder="1" applyAlignment="1">
      <alignment vertical="top" wrapText="1"/>
    </xf>
    <xf numFmtId="0" fontId="15" fillId="0" borderId="36" xfId="0" applyNumberFormat="1" applyFont="1" applyBorder="1" applyAlignment="1">
      <alignment horizontal="left" vertical="top" wrapText="1"/>
    </xf>
    <xf numFmtId="0" fontId="15" fillId="0" borderId="18" xfId="0" applyNumberFormat="1" applyFont="1" applyBorder="1" applyAlignment="1">
      <alignment vertical="top" wrapText="1" shrinkToFit="1"/>
    </xf>
    <xf numFmtId="164" fontId="15" fillId="0" borderId="18" xfId="0" applyNumberFormat="1" applyFont="1" applyBorder="1" applyAlignment="1">
      <alignment vertical="top" wrapText="1" shrinkToFit="1"/>
    </xf>
    <xf numFmtId="4" fontId="15" fillId="0" borderId="18" xfId="0" applyNumberFormat="1" applyFont="1" applyBorder="1" applyAlignment="1">
      <alignment vertical="top" wrapText="1" shrinkToFit="1"/>
    </xf>
    <xf numFmtId="4" fontId="15" fillId="0" borderId="37" xfId="0" applyNumberFormat="1" applyFont="1" applyBorder="1" applyAlignment="1">
      <alignment vertical="top" wrapText="1" shrinkToFit="1"/>
    </xf>
    <xf numFmtId="4" fontId="7" fillId="9" borderId="31" xfId="0" applyNumberFormat="1" applyFont="1" applyFill="1" applyBorder="1" applyAlignment="1">
      <alignment vertical="top" shrinkToFit="1"/>
    </xf>
    <xf numFmtId="4" fontId="7" fillId="9" borderId="32" xfId="0" applyNumberFormat="1" applyFont="1" applyFill="1" applyBorder="1" applyAlignment="1">
      <alignment vertical="top" shrinkToFit="1"/>
    </xf>
    <xf numFmtId="0" fontId="4" fillId="0" borderId="0" xfId="0" applyFont="1" applyAlignment="1">
      <alignment horizontal="center"/>
    </xf>
    <xf numFmtId="0" fontId="1" fillId="0" borderId="12" xfId="0" applyNumberFormat="1" applyFon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32" xfId="0" applyNumberForma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2" xfId="0" applyBorder="1" applyAlignment="1">
      <alignment vertical="center"/>
    </xf>
    <xf numFmtId="49" fontId="0" fillId="9" borderId="12" xfId="0" applyNumberFormat="1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0" fillId="9" borderId="32" xfId="0" applyFill="1" applyBorder="1" applyAlignment="1">
      <alignment vertical="center"/>
    </xf>
    <xf numFmtId="49" fontId="1" fillId="9" borderId="12" xfId="0" applyNumberFormat="1" applyFont="1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37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</cellXfs>
  <cellStyles count="6">
    <cellStyle name="Hypertextový odkaz" xfId="2" builtinId="8"/>
    <cellStyle name="Normální" xfId="0" builtinId="0"/>
    <cellStyle name="normální 2" xfId="1"/>
    <cellStyle name="Normální 3" xfId="3"/>
    <cellStyle name="Normální 4" xfId="4"/>
    <cellStyle name="Normální 5" xfId="5"/>
  </cellStyles>
  <dxfs count="0"/>
  <tableStyles count="0" defaultTableStyle="TableStyleMedium9" defaultPivotStyle="PivotStyleLight16"/>
  <colors>
    <mruColors>
      <color rgb="FFF7F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3" t="s">
        <v>27</v>
      </c>
    </row>
    <row r="2" spans="1:7" ht="57.75" customHeight="1" x14ac:dyDescent="0.2">
      <c r="A2" s="243" t="s">
        <v>28</v>
      </c>
      <c r="B2" s="243"/>
      <c r="C2" s="243"/>
      <c r="D2" s="243"/>
      <c r="E2" s="243"/>
      <c r="F2" s="243"/>
      <c r="G2" s="24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N20" sqref="N2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3" t="s">
        <v>25</v>
      </c>
      <c r="B1" s="270" t="s">
        <v>402</v>
      </c>
      <c r="C1" s="271"/>
      <c r="D1" s="271"/>
      <c r="E1" s="271"/>
      <c r="F1" s="271"/>
      <c r="G1" s="271"/>
      <c r="H1" s="271"/>
      <c r="I1" s="271"/>
      <c r="J1" s="272"/>
    </row>
    <row r="2" spans="1:15" ht="30.75" customHeight="1" x14ac:dyDescent="0.2">
      <c r="A2" s="4"/>
      <c r="B2" s="134" t="s">
        <v>29</v>
      </c>
      <c r="C2" s="135"/>
      <c r="D2" s="280" t="s">
        <v>293</v>
      </c>
      <c r="E2" s="281"/>
      <c r="F2" s="281"/>
      <c r="G2" s="281"/>
      <c r="H2" s="281"/>
      <c r="I2" s="281"/>
      <c r="J2" s="282"/>
      <c r="O2" s="2"/>
    </row>
    <row r="3" spans="1:15" ht="18.75" customHeight="1" x14ac:dyDescent="0.2">
      <c r="A3" s="4"/>
      <c r="B3" s="68" t="s">
        <v>31</v>
      </c>
      <c r="C3" s="136"/>
      <c r="D3" s="137" t="s">
        <v>299</v>
      </c>
      <c r="E3" s="137"/>
      <c r="F3" s="138"/>
      <c r="G3" s="138"/>
      <c r="H3" s="136"/>
      <c r="I3" s="139"/>
      <c r="J3" s="140"/>
    </row>
    <row r="4" spans="1:15" ht="16.5" hidden="1" customHeight="1" x14ac:dyDescent="0.2">
      <c r="A4" s="4"/>
      <c r="B4" s="68" t="s">
        <v>32</v>
      </c>
      <c r="C4" s="69"/>
      <c r="D4" s="70"/>
      <c r="E4" s="70"/>
      <c r="F4" s="71"/>
      <c r="G4" s="72"/>
      <c r="H4" s="71"/>
      <c r="I4" s="72"/>
      <c r="J4" s="73"/>
    </row>
    <row r="5" spans="1:15" ht="24" customHeight="1" x14ac:dyDescent="0.2">
      <c r="A5" s="4"/>
      <c r="B5" s="42" t="s">
        <v>19</v>
      </c>
      <c r="C5" s="5"/>
      <c r="D5" s="128" t="s">
        <v>77</v>
      </c>
      <c r="E5" s="21"/>
      <c r="F5" s="21"/>
      <c r="G5" s="21"/>
      <c r="H5" s="24" t="s">
        <v>22</v>
      </c>
      <c r="I5" s="128" t="s">
        <v>81</v>
      </c>
      <c r="J5" s="11"/>
    </row>
    <row r="6" spans="1:15" ht="15.75" customHeight="1" x14ac:dyDescent="0.2">
      <c r="A6" s="4"/>
      <c r="B6" s="37"/>
      <c r="C6" s="21"/>
      <c r="D6" s="128" t="s">
        <v>78</v>
      </c>
      <c r="E6" s="21"/>
      <c r="F6" s="21"/>
      <c r="G6" s="21"/>
      <c r="H6" s="24" t="s">
        <v>23</v>
      </c>
      <c r="I6" s="128" t="s">
        <v>82</v>
      </c>
      <c r="J6" s="11"/>
    </row>
    <row r="7" spans="1:15" ht="15.75" customHeight="1" x14ac:dyDescent="0.2">
      <c r="A7" s="4"/>
      <c r="B7" s="38"/>
      <c r="C7" s="132" t="s">
        <v>79</v>
      </c>
      <c r="D7" s="129" t="s">
        <v>80</v>
      </c>
      <c r="E7" s="30"/>
      <c r="F7" s="30"/>
      <c r="G7" s="30"/>
      <c r="H7" s="32"/>
      <c r="I7" s="30"/>
      <c r="J7" s="44"/>
    </row>
    <row r="8" spans="1:15" ht="24" hidden="1" customHeight="1" x14ac:dyDescent="0.2">
      <c r="A8" s="4"/>
      <c r="B8" s="42" t="s">
        <v>18</v>
      </c>
      <c r="C8" s="5"/>
      <c r="D8" s="31"/>
      <c r="E8" s="5"/>
      <c r="F8" s="5"/>
      <c r="G8" s="40"/>
      <c r="H8" s="24" t="s">
        <v>22</v>
      </c>
      <c r="I8" s="29"/>
      <c r="J8" s="11"/>
    </row>
    <row r="9" spans="1:15" ht="15.75" hidden="1" customHeight="1" x14ac:dyDescent="0.2">
      <c r="A9" s="4"/>
      <c r="B9" s="4"/>
      <c r="C9" s="5"/>
      <c r="D9" s="31"/>
      <c r="E9" s="5"/>
      <c r="F9" s="5"/>
      <c r="G9" s="40"/>
      <c r="H9" s="24" t="s">
        <v>23</v>
      </c>
      <c r="I9" s="29"/>
      <c r="J9" s="11"/>
    </row>
    <row r="10" spans="1:15" ht="15.75" hidden="1" customHeight="1" x14ac:dyDescent="0.2">
      <c r="A10" s="4"/>
      <c r="B10" s="45"/>
      <c r="C10" s="22"/>
      <c r="D10" s="41"/>
      <c r="E10" s="48"/>
      <c r="F10" s="48"/>
      <c r="G10" s="46"/>
      <c r="H10" s="46"/>
      <c r="I10" s="47"/>
      <c r="J10" s="44"/>
    </row>
    <row r="11" spans="1:15" ht="24" customHeight="1" x14ac:dyDescent="0.2">
      <c r="A11" s="4"/>
      <c r="B11" s="42" t="s">
        <v>17</v>
      </c>
      <c r="C11" s="5"/>
      <c r="D11" s="277" t="s">
        <v>109</v>
      </c>
      <c r="E11" s="277"/>
      <c r="F11" s="277"/>
      <c r="G11" s="277"/>
      <c r="H11" s="24" t="s">
        <v>22</v>
      </c>
      <c r="I11" s="133" t="s">
        <v>110</v>
      </c>
      <c r="J11" s="11"/>
    </row>
    <row r="12" spans="1:15" ht="15.75" customHeight="1" x14ac:dyDescent="0.2">
      <c r="A12" s="4"/>
      <c r="B12" s="37"/>
      <c r="C12" s="21"/>
      <c r="D12" s="278" t="s">
        <v>33</v>
      </c>
      <c r="E12" s="278"/>
      <c r="F12" s="278"/>
      <c r="G12" s="278"/>
      <c r="H12" s="24" t="s">
        <v>23</v>
      </c>
      <c r="I12" s="74"/>
      <c r="J12" s="11"/>
    </row>
    <row r="13" spans="1:15" ht="15.75" customHeight="1" x14ac:dyDescent="0.2">
      <c r="A13" s="4"/>
      <c r="B13" s="38"/>
      <c r="C13" s="75" t="s">
        <v>35</v>
      </c>
      <c r="D13" s="279" t="s">
        <v>34</v>
      </c>
      <c r="E13" s="279"/>
      <c r="F13" s="279"/>
      <c r="G13" s="279"/>
      <c r="H13" s="25"/>
      <c r="I13" s="30"/>
      <c r="J13" s="44"/>
    </row>
    <row r="14" spans="1:15" ht="6" hidden="1" customHeight="1" x14ac:dyDescent="0.2">
      <c r="A14" s="4"/>
      <c r="B14" s="57"/>
      <c r="C14" s="58"/>
      <c r="D14" s="59"/>
      <c r="E14" s="60"/>
      <c r="F14" s="60"/>
      <c r="G14" s="60"/>
      <c r="H14" s="61"/>
      <c r="I14" s="60"/>
      <c r="J14" s="62"/>
    </row>
    <row r="15" spans="1:15" ht="24" customHeight="1" x14ac:dyDescent="0.2">
      <c r="A15" s="4"/>
      <c r="B15" s="119" t="s">
        <v>58</v>
      </c>
      <c r="C15" s="5"/>
      <c r="D15" s="283"/>
      <c r="E15" s="283"/>
      <c r="F15" s="283"/>
      <c r="G15" s="283"/>
      <c r="H15" s="24" t="s">
        <v>22</v>
      </c>
      <c r="I15" s="120"/>
      <c r="J15" s="11"/>
    </row>
    <row r="16" spans="1:15" ht="15.75" customHeight="1" x14ac:dyDescent="0.2">
      <c r="A16" s="4"/>
      <c r="B16" s="37"/>
      <c r="C16" s="21"/>
      <c r="D16" s="283"/>
      <c r="E16" s="283"/>
      <c r="F16" s="283"/>
      <c r="G16" s="283"/>
      <c r="H16" s="24" t="s">
        <v>23</v>
      </c>
      <c r="I16" s="120"/>
      <c r="J16" s="11"/>
    </row>
    <row r="17" spans="1:14" ht="15.75" customHeight="1" x14ac:dyDescent="0.2">
      <c r="A17" s="4"/>
      <c r="B17" s="38"/>
      <c r="C17" s="121"/>
      <c r="D17" s="284"/>
      <c r="E17" s="284"/>
      <c r="F17" s="284"/>
      <c r="G17" s="284"/>
      <c r="H17" s="32"/>
      <c r="I17" s="30"/>
      <c r="J17" s="44"/>
    </row>
    <row r="18" spans="1:14" ht="13.5" customHeight="1" x14ac:dyDescent="0.2">
      <c r="A18" s="4"/>
      <c r="B18" s="4"/>
      <c r="C18" s="5"/>
      <c r="D18" s="5"/>
      <c r="E18" s="5"/>
      <c r="F18" s="5"/>
      <c r="G18" s="40"/>
      <c r="H18" s="5"/>
      <c r="I18" s="40"/>
      <c r="J18" s="11"/>
    </row>
    <row r="19" spans="1:14" ht="24" customHeight="1" x14ac:dyDescent="0.2">
      <c r="A19" s="4"/>
      <c r="B19" s="101" t="s">
        <v>15</v>
      </c>
      <c r="C19" s="253" t="s">
        <v>38</v>
      </c>
      <c r="D19" s="254"/>
      <c r="E19" s="254"/>
      <c r="F19" s="254"/>
      <c r="G19" s="254"/>
      <c r="H19" s="255"/>
      <c r="I19" s="249" t="s">
        <v>40</v>
      </c>
      <c r="J19" s="250"/>
    </row>
    <row r="20" spans="1:14" ht="24" customHeight="1" x14ac:dyDescent="0.2">
      <c r="A20" s="4"/>
      <c r="B20" s="127" t="s">
        <v>100</v>
      </c>
      <c r="C20" s="264" t="s">
        <v>84</v>
      </c>
      <c r="D20" s="265"/>
      <c r="E20" s="265"/>
      <c r="F20" s="265"/>
      <c r="G20" s="265"/>
      <c r="H20" s="266"/>
      <c r="I20" s="251">
        <f>'01 OVN'!F7</f>
        <v>0</v>
      </c>
      <c r="J20" s="252"/>
      <c r="N20">
        <v>1</v>
      </c>
    </row>
    <row r="21" spans="1:14" ht="24" customHeight="1" x14ac:dyDescent="0.2">
      <c r="A21" s="4"/>
      <c r="B21" s="127" t="s">
        <v>75</v>
      </c>
      <c r="C21" s="264" t="s">
        <v>76</v>
      </c>
      <c r="D21" s="265"/>
      <c r="E21" s="265"/>
      <c r="F21" s="265"/>
      <c r="G21" s="265"/>
      <c r="H21" s="266"/>
      <c r="I21" s="251">
        <f>'02 Architektonicko stav. řešení'!G7+'02 Architektonicko stav. řešení'!G9+'02 Architektonicko stav. řešení'!G21+'02 Architektonicko stav. řešení'!G98+'02 Architektonicko stav. řešení'!G102+'02 Architektonicko stav. řešení'!G127</f>
        <v>0</v>
      </c>
      <c r="J21" s="252"/>
    </row>
    <row r="22" spans="1:14" ht="24" customHeight="1" x14ac:dyDescent="0.2">
      <c r="A22" s="4"/>
      <c r="B22" s="127" t="s">
        <v>83</v>
      </c>
      <c r="C22" s="264" t="s">
        <v>298</v>
      </c>
      <c r="D22" s="265"/>
      <c r="E22" s="265"/>
      <c r="F22" s="265"/>
      <c r="G22" s="265"/>
      <c r="H22" s="266"/>
      <c r="I22" s="251">
        <f>'03 Hromosvod a uzemnění'!G9+'03 Hromosvod a uzemnění'!G24+'03 Hromosvod a uzemnění'!G47</f>
        <v>0</v>
      </c>
      <c r="J22" s="252"/>
    </row>
    <row r="23" spans="1:14" ht="24" customHeight="1" x14ac:dyDescent="0.2">
      <c r="A23" s="4"/>
      <c r="B23" s="267" t="s">
        <v>1</v>
      </c>
      <c r="C23" s="268"/>
      <c r="D23" s="268"/>
      <c r="E23" s="268"/>
      <c r="F23" s="268"/>
      <c r="G23" s="268"/>
      <c r="H23" s="269"/>
      <c r="I23" s="262">
        <f>SUM(I20:J22)</f>
        <v>0</v>
      </c>
      <c r="J23" s="263"/>
    </row>
    <row r="24" spans="1:14" ht="12.75" customHeight="1" x14ac:dyDescent="0.2">
      <c r="A24" s="4"/>
      <c r="B24" s="114"/>
      <c r="C24" s="115"/>
      <c r="D24" s="115"/>
      <c r="E24" s="115"/>
      <c r="F24" s="115"/>
      <c r="G24" s="115"/>
      <c r="H24" s="115"/>
      <c r="I24" s="116"/>
      <c r="J24" s="117"/>
    </row>
    <row r="25" spans="1:14" ht="15" customHeight="1" x14ac:dyDescent="0.2">
      <c r="A25" s="4"/>
      <c r="B25" s="118" t="s">
        <v>41</v>
      </c>
      <c r="C25" s="115"/>
      <c r="D25" s="115"/>
      <c r="E25" s="115"/>
      <c r="F25" s="115"/>
      <c r="G25" s="115"/>
      <c r="H25" s="115"/>
      <c r="I25" s="116"/>
      <c r="J25" s="117"/>
    </row>
    <row r="26" spans="1:14" ht="15" customHeight="1" x14ac:dyDescent="0.2">
      <c r="A26" s="4"/>
      <c r="B26" s="118"/>
      <c r="C26" s="115"/>
      <c r="D26" s="115"/>
      <c r="E26" s="115"/>
      <c r="F26" s="115"/>
      <c r="G26" s="115"/>
      <c r="H26" s="115"/>
      <c r="I26" s="116"/>
      <c r="J26" s="117"/>
    </row>
    <row r="27" spans="1:14" ht="24" customHeight="1" x14ac:dyDescent="0.2">
      <c r="A27" s="4"/>
      <c r="B27" s="98"/>
      <c r="C27" s="99"/>
      <c r="D27" s="100"/>
      <c r="E27" s="21"/>
      <c r="F27" s="21"/>
      <c r="G27" s="21"/>
      <c r="H27" s="24"/>
      <c r="I27" s="21"/>
      <c r="J27" s="11"/>
    </row>
    <row r="28" spans="1:14" ht="33" customHeight="1" x14ac:dyDescent="0.2">
      <c r="A28" s="4"/>
      <c r="B28" s="56" t="s">
        <v>21</v>
      </c>
      <c r="C28" s="50"/>
      <c r="D28" s="51"/>
      <c r="E28" s="55"/>
      <c r="F28" s="53"/>
      <c r="G28" s="43"/>
      <c r="H28" s="43"/>
      <c r="I28" s="43"/>
      <c r="J28" s="54"/>
    </row>
    <row r="29" spans="1:14" ht="23.25" customHeight="1" x14ac:dyDescent="0.2">
      <c r="A29" s="4"/>
      <c r="B29" s="102" t="s">
        <v>10</v>
      </c>
      <c r="C29" s="103"/>
      <c r="D29" s="104"/>
      <c r="E29" s="52">
        <v>15</v>
      </c>
      <c r="F29" s="105" t="s">
        <v>0</v>
      </c>
      <c r="G29" s="259">
        <v>0</v>
      </c>
      <c r="H29" s="260"/>
      <c r="I29" s="260"/>
      <c r="J29" s="54" t="str">
        <f t="shared" ref="J29:J33" si="0">Mena</f>
        <v>CZK</v>
      </c>
    </row>
    <row r="30" spans="1:14" ht="23.25" customHeight="1" x14ac:dyDescent="0.2">
      <c r="A30" s="4"/>
      <c r="B30" s="102" t="s">
        <v>11</v>
      </c>
      <c r="C30" s="103"/>
      <c r="D30" s="104"/>
      <c r="E30" s="52">
        <f>SazbaDPH1</f>
        <v>15</v>
      </c>
      <c r="F30" s="105" t="s">
        <v>0</v>
      </c>
      <c r="G30" s="257">
        <v>0</v>
      </c>
      <c r="H30" s="258"/>
      <c r="I30" s="258"/>
      <c r="J30" s="54" t="str">
        <f t="shared" si="0"/>
        <v>CZK</v>
      </c>
    </row>
    <row r="31" spans="1:14" ht="23.25" customHeight="1" x14ac:dyDescent="0.2">
      <c r="A31" s="4"/>
      <c r="B31" s="102" t="s">
        <v>12</v>
      </c>
      <c r="C31" s="103"/>
      <c r="D31" s="104"/>
      <c r="E31" s="52">
        <v>21</v>
      </c>
      <c r="F31" s="105" t="s">
        <v>0</v>
      </c>
      <c r="G31" s="259">
        <f>I23</f>
        <v>0</v>
      </c>
      <c r="H31" s="260"/>
      <c r="I31" s="260"/>
      <c r="J31" s="54" t="str">
        <f t="shared" si="0"/>
        <v>CZK</v>
      </c>
    </row>
    <row r="32" spans="1:14" ht="23.25" customHeight="1" thickBot="1" x14ac:dyDescent="0.25">
      <c r="A32" s="4"/>
      <c r="B32" s="65" t="s">
        <v>13</v>
      </c>
      <c r="C32" s="106"/>
      <c r="D32" s="23"/>
      <c r="E32" s="39">
        <f>SazbaDPH2</f>
        <v>21</v>
      </c>
      <c r="F32" s="107" t="s">
        <v>0</v>
      </c>
      <c r="G32" s="273">
        <f>ZakladDPHZakl*0.21</f>
        <v>0</v>
      </c>
      <c r="H32" s="274"/>
      <c r="I32" s="274"/>
      <c r="J32" s="49" t="str">
        <f t="shared" si="0"/>
        <v>CZK</v>
      </c>
    </row>
    <row r="33" spans="1:10" ht="27.75" hidden="1" customHeight="1" thickBot="1" x14ac:dyDescent="0.25">
      <c r="A33" s="4"/>
      <c r="B33" s="108" t="s">
        <v>20</v>
      </c>
      <c r="C33" s="109"/>
      <c r="D33" s="109"/>
      <c r="E33" s="110"/>
      <c r="F33" s="111"/>
      <c r="G33" s="275">
        <v>2223931.38</v>
      </c>
      <c r="H33" s="276"/>
      <c r="I33" s="276"/>
      <c r="J33" s="112" t="str">
        <f t="shared" si="0"/>
        <v>CZK</v>
      </c>
    </row>
    <row r="34" spans="1:10" ht="27.75" customHeight="1" thickBot="1" x14ac:dyDescent="0.25">
      <c r="A34" s="4"/>
      <c r="B34" s="108" t="s">
        <v>24</v>
      </c>
      <c r="C34" s="113"/>
      <c r="D34" s="113"/>
      <c r="E34" s="113"/>
      <c r="F34" s="113"/>
      <c r="G34" s="275">
        <f>ZakladDPHZakl+DPHZakl</f>
        <v>0</v>
      </c>
      <c r="H34" s="275"/>
      <c r="I34" s="275"/>
      <c r="J34" s="94" t="s">
        <v>37</v>
      </c>
    </row>
    <row r="35" spans="1:10" ht="12.75" customHeight="1" x14ac:dyDescent="0.2">
      <c r="A35" s="4"/>
      <c r="B35" s="4"/>
      <c r="C35" s="5"/>
      <c r="D35" s="5"/>
      <c r="E35" s="5"/>
      <c r="F35" s="5"/>
      <c r="G35" s="40"/>
      <c r="H35" s="5"/>
      <c r="I35" s="40"/>
      <c r="J35" s="12"/>
    </row>
    <row r="36" spans="1:10" ht="12.75" customHeight="1" x14ac:dyDescent="0.2">
      <c r="A36" s="4"/>
      <c r="B36" s="4"/>
      <c r="C36" s="5"/>
      <c r="D36" s="5"/>
      <c r="E36" s="5"/>
      <c r="F36" s="5"/>
      <c r="G36" s="40"/>
      <c r="H36" s="5"/>
      <c r="I36" s="40"/>
      <c r="J36" s="12"/>
    </row>
    <row r="37" spans="1:10" ht="18.75" customHeight="1" x14ac:dyDescent="0.2">
      <c r="A37" s="4"/>
      <c r="B37" s="19"/>
      <c r="C37" s="18" t="s">
        <v>9</v>
      </c>
      <c r="D37" s="261" t="s">
        <v>39</v>
      </c>
      <c r="E37" s="261"/>
      <c r="F37" s="18" t="s">
        <v>8</v>
      </c>
      <c r="G37" s="35"/>
      <c r="H37" s="36">
        <v>43441</v>
      </c>
      <c r="I37" s="35"/>
      <c r="J37" s="12"/>
    </row>
    <row r="38" spans="1:10" ht="99" customHeight="1" x14ac:dyDescent="0.2">
      <c r="A38" s="4"/>
      <c r="B38" s="4"/>
      <c r="C38" s="5"/>
      <c r="D38" s="5"/>
      <c r="E38" s="5"/>
      <c r="F38" s="5"/>
      <c r="G38" s="40"/>
      <c r="H38" s="5"/>
      <c r="I38" s="40"/>
      <c r="J38" s="12"/>
    </row>
    <row r="39" spans="1:10" s="33" customFormat="1" ht="18.75" customHeight="1" x14ac:dyDescent="0.2">
      <c r="A39" s="26"/>
      <c r="B39" s="26"/>
      <c r="C39" s="27"/>
      <c r="D39" s="20"/>
      <c r="E39" s="20"/>
      <c r="F39" s="27"/>
      <c r="G39" s="28"/>
      <c r="H39" s="20"/>
      <c r="I39" s="28"/>
      <c r="J39" s="34"/>
    </row>
    <row r="40" spans="1:10" ht="12.75" customHeight="1" x14ac:dyDescent="0.2">
      <c r="A40" s="4"/>
      <c r="B40" s="4"/>
      <c r="C40" s="5"/>
      <c r="D40" s="256" t="s">
        <v>2</v>
      </c>
      <c r="E40" s="256"/>
      <c r="F40" s="5"/>
      <c r="G40" s="40"/>
      <c r="H40" s="13" t="s">
        <v>3</v>
      </c>
      <c r="I40" s="40"/>
      <c r="J40" s="12"/>
    </row>
    <row r="41" spans="1:10" ht="13.5" customHeight="1" thickBot="1" x14ac:dyDescent="0.25">
      <c r="A41" s="14"/>
      <c r="B41" s="14"/>
      <c r="C41" s="15"/>
      <c r="D41" s="15"/>
      <c r="E41" s="15"/>
      <c r="F41" s="15"/>
      <c r="G41" s="16"/>
      <c r="H41" s="15"/>
      <c r="I41" s="16"/>
      <c r="J41" s="17"/>
    </row>
    <row r="42" spans="1:10" ht="27" hidden="1" customHeight="1" x14ac:dyDescent="0.25">
      <c r="B42" s="64" t="s">
        <v>14</v>
      </c>
      <c r="C42" s="3"/>
      <c r="D42" s="3"/>
      <c r="E42" s="3"/>
      <c r="F42" s="86"/>
      <c r="G42" s="86"/>
      <c r="H42" s="86"/>
      <c r="I42" s="86"/>
      <c r="J42" s="3"/>
    </row>
    <row r="43" spans="1:10" ht="25.5" hidden="1" customHeight="1" x14ac:dyDescent="0.2">
      <c r="A43" s="78" t="s">
        <v>26</v>
      </c>
      <c r="B43" s="80" t="s">
        <v>15</v>
      </c>
      <c r="C43" s="81" t="s">
        <v>4</v>
      </c>
      <c r="D43" s="82"/>
      <c r="E43" s="82"/>
      <c r="F43" s="87" t="str">
        <f>B29</f>
        <v>Základ pro sníženou DPH</v>
      </c>
      <c r="G43" s="87" t="str">
        <f>B31</f>
        <v>Základ pro základní DPH</v>
      </c>
      <c r="H43" s="88" t="s">
        <v>16</v>
      </c>
      <c r="I43" s="88" t="s">
        <v>1</v>
      </c>
      <c r="J43" s="83" t="s">
        <v>0</v>
      </c>
    </row>
    <row r="44" spans="1:10" ht="25.5" hidden="1" customHeight="1" x14ac:dyDescent="0.2">
      <c r="A44" s="78">
        <v>1</v>
      </c>
      <c r="B44" s="84"/>
      <c r="C44" s="244"/>
      <c r="D44" s="245"/>
      <c r="E44" s="245"/>
      <c r="F44" s="89">
        <v>0</v>
      </c>
      <c r="G44" s="90">
        <v>2223931.38</v>
      </c>
      <c r="H44" s="91">
        <v>467026</v>
      </c>
      <c r="I44" s="91">
        <v>2690957.38</v>
      </c>
      <c r="J44" s="85">
        <f>IF(CenaCelkemVypocet=0,"",I44/CenaCelkemVypocet*100)</f>
        <v>100</v>
      </c>
    </row>
    <row r="45" spans="1:10" ht="25.5" hidden="1" customHeight="1" x14ac:dyDescent="0.2">
      <c r="A45" s="78"/>
      <c r="B45" s="246" t="s">
        <v>36</v>
      </c>
      <c r="C45" s="247"/>
      <c r="D45" s="247"/>
      <c r="E45" s="248"/>
      <c r="F45" s="92">
        <f>SUMIF(A44:A44,"=1",F44:F44)</f>
        <v>0</v>
      </c>
      <c r="G45" s="93">
        <f>SUMIF(A44:A44,"=1",G44:G44)</f>
        <v>2223931.38</v>
      </c>
      <c r="H45" s="93">
        <f>SUMIF(A44:A44,"=1",H44:H44)</f>
        <v>467026</v>
      </c>
      <c r="I45" s="93">
        <f>SUMIF(A44:A44,"=1",I44:I44)</f>
        <v>2690957.38</v>
      </c>
      <c r="J45" s="79">
        <f>SUMIF(A44:A44,"=1",J44:J44)</f>
        <v>100</v>
      </c>
    </row>
    <row r="51" spans="1:10" ht="25.5" customHeight="1" x14ac:dyDescent="0.2">
      <c r="A51" s="95"/>
    </row>
    <row r="52" spans="1:10" ht="25.5" customHeight="1" x14ac:dyDescent="0.2">
      <c r="A52" s="96"/>
    </row>
    <row r="53" spans="1:10" ht="25.5" customHeight="1" x14ac:dyDescent="0.2">
      <c r="A53" s="96"/>
    </row>
    <row r="54" spans="1:10" ht="25.5" customHeight="1" x14ac:dyDescent="0.2">
      <c r="A54" s="96"/>
    </row>
    <row r="55" spans="1:10" ht="25.5" customHeight="1" x14ac:dyDescent="0.2">
      <c r="A55" s="96"/>
    </row>
    <row r="56" spans="1:10" ht="25.5" customHeight="1" x14ac:dyDescent="0.2">
      <c r="A56" s="96"/>
    </row>
    <row r="57" spans="1:10" ht="25.5" customHeight="1" x14ac:dyDescent="0.2">
      <c r="A57" s="97"/>
    </row>
    <row r="58" spans="1:10" x14ac:dyDescent="0.2">
      <c r="F58" s="76"/>
      <c r="G58" s="77"/>
      <c r="H58" s="76"/>
      <c r="I58" s="77"/>
      <c r="J58" s="77"/>
    </row>
    <row r="59" spans="1:10" x14ac:dyDescent="0.2">
      <c r="F59" s="76"/>
      <c r="G59" s="77"/>
      <c r="H59" s="76"/>
      <c r="I59" s="77"/>
      <c r="J59" s="77"/>
    </row>
    <row r="60" spans="1:10" x14ac:dyDescent="0.2">
      <c r="F60" s="76"/>
      <c r="G60" s="77"/>
      <c r="H60" s="76"/>
      <c r="I60" s="77"/>
      <c r="J60" s="77"/>
    </row>
  </sheetData>
  <sheetProtection algorithmName="SHA-512" hashValue="3jxEJcootFc0H5oW/W+Cg2AeILROsMznPnbaBUK6MaOEUTD+WfDCQsZJfc1KSjJbGRNOlwiLoCpfycnCKSnH6w==" saltValue="/KRjHd9HpvzWQoOYNvSnF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8">
    <mergeCell ref="B1:J1"/>
    <mergeCell ref="G32:I32"/>
    <mergeCell ref="G34:I34"/>
    <mergeCell ref="G31:I31"/>
    <mergeCell ref="G33:I33"/>
    <mergeCell ref="D11:G11"/>
    <mergeCell ref="D12:G12"/>
    <mergeCell ref="D13:G13"/>
    <mergeCell ref="D2:J2"/>
    <mergeCell ref="D15:G15"/>
    <mergeCell ref="D16:G16"/>
    <mergeCell ref="D17:G17"/>
    <mergeCell ref="C44:E44"/>
    <mergeCell ref="B45:E45"/>
    <mergeCell ref="I19:J19"/>
    <mergeCell ref="I20:J20"/>
    <mergeCell ref="C19:H19"/>
    <mergeCell ref="D40:E40"/>
    <mergeCell ref="G30:I30"/>
    <mergeCell ref="G29:I29"/>
    <mergeCell ref="D37:E37"/>
    <mergeCell ref="I23:J23"/>
    <mergeCell ref="C20:H20"/>
    <mergeCell ref="B23:H23"/>
    <mergeCell ref="I21:J21"/>
    <mergeCell ref="I22:J22"/>
    <mergeCell ref="C21:H21"/>
    <mergeCell ref="C22:H22"/>
  </mergeCells>
  <phoneticPr fontId="0" type="noConversion"/>
  <hyperlinks>
    <hyperlink ref="C20:H20" location="'01 OVN'!A1" display="Ostatní a vedlejší náklady"/>
    <hyperlink ref="C21:H21" location="'02 Architektonicko stav. řešení'!A1" display="Architektonicko-stavební řešení"/>
    <hyperlink ref="C22:H22" location="'03 Zdravotně tech. instalace'!A1" display="Zdravotně technické instalace"/>
  </hyperlink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41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F21" sqref="F21"/>
    </sheetView>
  </sheetViews>
  <sheetFormatPr defaultRowHeight="12.75" x14ac:dyDescent="0.2"/>
  <cols>
    <col min="1" max="1" width="4.28515625" customWidth="1"/>
    <col min="2" max="2" width="14.42578125" customWidth="1"/>
    <col min="3" max="3" width="38.28515625" customWidth="1"/>
    <col min="4" max="4" width="4.5703125" customWidth="1"/>
    <col min="5" max="5" width="10.5703125" customWidth="1"/>
    <col min="6" max="6" width="9.85546875" customWidth="1"/>
    <col min="7" max="7" width="12.7109375" customWidth="1"/>
  </cols>
  <sheetData>
    <row r="1" spans="1:7" ht="15.75" x14ac:dyDescent="0.25">
      <c r="A1" s="309" t="str">
        <f>Rekapitulace!B1</f>
        <v>Soupis stavebních prací dodávek a služeb</v>
      </c>
      <c r="B1" s="309"/>
      <c r="C1" s="309"/>
      <c r="D1" s="309"/>
      <c r="E1" s="309"/>
      <c r="F1" s="309"/>
      <c r="G1" s="309"/>
    </row>
    <row r="2" spans="1:7" x14ac:dyDescent="0.2">
      <c r="A2" s="122" t="s">
        <v>42</v>
      </c>
      <c r="B2" s="148" t="s">
        <v>294</v>
      </c>
      <c r="C2" s="310" t="s">
        <v>293</v>
      </c>
      <c r="D2" s="311"/>
      <c r="E2" s="311"/>
      <c r="F2" s="311"/>
      <c r="G2" s="312"/>
    </row>
    <row r="3" spans="1:7" x14ac:dyDescent="0.2">
      <c r="A3" s="122" t="s">
        <v>6</v>
      </c>
      <c r="B3" s="148" t="s">
        <v>295</v>
      </c>
      <c r="C3" s="313" t="s">
        <v>299</v>
      </c>
      <c r="D3" s="314"/>
      <c r="E3" s="314"/>
      <c r="F3" s="314"/>
      <c r="G3" s="315"/>
    </row>
    <row r="4" spans="1:7" x14ac:dyDescent="0.2">
      <c r="A4" s="219" t="s">
        <v>7</v>
      </c>
      <c r="B4" s="220" t="s">
        <v>295</v>
      </c>
      <c r="C4" s="316" t="s">
        <v>84</v>
      </c>
      <c r="D4" s="317"/>
      <c r="E4" s="317"/>
      <c r="F4" s="317"/>
      <c r="G4" s="318"/>
    </row>
    <row r="6" spans="1:7" x14ac:dyDescent="0.2">
      <c r="A6" s="228" t="s">
        <v>43</v>
      </c>
      <c r="B6" s="229" t="s">
        <v>44</v>
      </c>
      <c r="C6" s="230" t="s">
        <v>45</v>
      </c>
      <c r="D6" s="231" t="s">
        <v>46</v>
      </c>
      <c r="E6" s="228" t="s">
        <v>47</v>
      </c>
      <c r="F6" s="232" t="s">
        <v>48</v>
      </c>
      <c r="G6" s="228" t="s">
        <v>85</v>
      </c>
    </row>
    <row r="7" spans="1:7" x14ac:dyDescent="0.2">
      <c r="A7" s="223" t="s">
        <v>50</v>
      </c>
      <c r="B7" s="224" t="s">
        <v>66</v>
      </c>
      <c r="C7" s="225" t="s">
        <v>67</v>
      </c>
      <c r="D7" s="226"/>
      <c r="E7" s="227"/>
      <c r="F7" s="307">
        <f>SUM(G8:G22)</f>
        <v>0</v>
      </c>
      <c r="G7" s="308"/>
    </row>
    <row r="8" spans="1:7" x14ac:dyDescent="0.2">
      <c r="A8" s="141"/>
      <c r="B8" s="301" t="s">
        <v>86</v>
      </c>
      <c r="C8" s="302"/>
      <c r="D8" s="303"/>
      <c r="E8" s="304"/>
      <c r="F8" s="305"/>
      <c r="G8" s="306"/>
    </row>
    <row r="9" spans="1:7" x14ac:dyDescent="0.2">
      <c r="A9" s="142">
        <v>1</v>
      </c>
      <c r="B9" s="143" t="s">
        <v>87</v>
      </c>
      <c r="C9" s="124" t="s">
        <v>68</v>
      </c>
      <c r="D9" s="144" t="s">
        <v>69</v>
      </c>
      <c r="E9" s="125">
        <v>1</v>
      </c>
      <c r="F9" s="145"/>
      <c r="G9" s="126">
        <f>ROUND(E9*F9,2)</f>
        <v>0</v>
      </c>
    </row>
    <row r="10" spans="1:7" ht="42.75" customHeight="1" x14ac:dyDescent="0.2">
      <c r="A10" s="141"/>
      <c r="B10" s="123"/>
      <c r="C10" s="285" t="s">
        <v>70</v>
      </c>
      <c r="D10" s="286"/>
      <c r="E10" s="287"/>
      <c r="F10" s="288"/>
      <c r="G10" s="289"/>
    </row>
    <row r="11" spans="1:7" x14ac:dyDescent="0.2">
      <c r="A11" s="142">
        <v>2</v>
      </c>
      <c r="B11" s="143" t="s">
        <v>88</v>
      </c>
      <c r="C11" s="124" t="s">
        <v>71</v>
      </c>
      <c r="D11" s="144" t="s">
        <v>69</v>
      </c>
      <c r="E11" s="125">
        <v>1</v>
      </c>
      <c r="F11" s="145"/>
      <c r="G11" s="126">
        <f>ROUND(E11*F11,2)</f>
        <v>0</v>
      </c>
    </row>
    <row r="12" spans="1:7" ht="42.75" customHeight="1" x14ac:dyDescent="0.2">
      <c r="A12" s="141"/>
      <c r="B12" s="123"/>
      <c r="C12" s="285" t="s">
        <v>72</v>
      </c>
      <c r="D12" s="286"/>
      <c r="E12" s="287"/>
      <c r="F12" s="288"/>
      <c r="G12" s="289"/>
    </row>
    <row r="13" spans="1:7" x14ac:dyDescent="0.2">
      <c r="A13" s="142">
        <v>3</v>
      </c>
      <c r="B13" s="143" t="s">
        <v>89</v>
      </c>
      <c r="C13" s="124" t="s">
        <v>73</v>
      </c>
      <c r="D13" s="144" t="s">
        <v>69</v>
      </c>
      <c r="E13" s="125">
        <v>1</v>
      </c>
      <c r="F13" s="145"/>
      <c r="G13" s="126">
        <f>ROUND(E13*F13,2)</f>
        <v>0</v>
      </c>
    </row>
    <row r="14" spans="1:7" ht="39.75" customHeight="1" x14ac:dyDescent="0.2">
      <c r="A14" s="141"/>
      <c r="B14" s="123"/>
      <c r="C14" s="285" t="s">
        <v>74</v>
      </c>
      <c r="D14" s="286"/>
      <c r="E14" s="287"/>
      <c r="F14" s="288"/>
      <c r="G14" s="289"/>
    </row>
    <row r="15" spans="1:7" x14ac:dyDescent="0.2">
      <c r="A15" s="141"/>
      <c r="B15" s="290" t="s">
        <v>90</v>
      </c>
      <c r="C15" s="291"/>
      <c r="D15" s="292"/>
      <c r="E15" s="293"/>
      <c r="F15" s="294"/>
      <c r="G15" s="295"/>
    </row>
    <row r="16" spans="1:7" x14ac:dyDescent="0.2">
      <c r="A16" s="141"/>
      <c r="B16" s="290" t="s">
        <v>91</v>
      </c>
      <c r="C16" s="291"/>
      <c r="D16" s="292"/>
      <c r="E16" s="293"/>
      <c r="F16" s="294"/>
      <c r="G16" s="295"/>
    </row>
    <row r="17" spans="1:7" x14ac:dyDescent="0.2">
      <c r="A17" s="142">
        <v>4</v>
      </c>
      <c r="B17" s="143" t="s">
        <v>92</v>
      </c>
      <c r="C17" s="124" t="s">
        <v>93</v>
      </c>
      <c r="D17" s="144" t="s">
        <v>69</v>
      </c>
      <c r="E17" s="125">
        <v>1</v>
      </c>
      <c r="F17" s="145"/>
      <c r="G17" s="126">
        <f>ROUND(E17*F17,2)</f>
        <v>0</v>
      </c>
    </row>
    <row r="18" spans="1:7" ht="30" customHeight="1" x14ac:dyDescent="0.2">
      <c r="A18" s="141"/>
      <c r="B18" s="123"/>
      <c r="C18" s="285" t="s">
        <v>94</v>
      </c>
      <c r="D18" s="286"/>
      <c r="E18" s="287"/>
      <c r="F18" s="288"/>
      <c r="G18" s="289"/>
    </row>
    <row r="19" spans="1:7" x14ac:dyDescent="0.2">
      <c r="A19" s="141"/>
      <c r="B19" s="290" t="s">
        <v>95</v>
      </c>
      <c r="C19" s="291"/>
      <c r="D19" s="292"/>
      <c r="E19" s="293"/>
      <c r="F19" s="294"/>
      <c r="G19" s="295"/>
    </row>
    <row r="20" spans="1:7" x14ac:dyDescent="0.2">
      <c r="A20" s="141"/>
      <c r="B20" s="290" t="s">
        <v>96</v>
      </c>
      <c r="C20" s="291"/>
      <c r="D20" s="292"/>
      <c r="E20" s="293"/>
      <c r="F20" s="294"/>
      <c r="G20" s="295"/>
    </row>
    <row r="21" spans="1:7" x14ac:dyDescent="0.2">
      <c r="A21" s="142">
        <v>5</v>
      </c>
      <c r="B21" s="143" t="s">
        <v>97</v>
      </c>
      <c r="C21" s="124" t="s">
        <v>98</v>
      </c>
      <c r="D21" s="144" t="s">
        <v>69</v>
      </c>
      <c r="E21" s="125">
        <v>1</v>
      </c>
      <c r="F21" s="145"/>
      <c r="G21" s="126">
        <f>ROUND(E21*F21,2)</f>
        <v>0</v>
      </c>
    </row>
    <row r="22" spans="1:7" ht="29.25" customHeight="1" thickBot="1" x14ac:dyDescent="0.25">
      <c r="A22" s="146"/>
      <c r="B22" s="147"/>
      <c r="C22" s="296" t="s">
        <v>99</v>
      </c>
      <c r="D22" s="297"/>
      <c r="E22" s="298"/>
      <c r="F22" s="299"/>
      <c r="G22" s="300"/>
    </row>
  </sheetData>
  <sheetProtection algorithmName="SHA-512" hashValue="rikNBXKVUnMAYKeBbdGjGN2gdn+dUgOdytxaeeQbPBDeHAuqL5xXEyBzKQqrq6K7XWzCpyCyPKiArm1OADPgDQ==" saltValue="OU+gEpPDQn/EeJWpF6RymQ==" spinCount="100000" sheet="1" objects="1" scenarios="1"/>
  <mergeCells count="15">
    <mergeCell ref="F7:G7"/>
    <mergeCell ref="A1:G1"/>
    <mergeCell ref="C2:G2"/>
    <mergeCell ref="C3:G3"/>
    <mergeCell ref="C4:G4"/>
    <mergeCell ref="C18:G18"/>
    <mergeCell ref="B19:G19"/>
    <mergeCell ref="B20:G20"/>
    <mergeCell ref="C22:G22"/>
    <mergeCell ref="B8:G8"/>
    <mergeCell ref="C10:G10"/>
    <mergeCell ref="C12:G12"/>
    <mergeCell ref="C14:G14"/>
    <mergeCell ref="B15:G15"/>
    <mergeCell ref="B16:G16"/>
  </mergeCells>
  <pageMargins left="0.7" right="0.7" top="0.78740157499999996" bottom="0.78740157499999996" header="0.3" footer="0.3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49"/>
  <sheetViews>
    <sheetView workbookViewId="0">
      <selection activeCell="F8" sqref="F8"/>
    </sheetView>
  </sheetViews>
  <sheetFormatPr defaultRowHeight="12.75" outlineLevelRow="1" x14ac:dyDescent="0.2"/>
  <cols>
    <col min="1" max="1" width="4.28515625" customWidth="1"/>
    <col min="2" max="2" width="14.42578125" customWidth="1"/>
    <col min="3" max="3" width="38.2851562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30" max="33" width="0" hidden="1" customWidth="1"/>
  </cols>
  <sheetData>
    <row r="1" spans="1:60" ht="15.75" x14ac:dyDescent="0.25">
      <c r="A1" s="309" t="str">
        <f>Rekapitulace!B1</f>
        <v>Soupis stavebních prací dodávek a služeb</v>
      </c>
      <c r="B1" s="309"/>
      <c r="C1" s="309"/>
      <c r="D1" s="309"/>
      <c r="E1" s="309"/>
      <c r="F1" s="309"/>
      <c r="G1" s="309"/>
    </row>
    <row r="2" spans="1:60" x14ac:dyDescent="0.2">
      <c r="A2" s="122" t="s">
        <v>42</v>
      </c>
      <c r="B2" s="148" t="s">
        <v>294</v>
      </c>
      <c r="C2" s="313" t="s">
        <v>293</v>
      </c>
      <c r="D2" s="314"/>
      <c r="E2" s="314"/>
      <c r="F2" s="314"/>
      <c r="G2" s="315"/>
    </row>
    <row r="3" spans="1:60" x14ac:dyDescent="0.2">
      <c r="A3" s="122" t="s">
        <v>6</v>
      </c>
      <c r="B3" s="148" t="s">
        <v>295</v>
      </c>
      <c r="C3" s="313" t="s">
        <v>299</v>
      </c>
      <c r="D3" s="314"/>
      <c r="E3" s="314"/>
      <c r="F3" s="314"/>
      <c r="G3" s="315"/>
    </row>
    <row r="4" spans="1:60" x14ac:dyDescent="0.2">
      <c r="A4" s="219" t="s">
        <v>7</v>
      </c>
      <c r="B4" s="220" t="s">
        <v>296</v>
      </c>
      <c r="C4" s="319" t="s">
        <v>76</v>
      </c>
      <c r="D4" s="317"/>
      <c r="E4" s="317"/>
      <c r="F4" s="317"/>
      <c r="G4" s="318"/>
    </row>
    <row r="6" spans="1:60" ht="12.75" customHeight="1" x14ac:dyDescent="0.2">
      <c r="A6" s="221" t="s">
        <v>43</v>
      </c>
      <c r="B6" s="221" t="s">
        <v>44</v>
      </c>
      <c r="C6" s="221" t="s">
        <v>45</v>
      </c>
      <c r="D6" s="221" t="s">
        <v>46</v>
      </c>
      <c r="E6" s="221" t="s">
        <v>47</v>
      </c>
      <c r="F6" s="221" t="s">
        <v>48</v>
      </c>
      <c r="G6" s="221" t="s">
        <v>49</v>
      </c>
      <c r="H6" s="149" t="s">
        <v>111</v>
      </c>
      <c r="I6" s="149" t="s">
        <v>112</v>
      </c>
      <c r="J6" s="149" t="s">
        <v>113</v>
      </c>
      <c r="K6" s="149" t="s">
        <v>114</v>
      </c>
      <c r="L6" s="149" t="s">
        <v>115</v>
      </c>
      <c r="M6" s="149" t="s">
        <v>116</v>
      </c>
      <c r="N6" s="149" t="s">
        <v>117</v>
      </c>
      <c r="O6" s="149" t="s">
        <v>118</v>
      </c>
      <c r="P6" s="149" t="s">
        <v>119</v>
      </c>
      <c r="Q6" s="149" t="s">
        <v>120</v>
      </c>
      <c r="R6" s="149" t="s">
        <v>121</v>
      </c>
      <c r="S6" s="149" t="s">
        <v>122</v>
      </c>
      <c r="T6" s="149" t="s">
        <v>123</v>
      </c>
      <c r="U6" s="150" t="s">
        <v>124</v>
      </c>
    </row>
    <row r="7" spans="1:60" x14ac:dyDescent="0.2">
      <c r="A7" s="221" t="s">
        <v>50</v>
      </c>
      <c r="B7" s="221" t="s">
        <v>64</v>
      </c>
      <c r="C7" s="221" t="s">
        <v>65</v>
      </c>
      <c r="D7" s="221"/>
      <c r="E7" s="221"/>
      <c r="F7" s="221"/>
      <c r="G7" s="222">
        <f>SUMIF(AE8:AE8,"&lt;&gt;NOR",G8:G8)</f>
        <v>0</v>
      </c>
      <c r="H7" s="153"/>
      <c r="I7" s="153">
        <f>SUM(I8:I8)</f>
        <v>7.54</v>
      </c>
      <c r="J7" s="153"/>
      <c r="K7" s="153">
        <f>SUM(K8:K8)</f>
        <v>4204.1000000000004</v>
      </c>
      <c r="L7" s="153"/>
      <c r="M7" s="153">
        <f>SUM(M8:M8)</f>
        <v>0</v>
      </c>
      <c r="N7" s="152"/>
      <c r="O7" s="152">
        <f>SUM(O8:O8)</f>
        <v>0</v>
      </c>
      <c r="P7" s="152"/>
      <c r="Q7" s="152">
        <f>SUM(Q8:Q8)</f>
        <v>0</v>
      </c>
      <c r="R7" s="152"/>
      <c r="S7" s="152"/>
      <c r="T7" s="151"/>
      <c r="U7" s="152">
        <f>SUM(U8:U8)</f>
        <v>13.1</v>
      </c>
      <c r="AE7" t="s">
        <v>125</v>
      </c>
    </row>
    <row r="8" spans="1:60" outlineLevel="1" x14ac:dyDescent="0.2">
      <c r="A8" s="154">
        <v>1</v>
      </c>
      <c r="B8" s="123" t="s">
        <v>126</v>
      </c>
      <c r="C8" s="124" t="s">
        <v>127</v>
      </c>
      <c r="D8" s="155" t="s">
        <v>51</v>
      </c>
      <c r="E8" s="125">
        <v>94.22</v>
      </c>
      <c r="F8" s="145"/>
      <c r="G8" s="126">
        <f>E8*F8</f>
        <v>0</v>
      </c>
      <c r="H8" s="126">
        <v>0.08</v>
      </c>
      <c r="I8" s="126">
        <f>ROUND(E8*H8,2)</f>
        <v>7.54</v>
      </c>
      <c r="J8" s="126">
        <v>44.620000000000005</v>
      </c>
      <c r="K8" s="126">
        <f>ROUND(E8*J8,2)</f>
        <v>4204.1000000000004</v>
      </c>
      <c r="L8" s="126">
        <v>21</v>
      </c>
      <c r="M8" s="126">
        <f>G8*(1+L8/100)</f>
        <v>0</v>
      </c>
      <c r="N8" s="155">
        <v>0</v>
      </c>
      <c r="O8" s="155">
        <f>ROUND(E8*N8,5)</f>
        <v>0</v>
      </c>
      <c r="P8" s="155">
        <v>0</v>
      </c>
      <c r="Q8" s="155">
        <f>ROUND(E8*P8,5)</f>
        <v>0</v>
      </c>
      <c r="R8" s="155"/>
      <c r="S8" s="155"/>
      <c r="T8" s="156">
        <v>0.13900000000000001</v>
      </c>
      <c r="U8" s="155">
        <f>ROUND(E8*T8,2)</f>
        <v>13.1</v>
      </c>
      <c r="V8" s="157"/>
      <c r="W8" s="157"/>
      <c r="X8" s="157"/>
      <c r="Y8" s="157"/>
      <c r="Z8" s="157"/>
      <c r="AA8" s="157"/>
      <c r="AB8" s="157"/>
      <c r="AC8" s="157"/>
      <c r="AD8" s="157"/>
      <c r="AE8" s="157" t="s">
        <v>128</v>
      </c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</row>
    <row r="9" spans="1:60" x14ac:dyDescent="0.2">
      <c r="A9" s="221" t="s">
        <v>50</v>
      </c>
      <c r="B9" s="221" t="s">
        <v>62</v>
      </c>
      <c r="C9" s="221" t="s">
        <v>63</v>
      </c>
      <c r="D9" s="221"/>
      <c r="E9" s="221"/>
      <c r="F9" s="221"/>
      <c r="G9" s="222">
        <f>SUMIF(AE10:AE20,"&lt;&gt;NOR",G10:G20)</f>
        <v>0</v>
      </c>
      <c r="H9" s="159"/>
      <c r="I9" s="159">
        <f>SUM(I10:I20)</f>
        <v>208.03</v>
      </c>
      <c r="J9" s="159"/>
      <c r="K9" s="159">
        <f>SUM(K10:K20)</f>
        <v>9902.59</v>
      </c>
      <c r="L9" s="159"/>
      <c r="M9" s="159">
        <f>SUM(M10:M20)</f>
        <v>0</v>
      </c>
      <c r="N9" s="158"/>
      <c r="O9" s="158">
        <f>SUM(O10:O20)</f>
        <v>8.7100000000000007E-3</v>
      </c>
      <c r="P9" s="158"/>
      <c r="Q9" s="158">
        <f>SUM(Q10:Q20)</f>
        <v>0.16002</v>
      </c>
      <c r="R9" s="158"/>
      <c r="S9" s="158"/>
      <c r="T9" s="160"/>
      <c r="U9" s="158">
        <f>SUM(U10:U20)</f>
        <v>12.5</v>
      </c>
      <c r="AE9" t="s">
        <v>125</v>
      </c>
    </row>
    <row r="10" spans="1:60" ht="22.5" outlineLevel="1" x14ac:dyDescent="0.2">
      <c r="A10" s="154">
        <v>2</v>
      </c>
      <c r="B10" s="123" t="s">
        <v>129</v>
      </c>
      <c r="C10" s="124" t="s">
        <v>130</v>
      </c>
      <c r="D10" s="155" t="s">
        <v>54</v>
      </c>
      <c r="E10" s="125">
        <v>2.9489999999999998</v>
      </c>
      <c r="F10" s="145"/>
      <c r="G10" s="126">
        <f>E10*F10</f>
        <v>0</v>
      </c>
      <c r="H10" s="126">
        <v>0</v>
      </c>
      <c r="I10" s="126">
        <f>ROUND(E10*H10,2)</f>
        <v>0</v>
      </c>
      <c r="J10" s="126">
        <v>193</v>
      </c>
      <c r="K10" s="126">
        <f>ROUND(E10*J10,2)</f>
        <v>569.16</v>
      </c>
      <c r="L10" s="126">
        <v>21</v>
      </c>
      <c r="M10" s="126">
        <f>G10*(1+L10/100)</f>
        <v>0</v>
      </c>
      <c r="N10" s="155">
        <v>0</v>
      </c>
      <c r="O10" s="155">
        <f>ROUND(E10*N10,5)</f>
        <v>0</v>
      </c>
      <c r="P10" s="155">
        <v>0</v>
      </c>
      <c r="Q10" s="155">
        <f>ROUND(E10*P10,5)</f>
        <v>0</v>
      </c>
      <c r="R10" s="155"/>
      <c r="S10" s="155"/>
      <c r="T10" s="156">
        <v>0.49</v>
      </c>
      <c r="U10" s="155">
        <f>ROUND(E10*T10,2)</f>
        <v>1.45</v>
      </c>
      <c r="V10" s="157"/>
      <c r="W10" s="157"/>
      <c r="X10" s="157"/>
      <c r="Y10" s="157"/>
      <c r="Z10" s="157"/>
      <c r="AA10" s="157"/>
      <c r="AB10" s="157"/>
      <c r="AC10" s="157"/>
      <c r="AD10" s="157"/>
      <c r="AE10" s="157" t="s">
        <v>128</v>
      </c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</row>
    <row r="11" spans="1:60" ht="22.5" outlineLevel="1" x14ac:dyDescent="0.2">
      <c r="A11" s="154">
        <v>3</v>
      </c>
      <c r="B11" s="123" t="s">
        <v>131</v>
      </c>
      <c r="C11" s="124" t="s">
        <v>132</v>
      </c>
      <c r="D11" s="155" t="s">
        <v>54</v>
      </c>
      <c r="E11" s="125">
        <v>11.627000000000001</v>
      </c>
      <c r="F11" s="145"/>
      <c r="G11" s="126">
        <f t="shared" ref="G11:G19" si="0">E11*F11</f>
        <v>0</v>
      </c>
      <c r="H11" s="126">
        <v>0</v>
      </c>
      <c r="I11" s="126">
        <f>ROUND(E11*H11,2)</f>
        <v>0</v>
      </c>
      <c r="J11" s="126">
        <v>174.5</v>
      </c>
      <c r="K11" s="126">
        <f>ROUND(E11*J11,2)</f>
        <v>2028.91</v>
      </c>
      <c r="L11" s="126">
        <v>21</v>
      </c>
      <c r="M11" s="126">
        <f>G11*(1+L11/100)</f>
        <v>0</v>
      </c>
      <c r="N11" s="155">
        <v>0</v>
      </c>
      <c r="O11" s="155">
        <f>ROUND(E11*N11,5)</f>
        <v>0</v>
      </c>
      <c r="P11" s="155">
        <v>0</v>
      </c>
      <c r="Q11" s="155">
        <f>ROUND(E11*P11,5)</f>
        <v>0</v>
      </c>
      <c r="R11" s="155"/>
      <c r="S11" s="155"/>
      <c r="T11" s="156">
        <v>0.49</v>
      </c>
      <c r="U11" s="155">
        <f>ROUND(E11*T11,2)</f>
        <v>5.7</v>
      </c>
      <c r="V11" s="157"/>
      <c r="W11" s="157"/>
      <c r="X11" s="157"/>
      <c r="Y11" s="157"/>
      <c r="Z11" s="157"/>
      <c r="AA11" s="157"/>
      <c r="AB11" s="157"/>
      <c r="AC11" s="157"/>
      <c r="AD11" s="157"/>
      <c r="AE11" s="157" t="s">
        <v>128</v>
      </c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</row>
    <row r="12" spans="1:60" outlineLevel="1" x14ac:dyDescent="0.2">
      <c r="A12" s="154">
        <v>4</v>
      </c>
      <c r="B12" s="123" t="s">
        <v>133</v>
      </c>
      <c r="C12" s="124" t="s">
        <v>134</v>
      </c>
      <c r="D12" s="155" t="s">
        <v>135</v>
      </c>
      <c r="E12" s="125">
        <v>1</v>
      </c>
      <c r="F12" s="145"/>
      <c r="G12" s="126">
        <f t="shared" si="0"/>
        <v>0</v>
      </c>
      <c r="H12" s="126">
        <v>0</v>
      </c>
      <c r="I12" s="126">
        <f>ROUND(E12*H12,2)</f>
        <v>0</v>
      </c>
      <c r="J12" s="126">
        <v>48.3</v>
      </c>
      <c r="K12" s="126">
        <f>ROUND(E12*J12,2)</f>
        <v>48.3</v>
      </c>
      <c r="L12" s="126">
        <v>21</v>
      </c>
      <c r="M12" s="126">
        <f>G12*(1+L12/100)</f>
        <v>0</v>
      </c>
      <c r="N12" s="155">
        <v>0</v>
      </c>
      <c r="O12" s="155">
        <f>ROUND(E12*N12,5)</f>
        <v>0</v>
      </c>
      <c r="P12" s="155">
        <v>0</v>
      </c>
      <c r="Q12" s="155">
        <f>ROUND(E12*P12,5)</f>
        <v>0</v>
      </c>
      <c r="R12" s="155"/>
      <c r="S12" s="155"/>
      <c r="T12" s="156">
        <v>0</v>
      </c>
      <c r="U12" s="155">
        <f>ROUND(E12*T12,2)</f>
        <v>0</v>
      </c>
      <c r="V12" s="157"/>
      <c r="W12" s="157"/>
      <c r="X12" s="157"/>
      <c r="Y12" s="157"/>
      <c r="Z12" s="157"/>
      <c r="AA12" s="157"/>
      <c r="AB12" s="157"/>
      <c r="AC12" s="157"/>
      <c r="AD12" s="157"/>
      <c r="AE12" s="157" t="s">
        <v>128</v>
      </c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</row>
    <row r="13" spans="1:60" outlineLevel="1" x14ac:dyDescent="0.2">
      <c r="A13" s="154">
        <v>5</v>
      </c>
      <c r="B13" s="123" t="s">
        <v>136</v>
      </c>
      <c r="C13" s="124" t="s">
        <v>137</v>
      </c>
      <c r="D13" s="155" t="s">
        <v>135</v>
      </c>
      <c r="E13" s="125">
        <v>2</v>
      </c>
      <c r="F13" s="145"/>
      <c r="G13" s="126">
        <f t="shared" si="0"/>
        <v>0</v>
      </c>
      <c r="H13" s="126">
        <v>0</v>
      </c>
      <c r="I13" s="126">
        <f>ROUND(E13*H13,2)</f>
        <v>0</v>
      </c>
      <c r="J13" s="126">
        <v>48.3</v>
      </c>
      <c r="K13" s="126">
        <f>ROUND(E13*J13,2)</f>
        <v>96.6</v>
      </c>
      <c r="L13" s="126">
        <v>21</v>
      </c>
      <c r="M13" s="126">
        <f>G13*(1+L13/100)</f>
        <v>0</v>
      </c>
      <c r="N13" s="155">
        <v>0</v>
      </c>
      <c r="O13" s="155">
        <f>ROUND(E13*N13,5)</f>
        <v>0</v>
      </c>
      <c r="P13" s="155">
        <v>0</v>
      </c>
      <c r="Q13" s="155">
        <f>ROUND(E13*P13,5)</f>
        <v>0</v>
      </c>
      <c r="R13" s="155"/>
      <c r="S13" s="155"/>
      <c r="T13" s="156">
        <v>0</v>
      </c>
      <c r="U13" s="155">
        <f>ROUND(E13*T13,2)</f>
        <v>0</v>
      </c>
      <c r="V13" s="157"/>
      <c r="W13" s="157"/>
      <c r="X13" s="157"/>
      <c r="Y13" s="157"/>
      <c r="Z13" s="157"/>
      <c r="AA13" s="157"/>
      <c r="AB13" s="157"/>
      <c r="AC13" s="157"/>
      <c r="AD13" s="157"/>
      <c r="AE13" s="157" t="s">
        <v>128</v>
      </c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</row>
    <row r="14" spans="1:60" outlineLevel="1" x14ac:dyDescent="0.2">
      <c r="A14" s="154">
        <v>6</v>
      </c>
      <c r="B14" s="123" t="s">
        <v>138</v>
      </c>
      <c r="C14" s="124" t="s">
        <v>139</v>
      </c>
      <c r="D14" s="155" t="s">
        <v>54</v>
      </c>
      <c r="E14" s="125">
        <v>43.728000000000002</v>
      </c>
      <c r="F14" s="145"/>
      <c r="G14" s="126">
        <f t="shared" si="0"/>
        <v>0</v>
      </c>
      <c r="H14" s="126">
        <v>0</v>
      </c>
      <c r="I14" s="126">
        <f>ROUND(E14*H14,2)</f>
        <v>0</v>
      </c>
      <c r="J14" s="126">
        <v>15.6</v>
      </c>
      <c r="K14" s="126">
        <f>ROUND(E14*J14,2)</f>
        <v>682.16</v>
      </c>
      <c r="L14" s="126">
        <v>21</v>
      </c>
      <c r="M14" s="126">
        <f>G14*(1+L14/100)</f>
        <v>0</v>
      </c>
      <c r="N14" s="155">
        <v>0</v>
      </c>
      <c r="O14" s="155">
        <f>ROUND(E14*N14,5)</f>
        <v>0</v>
      </c>
      <c r="P14" s="155">
        <v>0</v>
      </c>
      <c r="Q14" s="155">
        <f>ROUND(E14*P14,5)</f>
        <v>0</v>
      </c>
      <c r="R14" s="155"/>
      <c r="S14" s="155"/>
      <c r="T14" s="156">
        <v>0</v>
      </c>
      <c r="U14" s="155">
        <f>ROUND(E14*T14,2)</f>
        <v>0</v>
      </c>
      <c r="V14" s="157"/>
      <c r="W14" s="157"/>
      <c r="X14" s="157"/>
      <c r="Y14" s="157"/>
      <c r="Z14" s="157"/>
      <c r="AA14" s="157"/>
      <c r="AB14" s="157"/>
      <c r="AC14" s="157"/>
      <c r="AD14" s="157"/>
      <c r="AE14" s="157" t="s">
        <v>128</v>
      </c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</row>
    <row r="15" spans="1:60" outlineLevel="1" x14ac:dyDescent="0.2">
      <c r="A15" s="154"/>
      <c r="B15" s="123"/>
      <c r="C15" s="161" t="s">
        <v>140</v>
      </c>
      <c r="D15" s="162"/>
      <c r="E15" s="163">
        <v>43.728000000000002</v>
      </c>
      <c r="F15" s="126"/>
      <c r="G15" s="126"/>
      <c r="H15" s="126"/>
      <c r="I15" s="126"/>
      <c r="J15" s="126"/>
      <c r="K15" s="126"/>
      <c r="L15" s="126"/>
      <c r="M15" s="126"/>
      <c r="N15" s="155"/>
      <c r="O15" s="155"/>
      <c r="P15" s="155"/>
      <c r="Q15" s="155"/>
      <c r="R15" s="155"/>
      <c r="S15" s="155"/>
      <c r="T15" s="156"/>
      <c r="U15" s="155"/>
      <c r="V15" s="157"/>
      <c r="W15" s="157"/>
      <c r="X15" s="157"/>
      <c r="Y15" s="157"/>
      <c r="Z15" s="157"/>
      <c r="AA15" s="157"/>
      <c r="AB15" s="157"/>
      <c r="AC15" s="157"/>
      <c r="AD15" s="157"/>
      <c r="AE15" s="157" t="s">
        <v>141</v>
      </c>
      <c r="AF15" s="157">
        <v>0</v>
      </c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</row>
    <row r="16" spans="1:60" outlineLevel="1" x14ac:dyDescent="0.2">
      <c r="A16" s="154">
        <v>7</v>
      </c>
      <c r="B16" s="123" t="s">
        <v>142</v>
      </c>
      <c r="C16" s="124" t="s">
        <v>143</v>
      </c>
      <c r="D16" s="155" t="s">
        <v>52</v>
      </c>
      <c r="E16" s="125">
        <v>17.78</v>
      </c>
      <c r="F16" s="145"/>
      <c r="G16" s="126">
        <f t="shared" si="0"/>
        <v>0</v>
      </c>
      <c r="H16" s="126">
        <v>11.7</v>
      </c>
      <c r="I16" s="126">
        <f>ROUND(E16*H16,2)</f>
        <v>208.03</v>
      </c>
      <c r="J16" s="126">
        <v>85.2</v>
      </c>
      <c r="K16" s="126">
        <f>ROUND(E16*J16,2)</f>
        <v>1514.86</v>
      </c>
      <c r="L16" s="126">
        <v>21</v>
      </c>
      <c r="M16" s="126">
        <f>G16*(1+L16/100)</f>
        <v>0</v>
      </c>
      <c r="N16" s="155">
        <v>4.8999999999999998E-4</v>
      </c>
      <c r="O16" s="155">
        <f>ROUND(E16*N16,5)</f>
        <v>8.7100000000000007E-3</v>
      </c>
      <c r="P16" s="155">
        <v>8.9999999999999993E-3</v>
      </c>
      <c r="Q16" s="155">
        <f>ROUND(E16*P16,5)</f>
        <v>0.16002</v>
      </c>
      <c r="R16" s="155"/>
      <c r="S16" s="155"/>
      <c r="T16" s="156">
        <v>0.30099999999999999</v>
      </c>
      <c r="U16" s="155">
        <f>ROUND(E16*T16,2)</f>
        <v>5.35</v>
      </c>
      <c r="V16" s="157"/>
      <c r="W16" s="157"/>
      <c r="X16" s="157"/>
      <c r="Y16" s="157"/>
      <c r="Z16" s="157"/>
      <c r="AA16" s="157"/>
      <c r="AB16" s="157"/>
      <c r="AC16" s="157"/>
      <c r="AD16" s="157"/>
      <c r="AE16" s="157" t="s">
        <v>128</v>
      </c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</row>
    <row r="17" spans="1:60" outlineLevel="1" x14ac:dyDescent="0.2">
      <c r="A17" s="154"/>
      <c r="B17" s="123"/>
      <c r="C17" s="161" t="s">
        <v>144</v>
      </c>
      <c r="D17" s="162"/>
      <c r="E17" s="163">
        <v>17.78</v>
      </c>
      <c r="F17" s="126"/>
      <c r="G17" s="126"/>
      <c r="H17" s="126"/>
      <c r="I17" s="126"/>
      <c r="J17" s="126"/>
      <c r="K17" s="126"/>
      <c r="L17" s="126"/>
      <c r="M17" s="126"/>
      <c r="N17" s="155"/>
      <c r="O17" s="155"/>
      <c r="P17" s="155"/>
      <c r="Q17" s="155"/>
      <c r="R17" s="155"/>
      <c r="S17" s="155"/>
      <c r="T17" s="156"/>
      <c r="U17" s="155"/>
      <c r="V17" s="157"/>
      <c r="W17" s="157"/>
      <c r="X17" s="157"/>
      <c r="Y17" s="157"/>
      <c r="Z17" s="157"/>
      <c r="AA17" s="157"/>
      <c r="AB17" s="157"/>
      <c r="AC17" s="157"/>
      <c r="AD17" s="157"/>
      <c r="AE17" s="157" t="s">
        <v>141</v>
      </c>
      <c r="AF17" s="157">
        <v>0</v>
      </c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</row>
    <row r="18" spans="1:60" outlineLevel="1" x14ac:dyDescent="0.2">
      <c r="A18" s="154">
        <v>8</v>
      </c>
      <c r="B18" s="123" t="s">
        <v>145</v>
      </c>
      <c r="C18" s="124" t="s">
        <v>146</v>
      </c>
      <c r="D18" s="155" t="s">
        <v>54</v>
      </c>
      <c r="E18" s="125">
        <v>11.627000000000001</v>
      </c>
      <c r="F18" s="145"/>
      <c r="G18" s="126">
        <f t="shared" si="0"/>
        <v>0</v>
      </c>
      <c r="H18" s="126">
        <v>0</v>
      </c>
      <c r="I18" s="126">
        <f>ROUND(E18*H18,2)</f>
        <v>0</v>
      </c>
      <c r="J18" s="126">
        <v>300</v>
      </c>
      <c r="K18" s="126">
        <f>ROUND(E18*J18,2)</f>
        <v>3488.1</v>
      </c>
      <c r="L18" s="126">
        <v>21</v>
      </c>
      <c r="M18" s="126">
        <f>G18*(1+L18/100)</f>
        <v>0</v>
      </c>
      <c r="N18" s="155">
        <v>0</v>
      </c>
      <c r="O18" s="155">
        <f>ROUND(E18*N18,5)</f>
        <v>0</v>
      </c>
      <c r="P18" s="155">
        <v>0</v>
      </c>
      <c r="Q18" s="155">
        <f>ROUND(E18*P18,5)</f>
        <v>0</v>
      </c>
      <c r="R18" s="155"/>
      <c r="S18" s="155"/>
      <c r="T18" s="156">
        <v>0</v>
      </c>
      <c r="U18" s="155">
        <f>ROUND(E18*T18,2)</f>
        <v>0</v>
      </c>
      <c r="V18" s="157"/>
      <c r="W18" s="157"/>
      <c r="X18" s="157"/>
      <c r="Y18" s="157"/>
      <c r="Z18" s="157"/>
      <c r="AA18" s="157"/>
      <c r="AB18" s="157"/>
      <c r="AC18" s="157"/>
      <c r="AD18" s="157"/>
      <c r="AE18" s="157" t="s">
        <v>128</v>
      </c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</row>
    <row r="19" spans="1:60" outlineLevel="1" x14ac:dyDescent="0.2">
      <c r="A19" s="154">
        <v>9</v>
      </c>
      <c r="B19" s="123" t="s">
        <v>147</v>
      </c>
      <c r="C19" s="124" t="s">
        <v>148</v>
      </c>
      <c r="D19" s="155" t="s">
        <v>54</v>
      </c>
      <c r="E19" s="125">
        <v>2.9489999999999998</v>
      </c>
      <c r="F19" s="145"/>
      <c r="G19" s="126">
        <f t="shared" si="0"/>
        <v>0</v>
      </c>
      <c r="H19" s="126">
        <v>0</v>
      </c>
      <c r="I19" s="126">
        <f>ROUND(E19*H19,2)</f>
        <v>0</v>
      </c>
      <c r="J19" s="126">
        <v>500</v>
      </c>
      <c r="K19" s="126">
        <f>ROUND(E19*J19,2)</f>
        <v>1474.5</v>
      </c>
      <c r="L19" s="126">
        <v>21</v>
      </c>
      <c r="M19" s="126">
        <f>G19*(1+L19/100)</f>
        <v>0</v>
      </c>
      <c r="N19" s="155">
        <v>0</v>
      </c>
      <c r="O19" s="155">
        <f>ROUND(E19*N19,5)</f>
        <v>0</v>
      </c>
      <c r="P19" s="155">
        <v>0</v>
      </c>
      <c r="Q19" s="155">
        <f>ROUND(E19*P19,5)</f>
        <v>0</v>
      </c>
      <c r="R19" s="155"/>
      <c r="S19" s="155"/>
      <c r="T19" s="156">
        <v>0</v>
      </c>
      <c r="U19" s="155">
        <f>ROUND(E19*T19,2)</f>
        <v>0</v>
      </c>
      <c r="V19" s="157"/>
      <c r="W19" s="157"/>
      <c r="X19" s="157"/>
      <c r="Y19" s="157"/>
      <c r="Z19" s="157"/>
      <c r="AA19" s="157"/>
      <c r="AB19" s="157"/>
      <c r="AC19" s="157"/>
      <c r="AD19" s="157"/>
      <c r="AE19" s="157" t="s">
        <v>128</v>
      </c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</row>
    <row r="20" spans="1:60" outlineLevel="1" x14ac:dyDescent="0.2">
      <c r="A20" s="154"/>
      <c r="B20" s="123"/>
      <c r="C20" s="161" t="s">
        <v>149</v>
      </c>
      <c r="D20" s="162"/>
      <c r="E20" s="163">
        <v>2.9489999999999998</v>
      </c>
      <c r="F20" s="126"/>
      <c r="G20" s="126"/>
      <c r="H20" s="126"/>
      <c r="I20" s="126"/>
      <c r="J20" s="126"/>
      <c r="K20" s="126"/>
      <c r="L20" s="126"/>
      <c r="M20" s="126"/>
      <c r="N20" s="155"/>
      <c r="O20" s="155"/>
      <c r="P20" s="155"/>
      <c r="Q20" s="155"/>
      <c r="R20" s="155"/>
      <c r="S20" s="155"/>
      <c r="T20" s="156"/>
      <c r="U20" s="155"/>
      <c r="V20" s="157"/>
      <c r="W20" s="157"/>
      <c r="X20" s="157"/>
      <c r="Y20" s="157"/>
      <c r="Z20" s="157"/>
      <c r="AA20" s="157"/>
      <c r="AB20" s="157"/>
      <c r="AC20" s="157"/>
      <c r="AD20" s="157"/>
      <c r="AE20" s="157" t="s">
        <v>141</v>
      </c>
      <c r="AF20" s="157">
        <v>0</v>
      </c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</row>
    <row r="21" spans="1:60" x14ac:dyDescent="0.2">
      <c r="A21" s="221" t="s">
        <v>50</v>
      </c>
      <c r="B21" s="221" t="s">
        <v>56</v>
      </c>
      <c r="C21" s="221" t="s">
        <v>57</v>
      </c>
      <c r="D21" s="221"/>
      <c r="E21" s="221"/>
      <c r="F21" s="221"/>
      <c r="G21" s="222">
        <f>SUMIF(AE22:AE97,"&lt;&gt;NOR",G22:G97)</f>
        <v>0</v>
      </c>
      <c r="H21" s="159"/>
      <c r="I21" s="159">
        <f>SUM(I22:I97)</f>
        <v>84944.37000000001</v>
      </c>
      <c r="J21" s="159"/>
      <c r="K21" s="159">
        <f>SUM(K22:K97)</f>
        <v>91316.359999999986</v>
      </c>
      <c r="L21" s="159"/>
      <c r="M21" s="159">
        <f>SUM(M22:M97)</f>
        <v>0</v>
      </c>
      <c r="N21" s="158"/>
      <c r="O21" s="158">
        <f>SUM(O22:O97)</f>
        <v>3.7019200000000003</v>
      </c>
      <c r="P21" s="158"/>
      <c r="Q21" s="158">
        <f>SUM(Q22:Q97)</f>
        <v>2.9568300000000001</v>
      </c>
      <c r="R21" s="158"/>
      <c r="S21" s="158"/>
      <c r="T21" s="160"/>
      <c r="U21" s="158">
        <f>SUM(U22:U97)</f>
        <v>187.57999999999998</v>
      </c>
      <c r="AE21" t="s">
        <v>125</v>
      </c>
    </row>
    <row r="22" spans="1:60" outlineLevel="1" x14ac:dyDescent="0.2">
      <c r="A22" s="154">
        <v>10</v>
      </c>
      <c r="B22" s="123" t="s">
        <v>150</v>
      </c>
      <c r="C22" s="124" t="s">
        <v>151</v>
      </c>
      <c r="D22" s="155" t="s">
        <v>51</v>
      </c>
      <c r="E22" s="125">
        <v>217.34625</v>
      </c>
      <c r="F22" s="145"/>
      <c r="G22" s="126">
        <f>E22*F22</f>
        <v>0</v>
      </c>
      <c r="H22" s="126">
        <v>0</v>
      </c>
      <c r="I22" s="126">
        <f>ROUND(E22*H22,2)</f>
        <v>0</v>
      </c>
      <c r="J22" s="126">
        <v>22.2</v>
      </c>
      <c r="K22" s="126">
        <f>ROUND(E22*J22,2)</f>
        <v>4825.09</v>
      </c>
      <c r="L22" s="126">
        <v>21</v>
      </c>
      <c r="M22" s="126">
        <f>G22*(1+L22/100)</f>
        <v>0</v>
      </c>
      <c r="N22" s="155">
        <v>0</v>
      </c>
      <c r="O22" s="155">
        <f>ROUND(E22*N22,5)</f>
        <v>0</v>
      </c>
      <c r="P22" s="155">
        <v>7.0000000000000001E-3</v>
      </c>
      <c r="Q22" s="155">
        <f>ROUND(E22*P22,5)</f>
        <v>1.52142</v>
      </c>
      <c r="R22" s="155"/>
      <c r="S22" s="155"/>
      <c r="T22" s="156">
        <v>0.06</v>
      </c>
      <c r="U22" s="155">
        <f>ROUND(E22*T22,2)</f>
        <v>13.04</v>
      </c>
      <c r="V22" s="157"/>
      <c r="W22" s="157"/>
      <c r="X22" s="157"/>
      <c r="Y22" s="157"/>
      <c r="Z22" s="157"/>
      <c r="AA22" s="157"/>
      <c r="AB22" s="157"/>
      <c r="AC22" s="157"/>
      <c r="AD22" s="157"/>
      <c r="AE22" s="157" t="s">
        <v>128</v>
      </c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</row>
    <row r="23" spans="1:60" ht="15" customHeight="1" outlineLevel="1" x14ac:dyDescent="0.2">
      <c r="A23" s="154"/>
      <c r="B23" s="123"/>
      <c r="C23" s="285" t="s">
        <v>152</v>
      </c>
      <c r="D23" s="286"/>
      <c r="E23" s="287"/>
      <c r="F23" s="288"/>
      <c r="G23" s="289"/>
      <c r="H23" s="126"/>
      <c r="I23" s="126"/>
      <c r="J23" s="126"/>
      <c r="K23" s="126"/>
      <c r="L23" s="126"/>
      <c r="M23" s="126"/>
      <c r="N23" s="155"/>
      <c r="O23" s="155"/>
      <c r="P23" s="155"/>
      <c r="Q23" s="155"/>
      <c r="R23" s="155"/>
      <c r="S23" s="155"/>
      <c r="T23" s="156"/>
      <c r="U23" s="155"/>
      <c r="V23" s="157"/>
      <c r="W23" s="157"/>
      <c r="X23" s="157"/>
      <c r="Y23" s="157"/>
      <c r="Z23" s="157"/>
      <c r="AA23" s="157"/>
      <c r="AB23" s="157"/>
      <c r="AC23" s="157"/>
      <c r="AD23" s="157"/>
      <c r="AE23" s="157" t="s">
        <v>153</v>
      </c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64" t="str">
        <f>C23</f>
        <v>Laťování po cca 160 mm</v>
      </c>
      <c r="BB23" s="157"/>
      <c r="BC23" s="157"/>
      <c r="BD23" s="157"/>
      <c r="BE23" s="157"/>
      <c r="BF23" s="157"/>
      <c r="BG23" s="157"/>
      <c r="BH23" s="157"/>
    </row>
    <row r="24" spans="1:60" outlineLevel="1" x14ac:dyDescent="0.2">
      <c r="A24" s="154"/>
      <c r="B24" s="123"/>
      <c r="C24" s="161" t="s">
        <v>154</v>
      </c>
      <c r="D24" s="162"/>
      <c r="E24" s="163">
        <v>217.34625</v>
      </c>
      <c r="F24" s="126"/>
      <c r="G24" s="126"/>
      <c r="H24" s="126"/>
      <c r="I24" s="126"/>
      <c r="J24" s="126"/>
      <c r="K24" s="126"/>
      <c r="L24" s="126"/>
      <c r="M24" s="126"/>
      <c r="N24" s="155"/>
      <c r="O24" s="155"/>
      <c r="P24" s="155"/>
      <c r="Q24" s="155"/>
      <c r="R24" s="155"/>
      <c r="S24" s="155"/>
      <c r="T24" s="156"/>
      <c r="U24" s="155"/>
      <c r="V24" s="157"/>
      <c r="W24" s="157"/>
      <c r="X24" s="157"/>
      <c r="Y24" s="157"/>
      <c r="Z24" s="157"/>
      <c r="AA24" s="157"/>
      <c r="AB24" s="157"/>
      <c r="AC24" s="157"/>
      <c r="AD24" s="157"/>
      <c r="AE24" s="157" t="s">
        <v>141</v>
      </c>
      <c r="AF24" s="157">
        <v>0</v>
      </c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</row>
    <row r="25" spans="1:60" outlineLevel="1" x14ac:dyDescent="0.2">
      <c r="A25" s="154">
        <v>11</v>
      </c>
      <c r="B25" s="123" t="s">
        <v>155</v>
      </c>
      <c r="C25" s="124" t="s">
        <v>156</v>
      </c>
      <c r="D25" s="155" t="s">
        <v>52</v>
      </c>
      <c r="E25" s="125">
        <v>17.5</v>
      </c>
      <c r="F25" s="145"/>
      <c r="G25" s="126">
        <f>E25*F25</f>
        <v>0</v>
      </c>
      <c r="H25" s="126">
        <v>3.83</v>
      </c>
      <c r="I25" s="126">
        <f>ROUND(E25*H25,2)</f>
        <v>67.03</v>
      </c>
      <c r="J25" s="126">
        <v>105.67</v>
      </c>
      <c r="K25" s="126">
        <f>ROUND(E25*J25,2)</f>
        <v>1849.23</v>
      </c>
      <c r="L25" s="126">
        <v>21</v>
      </c>
      <c r="M25" s="126">
        <f>G25*(1+L25/100)</f>
        <v>0</v>
      </c>
      <c r="N25" s="155">
        <v>1.6000000000000001E-4</v>
      </c>
      <c r="O25" s="155">
        <f>ROUND(E25*N25,5)</f>
        <v>2.8E-3</v>
      </c>
      <c r="P25" s="155">
        <v>6.6E-3</v>
      </c>
      <c r="Q25" s="155">
        <f>ROUND(E25*P25,5)</f>
        <v>0.11550000000000001</v>
      </c>
      <c r="R25" s="155"/>
      <c r="S25" s="155"/>
      <c r="T25" s="156">
        <v>0.23069999999999999</v>
      </c>
      <c r="U25" s="155">
        <f>ROUND(E25*T25,2)</f>
        <v>4.04</v>
      </c>
      <c r="V25" s="157"/>
      <c r="W25" s="157"/>
      <c r="X25" s="157"/>
      <c r="Y25" s="157"/>
      <c r="Z25" s="157"/>
      <c r="AA25" s="157"/>
      <c r="AB25" s="157"/>
      <c r="AC25" s="157"/>
      <c r="AD25" s="157"/>
      <c r="AE25" s="157" t="s">
        <v>128</v>
      </c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</row>
    <row r="26" spans="1:60" ht="15" customHeight="1" outlineLevel="1" x14ac:dyDescent="0.2">
      <c r="A26" s="154"/>
      <c r="B26" s="123"/>
      <c r="C26" s="285" t="s">
        <v>157</v>
      </c>
      <c r="D26" s="286"/>
      <c r="E26" s="287"/>
      <c r="F26" s="288"/>
      <c r="G26" s="289"/>
      <c r="H26" s="126"/>
      <c r="I26" s="126"/>
      <c r="J26" s="126"/>
      <c r="K26" s="126"/>
      <c r="L26" s="126"/>
      <c r="M26" s="126"/>
      <c r="N26" s="155"/>
      <c r="O26" s="155"/>
      <c r="P26" s="155"/>
      <c r="Q26" s="155"/>
      <c r="R26" s="155"/>
      <c r="S26" s="155"/>
      <c r="T26" s="156"/>
      <c r="U26" s="155"/>
      <c r="V26" s="157"/>
      <c r="W26" s="157"/>
      <c r="X26" s="157"/>
      <c r="Y26" s="157"/>
      <c r="Z26" s="157"/>
      <c r="AA26" s="157"/>
      <c r="AB26" s="157"/>
      <c r="AC26" s="157"/>
      <c r="AD26" s="157"/>
      <c r="AE26" s="157" t="s">
        <v>153</v>
      </c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64" t="str">
        <f>C26</f>
        <v>Část vyřezávaných dřevěných konstrukcí bude zpětně navrácena. viz výkresová dokumentace</v>
      </c>
      <c r="BB26" s="157"/>
      <c r="BC26" s="157"/>
      <c r="BD26" s="157"/>
      <c r="BE26" s="157"/>
      <c r="BF26" s="157"/>
      <c r="BG26" s="157"/>
      <c r="BH26" s="157"/>
    </row>
    <row r="27" spans="1:60" outlineLevel="1" x14ac:dyDescent="0.2">
      <c r="A27" s="154"/>
      <c r="B27" s="123"/>
      <c r="C27" s="161" t="s">
        <v>158</v>
      </c>
      <c r="D27" s="162"/>
      <c r="E27" s="163">
        <v>17.5</v>
      </c>
      <c r="F27" s="126"/>
      <c r="G27" s="126"/>
      <c r="H27" s="126"/>
      <c r="I27" s="126"/>
      <c r="J27" s="126"/>
      <c r="K27" s="126"/>
      <c r="L27" s="126"/>
      <c r="M27" s="126"/>
      <c r="N27" s="155"/>
      <c r="O27" s="155"/>
      <c r="P27" s="155"/>
      <c r="Q27" s="155"/>
      <c r="R27" s="155"/>
      <c r="S27" s="155"/>
      <c r="T27" s="156"/>
      <c r="U27" s="155"/>
      <c r="V27" s="157"/>
      <c r="W27" s="157"/>
      <c r="X27" s="157"/>
      <c r="Y27" s="157"/>
      <c r="Z27" s="157"/>
      <c r="AA27" s="157"/>
      <c r="AB27" s="157"/>
      <c r="AC27" s="157"/>
      <c r="AD27" s="157"/>
      <c r="AE27" s="157" t="s">
        <v>141</v>
      </c>
      <c r="AF27" s="157">
        <v>0</v>
      </c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</row>
    <row r="28" spans="1:60" outlineLevel="1" x14ac:dyDescent="0.2">
      <c r="A28" s="154">
        <v>12</v>
      </c>
      <c r="B28" s="123" t="s">
        <v>159</v>
      </c>
      <c r="C28" s="124" t="s">
        <v>160</v>
      </c>
      <c r="D28" s="155" t="s">
        <v>52</v>
      </c>
      <c r="E28" s="125">
        <v>19.8</v>
      </c>
      <c r="F28" s="145"/>
      <c r="G28" s="126">
        <f>E28*F28</f>
        <v>0</v>
      </c>
      <c r="H28" s="126">
        <v>3.83</v>
      </c>
      <c r="I28" s="126">
        <f>ROUND(E28*H28,2)</f>
        <v>75.83</v>
      </c>
      <c r="J28" s="126">
        <v>155.16999999999999</v>
      </c>
      <c r="K28" s="126">
        <f>ROUND(E28*J28,2)</f>
        <v>3072.37</v>
      </c>
      <c r="L28" s="126">
        <v>21</v>
      </c>
      <c r="M28" s="126">
        <f>G28*(1+L28/100)</f>
        <v>0</v>
      </c>
      <c r="N28" s="155">
        <v>1.6000000000000001E-4</v>
      </c>
      <c r="O28" s="155">
        <f>ROUND(E28*N28,5)</f>
        <v>3.1700000000000001E-3</v>
      </c>
      <c r="P28" s="155">
        <v>1.2319999999999999E-2</v>
      </c>
      <c r="Q28" s="155">
        <f>ROUND(E28*P28,5)</f>
        <v>0.24393999999999999</v>
      </c>
      <c r="R28" s="155"/>
      <c r="S28" s="155"/>
      <c r="T28" s="156">
        <v>0.33815000000000001</v>
      </c>
      <c r="U28" s="155">
        <f>ROUND(E28*T28,2)</f>
        <v>6.7</v>
      </c>
      <c r="V28" s="157"/>
      <c r="W28" s="157"/>
      <c r="X28" s="157"/>
      <c r="Y28" s="157"/>
      <c r="Z28" s="157"/>
      <c r="AA28" s="157"/>
      <c r="AB28" s="157"/>
      <c r="AC28" s="157"/>
      <c r="AD28" s="157"/>
      <c r="AE28" s="157" t="s">
        <v>128</v>
      </c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</row>
    <row r="29" spans="1:60" ht="15" customHeight="1" outlineLevel="1" x14ac:dyDescent="0.2">
      <c r="A29" s="154"/>
      <c r="B29" s="123"/>
      <c r="C29" s="285" t="s">
        <v>157</v>
      </c>
      <c r="D29" s="286"/>
      <c r="E29" s="287"/>
      <c r="F29" s="288"/>
      <c r="G29" s="289"/>
      <c r="H29" s="126"/>
      <c r="I29" s="126"/>
      <c r="J29" s="126"/>
      <c r="K29" s="126"/>
      <c r="L29" s="126"/>
      <c r="M29" s="126"/>
      <c r="N29" s="155"/>
      <c r="O29" s="155"/>
      <c r="P29" s="155"/>
      <c r="Q29" s="155"/>
      <c r="R29" s="155"/>
      <c r="S29" s="155"/>
      <c r="T29" s="156"/>
      <c r="U29" s="155"/>
      <c r="V29" s="157"/>
      <c r="W29" s="157"/>
      <c r="X29" s="157"/>
      <c r="Y29" s="157"/>
      <c r="Z29" s="157"/>
      <c r="AA29" s="157"/>
      <c r="AB29" s="157"/>
      <c r="AC29" s="157"/>
      <c r="AD29" s="157"/>
      <c r="AE29" s="157" t="s">
        <v>153</v>
      </c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64" t="str">
        <f>C29</f>
        <v>Část vyřezávaných dřevěných konstrukcí bude zpětně navrácena. viz výkresová dokumentace</v>
      </c>
      <c r="BB29" s="157"/>
      <c r="BC29" s="157"/>
      <c r="BD29" s="157"/>
      <c r="BE29" s="157"/>
      <c r="BF29" s="157"/>
      <c r="BG29" s="157"/>
      <c r="BH29" s="157"/>
    </row>
    <row r="30" spans="1:60" outlineLevel="1" x14ac:dyDescent="0.2">
      <c r="A30" s="154"/>
      <c r="B30" s="123"/>
      <c r="C30" s="161" t="s">
        <v>161</v>
      </c>
      <c r="D30" s="162"/>
      <c r="E30" s="163">
        <v>12</v>
      </c>
      <c r="F30" s="126"/>
      <c r="G30" s="126"/>
      <c r="H30" s="126"/>
      <c r="I30" s="126"/>
      <c r="J30" s="126"/>
      <c r="K30" s="126"/>
      <c r="L30" s="126"/>
      <c r="M30" s="126"/>
      <c r="N30" s="155"/>
      <c r="O30" s="155"/>
      <c r="P30" s="155"/>
      <c r="Q30" s="155"/>
      <c r="R30" s="155"/>
      <c r="S30" s="155"/>
      <c r="T30" s="156"/>
      <c r="U30" s="155"/>
      <c r="V30" s="157"/>
      <c r="W30" s="157"/>
      <c r="X30" s="157"/>
      <c r="Y30" s="157"/>
      <c r="Z30" s="157"/>
      <c r="AA30" s="157"/>
      <c r="AB30" s="157"/>
      <c r="AC30" s="157"/>
      <c r="AD30" s="157"/>
      <c r="AE30" s="157" t="s">
        <v>141</v>
      </c>
      <c r="AF30" s="157">
        <v>0</v>
      </c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</row>
    <row r="31" spans="1:60" outlineLevel="1" x14ac:dyDescent="0.2">
      <c r="A31" s="154"/>
      <c r="B31" s="123"/>
      <c r="C31" s="161" t="s">
        <v>162</v>
      </c>
      <c r="D31" s="162"/>
      <c r="E31" s="163">
        <v>2.6</v>
      </c>
      <c r="F31" s="126"/>
      <c r="G31" s="126"/>
      <c r="H31" s="126"/>
      <c r="I31" s="126"/>
      <c r="J31" s="126"/>
      <c r="K31" s="126"/>
      <c r="L31" s="126"/>
      <c r="M31" s="126"/>
      <c r="N31" s="155"/>
      <c r="O31" s="155"/>
      <c r="P31" s="155"/>
      <c r="Q31" s="155"/>
      <c r="R31" s="155"/>
      <c r="S31" s="155"/>
      <c r="T31" s="156"/>
      <c r="U31" s="155"/>
      <c r="V31" s="157"/>
      <c r="W31" s="157"/>
      <c r="X31" s="157"/>
      <c r="Y31" s="157"/>
      <c r="Z31" s="157"/>
      <c r="AA31" s="157"/>
      <c r="AB31" s="157"/>
      <c r="AC31" s="157"/>
      <c r="AD31" s="157"/>
      <c r="AE31" s="157" t="s">
        <v>141</v>
      </c>
      <c r="AF31" s="157">
        <v>0</v>
      </c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</row>
    <row r="32" spans="1:60" outlineLevel="1" x14ac:dyDescent="0.2">
      <c r="A32" s="154"/>
      <c r="B32" s="123"/>
      <c r="C32" s="161" t="s">
        <v>163</v>
      </c>
      <c r="D32" s="162"/>
      <c r="E32" s="163">
        <v>2.4</v>
      </c>
      <c r="F32" s="126"/>
      <c r="G32" s="126"/>
      <c r="H32" s="126"/>
      <c r="I32" s="126"/>
      <c r="J32" s="126"/>
      <c r="K32" s="126"/>
      <c r="L32" s="126"/>
      <c r="M32" s="126"/>
      <c r="N32" s="155"/>
      <c r="O32" s="155"/>
      <c r="P32" s="155"/>
      <c r="Q32" s="155"/>
      <c r="R32" s="155"/>
      <c r="S32" s="155"/>
      <c r="T32" s="156"/>
      <c r="U32" s="155"/>
      <c r="V32" s="157"/>
      <c r="W32" s="157"/>
      <c r="X32" s="157"/>
      <c r="Y32" s="157"/>
      <c r="Z32" s="157"/>
      <c r="AA32" s="157"/>
      <c r="AB32" s="157"/>
      <c r="AC32" s="157"/>
      <c r="AD32" s="157"/>
      <c r="AE32" s="157" t="s">
        <v>141</v>
      </c>
      <c r="AF32" s="157">
        <v>0</v>
      </c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</row>
    <row r="33" spans="1:60" outlineLevel="1" x14ac:dyDescent="0.2">
      <c r="A33" s="154"/>
      <c r="B33" s="123"/>
      <c r="C33" s="161" t="s">
        <v>164</v>
      </c>
      <c r="D33" s="162"/>
      <c r="E33" s="163">
        <v>2.8</v>
      </c>
      <c r="F33" s="126"/>
      <c r="G33" s="126"/>
      <c r="H33" s="126"/>
      <c r="I33" s="126"/>
      <c r="J33" s="126"/>
      <c r="K33" s="126"/>
      <c r="L33" s="126"/>
      <c r="M33" s="126"/>
      <c r="N33" s="155"/>
      <c r="O33" s="155"/>
      <c r="P33" s="155"/>
      <c r="Q33" s="155"/>
      <c r="R33" s="155"/>
      <c r="S33" s="155"/>
      <c r="T33" s="156"/>
      <c r="U33" s="155"/>
      <c r="V33" s="157"/>
      <c r="W33" s="157"/>
      <c r="X33" s="157"/>
      <c r="Y33" s="157"/>
      <c r="Z33" s="157"/>
      <c r="AA33" s="157"/>
      <c r="AB33" s="157"/>
      <c r="AC33" s="157"/>
      <c r="AD33" s="157"/>
      <c r="AE33" s="157" t="s">
        <v>141</v>
      </c>
      <c r="AF33" s="157">
        <v>0</v>
      </c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</row>
    <row r="34" spans="1:60" outlineLevel="1" x14ac:dyDescent="0.2">
      <c r="A34" s="154">
        <v>13</v>
      </c>
      <c r="B34" s="123" t="s">
        <v>165</v>
      </c>
      <c r="C34" s="124" t="s">
        <v>166</v>
      </c>
      <c r="D34" s="155" t="s">
        <v>52</v>
      </c>
      <c r="E34" s="125">
        <v>44</v>
      </c>
      <c r="F34" s="145"/>
      <c r="G34" s="126">
        <f>E34*F34</f>
        <v>0</v>
      </c>
      <c r="H34" s="126">
        <v>3.83</v>
      </c>
      <c r="I34" s="126">
        <f>ROUND(E34*H34,2)</f>
        <v>168.52</v>
      </c>
      <c r="J34" s="126">
        <v>113.67</v>
      </c>
      <c r="K34" s="126">
        <f>ROUND(E34*J34,2)</f>
        <v>5001.4799999999996</v>
      </c>
      <c r="L34" s="126">
        <v>21</v>
      </c>
      <c r="M34" s="126">
        <f>G34*(1+L34/100)</f>
        <v>0</v>
      </c>
      <c r="N34" s="155">
        <v>1.6000000000000001E-4</v>
      </c>
      <c r="O34" s="155">
        <f>ROUND(E34*N34,5)</f>
        <v>7.0400000000000003E-3</v>
      </c>
      <c r="P34" s="155">
        <v>1.2319999999999999E-2</v>
      </c>
      <c r="Q34" s="155">
        <f>ROUND(E34*P34,5)</f>
        <v>0.54208000000000001</v>
      </c>
      <c r="R34" s="155"/>
      <c r="S34" s="155"/>
      <c r="T34" s="156">
        <v>0.2477</v>
      </c>
      <c r="U34" s="155">
        <f>ROUND(E34*T34,2)</f>
        <v>10.9</v>
      </c>
      <c r="V34" s="157"/>
      <c r="W34" s="157"/>
      <c r="X34" s="157"/>
      <c r="Y34" s="157"/>
      <c r="Z34" s="157"/>
      <c r="AA34" s="157"/>
      <c r="AB34" s="157"/>
      <c r="AC34" s="157"/>
      <c r="AD34" s="157"/>
      <c r="AE34" s="157" t="s">
        <v>128</v>
      </c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</row>
    <row r="35" spans="1:60" ht="15" customHeight="1" outlineLevel="1" x14ac:dyDescent="0.2">
      <c r="A35" s="154"/>
      <c r="B35" s="123"/>
      <c r="C35" s="285" t="s">
        <v>157</v>
      </c>
      <c r="D35" s="286"/>
      <c r="E35" s="287"/>
      <c r="F35" s="288"/>
      <c r="G35" s="289"/>
      <c r="H35" s="126"/>
      <c r="I35" s="126"/>
      <c r="J35" s="126"/>
      <c r="K35" s="126"/>
      <c r="L35" s="126"/>
      <c r="M35" s="126"/>
      <c r="N35" s="155"/>
      <c r="O35" s="155"/>
      <c r="P35" s="155"/>
      <c r="Q35" s="155"/>
      <c r="R35" s="155"/>
      <c r="S35" s="155"/>
      <c r="T35" s="156"/>
      <c r="U35" s="155"/>
      <c r="V35" s="157"/>
      <c r="W35" s="157"/>
      <c r="X35" s="157"/>
      <c r="Y35" s="157"/>
      <c r="Z35" s="157"/>
      <c r="AA35" s="157"/>
      <c r="AB35" s="157"/>
      <c r="AC35" s="157"/>
      <c r="AD35" s="157"/>
      <c r="AE35" s="157" t="s">
        <v>153</v>
      </c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64" t="str">
        <f>C35</f>
        <v>Část vyřezávaných dřevěných konstrukcí bude zpětně navrácena. viz výkresová dokumentace</v>
      </c>
      <c r="BB35" s="157"/>
      <c r="BC35" s="157"/>
      <c r="BD35" s="157"/>
      <c r="BE35" s="157"/>
      <c r="BF35" s="157"/>
      <c r="BG35" s="157"/>
      <c r="BH35" s="157"/>
    </row>
    <row r="36" spans="1:60" outlineLevel="1" x14ac:dyDescent="0.2">
      <c r="A36" s="154"/>
      <c r="B36" s="123"/>
      <c r="C36" s="161" t="s">
        <v>167</v>
      </c>
      <c r="D36" s="162"/>
      <c r="E36" s="163">
        <v>44</v>
      </c>
      <c r="F36" s="126"/>
      <c r="G36" s="126"/>
      <c r="H36" s="126"/>
      <c r="I36" s="126"/>
      <c r="J36" s="126"/>
      <c r="K36" s="126"/>
      <c r="L36" s="126"/>
      <c r="M36" s="126"/>
      <c r="N36" s="155"/>
      <c r="O36" s="155"/>
      <c r="P36" s="155"/>
      <c r="Q36" s="155"/>
      <c r="R36" s="155"/>
      <c r="S36" s="155"/>
      <c r="T36" s="156"/>
      <c r="U36" s="155"/>
      <c r="V36" s="157"/>
      <c r="W36" s="157"/>
      <c r="X36" s="157"/>
      <c r="Y36" s="157"/>
      <c r="Z36" s="157"/>
      <c r="AA36" s="157"/>
      <c r="AB36" s="157"/>
      <c r="AC36" s="157"/>
      <c r="AD36" s="157"/>
      <c r="AE36" s="157" t="s">
        <v>141</v>
      </c>
      <c r="AF36" s="157">
        <v>0</v>
      </c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</row>
    <row r="37" spans="1:60" outlineLevel="1" x14ac:dyDescent="0.2">
      <c r="A37" s="154">
        <v>14</v>
      </c>
      <c r="B37" s="123" t="s">
        <v>168</v>
      </c>
      <c r="C37" s="124" t="s">
        <v>169</v>
      </c>
      <c r="D37" s="155" t="s">
        <v>52</v>
      </c>
      <c r="E37" s="125">
        <v>7.4</v>
      </c>
      <c r="F37" s="145"/>
      <c r="G37" s="126">
        <f>E37*F37</f>
        <v>0</v>
      </c>
      <c r="H37" s="126">
        <v>3.83</v>
      </c>
      <c r="I37" s="126">
        <f>ROUND(E37*H37,2)</f>
        <v>28.34</v>
      </c>
      <c r="J37" s="126">
        <v>192.17</v>
      </c>
      <c r="K37" s="126">
        <f>ROUND(E37*J37,2)</f>
        <v>1422.06</v>
      </c>
      <c r="L37" s="126">
        <v>21</v>
      </c>
      <c r="M37" s="126">
        <f>G37*(1+L37/100)</f>
        <v>0</v>
      </c>
      <c r="N37" s="155">
        <v>1.6000000000000001E-4</v>
      </c>
      <c r="O37" s="155">
        <f>ROUND(E37*N37,5)</f>
        <v>1.1800000000000001E-3</v>
      </c>
      <c r="P37" s="155">
        <v>1.584E-2</v>
      </c>
      <c r="Q37" s="155">
        <f>ROUND(E37*P37,5)</f>
        <v>0.11722</v>
      </c>
      <c r="R37" s="155"/>
      <c r="S37" s="155"/>
      <c r="T37" s="156">
        <v>0.41909999999999997</v>
      </c>
      <c r="U37" s="155">
        <f>ROUND(E37*T37,2)</f>
        <v>3.1</v>
      </c>
      <c r="V37" s="157"/>
      <c r="W37" s="157"/>
      <c r="X37" s="157"/>
      <c r="Y37" s="157"/>
      <c r="Z37" s="157"/>
      <c r="AA37" s="157"/>
      <c r="AB37" s="157"/>
      <c r="AC37" s="157"/>
      <c r="AD37" s="157"/>
      <c r="AE37" s="157" t="s">
        <v>128</v>
      </c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</row>
    <row r="38" spans="1:60" outlineLevel="1" x14ac:dyDescent="0.2">
      <c r="A38" s="154"/>
      <c r="B38" s="123"/>
      <c r="C38" s="161" t="s">
        <v>170</v>
      </c>
      <c r="D38" s="162"/>
      <c r="E38" s="163">
        <v>1.7</v>
      </c>
      <c r="F38" s="126"/>
      <c r="G38" s="126"/>
      <c r="H38" s="126"/>
      <c r="I38" s="126"/>
      <c r="J38" s="126"/>
      <c r="K38" s="126"/>
      <c r="L38" s="126"/>
      <c r="M38" s="126"/>
      <c r="N38" s="155"/>
      <c r="O38" s="155"/>
      <c r="P38" s="155"/>
      <c r="Q38" s="155"/>
      <c r="R38" s="155"/>
      <c r="S38" s="155"/>
      <c r="T38" s="156"/>
      <c r="U38" s="155"/>
      <c r="V38" s="157"/>
      <c r="W38" s="157"/>
      <c r="X38" s="157"/>
      <c r="Y38" s="157"/>
      <c r="Z38" s="157"/>
      <c r="AA38" s="157"/>
      <c r="AB38" s="157"/>
      <c r="AC38" s="157"/>
      <c r="AD38" s="157"/>
      <c r="AE38" s="157" t="s">
        <v>141</v>
      </c>
      <c r="AF38" s="157">
        <v>0</v>
      </c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</row>
    <row r="39" spans="1:60" outlineLevel="1" x14ac:dyDescent="0.2">
      <c r="A39" s="154"/>
      <c r="B39" s="123"/>
      <c r="C39" s="161" t="s">
        <v>171</v>
      </c>
      <c r="D39" s="162"/>
      <c r="E39" s="163">
        <v>1.2</v>
      </c>
      <c r="F39" s="126"/>
      <c r="G39" s="126"/>
      <c r="H39" s="126"/>
      <c r="I39" s="126"/>
      <c r="J39" s="126"/>
      <c r="K39" s="126"/>
      <c r="L39" s="126"/>
      <c r="M39" s="126"/>
      <c r="N39" s="155"/>
      <c r="O39" s="155"/>
      <c r="P39" s="155"/>
      <c r="Q39" s="155"/>
      <c r="R39" s="155"/>
      <c r="S39" s="155"/>
      <c r="T39" s="156"/>
      <c r="U39" s="155"/>
      <c r="V39" s="157"/>
      <c r="W39" s="157"/>
      <c r="X39" s="157"/>
      <c r="Y39" s="157"/>
      <c r="Z39" s="157"/>
      <c r="AA39" s="157"/>
      <c r="AB39" s="157"/>
      <c r="AC39" s="157"/>
      <c r="AD39" s="157"/>
      <c r="AE39" s="157" t="s">
        <v>141</v>
      </c>
      <c r="AF39" s="157">
        <v>0</v>
      </c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</row>
    <row r="40" spans="1:60" outlineLevel="1" x14ac:dyDescent="0.2">
      <c r="A40" s="154"/>
      <c r="B40" s="123"/>
      <c r="C40" s="161" t="s">
        <v>172</v>
      </c>
      <c r="D40" s="162"/>
      <c r="E40" s="163">
        <v>2.9</v>
      </c>
      <c r="F40" s="126"/>
      <c r="G40" s="126"/>
      <c r="H40" s="126"/>
      <c r="I40" s="126"/>
      <c r="J40" s="126"/>
      <c r="K40" s="126"/>
      <c r="L40" s="126"/>
      <c r="M40" s="126"/>
      <c r="N40" s="155"/>
      <c r="O40" s="155"/>
      <c r="P40" s="155"/>
      <c r="Q40" s="155"/>
      <c r="R40" s="155"/>
      <c r="S40" s="155"/>
      <c r="T40" s="156"/>
      <c r="U40" s="155"/>
      <c r="V40" s="157"/>
      <c r="W40" s="157"/>
      <c r="X40" s="157"/>
      <c r="Y40" s="157"/>
      <c r="Z40" s="157"/>
      <c r="AA40" s="157"/>
      <c r="AB40" s="157"/>
      <c r="AC40" s="157"/>
      <c r="AD40" s="157"/>
      <c r="AE40" s="157" t="s">
        <v>141</v>
      </c>
      <c r="AF40" s="157">
        <v>0</v>
      </c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</row>
    <row r="41" spans="1:60" outlineLevel="1" x14ac:dyDescent="0.2">
      <c r="A41" s="154"/>
      <c r="B41" s="123"/>
      <c r="C41" s="161" t="s">
        <v>173</v>
      </c>
      <c r="D41" s="162"/>
      <c r="E41" s="163">
        <v>1.6</v>
      </c>
      <c r="F41" s="126"/>
      <c r="G41" s="126"/>
      <c r="H41" s="126"/>
      <c r="I41" s="126"/>
      <c r="J41" s="126"/>
      <c r="K41" s="126"/>
      <c r="L41" s="126"/>
      <c r="M41" s="126"/>
      <c r="N41" s="155"/>
      <c r="O41" s="155"/>
      <c r="P41" s="155"/>
      <c r="Q41" s="155"/>
      <c r="R41" s="155"/>
      <c r="S41" s="155"/>
      <c r="T41" s="156"/>
      <c r="U41" s="155"/>
      <c r="V41" s="157"/>
      <c r="W41" s="157"/>
      <c r="X41" s="157"/>
      <c r="Y41" s="157"/>
      <c r="Z41" s="157"/>
      <c r="AA41" s="157"/>
      <c r="AB41" s="157"/>
      <c r="AC41" s="157"/>
      <c r="AD41" s="157"/>
      <c r="AE41" s="157" t="s">
        <v>141</v>
      </c>
      <c r="AF41" s="157">
        <v>0</v>
      </c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</row>
    <row r="42" spans="1:60" outlineLevel="1" x14ac:dyDescent="0.2">
      <c r="A42" s="154">
        <v>15</v>
      </c>
      <c r="B42" s="123" t="s">
        <v>174</v>
      </c>
      <c r="C42" s="124" t="s">
        <v>175</v>
      </c>
      <c r="D42" s="155" t="s">
        <v>52</v>
      </c>
      <c r="E42" s="125">
        <v>18.3</v>
      </c>
      <c r="F42" s="145"/>
      <c r="G42" s="126">
        <f>E42*F42</f>
        <v>0</v>
      </c>
      <c r="H42" s="126">
        <v>3.83</v>
      </c>
      <c r="I42" s="126">
        <f>ROUND(E42*H42,2)</f>
        <v>70.09</v>
      </c>
      <c r="J42" s="126">
        <v>169.67</v>
      </c>
      <c r="K42" s="126">
        <f>ROUND(E42*J42,2)</f>
        <v>3104.96</v>
      </c>
      <c r="L42" s="126">
        <v>21</v>
      </c>
      <c r="M42" s="126">
        <f>G42*(1+L42/100)</f>
        <v>0</v>
      </c>
      <c r="N42" s="155">
        <v>1.6000000000000001E-4</v>
      </c>
      <c r="O42" s="155">
        <f>ROUND(E42*N42,5)</f>
        <v>2.9299999999999999E-3</v>
      </c>
      <c r="P42" s="155">
        <v>1.584E-2</v>
      </c>
      <c r="Q42" s="155">
        <f>ROUND(E42*P42,5)</f>
        <v>0.28987000000000002</v>
      </c>
      <c r="R42" s="155"/>
      <c r="S42" s="155"/>
      <c r="T42" s="156">
        <v>0.36980000000000002</v>
      </c>
      <c r="U42" s="155">
        <f>ROUND(E42*T42,2)</f>
        <v>6.77</v>
      </c>
      <c r="V42" s="157"/>
      <c r="W42" s="157"/>
      <c r="X42" s="157"/>
      <c r="Y42" s="157"/>
      <c r="Z42" s="157"/>
      <c r="AA42" s="157"/>
      <c r="AB42" s="157"/>
      <c r="AC42" s="157"/>
      <c r="AD42" s="157"/>
      <c r="AE42" s="157" t="s">
        <v>128</v>
      </c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</row>
    <row r="43" spans="1:60" outlineLevel="1" x14ac:dyDescent="0.2">
      <c r="A43" s="154"/>
      <c r="B43" s="123"/>
      <c r="C43" s="161" t="s">
        <v>176</v>
      </c>
      <c r="D43" s="162"/>
      <c r="E43" s="163">
        <v>14</v>
      </c>
      <c r="F43" s="126"/>
      <c r="G43" s="126"/>
      <c r="H43" s="126"/>
      <c r="I43" s="126"/>
      <c r="J43" s="126"/>
      <c r="K43" s="126"/>
      <c r="L43" s="126"/>
      <c r="M43" s="126"/>
      <c r="N43" s="155"/>
      <c r="O43" s="155"/>
      <c r="P43" s="155"/>
      <c r="Q43" s="155"/>
      <c r="R43" s="155"/>
      <c r="S43" s="155"/>
      <c r="T43" s="156"/>
      <c r="U43" s="155"/>
      <c r="V43" s="157"/>
      <c r="W43" s="157"/>
      <c r="X43" s="157"/>
      <c r="Y43" s="157"/>
      <c r="Z43" s="157"/>
      <c r="AA43" s="157"/>
      <c r="AB43" s="157"/>
      <c r="AC43" s="157"/>
      <c r="AD43" s="157"/>
      <c r="AE43" s="157" t="s">
        <v>141</v>
      </c>
      <c r="AF43" s="157">
        <v>0</v>
      </c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</row>
    <row r="44" spans="1:60" outlineLevel="1" x14ac:dyDescent="0.2">
      <c r="A44" s="154"/>
      <c r="B44" s="123"/>
      <c r="C44" s="161" t="s">
        <v>177</v>
      </c>
      <c r="D44" s="162"/>
      <c r="E44" s="163">
        <v>4.3</v>
      </c>
      <c r="F44" s="126"/>
      <c r="G44" s="126"/>
      <c r="H44" s="126"/>
      <c r="I44" s="126"/>
      <c r="J44" s="126"/>
      <c r="K44" s="126"/>
      <c r="L44" s="126"/>
      <c r="M44" s="126"/>
      <c r="N44" s="155"/>
      <c r="O44" s="155"/>
      <c r="P44" s="155"/>
      <c r="Q44" s="155"/>
      <c r="R44" s="155"/>
      <c r="S44" s="155"/>
      <c r="T44" s="156"/>
      <c r="U44" s="155"/>
      <c r="V44" s="157"/>
      <c r="W44" s="157"/>
      <c r="X44" s="157"/>
      <c r="Y44" s="157"/>
      <c r="Z44" s="157"/>
      <c r="AA44" s="157"/>
      <c r="AB44" s="157"/>
      <c r="AC44" s="157"/>
      <c r="AD44" s="157"/>
      <c r="AE44" s="157" t="s">
        <v>141</v>
      </c>
      <c r="AF44" s="157">
        <v>0</v>
      </c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</row>
    <row r="45" spans="1:60" outlineLevel="1" x14ac:dyDescent="0.2">
      <c r="A45" s="154">
        <v>16</v>
      </c>
      <c r="B45" s="123" t="s">
        <v>178</v>
      </c>
      <c r="C45" s="124" t="s">
        <v>179</v>
      </c>
      <c r="D45" s="155" t="s">
        <v>52</v>
      </c>
      <c r="E45" s="125">
        <v>4.8</v>
      </c>
      <c r="F45" s="145"/>
      <c r="G45" s="126">
        <f>E45*F45</f>
        <v>0</v>
      </c>
      <c r="H45" s="126">
        <v>3.83</v>
      </c>
      <c r="I45" s="126">
        <f>ROUND(E45*H45,2)</f>
        <v>18.38</v>
      </c>
      <c r="J45" s="126">
        <v>206.17</v>
      </c>
      <c r="K45" s="126">
        <f>ROUND(E45*J45,2)</f>
        <v>989.62</v>
      </c>
      <c r="L45" s="126">
        <v>21</v>
      </c>
      <c r="M45" s="126">
        <f>G45*(1+L45/100)</f>
        <v>0</v>
      </c>
      <c r="N45" s="155">
        <v>1.6000000000000001E-4</v>
      </c>
      <c r="O45" s="155">
        <f>ROUND(E45*N45,5)</f>
        <v>7.6999999999999996E-4</v>
      </c>
      <c r="P45" s="155">
        <v>2.4750000000000001E-2</v>
      </c>
      <c r="Q45" s="155">
        <f>ROUND(E45*P45,5)</f>
        <v>0.1188</v>
      </c>
      <c r="R45" s="155"/>
      <c r="S45" s="155"/>
      <c r="T45" s="156">
        <v>0.44929999999999998</v>
      </c>
      <c r="U45" s="155">
        <f>ROUND(E45*T45,2)</f>
        <v>2.16</v>
      </c>
      <c r="V45" s="157"/>
      <c r="W45" s="157"/>
      <c r="X45" s="157"/>
      <c r="Y45" s="157"/>
      <c r="Z45" s="157"/>
      <c r="AA45" s="157"/>
      <c r="AB45" s="157"/>
      <c r="AC45" s="157"/>
      <c r="AD45" s="157"/>
      <c r="AE45" s="157" t="s">
        <v>128</v>
      </c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</row>
    <row r="46" spans="1:60" ht="15" customHeight="1" outlineLevel="1" x14ac:dyDescent="0.2">
      <c r="A46" s="154"/>
      <c r="B46" s="123"/>
      <c r="C46" s="285" t="s">
        <v>157</v>
      </c>
      <c r="D46" s="286"/>
      <c r="E46" s="287"/>
      <c r="F46" s="288"/>
      <c r="G46" s="289"/>
      <c r="H46" s="126"/>
      <c r="I46" s="126"/>
      <c r="J46" s="126"/>
      <c r="K46" s="126"/>
      <c r="L46" s="126"/>
      <c r="M46" s="126"/>
      <c r="N46" s="155"/>
      <c r="O46" s="155"/>
      <c r="P46" s="155"/>
      <c r="Q46" s="155"/>
      <c r="R46" s="155"/>
      <c r="S46" s="155"/>
      <c r="T46" s="156"/>
      <c r="U46" s="155"/>
      <c r="V46" s="157"/>
      <c r="W46" s="157"/>
      <c r="X46" s="157"/>
      <c r="Y46" s="157"/>
      <c r="Z46" s="157"/>
      <c r="AA46" s="157"/>
      <c r="AB46" s="157"/>
      <c r="AC46" s="157"/>
      <c r="AD46" s="157"/>
      <c r="AE46" s="157" t="s">
        <v>153</v>
      </c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64" t="str">
        <f>C46</f>
        <v>Část vyřezávaných dřevěných konstrukcí bude zpětně navrácena. viz výkresová dokumentace</v>
      </c>
      <c r="BB46" s="157"/>
      <c r="BC46" s="157"/>
      <c r="BD46" s="157"/>
      <c r="BE46" s="157"/>
      <c r="BF46" s="157"/>
      <c r="BG46" s="157"/>
      <c r="BH46" s="157"/>
    </row>
    <row r="47" spans="1:60" outlineLevel="1" x14ac:dyDescent="0.2">
      <c r="A47" s="154"/>
      <c r="B47" s="123"/>
      <c r="C47" s="161" t="s">
        <v>180</v>
      </c>
      <c r="D47" s="162"/>
      <c r="E47" s="163">
        <v>3.2</v>
      </c>
      <c r="F47" s="126"/>
      <c r="G47" s="126"/>
      <c r="H47" s="126"/>
      <c r="I47" s="126"/>
      <c r="J47" s="126"/>
      <c r="K47" s="126"/>
      <c r="L47" s="126"/>
      <c r="M47" s="126"/>
      <c r="N47" s="155"/>
      <c r="O47" s="155"/>
      <c r="P47" s="155"/>
      <c r="Q47" s="155"/>
      <c r="R47" s="155"/>
      <c r="S47" s="155"/>
      <c r="T47" s="156"/>
      <c r="U47" s="155"/>
      <c r="V47" s="157"/>
      <c r="W47" s="157"/>
      <c r="X47" s="157"/>
      <c r="Y47" s="157"/>
      <c r="Z47" s="157"/>
      <c r="AA47" s="157"/>
      <c r="AB47" s="157"/>
      <c r="AC47" s="157"/>
      <c r="AD47" s="157"/>
      <c r="AE47" s="157" t="s">
        <v>141</v>
      </c>
      <c r="AF47" s="157">
        <v>0</v>
      </c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</row>
    <row r="48" spans="1:60" outlineLevel="1" x14ac:dyDescent="0.2">
      <c r="A48" s="154"/>
      <c r="B48" s="123"/>
      <c r="C48" s="161" t="s">
        <v>181</v>
      </c>
      <c r="D48" s="162"/>
      <c r="E48" s="163">
        <v>1.6</v>
      </c>
      <c r="F48" s="126"/>
      <c r="G48" s="126"/>
      <c r="H48" s="126"/>
      <c r="I48" s="126"/>
      <c r="J48" s="126"/>
      <c r="K48" s="126"/>
      <c r="L48" s="126"/>
      <c r="M48" s="126"/>
      <c r="N48" s="155"/>
      <c r="O48" s="155"/>
      <c r="P48" s="155"/>
      <c r="Q48" s="155"/>
      <c r="R48" s="155"/>
      <c r="S48" s="155"/>
      <c r="T48" s="156"/>
      <c r="U48" s="155"/>
      <c r="V48" s="157"/>
      <c r="W48" s="157"/>
      <c r="X48" s="157"/>
      <c r="Y48" s="157"/>
      <c r="Z48" s="157"/>
      <c r="AA48" s="157"/>
      <c r="AB48" s="157"/>
      <c r="AC48" s="157"/>
      <c r="AD48" s="157"/>
      <c r="AE48" s="157" t="s">
        <v>141</v>
      </c>
      <c r="AF48" s="157">
        <v>0</v>
      </c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</row>
    <row r="49" spans="1:60" outlineLevel="1" x14ac:dyDescent="0.2">
      <c r="A49" s="154">
        <v>17</v>
      </c>
      <c r="B49" s="123" t="s">
        <v>182</v>
      </c>
      <c r="C49" s="124" t="s">
        <v>183</v>
      </c>
      <c r="D49" s="155" t="s">
        <v>53</v>
      </c>
      <c r="E49" s="125">
        <v>2</v>
      </c>
      <c r="F49" s="145"/>
      <c r="G49" s="126">
        <f>E49*F49</f>
        <v>0</v>
      </c>
      <c r="H49" s="126">
        <v>1036.29</v>
      </c>
      <c r="I49" s="126">
        <f>ROUND(E49*H49,2)</f>
        <v>2072.58</v>
      </c>
      <c r="J49" s="126">
        <v>9633.7099999999991</v>
      </c>
      <c r="K49" s="126">
        <f>ROUND(E49*J49,2)</f>
        <v>19267.419999999998</v>
      </c>
      <c r="L49" s="126">
        <v>21</v>
      </c>
      <c r="M49" s="126">
        <f>G49*(1+L49/100)</f>
        <v>0</v>
      </c>
      <c r="N49" s="155">
        <v>8.4709999999999994E-2</v>
      </c>
      <c r="O49" s="155">
        <f>ROUND(E49*N49,5)</f>
        <v>0.16941999999999999</v>
      </c>
      <c r="P49" s="155">
        <v>0</v>
      </c>
      <c r="Q49" s="155">
        <f>ROUND(E49*P49,5)</f>
        <v>0</v>
      </c>
      <c r="R49" s="155"/>
      <c r="S49" s="155"/>
      <c r="T49" s="156">
        <v>26</v>
      </c>
      <c r="U49" s="155">
        <f>ROUND(E49*T49,2)</f>
        <v>52</v>
      </c>
      <c r="V49" s="157"/>
      <c r="W49" s="157"/>
      <c r="X49" s="157"/>
      <c r="Y49" s="157"/>
      <c r="Z49" s="157"/>
      <c r="AA49" s="157"/>
      <c r="AB49" s="157"/>
      <c r="AC49" s="157"/>
      <c r="AD49" s="157"/>
      <c r="AE49" s="157" t="s">
        <v>128</v>
      </c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</row>
    <row r="50" spans="1:60" outlineLevel="1" x14ac:dyDescent="0.2">
      <c r="A50" s="154">
        <v>18</v>
      </c>
      <c r="B50" s="123" t="s">
        <v>184</v>
      </c>
      <c r="C50" s="124" t="s">
        <v>185</v>
      </c>
      <c r="D50" s="155" t="s">
        <v>52</v>
      </c>
      <c r="E50" s="125">
        <v>17.5</v>
      </c>
      <c r="F50" s="145"/>
      <c r="G50" s="126">
        <f t="shared" ref="G50:G89" si="1">E50*F50</f>
        <v>0</v>
      </c>
      <c r="H50" s="126">
        <v>5.85</v>
      </c>
      <c r="I50" s="126">
        <f>ROUND(E50*H50,2)</f>
        <v>102.38</v>
      </c>
      <c r="J50" s="126">
        <v>140.65</v>
      </c>
      <c r="K50" s="126">
        <f>ROUND(E50*J50,2)</f>
        <v>2461.38</v>
      </c>
      <c r="L50" s="126">
        <v>21</v>
      </c>
      <c r="M50" s="126">
        <f>G50*(1+L50/100)</f>
        <v>0</v>
      </c>
      <c r="N50" s="155">
        <v>9.8999999999999999E-4</v>
      </c>
      <c r="O50" s="155">
        <f>ROUND(E50*N50,5)</f>
        <v>1.7330000000000002E-2</v>
      </c>
      <c r="P50" s="155">
        <v>0</v>
      </c>
      <c r="Q50" s="155">
        <f>ROUND(E50*P50,5)</f>
        <v>0</v>
      </c>
      <c r="R50" s="155"/>
      <c r="S50" s="155"/>
      <c r="T50" s="156">
        <v>0.26200000000000001</v>
      </c>
      <c r="U50" s="155">
        <f>ROUND(E50*T50,2)</f>
        <v>4.59</v>
      </c>
      <c r="V50" s="157"/>
      <c r="W50" s="157"/>
      <c r="X50" s="157"/>
      <c r="Y50" s="157"/>
      <c r="Z50" s="157"/>
      <c r="AA50" s="157"/>
      <c r="AB50" s="157"/>
      <c r="AC50" s="157"/>
      <c r="AD50" s="157"/>
      <c r="AE50" s="157" t="s">
        <v>128</v>
      </c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</row>
    <row r="51" spans="1:60" outlineLevel="1" x14ac:dyDescent="0.2">
      <c r="A51" s="154"/>
      <c r="B51" s="123"/>
      <c r="C51" s="161" t="s">
        <v>158</v>
      </c>
      <c r="D51" s="162"/>
      <c r="E51" s="163">
        <v>17.5</v>
      </c>
      <c r="F51" s="126"/>
      <c r="G51" s="126"/>
      <c r="H51" s="126"/>
      <c r="I51" s="126"/>
      <c r="J51" s="126"/>
      <c r="K51" s="126"/>
      <c r="L51" s="126"/>
      <c r="M51" s="126"/>
      <c r="N51" s="155"/>
      <c r="O51" s="155"/>
      <c r="P51" s="155"/>
      <c r="Q51" s="155"/>
      <c r="R51" s="155"/>
      <c r="S51" s="155"/>
      <c r="T51" s="156"/>
      <c r="U51" s="155"/>
      <c r="V51" s="157"/>
      <c r="W51" s="157"/>
      <c r="X51" s="157"/>
      <c r="Y51" s="157"/>
      <c r="Z51" s="157"/>
      <c r="AA51" s="157"/>
      <c r="AB51" s="157"/>
      <c r="AC51" s="157"/>
      <c r="AD51" s="157"/>
      <c r="AE51" s="157" t="s">
        <v>141</v>
      </c>
      <c r="AF51" s="157">
        <v>0</v>
      </c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</row>
    <row r="52" spans="1:60" outlineLevel="1" x14ac:dyDescent="0.2">
      <c r="A52" s="154">
        <v>19</v>
      </c>
      <c r="B52" s="123" t="s">
        <v>186</v>
      </c>
      <c r="C52" s="124" t="s">
        <v>187</v>
      </c>
      <c r="D52" s="155" t="s">
        <v>52</v>
      </c>
      <c r="E52" s="125">
        <v>63.8</v>
      </c>
      <c r="F52" s="145"/>
      <c r="G52" s="126">
        <f t="shared" si="1"/>
        <v>0</v>
      </c>
      <c r="H52" s="126">
        <v>5.85</v>
      </c>
      <c r="I52" s="126">
        <f>ROUND(E52*H52,2)</f>
        <v>373.23</v>
      </c>
      <c r="J52" s="126">
        <v>186.65</v>
      </c>
      <c r="K52" s="126">
        <f>ROUND(E52*J52,2)</f>
        <v>11908.27</v>
      </c>
      <c r="L52" s="126">
        <v>21</v>
      </c>
      <c r="M52" s="126">
        <f>G52*(1+L52/100)</f>
        <v>0</v>
      </c>
      <c r="N52" s="155">
        <v>9.8999999999999999E-4</v>
      </c>
      <c r="O52" s="155">
        <f>ROUND(E52*N52,5)</f>
        <v>6.3159999999999994E-2</v>
      </c>
      <c r="P52" s="155">
        <v>0</v>
      </c>
      <c r="Q52" s="155">
        <f>ROUND(E52*P52,5)</f>
        <v>0</v>
      </c>
      <c r="R52" s="155"/>
      <c r="S52" s="155"/>
      <c r="T52" s="156">
        <v>0.36099999999999999</v>
      </c>
      <c r="U52" s="155">
        <f>ROUND(E52*T52,2)</f>
        <v>23.03</v>
      </c>
      <c r="V52" s="157"/>
      <c r="W52" s="157"/>
      <c r="X52" s="157"/>
      <c r="Y52" s="157"/>
      <c r="Z52" s="157"/>
      <c r="AA52" s="157"/>
      <c r="AB52" s="157"/>
      <c r="AC52" s="157"/>
      <c r="AD52" s="157"/>
      <c r="AE52" s="157" t="s">
        <v>128</v>
      </c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</row>
    <row r="53" spans="1:60" outlineLevel="1" x14ac:dyDescent="0.2">
      <c r="A53" s="154"/>
      <c r="B53" s="123"/>
      <c r="C53" s="161" t="s">
        <v>161</v>
      </c>
      <c r="D53" s="162"/>
      <c r="E53" s="163">
        <v>12</v>
      </c>
      <c r="F53" s="126"/>
      <c r="G53" s="126"/>
      <c r="H53" s="126"/>
      <c r="I53" s="126"/>
      <c r="J53" s="126"/>
      <c r="K53" s="126"/>
      <c r="L53" s="126"/>
      <c r="M53" s="126"/>
      <c r="N53" s="155"/>
      <c r="O53" s="155"/>
      <c r="P53" s="155"/>
      <c r="Q53" s="155"/>
      <c r="R53" s="155"/>
      <c r="S53" s="155"/>
      <c r="T53" s="156"/>
      <c r="U53" s="155"/>
      <c r="V53" s="157"/>
      <c r="W53" s="157"/>
      <c r="X53" s="157"/>
      <c r="Y53" s="157"/>
      <c r="Z53" s="157"/>
      <c r="AA53" s="157"/>
      <c r="AB53" s="157"/>
      <c r="AC53" s="157"/>
      <c r="AD53" s="157"/>
      <c r="AE53" s="157" t="s">
        <v>141</v>
      </c>
      <c r="AF53" s="157">
        <v>0</v>
      </c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</row>
    <row r="54" spans="1:60" outlineLevel="1" x14ac:dyDescent="0.2">
      <c r="A54" s="154"/>
      <c r="B54" s="123"/>
      <c r="C54" s="161" t="s">
        <v>162</v>
      </c>
      <c r="D54" s="162"/>
      <c r="E54" s="163">
        <v>2.6</v>
      </c>
      <c r="F54" s="126"/>
      <c r="G54" s="126"/>
      <c r="H54" s="126"/>
      <c r="I54" s="126"/>
      <c r="J54" s="126"/>
      <c r="K54" s="126"/>
      <c r="L54" s="126"/>
      <c r="M54" s="126"/>
      <c r="N54" s="155"/>
      <c r="O54" s="155"/>
      <c r="P54" s="155"/>
      <c r="Q54" s="155"/>
      <c r="R54" s="155"/>
      <c r="S54" s="155"/>
      <c r="T54" s="156"/>
      <c r="U54" s="155"/>
      <c r="V54" s="157"/>
      <c r="W54" s="157"/>
      <c r="X54" s="157"/>
      <c r="Y54" s="157"/>
      <c r="Z54" s="157"/>
      <c r="AA54" s="157"/>
      <c r="AB54" s="157"/>
      <c r="AC54" s="157"/>
      <c r="AD54" s="157"/>
      <c r="AE54" s="157" t="s">
        <v>141</v>
      </c>
      <c r="AF54" s="157">
        <v>0</v>
      </c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</row>
    <row r="55" spans="1:60" outlineLevel="1" x14ac:dyDescent="0.2">
      <c r="A55" s="154"/>
      <c r="B55" s="123"/>
      <c r="C55" s="161" t="s">
        <v>163</v>
      </c>
      <c r="D55" s="162"/>
      <c r="E55" s="163">
        <v>2.4</v>
      </c>
      <c r="F55" s="126"/>
      <c r="G55" s="126"/>
      <c r="H55" s="126"/>
      <c r="I55" s="126"/>
      <c r="J55" s="126"/>
      <c r="K55" s="126"/>
      <c r="L55" s="126"/>
      <c r="M55" s="126"/>
      <c r="N55" s="155"/>
      <c r="O55" s="155"/>
      <c r="P55" s="155"/>
      <c r="Q55" s="155"/>
      <c r="R55" s="155"/>
      <c r="S55" s="155"/>
      <c r="T55" s="156"/>
      <c r="U55" s="155"/>
      <c r="V55" s="157"/>
      <c r="W55" s="157"/>
      <c r="X55" s="157"/>
      <c r="Y55" s="157"/>
      <c r="Z55" s="157"/>
      <c r="AA55" s="157"/>
      <c r="AB55" s="157"/>
      <c r="AC55" s="157"/>
      <c r="AD55" s="157"/>
      <c r="AE55" s="157" t="s">
        <v>141</v>
      </c>
      <c r="AF55" s="157">
        <v>0</v>
      </c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</row>
    <row r="56" spans="1:60" outlineLevel="1" x14ac:dyDescent="0.2">
      <c r="A56" s="154"/>
      <c r="B56" s="123"/>
      <c r="C56" s="161" t="s">
        <v>164</v>
      </c>
      <c r="D56" s="162"/>
      <c r="E56" s="163">
        <v>2.8</v>
      </c>
      <c r="F56" s="126"/>
      <c r="G56" s="126"/>
      <c r="H56" s="126"/>
      <c r="I56" s="126"/>
      <c r="J56" s="126"/>
      <c r="K56" s="126"/>
      <c r="L56" s="126"/>
      <c r="M56" s="126"/>
      <c r="N56" s="155"/>
      <c r="O56" s="155"/>
      <c r="P56" s="155"/>
      <c r="Q56" s="155"/>
      <c r="R56" s="155"/>
      <c r="S56" s="155"/>
      <c r="T56" s="156"/>
      <c r="U56" s="155"/>
      <c r="V56" s="157"/>
      <c r="W56" s="157"/>
      <c r="X56" s="157"/>
      <c r="Y56" s="157"/>
      <c r="Z56" s="157"/>
      <c r="AA56" s="157"/>
      <c r="AB56" s="157"/>
      <c r="AC56" s="157"/>
      <c r="AD56" s="157"/>
      <c r="AE56" s="157" t="s">
        <v>141</v>
      </c>
      <c r="AF56" s="157">
        <v>0</v>
      </c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</row>
    <row r="57" spans="1:60" outlineLevel="1" x14ac:dyDescent="0.2">
      <c r="A57" s="154"/>
      <c r="B57" s="123"/>
      <c r="C57" s="161" t="s">
        <v>167</v>
      </c>
      <c r="D57" s="162"/>
      <c r="E57" s="163">
        <v>44</v>
      </c>
      <c r="F57" s="126"/>
      <c r="G57" s="126"/>
      <c r="H57" s="126"/>
      <c r="I57" s="126"/>
      <c r="J57" s="126"/>
      <c r="K57" s="126"/>
      <c r="L57" s="126"/>
      <c r="M57" s="126"/>
      <c r="N57" s="155"/>
      <c r="O57" s="155"/>
      <c r="P57" s="155"/>
      <c r="Q57" s="155"/>
      <c r="R57" s="155"/>
      <c r="S57" s="155"/>
      <c r="T57" s="156"/>
      <c r="U57" s="155"/>
      <c r="V57" s="157"/>
      <c r="W57" s="157"/>
      <c r="X57" s="157"/>
      <c r="Y57" s="157"/>
      <c r="Z57" s="157"/>
      <c r="AA57" s="157"/>
      <c r="AB57" s="157"/>
      <c r="AC57" s="157"/>
      <c r="AD57" s="157"/>
      <c r="AE57" s="157" t="s">
        <v>141</v>
      </c>
      <c r="AF57" s="157">
        <v>0</v>
      </c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</row>
    <row r="58" spans="1:60" outlineLevel="1" x14ac:dyDescent="0.2">
      <c r="A58" s="154">
        <v>20</v>
      </c>
      <c r="B58" s="123" t="s">
        <v>188</v>
      </c>
      <c r="C58" s="124" t="s">
        <v>189</v>
      </c>
      <c r="D58" s="155" t="s">
        <v>52</v>
      </c>
      <c r="E58" s="125">
        <v>7.4</v>
      </c>
      <c r="F58" s="145"/>
      <c r="G58" s="126">
        <f t="shared" si="1"/>
        <v>0</v>
      </c>
      <c r="H58" s="126">
        <v>5.85</v>
      </c>
      <c r="I58" s="126">
        <f>ROUND(E58*H58,2)</f>
        <v>43.29</v>
      </c>
      <c r="J58" s="126">
        <v>249.65</v>
      </c>
      <c r="K58" s="126">
        <f>ROUND(E58*J58,2)</f>
        <v>1847.41</v>
      </c>
      <c r="L58" s="126">
        <v>21</v>
      </c>
      <c r="M58" s="126">
        <f>G58*(1+L58/100)</f>
        <v>0</v>
      </c>
      <c r="N58" s="155">
        <v>9.8999999999999999E-4</v>
      </c>
      <c r="O58" s="155">
        <f>ROUND(E58*N58,5)</f>
        <v>7.3299999999999997E-3</v>
      </c>
      <c r="P58" s="155">
        <v>0</v>
      </c>
      <c r="Q58" s="155">
        <f>ROUND(E58*P58,5)</f>
        <v>0</v>
      </c>
      <c r="R58" s="155"/>
      <c r="S58" s="155"/>
      <c r="T58" s="156">
        <v>0.45300000000000001</v>
      </c>
      <c r="U58" s="155">
        <f>ROUND(E58*T58,2)</f>
        <v>3.35</v>
      </c>
      <c r="V58" s="157"/>
      <c r="W58" s="157"/>
      <c r="X58" s="157"/>
      <c r="Y58" s="157"/>
      <c r="Z58" s="157"/>
      <c r="AA58" s="157"/>
      <c r="AB58" s="157"/>
      <c r="AC58" s="157"/>
      <c r="AD58" s="157"/>
      <c r="AE58" s="157" t="s">
        <v>128</v>
      </c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</row>
    <row r="59" spans="1:60" outlineLevel="1" x14ac:dyDescent="0.2">
      <c r="A59" s="154"/>
      <c r="B59" s="123"/>
      <c r="C59" s="161" t="s">
        <v>170</v>
      </c>
      <c r="D59" s="162"/>
      <c r="E59" s="163">
        <v>1.7</v>
      </c>
      <c r="F59" s="126"/>
      <c r="G59" s="126"/>
      <c r="H59" s="126"/>
      <c r="I59" s="126"/>
      <c r="J59" s="126"/>
      <c r="K59" s="126"/>
      <c r="L59" s="126"/>
      <c r="M59" s="126"/>
      <c r="N59" s="155"/>
      <c r="O59" s="155"/>
      <c r="P59" s="155"/>
      <c r="Q59" s="155"/>
      <c r="R59" s="155"/>
      <c r="S59" s="155"/>
      <c r="T59" s="156"/>
      <c r="U59" s="155"/>
      <c r="V59" s="157"/>
      <c r="W59" s="157"/>
      <c r="X59" s="157"/>
      <c r="Y59" s="157"/>
      <c r="Z59" s="157"/>
      <c r="AA59" s="157"/>
      <c r="AB59" s="157"/>
      <c r="AC59" s="157"/>
      <c r="AD59" s="157"/>
      <c r="AE59" s="157" t="s">
        <v>141</v>
      </c>
      <c r="AF59" s="157">
        <v>0</v>
      </c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</row>
    <row r="60" spans="1:60" outlineLevel="1" x14ac:dyDescent="0.2">
      <c r="A60" s="154"/>
      <c r="B60" s="123"/>
      <c r="C60" s="161" t="s">
        <v>171</v>
      </c>
      <c r="D60" s="162"/>
      <c r="E60" s="163">
        <v>1.2</v>
      </c>
      <c r="F60" s="126"/>
      <c r="G60" s="126"/>
      <c r="H60" s="126"/>
      <c r="I60" s="126"/>
      <c r="J60" s="126"/>
      <c r="K60" s="126"/>
      <c r="L60" s="126"/>
      <c r="M60" s="126"/>
      <c r="N60" s="155"/>
      <c r="O60" s="155"/>
      <c r="P60" s="155"/>
      <c r="Q60" s="155"/>
      <c r="R60" s="155"/>
      <c r="S60" s="155"/>
      <c r="T60" s="156"/>
      <c r="U60" s="155"/>
      <c r="V60" s="157"/>
      <c r="W60" s="157"/>
      <c r="X60" s="157"/>
      <c r="Y60" s="157"/>
      <c r="Z60" s="157"/>
      <c r="AA60" s="157"/>
      <c r="AB60" s="157"/>
      <c r="AC60" s="157"/>
      <c r="AD60" s="157"/>
      <c r="AE60" s="157" t="s">
        <v>141</v>
      </c>
      <c r="AF60" s="157">
        <v>0</v>
      </c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</row>
    <row r="61" spans="1:60" outlineLevel="1" x14ac:dyDescent="0.2">
      <c r="A61" s="154"/>
      <c r="B61" s="123"/>
      <c r="C61" s="161" t="s">
        <v>172</v>
      </c>
      <c r="D61" s="162"/>
      <c r="E61" s="163">
        <v>2.9</v>
      </c>
      <c r="F61" s="126"/>
      <c r="G61" s="126"/>
      <c r="H61" s="126"/>
      <c r="I61" s="126"/>
      <c r="J61" s="126"/>
      <c r="K61" s="126"/>
      <c r="L61" s="126"/>
      <c r="M61" s="126"/>
      <c r="N61" s="155"/>
      <c r="O61" s="155"/>
      <c r="P61" s="155"/>
      <c r="Q61" s="155"/>
      <c r="R61" s="155"/>
      <c r="S61" s="155"/>
      <c r="T61" s="156"/>
      <c r="U61" s="155"/>
      <c r="V61" s="157"/>
      <c r="W61" s="157"/>
      <c r="X61" s="157"/>
      <c r="Y61" s="157"/>
      <c r="Z61" s="157"/>
      <c r="AA61" s="157"/>
      <c r="AB61" s="157"/>
      <c r="AC61" s="157"/>
      <c r="AD61" s="157"/>
      <c r="AE61" s="157" t="s">
        <v>141</v>
      </c>
      <c r="AF61" s="157">
        <v>0</v>
      </c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</row>
    <row r="62" spans="1:60" outlineLevel="1" x14ac:dyDescent="0.2">
      <c r="A62" s="154"/>
      <c r="B62" s="123"/>
      <c r="C62" s="161" t="s">
        <v>173</v>
      </c>
      <c r="D62" s="162"/>
      <c r="E62" s="163">
        <v>1.6</v>
      </c>
      <c r="F62" s="126"/>
      <c r="G62" s="126"/>
      <c r="H62" s="126"/>
      <c r="I62" s="126"/>
      <c r="J62" s="126"/>
      <c r="K62" s="126"/>
      <c r="L62" s="126"/>
      <c r="M62" s="126"/>
      <c r="N62" s="155"/>
      <c r="O62" s="155"/>
      <c r="P62" s="155"/>
      <c r="Q62" s="155"/>
      <c r="R62" s="155"/>
      <c r="S62" s="155"/>
      <c r="T62" s="156"/>
      <c r="U62" s="155"/>
      <c r="V62" s="157"/>
      <c r="W62" s="157"/>
      <c r="X62" s="157"/>
      <c r="Y62" s="157"/>
      <c r="Z62" s="157"/>
      <c r="AA62" s="157"/>
      <c r="AB62" s="157"/>
      <c r="AC62" s="157"/>
      <c r="AD62" s="157"/>
      <c r="AE62" s="157" t="s">
        <v>141</v>
      </c>
      <c r="AF62" s="157">
        <v>0</v>
      </c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</row>
    <row r="63" spans="1:60" outlineLevel="1" x14ac:dyDescent="0.2">
      <c r="A63" s="154">
        <v>21</v>
      </c>
      <c r="B63" s="123" t="s">
        <v>190</v>
      </c>
      <c r="C63" s="124" t="s">
        <v>191</v>
      </c>
      <c r="D63" s="155" t="s">
        <v>52</v>
      </c>
      <c r="E63" s="125">
        <v>4.8</v>
      </c>
      <c r="F63" s="145"/>
      <c r="G63" s="126">
        <f t="shared" si="1"/>
        <v>0</v>
      </c>
      <c r="H63" s="126">
        <v>5.85</v>
      </c>
      <c r="I63" s="126">
        <f>ROUND(E63*H63,2)</f>
        <v>28.08</v>
      </c>
      <c r="J63" s="126">
        <v>270.14999999999998</v>
      </c>
      <c r="K63" s="126">
        <f>ROUND(E63*J63,2)</f>
        <v>1296.72</v>
      </c>
      <c r="L63" s="126">
        <v>21</v>
      </c>
      <c r="M63" s="126">
        <f>G63*(1+L63/100)</f>
        <v>0</v>
      </c>
      <c r="N63" s="155">
        <v>9.8999999999999999E-4</v>
      </c>
      <c r="O63" s="155">
        <f>ROUND(E63*N63,5)</f>
        <v>4.7499999999999999E-3</v>
      </c>
      <c r="P63" s="155">
        <v>0</v>
      </c>
      <c r="Q63" s="155">
        <f>ROUND(E63*P63,5)</f>
        <v>0</v>
      </c>
      <c r="R63" s="155"/>
      <c r="S63" s="155"/>
      <c r="T63" s="156">
        <v>0.48899999999999999</v>
      </c>
      <c r="U63" s="155">
        <f>ROUND(E63*T63,2)</f>
        <v>2.35</v>
      </c>
      <c r="V63" s="157"/>
      <c r="W63" s="157"/>
      <c r="X63" s="157"/>
      <c r="Y63" s="157"/>
      <c r="Z63" s="157"/>
      <c r="AA63" s="157"/>
      <c r="AB63" s="157"/>
      <c r="AC63" s="157"/>
      <c r="AD63" s="157"/>
      <c r="AE63" s="157" t="s">
        <v>128</v>
      </c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</row>
    <row r="64" spans="1:60" outlineLevel="1" x14ac:dyDescent="0.2">
      <c r="A64" s="154"/>
      <c r="B64" s="123"/>
      <c r="C64" s="161" t="s">
        <v>180</v>
      </c>
      <c r="D64" s="162"/>
      <c r="E64" s="163">
        <v>3.2</v>
      </c>
      <c r="F64" s="126"/>
      <c r="G64" s="126"/>
      <c r="H64" s="126"/>
      <c r="I64" s="126"/>
      <c r="J64" s="126"/>
      <c r="K64" s="126"/>
      <c r="L64" s="126"/>
      <c r="M64" s="126"/>
      <c r="N64" s="155"/>
      <c r="O64" s="155"/>
      <c r="P64" s="155"/>
      <c r="Q64" s="155"/>
      <c r="R64" s="155"/>
      <c r="S64" s="155"/>
      <c r="T64" s="156"/>
      <c r="U64" s="155"/>
      <c r="V64" s="157"/>
      <c r="W64" s="157"/>
      <c r="X64" s="157"/>
      <c r="Y64" s="157"/>
      <c r="Z64" s="157"/>
      <c r="AA64" s="157"/>
      <c r="AB64" s="157"/>
      <c r="AC64" s="157"/>
      <c r="AD64" s="157"/>
      <c r="AE64" s="157" t="s">
        <v>141</v>
      </c>
      <c r="AF64" s="157">
        <v>0</v>
      </c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</row>
    <row r="65" spans="1:60" outlineLevel="1" x14ac:dyDescent="0.2">
      <c r="A65" s="154"/>
      <c r="B65" s="123"/>
      <c r="C65" s="161" t="s">
        <v>181</v>
      </c>
      <c r="D65" s="162"/>
      <c r="E65" s="163">
        <v>1.6</v>
      </c>
      <c r="F65" s="126"/>
      <c r="G65" s="126"/>
      <c r="H65" s="126"/>
      <c r="I65" s="126"/>
      <c r="J65" s="126"/>
      <c r="K65" s="126"/>
      <c r="L65" s="126"/>
      <c r="M65" s="126"/>
      <c r="N65" s="155"/>
      <c r="O65" s="155"/>
      <c r="P65" s="155"/>
      <c r="Q65" s="155"/>
      <c r="R65" s="155"/>
      <c r="S65" s="155"/>
      <c r="T65" s="156"/>
      <c r="U65" s="155"/>
      <c r="V65" s="157"/>
      <c r="W65" s="157"/>
      <c r="X65" s="157"/>
      <c r="Y65" s="157"/>
      <c r="Z65" s="157"/>
      <c r="AA65" s="157"/>
      <c r="AB65" s="157"/>
      <c r="AC65" s="157"/>
      <c r="AD65" s="157"/>
      <c r="AE65" s="157" t="s">
        <v>141</v>
      </c>
      <c r="AF65" s="157">
        <v>0</v>
      </c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</row>
    <row r="66" spans="1:60" outlineLevel="1" x14ac:dyDescent="0.2">
      <c r="A66" s="154">
        <v>22</v>
      </c>
      <c r="B66" s="123" t="s">
        <v>192</v>
      </c>
      <c r="C66" s="124" t="s">
        <v>193</v>
      </c>
      <c r="D66" s="155" t="s">
        <v>55</v>
      </c>
      <c r="E66" s="125">
        <v>1.1788479999999999</v>
      </c>
      <c r="F66" s="145"/>
      <c r="G66" s="126">
        <f t="shared" si="1"/>
        <v>0</v>
      </c>
      <c r="H66" s="126">
        <v>6505</v>
      </c>
      <c r="I66" s="126">
        <f>ROUND(E66*H66,2)</f>
        <v>7668.41</v>
      </c>
      <c r="J66" s="126">
        <v>0</v>
      </c>
      <c r="K66" s="126">
        <f>ROUND(E66*J66,2)</f>
        <v>0</v>
      </c>
      <c r="L66" s="126">
        <v>21</v>
      </c>
      <c r="M66" s="126">
        <f>G66*(1+L66/100)</f>
        <v>0</v>
      </c>
      <c r="N66" s="155">
        <v>0.55000000000000004</v>
      </c>
      <c r="O66" s="155">
        <f>ROUND(E66*N66,5)</f>
        <v>0.64837</v>
      </c>
      <c r="P66" s="155">
        <v>0</v>
      </c>
      <c r="Q66" s="155">
        <f>ROUND(E66*P66,5)</f>
        <v>0</v>
      </c>
      <c r="R66" s="155"/>
      <c r="S66" s="155"/>
      <c r="T66" s="156">
        <v>0</v>
      </c>
      <c r="U66" s="155">
        <f>ROUND(E66*T66,2)</f>
        <v>0</v>
      </c>
      <c r="V66" s="157"/>
      <c r="W66" s="157"/>
      <c r="X66" s="157"/>
      <c r="Y66" s="157"/>
      <c r="Z66" s="157"/>
      <c r="AA66" s="157"/>
      <c r="AB66" s="157"/>
      <c r="AC66" s="157"/>
      <c r="AD66" s="157"/>
      <c r="AE66" s="157" t="s">
        <v>194</v>
      </c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</row>
    <row r="67" spans="1:60" outlineLevel="1" x14ac:dyDescent="0.2">
      <c r="A67" s="154"/>
      <c r="B67" s="123"/>
      <c r="C67" s="161" t="s">
        <v>195</v>
      </c>
      <c r="D67" s="162"/>
      <c r="E67" s="163">
        <v>5.3856000000000001E-2</v>
      </c>
      <c r="F67" s="126"/>
      <c r="G67" s="126"/>
      <c r="H67" s="126"/>
      <c r="I67" s="126"/>
      <c r="J67" s="126"/>
      <c r="K67" s="126"/>
      <c r="L67" s="126"/>
      <c r="M67" s="126"/>
      <c r="N67" s="155"/>
      <c r="O67" s="155"/>
      <c r="P67" s="155"/>
      <c r="Q67" s="155"/>
      <c r="R67" s="155"/>
      <c r="S67" s="155"/>
      <c r="T67" s="156"/>
      <c r="U67" s="155"/>
      <c r="V67" s="157"/>
      <c r="W67" s="157"/>
      <c r="X67" s="157"/>
      <c r="Y67" s="157"/>
      <c r="Z67" s="157"/>
      <c r="AA67" s="157"/>
      <c r="AB67" s="157"/>
      <c r="AC67" s="157"/>
      <c r="AD67" s="157"/>
      <c r="AE67" s="157" t="s">
        <v>141</v>
      </c>
      <c r="AF67" s="157">
        <v>0</v>
      </c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</row>
    <row r="68" spans="1:60" outlineLevel="1" x14ac:dyDescent="0.2">
      <c r="A68" s="154"/>
      <c r="B68" s="123"/>
      <c r="C68" s="161" t="s">
        <v>196</v>
      </c>
      <c r="D68" s="162"/>
      <c r="E68" s="163">
        <v>3.8016000000000001E-2</v>
      </c>
      <c r="F68" s="126"/>
      <c r="G68" s="126"/>
      <c r="H68" s="126"/>
      <c r="I68" s="126"/>
      <c r="J68" s="126"/>
      <c r="K68" s="126"/>
      <c r="L68" s="126"/>
      <c r="M68" s="126"/>
      <c r="N68" s="155"/>
      <c r="O68" s="155"/>
      <c r="P68" s="155"/>
      <c r="Q68" s="155"/>
      <c r="R68" s="155"/>
      <c r="S68" s="155"/>
      <c r="T68" s="156"/>
      <c r="U68" s="155"/>
      <c r="V68" s="157"/>
      <c r="W68" s="157"/>
      <c r="X68" s="157"/>
      <c r="Y68" s="157"/>
      <c r="Z68" s="157"/>
      <c r="AA68" s="157"/>
      <c r="AB68" s="157"/>
      <c r="AC68" s="157"/>
      <c r="AD68" s="157"/>
      <c r="AE68" s="157" t="s">
        <v>141</v>
      </c>
      <c r="AF68" s="157">
        <v>0</v>
      </c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</row>
    <row r="69" spans="1:60" outlineLevel="1" x14ac:dyDescent="0.2">
      <c r="A69" s="154"/>
      <c r="B69" s="123"/>
      <c r="C69" s="161" t="s">
        <v>197</v>
      </c>
      <c r="D69" s="162"/>
      <c r="E69" s="163">
        <v>0.152064</v>
      </c>
      <c r="F69" s="126"/>
      <c r="G69" s="126"/>
      <c r="H69" s="126"/>
      <c r="I69" s="126"/>
      <c r="J69" s="126"/>
      <c r="K69" s="126"/>
      <c r="L69" s="126"/>
      <c r="M69" s="126"/>
      <c r="N69" s="155"/>
      <c r="O69" s="155"/>
      <c r="P69" s="155"/>
      <c r="Q69" s="155"/>
      <c r="R69" s="155"/>
      <c r="S69" s="155"/>
      <c r="T69" s="156"/>
      <c r="U69" s="155"/>
      <c r="V69" s="157"/>
      <c r="W69" s="157"/>
      <c r="X69" s="157"/>
      <c r="Y69" s="157"/>
      <c r="Z69" s="157"/>
      <c r="AA69" s="157"/>
      <c r="AB69" s="157"/>
      <c r="AC69" s="157"/>
      <c r="AD69" s="157"/>
      <c r="AE69" s="157" t="s">
        <v>141</v>
      </c>
      <c r="AF69" s="157">
        <v>0</v>
      </c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</row>
    <row r="70" spans="1:60" outlineLevel="1" x14ac:dyDescent="0.2">
      <c r="A70" s="154"/>
      <c r="B70" s="123"/>
      <c r="C70" s="161" t="s">
        <v>198</v>
      </c>
      <c r="D70" s="162"/>
      <c r="E70" s="163">
        <v>0.39423999999999998</v>
      </c>
      <c r="F70" s="126"/>
      <c r="G70" s="126"/>
      <c r="H70" s="126"/>
      <c r="I70" s="126"/>
      <c r="J70" s="126"/>
      <c r="K70" s="126"/>
      <c r="L70" s="126"/>
      <c r="M70" s="126"/>
      <c r="N70" s="155"/>
      <c r="O70" s="155"/>
      <c r="P70" s="155"/>
      <c r="Q70" s="155"/>
      <c r="R70" s="155"/>
      <c r="S70" s="155"/>
      <c r="T70" s="156"/>
      <c r="U70" s="155"/>
      <c r="V70" s="157"/>
      <c r="W70" s="157"/>
      <c r="X70" s="157"/>
      <c r="Y70" s="157"/>
      <c r="Z70" s="157"/>
      <c r="AA70" s="157"/>
      <c r="AB70" s="157"/>
      <c r="AC70" s="157"/>
      <c r="AD70" s="157"/>
      <c r="AE70" s="157" t="s">
        <v>141</v>
      </c>
      <c r="AF70" s="157">
        <v>0</v>
      </c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</row>
    <row r="71" spans="1:60" outlineLevel="1" x14ac:dyDescent="0.2">
      <c r="A71" s="154"/>
      <c r="B71" s="123"/>
      <c r="C71" s="161" t="s">
        <v>199</v>
      </c>
      <c r="D71" s="162"/>
      <c r="E71" s="163">
        <v>8.1664E-2</v>
      </c>
      <c r="F71" s="126"/>
      <c r="G71" s="126"/>
      <c r="H71" s="126"/>
      <c r="I71" s="126"/>
      <c r="J71" s="126"/>
      <c r="K71" s="126"/>
      <c r="L71" s="126"/>
      <c r="M71" s="126"/>
      <c r="N71" s="155"/>
      <c r="O71" s="155"/>
      <c r="P71" s="155"/>
      <c r="Q71" s="155"/>
      <c r="R71" s="155"/>
      <c r="S71" s="155"/>
      <c r="T71" s="156"/>
      <c r="U71" s="155"/>
      <c r="V71" s="157"/>
      <c r="W71" s="157"/>
      <c r="X71" s="157"/>
      <c r="Y71" s="157"/>
      <c r="Z71" s="157"/>
      <c r="AA71" s="157"/>
      <c r="AB71" s="157"/>
      <c r="AC71" s="157"/>
      <c r="AD71" s="157"/>
      <c r="AE71" s="157" t="s">
        <v>141</v>
      </c>
      <c r="AF71" s="157">
        <v>0</v>
      </c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</row>
    <row r="72" spans="1:60" outlineLevel="1" x14ac:dyDescent="0.2">
      <c r="A72" s="154"/>
      <c r="B72" s="123"/>
      <c r="C72" s="161" t="s">
        <v>200</v>
      </c>
      <c r="D72" s="162"/>
      <c r="E72" s="163">
        <v>4.5055999999999999E-2</v>
      </c>
      <c r="F72" s="126"/>
      <c r="G72" s="126"/>
      <c r="H72" s="126"/>
      <c r="I72" s="126"/>
      <c r="J72" s="126"/>
      <c r="K72" s="126"/>
      <c r="L72" s="126"/>
      <c r="M72" s="126"/>
      <c r="N72" s="155"/>
      <c r="O72" s="155"/>
      <c r="P72" s="155"/>
      <c r="Q72" s="155"/>
      <c r="R72" s="155"/>
      <c r="S72" s="155"/>
      <c r="T72" s="156"/>
      <c r="U72" s="155"/>
      <c r="V72" s="157"/>
      <c r="W72" s="157"/>
      <c r="X72" s="157"/>
      <c r="Y72" s="157"/>
      <c r="Z72" s="157"/>
      <c r="AA72" s="157"/>
      <c r="AB72" s="157"/>
      <c r="AC72" s="157"/>
      <c r="AD72" s="157"/>
      <c r="AE72" s="157" t="s">
        <v>141</v>
      </c>
      <c r="AF72" s="157">
        <v>0</v>
      </c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</row>
    <row r="73" spans="1:60" outlineLevel="1" x14ac:dyDescent="0.2">
      <c r="A73" s="154"/>
      <c r="B73" s="123"/>
      <c r="C73" s="161" t="s">
        <v>201</v>
      </c>
      <c r="D73" s="162"/>
      <c r="E73" s="163">
        <v>0.29568</v>
      </c>
      <c r="F73" s="126"/>
      <c r="G73" s="126"/>
      <c r="H73" s="126"/>
      <c r="I73" s="126"/>
      <c r="J73" s="126"/>
      <c r="K73" s="126"/>
      <c r="L73" s="126"/>
      <c r="M73" s="126"/>
      <c r="N73" s="155"/>
      <c r="O73" s="155"/>
      <c r="P73" s="155"/>
      <c r="Q73" s="155"/>
      <c r="R73" s="155"/>
      <c r="S73" s="155"/>
      <c r="T73" s="156"/>
      <c r="U73" s="155"/>
      <c r="V73" s="157"/>
      <c r="W73" s="157"/>
      <c r="X73" s="157"/>
      <c r="Y73" s="157"/>
      <c r="Z73" s="157"/>
      <c r="AA73" s="157"/>
      <c r="AB73" s="157"/>
      <c r="AC73" s="157"/>
      <c r="AD73" s="157"/>
      <c r="AE73" s="157" t="s">
        <v>141</v>
      </c>
      <c r="AF73" s="157">
        <v>0</v>
      </c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</row>
    <row r="74" spans="1:60" outlineLevel="1" x14ac:dyDescent="0.2">
      <c r="A74" s="154"/>
      <c r="B74" s="123"/>
      <c r="C74" s="161" t="s">
        <v>202</v>
      </c>
      <c r="D74" s="162"/>
      <c r="E74" s="163">
        <v>2.5871999999999999E-2</v>
      </c>
      <c r="F74" s="126"/>
      <c r="G74" s="126"/>
      <c r="H74" s="126"/>
      <c r="I74" s="126"/>
      <c r="J74" s="126"/>
      <c r="K74" s="126"/>
      <c r="L74" s="126"/>
      <c r="M74" s="126"/>
      <c r="N74" s="155"/>
      <c r="O74" s="155"/>
      <c r="P74" s="155"/>
      <c r="Q74" s="155"/>
      <c r="R74" s="155"/>
      <c r="S74" s="155"/>
      <c r="T74" s="156"/>
      <c r="U74" s="155"/>
      <c r="V74" s="157"/>
      <c r="W74" s="157"/>
      <c r="X74" s="157"/>
      <c r="Y74" s="157"/>
      <c r="Z74" s="157"/>
      <c r="AA74" s="157"/>
      <c r="AB74" s="157"/>
      <c r="AC74" s="157"/>
      <c r="AD74" s="157"/>
      <c r="AE74" s="157" t="s">
        <v>141</v>
      </c>
      <c r="AF74" s="157">
        <v>0</v>
      </c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</row>
    <row r="75" spans="1:60" outlineLevel="1" x14ac:dyDescent="0.2">
      <c r="A75" s="154"/>
      <c r="B75" s="123"/>
      <c r="C75" s="161" t="s">
        <v>203</v>
      </c>
      <c r="D75" s="162"/>
      <c r="E75" s="163">
        <v>9.2399999999999996E-2</v>
      </c>
      <c r="F75" s="126"/>
      <c r="G75" s="126"/>
      <c r="H75" s="126"/>
      <c r="I75" s="126"/>
      <c r="J75" s="126"/>
      <c r="K75" s="126"/>
      <c r="L75" s="126"/>
      <c r="M75" s="126"/>
      <c r="N75" s="155"/>
      <c r="O75" s="155"/>
      <c r="P75" s="155"/>
      <c r="Q75" s="155"/>
      <c r="R75" s="155"/>
      <c r="S75" s="155"/>
      <c r="T75" s="156"/>
      <c r="U75" s="155"/>
      <c r="V75" s="157"/>
      <c r="W75" s="157"/>
      <c r="X75" s="157"/>
      <c r="Y75" s="157"/>
      <c r="Z75" s="157"/>
      <c r="AA75" s="157"/>
      <c r="AB75" s="157"/>
      <c r="AC75" s="157"/>
      <c r="AD75" s="157"/>
      <c r="AE75" s="157" t="s">
        <v>141</v>
      </c>
      <c r="AF75" s="157">
        <v>0</v>
      </c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</row>
    <row r="76" spans="1:60" outlineLevel="1" x14ac:dyDescent="0.2">
      <c r="A76" s="154">
        <v>23</v>
      </c>
      <c r="B76" s="123" t="s">
        <v>204</v>
      </c>
      <c r="C76" s="124" t="s">
        <v>205</v>
      </c>
      <c r="D76" s="155" t="s">
        <v>55</v>
      </c>
      <c r="E76" s="125">
        <v>0.35534399999999999</v>
      </c>
      <c r="F76" s="145"/>
      <c r="G76" s="126">
        <f t="shared" si="1"/>
        <v>0</v>
      </c>
      <c r="H76" s="126">
        <v>6505</v>
      </c>
      <c r="I76" s="126">
        <f>ROUND(E76*H76,2)</f>
        <v>2311.5100000000002</v>
      </c>
      <c r="J76" s="126">
        <v>0</v>
      </c>
      <c r="K76" s="126">
        <f>ROUND(E76*J76,2)</f>
        <v>0</v>
      </c>
      <c r="L76" s="126">
        <v>21</v>
      </c>
      <c r="M76" s="126">
        <f>G76*(1+L76/100)</f>
        <v>0</v>
      </c>
      <c r="N76" s="155">
        <v>0.55000000000000004</v>
      </c>
      <c r="O76" s="155">
        <f>ROUND(E76*N76,5)</f>
        <v>0.19544</v>
      </c>
      <c r="P76" s="155">
        <v>0</v>
      </c>
      <c r="Q76" s="155">
        <f>ROUND(E76*P76,5)</f>
        <v>0</v>
      </c>
      <c r="R76" s="155"/>
      <c r="S76" s="155"/>
      <c r="T76" s="156">
        <v>0</v>
      </c>
      <c r="U76" s="155">
        <f>ROUND(E76*T76,2)</f>
        <v>0</v>
      </c>
      <c r="V76" s="157"/>
      <c r="W76" s="157"/>
      <c r="X76" s="157"/>
      <c r="Y76" s="157"/>
      <c r="Z76" s="157"/>
      <c r="AA76" s="157"/>
      <c r="AB76" s="157"/>
      <c r="AC76" s="157"/>
      <c r="AD76" s="157"/>
      <c r="AE76" s="157" t="s">
        <v>194</v>
      </c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</row>
    <row r="77" spans="1:60" outlineLevel="1" x14ac:dyDescent="0.2">
      <c r="A77" s="154"/>
      <c r="B77" s="123"/>
      <c r="C77" s="161" t="s">
        <v>206</v>
      </c>
      <c r="D77" s="162"/>
      <c r="E77" s="163">
        <v>0.20327999999999999</v>
      </c>
      <c r="F77" s="126"/>
      <c r="G77" s="126"/>
      <c r="H77" s="126"/>
      <c r="I77" s="126"/>
      <c r="J77" s="126"/>
      <c r="K77" s="126"/>
      <c r="L77" s="126"/>
      <c r="M77" s="126"/>
      <c r="N77" s="155"/>
      <c r="O77" s="155"/>
      <c r="P77" s="155"/>
      <c r="Q77" s="155"/>
      <c r="R77" s="155"/>
      <c r="S77" s="155"/>
      <c r="T77" s="156"/>
      <c r="U77" s="155"/>
      <c r="V77" s="157"/>
      <c r="W77" s="157"/>
      <c r="X77" s="157"/>
      <c r="Y77" s="157"/>
      <c r="Z77" s="157"/>
      <c r="AA77" s="157"/>
      <c r="AB77" s="157"/>
      <c r="AC77" s="157"/>
      <c r="AD77" s="157"/>
      <c r="AE77" s="157" t="s">
        <v>141</v>
      </c>
      <c r="AF77" s="157">
        <v>0</v>
      </c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</row>
    <row r="78" spans="1:60" outlineLevel="1" x14ac:dyDescent="0.2">
      <c r="A78" s="154"/>
      <c r="B78" s="123"/>
      <c r="C78" s="161" t="s">
        <v>197</v>
      </c>
      <c r="D78" s="162"/>
      <c r="E78" s="163">
        <v>0.152064</v>
      </c>
      <c r="F78" s="126"/>
      <c r="G78" s="126"/>
      <c r="H78" s="126"/>
      <c r="I78" s="126"/>
      <c r="J78" s="126"/>
      <c r="K78" s="126"/>
      <c r="L78" s="126"/>
      <c r="M78" s="126"/>
      <c r="N78" s="155"/>
      <c r="O78" s="155"/>
      <c r="P78" s="155"/>
      <c r="Q78" s="155"/>
      <c r="R78" s="155"/>
      <c r="S78" s="155"/>
      <c r="T78" s="156"/>
      <c r="U78" s="155"/>
      <c r="V78" s="157"/>
      <c r="W78" s="157"/>
      <c r="X78" s="157"/>
      <c r="Y78" s="157"/>
      <c r="Z78" s="157"/>
      <c r="AA78" s="157"/>
      <c r="AB78" s="157"/>
      <c r="AC78" s="157"/>
      <c r="AD78" s="157"/>
      <c r="AE78" s="157" t="s">
        <v>141</v>
      </c>
      <c r="AF78" s="157">
        <v>0</v>
      </c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</row>
    <row r="79" spans="1:60" outlineLevel="1" x14ac:dyDescent="0.2">
      <c r="A79" s="154">
        <v>24</v>
      </c>
      <c r="B79" s="123" t="s">
        <v>207</v>
      </c>
      <c r="C79" s="124" t="s">
        <v>208</v>
      </c>
      <c r="D79" s="155" t="s">
        <v>53</v>
      </c>
      <c r="E79" s="125">
        <v>12</v>
      </c>
      <c r="F79" s="145"/>
      <c r="G79" s="126">
        <f t="shared" si="1"/>
        <v>0</v>
      </c>
      <c r="H79" s="126">
        <v>0</v>
      </c>
      <c r="I79" s="126">
        <f>ROUND(E79*H79,2)</f>
        <v>0</v>
      </c>
      <c r="J79" s="126">
        <v>66.7</v>
      </c>
      <c r="K79" s="126">
        <f>ROUND(E79*J79,2)</f>
        <v>800.4</v>
      </c>
      <c r="L79" s="126">
        <v>21</v>
      </c>
      <c r="M79" s="126">
        <f>G79*(1+L79/100)</f>
        <v>0</v>
      </c>
      <c r="N79" s="155">
        <v>0</v>
      </c>
      <c r="O79" s="155">
        <f>ROUND(E79*N79,5)</f>
        <v>0</v>
      </c>
      <c r="P79" s="155">
        <v>0</v>
      </c>
      <c r="Q79" s="155">
        <f>ROUND(E79*P79,5)</f>
        <v>0</v>
      </c>
      <c r="R79" s="155"/>
      <c r="S79" s="155"/>
      <c r="T79" s="156">
        <v>0.18</v>
      </c>
      <c r="U79" s="155">
        <f>ROUND(E79*T79,2)</f>
        <v>2.16</v>
      </c>
      <c r="V79" s="157"/>
      <c r="W79" s="157"/>
      <c r="X79" s="157"/>
      <c r="Y79" s="157"/>
      <c r="Z79" s="157"/>
      <c r="AA79" s="157"/>
      <c r="AB79" s="157"/>
      <c r="AC79" s="157"/>
      <c r="AD79" s="157"/>
      <c r="AE79" s="157" t="s">
        <v>128</v>
      </c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</row>
    <row r="80" spans="1:60" outlineLevel="1" x14ac:dyDescent="0.2">
      <c r="A80" s="154"/>
      <c r="B80" s="123"/>
      <c r="C80" s="161" t="s">
        <v>209</v>
      </c>
      <c r="D80" s="162"/>
      <c r="E80" s="163">
        <v>2</v>
      </c>
      <c r="F80" s="126"/>
      <c r="G80" s="126"/>
      <c r="H80" s="126"/>
      <c r="I80" s="126"/>
      <c r="J80" s="126"/>
      <c r="K80" s="126"/>
      <c r="L80" s="126"/>
      <c r="M80" s="126"/>
      <c r="N80" s="155"/>
      <c r="O80" s="155"/>
      <c r="P80" s="155"/>
      <c r="Q80" s="155"/>
      <c r="R80" s="155"/>
      <c r="S80" s="155"/>
      <c r="T80" s="156"/>
      <c r="U80" s="155"/>
      <c r="V80" s="157"/>
      <c r="W80" s="157"/>
      <c r="X80" s="157"/>
      <c r="Y80" s="157"/>
      <c r="Z80" s="157"/>
      <c r="AA80" s="157"/>
      <c r="AB80" s="157"/>
      <c r="AC80" s="157"/>
      <c r="AD80" s="157"/>
      <c r="AE80" s="157" t="s">
        <v>141</v>
      </c>
      <c r="AF80" s="157">
        <v>0</v>
      </c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</row>
    <row r="81" spans="1:60" outlineLevel="1" x14ac:dyDescent="0.2">
      <c r="A81" s="154"/>
      <c r="B81" s="123"/>
      <c r="C81" s="161" t="s">
        <v>210</v>
      </c>
      <c r="D81" s="162"/>
      <c r="E81" s="163">
        <v>2</v>
      </c>
      <c r="F81" s="126"/>
      <c r="G81" s="126"/>
      <c r="H81" s="126"/>
      <c r="I81" s="126"/>
      <c r="J81" s="126"/>
      <c r="K81" s="126"/>
      <c r="L81" s="126"/>
      <c r="M81" s="126"/>
      <c r="N81" s="155"/>
      <c r="O81" s="155"/>
      <c r="P81" s="155"/>
      <c r="Q81" s="155"/>
      <c r="R81" s="155"/>
      <c r="S81" s="155"/>
      <c r="T81" s="156"/>
      <c r="U81" s="155"/>
      <c r="V81" s="157"/>
      <c r="W81" s="157"/>
      <c r="X81" s="157"/>
      <c r="Y81" s="157"/>
      <c r="Z81" s="157"/>
      <c r="AA81" s="157"/>
      <c r="AB81" s="157"/>
      <c r="AC81" s="157"/>
      <c r="AD81" s="157"/>
      <c r="AE81" s="157" t="s">
        <v>141</v>
      </c>
      <c r="AF81" s="157">
        <v>0</v>
      </c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</row>
    <row r="82" spans="1:60" outlineLevel="1" x14ac:dyDescent="0.2">
      <c r="A82" s="154"/>
      <c r="B82" s="123"/>
      <c r="C82" s="161" t="s">
        <v>211</v>
      </c>
      <c r="D82" s="162"/>
      <c r="E82" s="163">
        <v>4</v>
      </c>
      <c r="F82" s="126"/>
      <c r="G82" s="126"/>
      <c r="H82" s="126"/>
      <c r="I82" s="126"/>
      <c r="J82" s="126"/>
      <c r="K82" s="126"/>
      <c r="L82" s="126"/>
      <c r="M82" s="126"/>
      <c r="N82" s="155"/>
      <c r="O82" s="155"/>
      <c r="P82" s="155"/>
      <c r="Q82" s="155"/>
      <c r="R82" s="155"/>
      <c r="S82" s="155"/>
      <c r="T82" s="156"/>
      <c r="U82" s="155"/>
      <c r="V82" s="157"/>
      <c r="W82" s="157"/>
      <c r="X82" s="157"/>
      <c r="Y82" s="157"/>
      <c r="Z82" s="157"/>
      <c r="AA82" s="157"/>
      <c r="AB82" s="157"/>
      <c r="AC82" s="157"/>
      <c r="AD82" s="157"/>
      <c r="AE82" s="157" t="s">
        <v>141</v>
      </c>
      <c r="AF82" s="157">
        <v>0</v>
      </c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</row>
    <row r="83" spans="1:60" outlineLevel="1" x14ac:dyDescent="0.2">
      <c r="A83" s="154"/>
      <c r="B83" s="123"/>
      <c r="C83" s="161" t="s">
        <v>212</v>
      </c>
      <c r="D83" s="162"/>
      <c r="E83" s="163">
        <v>4</v>
      </c>
      <c r="F83" s="126"/>
      <c r="G83" s="126"/>
      <c r="H83" s="126"/>
      <c r="I83" s="126"/>
      <c r="J83" s="126"/>
      <c r="K83" s="126"/>
      <c r="L83" s="126"/>
      <c r="M83" s="126"/>
      <c r="N83" s="155"/>
      <c r="O83" s="155"/>
      <c r="P83" s="155"/>
      <c r="Q83" s="155"/>
      <c r="R83" s="155"/>
      <c r="S83" s="155"/>
      <c r="T83" s="156"/>
      <c r="U83" s="155"/>
      <c r="V83" s="157"/>
      <c r="W83" s="157"/>
      <c r="X83" s="157"/>
      <c r="Y83" s="157"/>
      <c r="Z83" s="157"/>
      <c r="AA83" s="157"/>
      <c r="AB83" s="157"/>
      <c r="AC83" s="157"/>
      <c r="AD83" s="157"/>
      <c r="AE83" s="157" t="s">
        <v>141</v>
      </c>
      <c r="AF83" s="157">
        <v>0</v>
      </c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</row>
    <row r="84" spans="1:60" ht="22.5" outlineLevel="1" x14ac:dyDescent="0.2">
      <c r="A84" s="154">
        <v>25</v>
      </c>
      <c r="B84" s="123" t="s">
        <v>60</v>
      </c>
      <c r="C84" s="124" t="s">
        <v>61</v>
      </c>
      <c r="D84" s="155" t="s">
        <v>54</v>
      </c>
      <c r="E84" s="125">
        <v>3.702</v>
      </c>
      <c r="F84" s="145"/>
      <c r="G84" s="126">
        <f t="shared" si="1"/>
        <v>0</v>
      </c>
      <c r="H84" s="126">
        <v>0</v>
      </c>
      <c r="I84" s="126">
        <f t="shared" ref="I84:I89" si="2">ROUND(E84*H84,2)</f>
        <v>0</v>
      </c>
      <c r="J84" s="126">
        <v>1352</v>
      </c>
      <c r="K84" s="126">
        <f t="shared" ref="K84:K89" si="3">ROUND(E84*J84,2)</f>
        <v>5005.1000000000004</v>
      </c>
      <c r="L84" s="126">
        <v>21</v>
      </c>
      <c r="M84" s="126">
        <f t="shared" ref="M84:M89" si="4">G84*(1+L84/100)</f>
        <v>0</v>
      </c>
      <c r="N84" s="155">
        <v>0</v>
      </c>
      <c r="O84" s="155">
        <f t="shared" ref="O84:O89" si="5">ROUND(E84*N84,5)</f>
        <v>0</v>
      </c>
      <c r="P84" s="155">
        <v>0</v>
      </c>
      <c r="Q84" s="155">
        <f t="shared" ref="Q84:Q89" si="6">ROUND(E84*P84,5)</f>
        <v>0</v>
      </c>
      <c r="R84" s="155"/>
      <c r="S84" s="155"/>
      <c r="T84" s="156">
        <v>1.7509999999999999</v>
      </c>
      <c r="U84" s="155">
        <f t="shared" ref="U84:U89" si="7">ROUND(E84*T84,2)</f>
        <v>6.48</v>
      </c>
      <c r="V84" s="157"/>
      <c r="W84" s="157"/>
      <c r="X84" s="157"/>
      <c r="Y84" s="157"/>
      <c r="Z84" s="157"/>
      <c r="AA84" s="157"/>
      <c r="AB84" s="157"/>
      <c r="AC84" s="157"/>
      <c r="AD84" s="157"/>
      <c r="AE84" s="157" t="s">
        <v>128</v>
      </c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</row>
    <row r="85" spans="1:60" outlineLevel="1" x14ac:dyDescent="0.2">
      <c r="A85" s="154">
        <v>26</v>
      </c>
      <c r="B85" s="123" t="s">
        <v>213</v>
      </c>
      <c r="C85" s="124" t="s">
        <v>214</v>
      </c>
      <c r="D85" s="155" t="s">
        <v>53</v>
      </c>
      <c r="E85" s="125">
        <v>6</v>
      </c>
      <c r="F85" s="145"/>
      <c r="G85" s="126">
        <f t="shared" si="1"/>
        <v>0</v>
      </c>
      <c r="H85" s="126">
        <v>0</v>
      </c>
      <c r="I85" s="126">
        <f t="shared" si="2"/>
        <v>0</v>
      </c>
      <c r="J85" s="126">
        <v>38.700000000000003</v>
      </c>
      <c r="K85" s="126">
        <f t="shared" si="3"/>
        <v>232.2</v>
      </c>
      <c r="L85" s="126">
        <v>21</v>
      </c>
      <c r="M85" s="126">
        <f t="shared" si="4"/>
        <v>0</v>
      </c>
      <c r="N85" s="155">
        <v>0</v>
      </c>
      <c r="O85" s="155">
        <f t="shared" si="5"/>
        <v>0</v>
      </c>
      <c r="P85" s="155">
        <v>0</v>
      </c>
      <c r="Q85" s="155">
        <f t="shared" si="6"/>
        <v>0</v>
      </c>
      <c r="R85" s="155"/>
      <c r="S85" s="155"/>
      <c r="T85" s="156">
        <v>8.4000000000000005E-2</v>
      </c>
      <c r="U85" s="155">
        <f t="shared" si="7"/>
        <v>0.5</v>
      </c>
      <c r="V85" s="157"/>
      <c r="W85" s="157"/>
      <c r="X85" s="157"/>
      <c r="Y85" s="157"/>
      <c r="Z85" s="157"/>
      <c r="AA85" s="157"/>
      <c r="AB85" s="157"/>
      <c r="AC85" s="157"/>
      <c r="AD85" s="157"/>
      <c r="AE85" s="157" t="s">
        <v>128</v>
      </c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</row>
    <row r="86" spans="1:60" outlineLevel="1" x14ac:dyDescent="0.2">
      <c r="A86" s="154">
        <v>27</v>
      </c>
      <c r="B86" s="123" t="s">
        <v>215</v>
      </c>
      <c r="C86" s="124" t="s">
        <v>216</v>
      </c>
      <c r="D86" s="155" t="s">
        <v>52</v>
      </c>
      <c r="E86" s="125">
        <v>2</v>
      </c>
      <c r="F86" s="145"/>
      <c r="G86" s="126">
        <f t="shared" si="1"/>
        <v>0</v>
      </c>
      <c r="H86" s="126">
        <v>66.400000000000006</v>
      </c>
      <c r="I86" s="126">
        <f t="shared" si="2"/>
        <v>132.80000000000001</v>
      </c>
      <c r="J86" s="126">
        <v>0</v>
      </c>
      <c r="K86" s="126">
        <f t="shared" si="3"/>
        <v>0</v>
      </c>
      <c r="L86" s="126">
        <v>21</v>
      </c>
      <c r="M86" s="126">
        <f t="shared" si="4"/>
        <v>0</v>
      </c>
      <c r="N86" s="155">
        <v>1.33E-3</v>
      </c>
      <c r="O86" s="155">
        <f t="shared" si="5"/>
        <v>2.66E-3</v>
      </c>
      <c r="P86" s="155">
        <v>0</v>
      </c>
      <c r="Q86" s="155">
        <f t="shared" si="6"/>
        <v>0</v>
      </c>
      <c r="R86" s="155"/>
      <c r="S86" s="155"/>
      <c r="T86" s="156">
        <v>0</v>
      </c>
      <c r="U86" s="155">
        <f t="shared" si="7"/>
        <v>0</v>
      </c>
      <c r="V86" s="157"/>
      <c r="W86" s="157"/>
      <c r="X86" s="157"/>
      <c r="Y86" s="157"/>
      <c r="Z86" s="157"/>
      <c r="AA86" s="157"/>
      <c r="AB86" s="157"/>
      <c r="AC86" s="157"/>
      <c r="AD86" s="157"/>
      <c r="AE86" s="157" t="s">
        <v>194</v>
      </c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</row>
    <row r="87" spans="1:60" outlineLevel="1" x14ac:dyDescent="0.2">
      <c r="A87" s="154">
        <v>28</v>
      </c>
      <c r="B87" s="123" t="s">
        <v>217</v>
      </c>
      <c r="C87" s="124" t="s">
        <v>218</v>
      </c>
      <c r="D87" s="155" t="s">
        <v>219</v>
      </c>
      <c r="E87" s="125">
        <v>12</v>
      </c>
      <c r="F87" s="145"/>
      <c r="G87" s="126">
        <f t="shared" si="1"/>
        <v>0</v>
      </c>
      <c r="H87" s="126">
        <v>4780</v>
      </c>
      <c r="I87" s="126">
        <f t="shared" si="2"/>
        <v>57360</v>
      </c>
      <c r="J87" s="126">
        <v>0</v>
      </c>
      <c r="K87" s="126">
        <f t="shared" si="3"/>
        <v>0</v>
      </c>
      <c r="L87" s="126">
        <v>21</v>
      </c>
      <c r="M87" s="126">
        <f t="shared" si="4"/>
        <v>0</v>
      </c>
      <c r="N87" s="155">
        <v>9.3700000000000006E-2</v>
      </c>
      <c r="O87" s="155">
        <f t="shared" si="5"/>
        <v>1.1244000000000001</v>
      </c>
      <c r="P87" s="155">
        <v>0</v>
      </c>
      <c r="Q87" s="155">
        <f t="shared" si="6"/>
        <v>0</v>
      </c>
      <c r="R87" s="155"/>
      <c r="S87" s="155"/>
      <c r="T87" s="156">
        <v>0</v>
      </c>
      <c r="U87" s="155">
        <f t="shared" si="7"/>
        <v>0</v>
      </c>
      <c r="V87" s="157"/>
      <c r="W87" s="157"/>
      <c r="X87" s="157"/>
      <c r="Y87" s="157"/>
      <c r="Z87" s="157"/>
      <c r="AA87" s="157"/>
      <c r="AB87" s="157"/>
      <c r="AC87" s="157"/>
      <c r="AD87" s="157"/>
      <c r="AE87" s="157" t="s">
        <v>194</v>
      </c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</row>
    <row r="88" spans="1:60" outlineLevel="1" x14ac:dyDescent="0.2">
      <c r="A88" s="154">
        <v>29</v>
      </c>
      <c r="B88" s="123" t="s">
        <v>220</v>
      </c>
      <c r="C88" s="124" t="s">
        <v>221</v>
      </c>
      <c r="D88" s="155" t="s">
        <v>53</v>
      </c>
      <c r="E88" s="125">
        <v>12</v>
      </c>
      <c r="F88" s="145"/>
      <c r="G88" s="126">
        <f t="shared" si="1"/>
        <v>0</v>
      </c>
      <c r="H88" s="126">
        <v>1.95</v>
      </c>
      <c r="I88" s="126">
        <f t="shared" si="2"/>
        <v>23.4</v>
      </c>
      <c r="J88" s="126">
        <v>0</v>
      </c>
      <c r="K88" s="126">
        <f t="shared" si="3"/>
        <v>0</v>
      </c>
      <c r="L88" s="126">
        <v>21</v>
      </c>
      <c r="M88" s="126">
        <f t="shared" si="4"/>
        <v>0</v>
      </c>
      <c r="N88" s="155">
        <v>0</v>
      </c>
      <c r="O88" s="155">
        <f t="shared" si="5"/>
        <v>0</v>
      </c>
      <c r="P88" s="155">
        <v>0</v>
      </c>
      <c r="Q88" s="155">
        <f t="shared" si="6"/>
        <v>0</v>
      </c>
      <c r="R88" s="155"/>
      <c r="S88" s="155"/>
      <c r="T88" s="156">
        <v>0</v>
      </c>
      <c r="U88" s="155">
        <f t="shared" si="7"/>
        <v>0</v>
      </c>
      <c r="V88" s="157"/>
      <c r="W88" s="157"/>
      <c r="X88" s="157"/>
      <c r="Y88" s="157"/>
      <c r="Z88" s="157"/>
      <c r="AA88" s="157"/>
      <c r="AB88" s="157"/>
      <c r="AC88" s="157"/>
      <c r="AD88" s="157"/>
      <c r="AE88" s="157" t="s">
        <v>194</v>
      </c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</row>
    <row r="89" spans="1:60" outlineLevel="1" x14ac:dyDescent="0.2">
      <c r="A89" s="154">
        <v>30</v>
      </c>
      <c r="B89" s="123" t="s">
        <v>222</v>
      </c>
      <c r="C89" s="124" t="s">
        <v>223</v>
      </c>
      <c r="D89" s="155" t="s">
        <v>51</v>
      </c>
      <c r="E89" s="125">
        <v>217.34625</v>
      </c>
      <c r="F89" s="145"/>
      <c r="G89" s="126">
        <f t="shared" si="1"/>
        <v>0</v>
      </c>
      <c r="H89" s="126">
        <v>0</v>
      </c>
      <c r="I89" s="126">
        <f t="shared" si="2"/>
        <v>0</v>
      </c>
      <c r="J89" s="126">
        <v>86.2</v>
      </c>
      <c r="K89" s="126">
        <f t="shared" si="3"/>
        <v>18735.25</v>
      </c>
      <c r="L89" s="126">
        <v>21</v>
      </c>
      <c r="M89" s="126">
        <f t="shared" si="4"/>
        <v>0</v>
      </c>
      <c r="N89" s="155">
        <v>0</v>
      </c>
      <c r="O89" s="155">
        <f t="shared" si="5"/>
        <v>0</v>
      </c>
      <c r="P89" s="155">
        <v>0</v>
      </c>
      <c r="Q89" s="155">
        <f t="shared" si="6"/>
        <v>0</v>
      </c>
      <c r="R89" s="155"/>
      <c r="S89" s="155"/>
      <c r="T89" s="156">
        <v>0.20799999999999999</v>
      </c>
      <c r="U89" s="155">
        <f t="shared" si="7"/>
        <v>45.21</v>
      </c>
      <c r="V89" s="157"/>
      <c r="W89" s="157"/>
      <c r="X89" s="157"/>
      <c r="Y89" s="157"/>
      <c r="Z89" s="157"/>
      <c r="AA89" s="157"/>
      <c r="AB89" s="157"/>
      <c r="AC89" s="157"/>
      <c r="AD89" s="157"/>
      <c r="AE89" s="157" t="s">
        <v>128</v>
      </c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</row>
    <row r="90" spans="1:60" ht="15" customHeight="1" outlineLevel="1" x14ac:dyDescent="0.2">
      <c r="A90" s="154"/>
      <c r="B90" s="123"/>
      <c r="C90" s="285" t="s">
        <v>152</v>
      </c>
      <c r="D90" s="286"/>
      <c r="E90" s="287"/>
      <c r="F90" s="288"/>
      <c r="G90" s="289"/>
      <c r="H90" s="126"/>
      <c r="I90" s="126"/>
      <c r="J90" s="126"/>
      <c r="K90" s="126"/>
      <c r="L90" s="126"/>
      <c r="M90" s="126"/>
      <c r="N90" s="155"/>
      <c r="O90" s="155"/>
      <c r="P90" s="155"/>
      <c r="Q90" s="155"/>
      <c r="R90" s="155"/>
      <c r="S90" s="155"/>
      <c r="T90" s="156"/>
      <c r="U90" s="155"/>
      <c r="V90" s="157"/>
      <c r="W90" s="157"/>
      <c r="X90" s="157"/>
      <c r="Y90" s="157"/>
      <c r="Z90" s="157"/>
      <c r="AA90" s="157"/>
      <c r="AB90" s="157"/>
      <c r="AC90" s="157"/>
      <c r="AD90" s="157"/>
      <c r="AE90" s="157" t="s">
        <v>153</v>
      </c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64" t="str">
        <f>C90</f>
        <v>Laťování po cca 160 mm</v>
      </c>
      <c r="BB90" s="157"/>
      <c r="BC90" s="157"/>
      <c r="BD90" s="157"/>
      <c r="BE90" s="157"/>
      <c r="BF90" s="157"/>
      <c r="BG90" s="157"/>
      <c r="BH90" s="157"/>
    </row>
    <row r="91" spans="1:60" outlineLevel="1" x14ac:dyDescent="0.2">
      <c r="A91" s="154"/>
      <c r="B91" s="123"/>
      <c r="C91" s="161" t="s">
        <v>154</v>
      </c>
      <c r="D91" s="162"/>
      <c r="E91" s="163">
        <v>217.34625</v>
      </c>
      <c r="F91" s="126"/>
      <c r="G91" s="126"/>
      <c r="H91" s="126"/>
      <c r="I91" s="126"/>
      <c r="J91" s="126"/>
      <c r="K91" s="126"/>
      <c r="L91" s="126"/>
      <c r="M91" s="126"/>
      <c r="N91" s="155"/>
      <c r="O91" s="155"/>
      <c r="P91" s="155"/>
      <c r="Q91" s="155"/>
      <c r="R91" s="155"/>
      <c r="S91" s="155"/>
      <c r="T91" s="156"/>
      <c r="U91" s="155"/>
      <c r="V91" s="157"/>
      <c r="W91" s="157"/>
      <c r="X91" s="157"/>
      <c r="Y91" s="157"/>
      <c r="Z91" s="157"/>
      <c r="AA91" s="157"/>
      <c r="AB91" s="157"/>
      <c r="AC91" s="157"/>
      <c r="AD91" s="157"/>
      <c r="AE91" s="157" t="s">
        <v>141</v>
      </c>
      <c r="AF91" s="157">
        <v>0</v>
      </c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</row>
    <row r="92" spans="1:60" outlineLevel="1" x14ac:dyDescent="0.2">
      <c r="A92" s="154">
        <v>31</v>
      </c>
      <c r="B92" s="123" t="s">
        <v>224</v>
      </c>
      <c r="C92" s="124" t="s">
        <v>225</v>
      </c>
      <c r="D92" s="155" t="s">
        <v>52</v>
      </c>
      <c r="E92" s="125">
        <v>98.637</v>
      </c>
      <c r="F92" s="145"/>
      <c r="G92" s="126">
        <f>E92*F92</f>
        <v>0</v>
      </c>
      <c r="H92" s="126">
        <v>8.1999999999999993</v>
      </c>
      <c r="I92" s="126">
        <f>ROUND(E92*H92,2)</f>
        <v>808.82</v>
      </c>
      <c r="J92" s="126">
        <v>0</v>
      </c>
      <c r="K92" s="126">
        <f>ROUND(E92*J92,2)</f>
        <v>0</v>
      </c>
      <c r="L92" s="126">
        <v>21</v>
      </c>
      <c r="M92" s="126">
        <f>G92*(1+L92/100)</f>
        <v>0</v>
      </c>
      <c r="N92" s="155">
        <v>8.3000000000000001E-4</v>
      </c>
      <c r="O92" s="155">
        <f>ROUND(E92*N92,5)</f>
        <v>8.1869999999999998E-2</v>
      </c>
      <c r="P92" s="155">
        <v>0</v>
      </c>
      <c r="Q92" s="155">
        <f>ROUND(E92*P92,5)</f>
        <v>0</v>
      </c>
      <c r="R92" s="155"/>
      <c r="S92" s="155"/>
      <c r="T92" s="156">
        <v>0</v>
      </c>
      <c r="U92" s="155">
        <f>ROUND(E92*T92,2)</f>
        <v>0</v>
      </c>
      <c r="V92" s="157"/>
      <c r="W92" s="157"/>
      <c r="X92" s="157"/>
      <c r="Y92" s="157"/>
      <c r="Z92" s="157"/>
      <c r="AA92" s="157"/>
      <c r="AB92" s="157"/>
      <c r="AC92" s="157"/>
      <c r="AD92" s="157"/>
      <c r="AE92" s="157" t="s">
        <v>194</v>
      </c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</row>
    <row r="93" spans="1:60" ht="22.5" outlineLevel="1" x14ac:dyDescent="0.2">
      <c r="A93" s="154"/>
      <c r="B93" s="123"/>
      <c r="C93" s="161" t="s">
        <v>226</v>
      </c>
      <c r="D93" s="162"/>
      <c r="E93" s="163">
        <v>79.968000000000004</v>
      </c>
      <c r="F93" s="126"/>
      <c r="G93" s="126"/>
      <c r="H93" s="126"/>
      <c r="I93" s="126"/>
      <c r="J93" s="126"/>
      <c r="K93" s="126"/>
      <c r="L93" s="126"/>
      <c r="M93" s="126"/>
      <c r="N93" s="155"/>
      <c r="O93" s="155"/>
      <c r="P93" s="155"/>
      <c r="Q93" s="155"/>
      <c r="R93" s="155"/>
      <c r="S93" s="155"/>
      <c r="T93" s="156"/>
      <c r="U93" s="155"/>
      <c r="V93" s="157"/>
      <c r="W93" s="157"/>
      <c r="X93" s="157"/>
      <c r="Y93" s="157"/>
      <c r="Z93" s="157"/>
      <c r="AA93" s="157"/>
      <c r="AB93" s="157"/>
      <c r="AC93" s="157"/>
      <c r="AD93" s="157"/>
      <c r="AE93" s="157" t="s">
        <v>141</v>
      </c>
      <c r="AF93" s="157">
        <v>0</v>
      </c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</row>
    <row r="94" spans="1:60" outlineLevel="1" x14ac:dyDescent="0.2">
      <c r="A94" s="154"/>
      <c r="B94" s="123"/>
      <c r="C94" s="161" t="s">
        <v>227</v>
      </c>
      <c r="D94" s="162"/>
      <c r="E94" s="163">
        <v>18.669</v>
      </c>
      <c r="F94" s="126"/>
      <c r="G94" s="126"/>
      <c r="H94" s="126"/>
      <c r="I94" s="126"/>
      <c r="J94" s="126"/>
      <c r="K94" s="126"/>
      <c r="L94" s="126"/>
      <c r="M94" s="126"/>
      <c r="N94" s="155"/>
      <c r="O94" s="155"/>
      <c r="P94" s="155"/>
      <c r="Q94" s="155"/>
      <c r="R94" s="155"/>
      <c r="S94" s="155"/>
      <c r="T94" s="156"/>
      <c r="U94" s="155"/>
      <c r="V94" s="157"/>
      <c r="W94" s="157"/>
      <c r="X94" s="157"/>
      <c r="Y94" s="157"/>
      <c r="Z94" s="157"/>
      <c r="AA94" s="157"/>
      <c r="AB94" s="157"/>
      <c r="AC94" s="157"/>
      <c r="AD94" s="157"/>
      <c r="AE94" s="157" t="s">
        <v>141</v>
      </c>
      <c r="AF94" s="157">
        <v>0</v>
      </c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</row>
    <row r="95" spans="1:60" outlineLevel="1" x14ac:dyDescent="0.2">
      <c r="A95" s="154">
        <v>32</v>
      </c>
      <c r="B95" s="123" t="s">
        <v>228</v>
      </c>
      <c r="C95" s="124" t="s">
        <v>229</v>
      </c>
      <c r="D95" s="155" t="s">
        <v>52</v>
      </c>
      <c r="E95" s="125">
        <v>1037.3343749999999</v>
      </c>
      <c r="F95" s="145"/>
      <c r="G95" s="126">
        <f>E95*F95</f>
        <v>0</v>
      </c>
      <c r="H95" s="126">
        <v>13.1</v>
      </c>
      <c r="I95" s="126">
        <f>ROUND(E95*H95,2)</f>
        <v>13589.08</v>
      </c>
      <c r="J95" s="126">
        <v>0</v>
      </c>
      <c r="K95" s="126">
        <f>ROUND(E95*J95,2)</f>
        <v>0</v>
      </c>
      <c r="L95" s="126">
        <v>21</v>
      </c>
      <c r="M95" s="126">
        <f>G95*(1+L95/100)</f>
        <v>0</v>
      </c>
      <c r="N95" s="155">
        <v>1.32E-3</v>
      </c>
      <c r="O95" s="155">
        <f>ROUND(E95*N95,5)</f>
        <v>1.3692800000000001</v>
      </c>
      <c r="P95" s="155">
        <v>0</v>
      </c>
      <c r="Q95" s="155">
        <f>ROUND(E95*P95,5)</f>
        <v>0</v>
      </c>
      <c r="R95" s="155"/>
      <c r="S95" s="155"/>
      <c r="T95" s="156">
        <v>0</v>
      </c>
      <c r="U95" s="155">
        <f>ROUND(E95*T95,2)</f>
        <v>0</v>
      </c>
      <c r="V95" s="157"/>
      <c r="W95" s="157"/>
      <c r="X95" s="157"/>
      <c r="Y95" s="157"/>
      <c r="Z95" s="157"/>
      <c r="AA95" s="157"/>
      <c r="AB95" s="157"/>
      <c r="AC95" s="157"/>
      <c r="AD95" s="157"/>
      <c r="AE95" s="157" t="s">
        <v>194</v>
      </c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</row>
    <row r="96" spans="1:60" outlineLevel="1" x14ac:dyDescent="0.2">
      <c r="A96" s="154"/>
      <c r="B96" s="123"/>
      <c r="C96" s="161" t="s">
        <v>230</v>
      </c>
      <c r="D96" s="162"/>
      <c r="E96" s="163">
        <v>1037.3343749999999</v>
      </c>
      <c r="F96" s="126"/>
      <c r="G96" s="126"/>
      <c r="H96" s="126"/>
      <c r="I96" s="126"/>
      <c r="J96" s="126"/>
      <c r="K96" s="126"/>
      <c r="L96" s="126"/>
      <c r="M96" s="126"/>
      <c r="N96" s="155"/>
      <c r="O96" s="155"/>
      <c r="P96" s="155"/>
      <c r="Q96" s="155"/>
      <c r="R96" s="155"/>
      <c r="S96" s="155"/>
      <c r="T96" s="156"/>
      <c r="U96" s="155"/>
      <c r="V96" s="157"/>
      <c r="W96" s="157"/>
      <c r="X96" s="157"/>
      <c r="Y96" s="157"/>
      <c r="Z96" s="157"/>
      <c r="AA96" s="157"/>
      <c r="AB96" s="157"/>
      <c r="AC96" s="157"/>
      <c r="AD96" s="157"/>
      <c r="AE96" s="157" t="s">
        <v>141</v>
      </c>
      <c r="AF96" s="157">
        <v>0</v>
      </c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</row>
    <row r="97" spans="1:60" ht="22.5" outlineLevel="1" x14ac:dyDescent="0.2">
      <c r="A97" s="154">
        <v>33</v>
      </c>
      <c r="B97" s="123" t="s">
        <v>231</v>
      </c>
      <c r="C97" s="124" t="s">
        <v>232</v>
      </c>
      <c r="D97" s="155" t="s">
        <v>233</v>
      </c>
      <c r="E97" s="125">
        <v>1</v>
      </c>
      <c r="F97" s="145"/>
      <c r="G97" s="126">
        <f t="shared" ref="G97" si="8">E97*F97</f>
        <v>0</v>
      </c>
      <c r="H97" s="126">
        <v>2.6</v>
      </c>
      <c r="I97" s="126">
        <f>ROUND(E97*H97,2)</f>
        <v>2.6</v>
      </c>
      <c r="J97" s="126">
        <v>9497.4</v>
      </c>
      <c r="K97" s="126">
        <f>ROUND(E97*J97,2)</f>
        <v>9497.4</v>
      </c>
      <c r="L97" s="126">
        <v>21</v>
      </c>
      <c r="M97" s="126">
        <f>G97*(1+L97/100)</f>
        <v>0</v>
      </c>
      <c r="N97" s="155">
        <v>2.0000000000000002E-5</v>
      </c>
      <c r="O97" s="155">
        <f>ROUND(E97*N97,5)</f>
        <v>2.0000000000000002E-5</v>
      </c>
      <c r="P97" s="155">
        <v>8.0000000000000002E-3</v>
      </c>
      <c r="Q97" s="155">
        <f>ROUND(E97*P97,5)</f>
        <v>8.0000000000000002E-3</v>
      </c>
      <c r="R97" s="155"/>
      <c r="S97" s="155"/>
      <c r="T97" s="156">
        <v>1.2</v>
      </c>
      <c r="U97" s="155">
        <f>ROUND(E97*T97,2)</f>
        <v>1.2</v>
      </c>
      <c r="V97" s="157"/>
      <c r="W97" s="157"/>
      <c r="X97" s="157"/>
      <c r="Y97" s="157"/>
      <c r="Z97" s="157"/>
      <c r="AA97" s="157"/>
      <c r="AB97" s="157"/>
      <c r="AC97" s="157"/>
      <c r="AD97" s="157"/>
      <c r="AE97" s="157" t="s">
        <v>128</v>
      </c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</row>
    <row r="98" spans="1:60" x14ac:dyDescent="0.2">
      <c r="A98" s="221" t="s">
        <v>50</v>
      </c>
      <c r="B98" s="221" t="s">
        <v>234</v>
      </c>
      <c r="C98" s="221" t="s">
        <v>235</v>
      </c>
      <c r="D98" s="221"/>
      <c r="E98" s="221"/>
      <c r="F98" s="221"/>
      <c r="G98" s="222">
        <f>SUMIF(AE99:AE101,"&lt;&gt;NOR",G99:G101)</f>
        <v>0</v>
      </c>
      <c r="H98" s="159"/>
      <c r="I98" s="159">
        <f>SUM(I99:I101)</f>
        <v>0</v>
      </c>
      <c r="J98" s="159"/>
      <c r="K98" s="159">
        <f>SUM(K99:K101)</f>
        <v>8275.81</v>
      </c>
      <c r="L98" s="159"/>
      <c r="M98" s="159">
        <f>SUM(M99:M101)</f>
        <v>0</v>
      </c>
      <c r="N98" s="158"/>
      <c r="O98" s="158">
        <f>SUM(O99:O101)</f>
        <v>0.12714</v>
      </c>
      <c r="P98" s="158"/>
      <c r="Q98" s="158">
        <f>SUM(Q99:Q101)</f>
        <v>0</v>
      </c>
      <c r="R98" s="158"/>
      <c r="S98" s="158"/>
      <c r="T98" s="160"/>
      <c r="U98" s="158">
        <f>SUM(U99:U101)</f>
        <v>20.64</v>
      </c>
      <c r="AE98" t="s">
        <v>125</v>
      </c>
    </row>
    <row r="99" spans="1:60" ht="22.5" outlineLevel="1" x14ac:dyDescent="0.2">
      <c r="A99" s="154">
        <v>34</v>
      </c>
      <c r="B99" s="123" t="s">
        <v>236</v>
      </c>
      <c r="C99" s="124" t="s">
        <v>237</v>
      </c>
      <c r="D99" s="155" t="s">
        <v>52</v>
      </c>
      <c r="E99" s="125">
        <v>41.28</v>
      </c>
      <c r="F99" s="145"/>
      <c r="G99" s="126">
        <f>E99*F99</f>
        <v>0</v>
      </c>
      <c r="H99" s="126">
        <v>0</v>
      </c>
      <c r="I99" s="126">
        <f>ROUND(E99*H99,2)</f>
        <v>0</v>
      </c>
      <c r="J99" s="126">
        <v>200.48</v>
      </c>
      <c r="K99" s="126">
        <f>ROUND(E99*J99,2)</f>
        <v>8275.81</v>
      </c>
      <c r="L99" s="126">
        <v>21</v>
      </c>
      <c r="M99" s="126">
        <f>G99*(1+L99/100)</f>
        <v>0</v>
      </c>
      <c r="N99" s="155">
        <v>3.0799999999999998E-3</v>
      </c>
      <c r="O99" s="155">
        <f>ROUND(E99*N99,5)</f>
        <v>0.12714</v>
      </c>
      <c r="P99" s="155">
        <v>0</v>
      </c>
      <c r="Q99" s="155">
        <f>ROUND(E99*P99,5)</f>
        <v>0</v>
      </c>
      <c r="R99" s="155"/>
      <c r="S99" s="155"/>
      <c r="T99" s="156">
        <v>0.5</v>
      </c>
      <c r="U99" s="155">
        <f>ROUND(E99*T99,2)</f>
        <v>20.64</v>
      </c>
      <c r="V99" s="157"/>
      <c r="W99" s="157"/>
      <c r="X99" s="157"/>
      <c r="Y99" s="157"/>
      <c r="Z99" s="157"/>
      <c r="AA99" s="157"/>
      <c r="AB99" s="157"/>
      <c r="AC99" s="157"/>
      <c r="AD99" s="157"/>
      <c r="AE99" s="157" t="s">
        <v>128</v>
      </c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</row>
    <row r="100" spans="1:60" ht="30" customHeight="1" outlineLevel="1" x14ac:dyDescent="0.2">
      <c r="A100" s="154"/>
      <c r="B100" s="123"/>
      <c r="C100" s="285" t="s">
        <v>238</v>
      </c>
      <c r="D100" s="286"/>
      <c r="E100" s="287"/>
      <c r="F100" s="288"/>
      <c r="G100" s="289"/>
      <c r="H100" s="126"/>
      <c r="I100" s="126"/>
      <c r="J100" s="126"/>
      <c r="K100" s="126"/>
      <c r="L100" s="126"/>
      <c r="M100" s="126"/>
      <c r="N100" s="155"/>
      <c r="O100" s="155"/>
      <c r="P100" s="155"/>
      <c r="Q100" s="155"/>
      <c r="R100" s="155"/>
      <c r="S100" s="155"/>
      <c r="T100" s="156"/>
      <c r="U100" s="155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 t="s">
        <v>153</v>
      </c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64" t="str">
        <f>C100</f>
        <v>Demontáž a zpětná montáž stávajících střešních žlabů včetně háků a kotlíků. Žlaby budou očištěny, případné defekty budou opraveny, případně nahrazeny částí nového žlabu PZ.</v>
      </c>
      <c r="BB100" s="157"/>
      <c r="BC100" s="157"/>
      <c r="BD100" s="157"/>
      <c r="BE100" s="157"/>
      <c r="BF100" s="157"/>
      <c r="BG100" s="157"/>
      <c r="BH100" s="157"/>
    </row>
    <row r="101" spans="1:60" outlineLevel="1" x14ac:dyDescent="0.2">
      <c r="A101" s="154"/>
      <c r="B101" s="123"/>
      <c r="C101" s="161" t="s">
        <v>239</v>
      </c>
      <c r="D101" s="162"/>
      <c r="E101" s="163">
        <v>41.28</v>
      </c>
      <c r="F101" s="126"/>
      <c r="G101" s="126"/>
      <c r="H101" s="126"/>
      <c r="I101" s="126"/>
      <c r="J101" s="126"/>
      <c r="K101" s="126"/>
      <c r="L101" s="126"/>
      <c r="M101" s="126"/>
      <c r="N101" s="155"/>
      <c r="O101" s="155"/>
      <c r="P101" s="155"/>
      <c r="Q101" s="155"/>
      <c r="R101" s="155"/>
      <c r="S101" s="155"/>
      <c r="T101" s="156"/>
      <c r="U101" s="155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 t="s">
        <v>141</v>
      </c>
      <c r="AF101" s="157">
        <v>0</v>
      </c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</row>
    <row r="102" spans="1:60" x14ac:dyDescent="0.2">
      <c r="A102" s="221" t="s">
        <v>50</v>
      </c>
      <c r="B102" s="221" t="s">
        <v>240</v>
      </c>
      <c r="C102" s="221" t="s">
        <v>241</v>
      </c>
      <c r="D102" s="221"/>
      <c r="E102" s="221"/>
      <c r="F102" s="221"/>
      <c r="G102" s="222">
        <f>SUMIF(AE103:AE126,"&lt;&gt;NOR",G103:G126)</f>
        <v>0</v>
      </c>
      <c r="H102" s="159"/>
      <c r="I102" s="159">
        <f>SUM(I103:I126)</f>
        <v>133132.60999999999</v>
      </c>
      <c r="J102" s="159"/>
      <c r="K102" s="159">
        <f>SUM(K103:K126)</f>
        <v>102864.46000000002</v>
      </c>
      <c r="L102" s="159"/>
      <c r="M102" s="159">
        <f>SUM(M103:M126)</f>
        <v>0</v>
      </c>
      <c r="N102" s="158"/>
      <c r="O102" s="158">
        <f>SUM(O103:O126)</f>
        <v>13.05134</v>
      </c>
      <c r="P102" s="158"/>
      <c r="Q102" s="158">
        <f>SUM(Q103:Q126)</f>
        <v>11.466529999999999</v>
      </c>
      <c r="R102" s="158"/>
      <c r="S102" s="158"/>
      <c r="T102" s="160"/>
      <c r="U102" s="158">
        <f>SUM(U103:U126)</f>
        <v>234.79</v>
      </c>
      <c r="AE102" t="s">
        <v>125</v>
      </c>
    </row>
    <row r="103" spans="1:60" outlineLevel="1" x14ac:dyDescent="0.2">
      <c r="A103" s="154">
        <v>35</v>
      </c>
      <c r="B103" s="123" t="s">
        <v>242</v>
      </c>
      <c r="C103" s="124" t="s">
        <v>243</v>
      </c>
      <c r="D103" s="155" t="s">
        <v>51</v>
      </c>
      <c r="E103" s="125">
        <v>132</v>
      </c>
      <c r="F103" s="145"/>
      <c r="G103" s="126">
        <f>E103*F103</f>
        <v>0</v>
      </c>
      <c r="H103" s="126">
        <v>0</v>
      </c>
      <c r="I103" s="126">
        <f>ROUND(E103*H103,2)</f>
        <v>0</v>
      </c>
      <c r="J103" s="126">
        <v>83.5</v>
      </c>
      <c r="K103" s="126">
        <f>ROUND(E103*J103,2)</f>
        <v>11022</v>
      </c>
      <c r="L103" s="126">
        <v>21</v>
      </c>
      <c r="M103" s="126">
        <f>G103*(1+L103/100)</f>
        <v>0</v>
      </c>
      <c r="N103" s="155">
        <v>0</v>
      </c>
      <c r="O103" s="155">
        <f>ROUND(E103*N103,5)</f>
        <v>0</v>
      </c>
      <c r="P103" s="155">
        <v>6.7000000000000004E-2</v>
      </c>
      <c r="Q103" s="155">
        <f>ROUND(E103*P103,5)</f>
        <v>8.8439999999999994</v>
      </c>
      <c r="R103" s="155"/>
      <c r="S103" s="155"/>
      <c r="T103" s="156">
        <v>0.21099999999999999</v>
      </c>
      <c r="U103" s="155">
        <f>ROUND(E103*T103,2)</f>
        <v>27.85</v>
      </c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 t="s">
        <v>128</v>
      </c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</row>
    <row r="104" spans="1:60" outlineLevel="1" x14ac:dyDescent="0.2">
      <c r="A104" s="154"/>
      <c r="B104" s="123"/>
      <c r="C104" s="161" t="s">
        <v>244</v>
      </c>
      <c r="D104" s="162"/>
      <c r="E104" s="163">
        <v>132</v>
      </c>
      <c r="F104" s="126"/>
      <c r="G104" s="126"/>
      <c r="H104" s="126"/>
      <c r="I104" s="126"/>
      <c r="J104" s="126"/>
      <c r="K104" s="126"/>
      <c r="L104" s="126"/>
      <c r="M104" s="126"/>
      <c r="N104" s="155"/>
      <c r="O104" s="155"/>
      <c r="P104" s="155"/>
      <c r="Q104" s="155"/>
      <c r="R104" s="155"/>
      <c r="S104" s="155"/>
      <c r="T104" s="156"/>
      <c r="U104" s="155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 t="s">
        <v>141</v>
      </c>
      <c r="AF104" s="157">
        <v>0</v>
      </c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</row>
    <row r="105" spans="1:60" outlineLevel="1" x14ac:dyDescent="0.2">
      <c r="A105" s="154">
        <v>36</v>
      </c>
      <c r="B105" s="123" t="s">
        <v>245</v>
      </c>
      <c r="C105" s="124" t="s">
        <v>246</v>
      </c>
      <c r="D105" s="155" t="s">
        <v>51</v>
      </c>
      <c r="E105" s="125">
        <v>26.07</v>
      </c>
      <c r="F105" s="145"/>
      <c r="G105" s="126">
        <f t="shared" ref="G105:G126" si="9">E105*F105</f>
        <v>0</v>
      </c>
      <c r="H105" s="126">
        <v>0</v>
      </c>
      <c r="I105" s="126">
        <f>ROUND(E105*H105,2)</f>
        <v>0</v>
      </c>
      <c r="J105" s="126">
        <v>92.2</v>
      </c>
      <c r="K105" s="126">
        <f>ROUND(E105*J105,2)</f>
        <v>2403.65</v>
      </c>
      <c r="L105" s="126">
        <v>21</v>
      </c>
      <c r="M105" s="126">
        <f>G105*(1+L105/100)</f>
        <v>0</v>
      </c>
      <c r="N105" s="155">
        <v>0</v>
      </c>
      <c r="O105" s="155">
        <f>ROUND(E105*N105,5)</f>
        <v>0</v>
      </c>
      <c r="P105" s="155">
        <v>6.7000000000000004E-2</v>
      </c>
      <c r="Q105" s="155">
        <f>ROUND(E105*P105,5)</f>
        <v>1.7466900000000001</v>
      </c>
      <c r="R105" s="155"/>
      <c r="S105" s="155"/>
      <c r="T105" s="156">
        <v>0.23300000000000001</v>
      </c>
      <c r="U105" s="155">
        <f>ROUND(E105*T105,2)</f>
        <v>6.07</v>
      </c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 t="s">
        <v>128</v>
      </c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</row>
    <row r="106" spans="1:60" ht="22.5" outlineLevel="1" x14ac:dyDescent="0.2">
      <c r="A106" s="154"/>
      <c r="B106" s="123"/>
      <c r="C106" s="161" t="s">
        <v>247</v>
      </c>
      <c r="D106" s="162"/>
      <c r="E106" s="163">
        <v>26.07</v>
      </c>
      <c r="F106" s="126"/>
      <c r="G106" s="126"/>
      <c r="H106" s="126"/>
      <c r="I106" s="126"/>
      <c r="J106" s="126"/>
      <c r="K106" s="126"/>
      <c r="L106" s="126"/>
      <c r="M106" s="126"/>
      <c r="N106" s="155"/>
      <c r="O106" s="155"/>
      <c r="P106" s="155"/>
      <c r="Q106" s="155"/>
      <c r="R106" s="155"/>
      <c r="S106" s="155"/>
      <c r="T106" s="156"/>
      <c r="U106" s="155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 t="s">
        <v>141</v>
      </c>
      <c r="AF106" s="157">
        <v>0</v>
      </c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</row>
    <row r="107" spans="1:60" outlineLevel="1" x14ac:dyDescent="0.2">
      <c r="A107" s="154">
        <v>37</v>
      </c>
      <c r="B107" s="123" t="s">
        <v>248</v>
      </c>
      <c r="C107" s="124" t="s">
        <v>249</v>
      </c>
      <c r="D107" s="155" t="s">
        <v>51</v>
      </c>
      <c r="E107" s="125">
        <v>158.07</v>
      </c>
      <c r="F107" s="145"/>
      <c r="G107" s="126">
        <f t="shared" si="9"/>
        <v>0</v>
      </c>
      <c r="H107" s="126">
        <v>0</v>
      </c>
      <c r="I107" s="126">
        <f>ROUND(E107*H107,2)</f>
        <v>0</v>
      </c>
      <c r="J107" s="126">
        <v>2.9</v>
      </c>
      <c r="K107" s="126">
        <f>ROUND(E107*J107,2)</f>
        <v>458.4</v>
      </c>
      <c r="L107" s="126">
        <v>21</v>
      </c>
      <c r="M107" s="126">
        <f>G107*(1+L107/100)</f>
        <v>0</v>
      </c>
      <c r="N107" s="155">
        <v>0</v>
      </c>
      <c r="O107" s="155">
        <f>ROUND(E107*N107,5)</f>
        <v>0</v>
      </c>
      <c r="P107" s="155">
        <v>0</v>
      </c>
      <c r="Q107" s="155">
        <f>ROUND(E107*P107,5)</f>
        <v>0</v>
      </c>
      <c r="R107" s="155"/>
      <c r="S107" s="155"/>
      <c r="T107" s="156">
        <v>7.0000000000000001E-3</v>
      </c>
      <c r="U107" s="155">
        <f>ROUND(E107*T107,2)</f>
        <v>1.1100000000000001</v>
      </c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 t="s">
        <v>128</v>
      </c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</row>
    <row r="108" spans="1:60" outlineLevel="1" x14ac:dyDescent="0.2">
      <c r="A108" s="154"/>
      <c r="B108" s="123"/>
      <c r="C108" s="161" t="s">
        <v>250</v>
      </c>
      <c r="D108" s="162"/>
      <c r="E108" s="163">
        <v>158.07</v>
      </c>
      <c r="F108" s="126"/>
      <c r="G108" s="126"/>
      <c r="H108" s="126"/>
      <c r="I108" s="126"/>
      <c r="J108" s="126"/>
      <c r="K108" s="126"/>
      <c r="L108" s="126"/>
      <c r="M108" s="126"/>
      <c r="N108" s="155"/>
      <c r="O108" s="155"/>
      <c r="P108" s="155"/>
      <c r="Q108" s="155"/>
      <c r="R108" s="155"/>
      <c r="S108" s="155"/>
      <c r="T108" s="156"/>
      <c r="U108" s="155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 t="s">
        <v>141</v>
      </c>
      <c r="AF108" s="157">
        <v>0</v>
      </c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</row>
    <row r="109" spans="1:60" outlineLevel="1" x14ac:dyDescent="0.2">
      <c r="A109" s="154">
        <v>38</v>
      </c>
      <c r="B109" s="123" t="s">
        <v>251</v>
      </c>
      <c r="C109" s="124" t="s">
        <v>252</v>
      </c>
      <c r="D109" s="155" t="s">
        <v>52</v>
      </c>
      <c r="E109" s="125">
        <v>38.08</v>
      </c>
      <c r="F109" s="145"/>
      <c r="G109" s="126">
        <f t="shared" si="9"/>
        <v>0</v>
      </c>
      <c r="H109" s="126">
        <v>0</v>
      </c>
      <c r="I109" s="126">
        <f>ROUND(E109*H109,2)</f>
        <v>0</v>
      </c>
      <c r="J109" s="126">
        <v>31.8</v>
      </c>
      <c r="K109" s="126">
        <f>ROUND(E109*J109,2)</f>
        <v>1210.94</v>
      </c>
      <c r="L109" s="126">
        <v>21</v>
      </c>
      <c r="M109" s="126">
        <f>G109*(1+L109/100)</f>
        <v>0</v>
      </c>
      <c r="N109" s="155">
        <v>0</v>
      </c>
      <c r="O109" s="155">
        <f>ROUND(E109*N109,5)</f>
        <v>0</v>
      </c>
      <c r="P109" s="155">
        <v>2.3E-2</v>
      </c>
      <c r="Q109" s="155">
        <f>ROUND(E109*P109,5)</f>
        <v>0.87583999999999995</v>
      </c>
      <c r="R109" s="155"/>
      <c r="S109" s="155"/>
      <c r="T109" s="156">
        <v>0.08</v>
      </c>
      <c r="U109" s="155">
        <f>ROUND(E109*T109,2)</f>
        <v>3.05</v>
      </c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 t="s">
        <v>128</v>
      </c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</row>
    <row r="110" spans="1:60" outlineLevel="1" x14ac:dyDescent="0.2">
      <c r="A110" s="154"/>
      <c r="B110" s="123"/>
      <c r="C110" s="161" t="s">
        <v>253</v>
      </c>
      <c r="D110" s="162"/>
      <c r="E110" s="163">
        <v>38.08</v>
      </c>
      <c r="F110" s="126"/>
      <c r="G110" s="126"/>
      <c r="H110" s="126"/>
      <c r="I110" s="126"/>
      <c r="J110" s="126"/>
      <c r="K110" s="126"/>
      <c r="L110" s="126"/>
      <c r="M110" s="126"/>
      <c r="N110" s="155"/>
      <c r="O110" s="155"/>
      <c r="P110" s="155"/>
      <c r="Q110" s="155"/>
      <c r="R110" s="155"/>
      <c r="S110" s="155"/>
      <c r="T110" s="156"/>
      <c r="U110" s="155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 t="s">
        <v>141</v>
      </c>
      <c r="AF110" s="157">
        <v>0</v>
      </c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</row>
    <row r="111" spans="1:60" outlineLevel="1" x14ac:dyDescent="0.2">
      <c r="A111" s="154">
        <v>39</v>
      </c>
      <c r="B111" s="123" t="s">
        <v>254</v>
      </c>
      <c r="C111" s="124" t="s">
        <v>255</v>
      </c>
      <c r="D111" s="155" t="s">
        <v>52</v>
      </c>
      <c r="E111" s="125">
        <v>38.08</v>
      </c>
      <c r="F111" s="145"/>
      <c r="G111" s="126">
        <f t="shared" si="9"/>
        <v>0</v>
      </c>
      <c r="H111" s="126">
        <v>0</v>
      </c>
      <c r="I111" s="126">
        <f>ROUND(E111*H111,2)</f>
        <v>0</v>
      </c>
      <c r="J111" s="126">
        <v>1.65</v>
      </c>
      <c r="K111" s="126">
        <f>ROUND(E111*J111,2)</f>
        <v>62.83</v>
      </c>
      <c r="L111" s="126">
        <v>21</v>
      </c>
      <c r="M111" s="126">
        <f>G111*(1+L111/100)</f>
        <v>0</v>
      </c>
      <c r="N111" s="155">
        <v>0</v>
      </c>
      <c r="O111" s="155">
        <f>ROUND(E111*N111,5)</f>
        <v>0</v>
      </c>
      <c r="P111" s="155">
        <v>0</v>
      </c>
      <c r="Q111" s="155">
        <f>ROUND(E111*P111,5)</f>
        <v>0</v>
      </c>
      <c r="R111" s="155"/>
      <c r="S111" s="155"/>
      <c r="T111" s="156">
        <v>4.0000000000000001E-3</v>
      </c>
      <c r="U111" s="155">
        <f>ROUND(E111*T111,2)</f>
        <v>0.15</v>
      </c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 t="s">
        <v>128</v>
      </c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</row>
    <row r="112" spans="1:60" outlineLevel="1" x14ac:dyDescent="0.2">
      <c r="A112" s="154"/>
      <c r="B112" s="123"/>
      <c r="C112" s="161" t="s">
        <v>256</v>
      </c>
      <c r="D112" s="162"/>
      <c r="E112" s="163">
        <v>38.08</v>
      </c>
      <c r="F112" s="126"/>
      <c r="G112" s="126"/>
      <c r="H112" s="126"/>
      <c r="I112" s="126"/>
      <c r="J112" s="126"/>
      <c r="K112" s="126"/>
      <c r="L112" s="126"/>
      <c r="M112" s="126"/>
      <c r="N112" s="155"/>
      <c r="O112" s="155"/>
      <c r="P112" s="155"/>
      <c r="Q112" s="155"/>
      <c r="R112" s="155"/>
      <c r="S112" s="155"/>
      <c r="T112" s="156"/>
      <c r="U112" s="155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 t="s">
        <v>141</v>
      </c>
      <c r="AF112" s="157">
        <v>0</v>
      </c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</row>
    <row r="113" spans="1:60" ht="22.5" outlineLevel="1" x14ac:dyDescent="0.2">
      <c r="A113" s="154">
        <v>40</v>
      </c>
      <c r="B113" s="123" t="s">
        <v>257</v>
      </c>
      <c r="C113" s="124" t="s">
        <v>258</v>
      </c>
      <c r="D113" s="155" t="s">
        <v>51</v>
      </c>
      <c r="E113" s="125">
        <v>138.6</v>
      </c>
      <c r="F113" s="145"/>
      <c r="G113" s="126">
        <f t="shared" si="9"/>
        <v>0</v>
      </c>
      <c r="H113" s="126">
        <v>544.13</v>
      </c>
      <c r="I113" s="126">
        <f>ROUND(E113*H113,2)</f>
        <v>75416.42</v>
      </c>
      <c r="J113" s="126">
        <v>289.87</v>
      </c>
      <c r="K113" s="126">
        <f>ROUND(E113*J113,2)</f>
        <v>40175.980000000003</v>
      </c>
      <c r="L113" s="126">
        <v>21</v>
      </c>
      <c r="M113" s="126">
        <f>G113*(1+L113/100)</f>
        <v>0</v>
      </c>
      <c r="N113" s="155">
        <v>7.2279999999999997E-2</v>
      </c>
      <c r="O113" s="155">
        <f>ROUND(E113*N113,5)</f>
        <v>10.01801</v>
      </c>
      <c r="P113" s="155">
        <v>0</v>
      </c>
      <c r="Q113" s="155">
        <f>ROUND(E113*P113,5)</f>
        <v>0</v>
      </c>
      <c r="R113" s="155"/>
      <c r="S113" s="155"/>
      <c r="T113" s="156">
        <v>0.65</v>
      </c>
      <c r="U113" s="155">
        <f>ROUND(E113*T113,2)</f>
        <v>90.09</v>
      </c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 t="s">
        <v>128</v>
      </c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</row>
    <row r="114" spans="1:60" ht="22.5" outlineLevel="1" x14ac:dyDescent="0.2">
      <c r="A114" s="154"/>
      <c r="B114" s="123"/>
      <c r="C114" s="161" t="s">
        <v>259</v>
      </c>
      <c r="D114" s="162"/>
      <c r="E114" s="163">
        <v>138.6</v>
      </c>
      <c r="F114" s="126"/>
      <c r="G114" s="126"/>
      <c r="H114" s="126"/>
      <c r="I114" s="126"/>
      <c r="J114" s="126"/>
      <c r="K114" s="126"/>
      <c r="L114" s="126"/>
      <c r="M114" s="126"/>
      <c r="N114" s="155"/>
      <c r="O114" s="155"/>
      <c r="P114" s="155"/>
      <c r="Q114" s="155"/>
      <c r="R114" s="155"/>
      <c r="S114" s="155"/>
      <c r="T114" s="156"/>
      <c r="U114" s="155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 t="s">
        <v>141</v>
      </c>
      <c r="AF114" s="157">
        <v>0</v>
      </c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</row>
    <row r="115" spans="1:60" ht="22.5" outlineLevel="1" x14ac:dyDescent="0.2">
      <c r="A115" s="154">
        <v>41</v>
      </c>
      <c r="B115" s="123" t="s">
        <v>260</v>
      </c>
      <c r="C115" s="124" t="s">
        <v>261</v>
      </c>
      <c r="D115" s="155" t="s">
        <v>51</v>
      </c>
      <c r="E115" s="125">
        <v>27.3735</v>
      </c>
      <c r="F115" s="145"/>
      <c r="G115" s="126">
        <f t="shared" si="9"/>
        <v>0</v>
      </c>
      <c r="H115" s="126">
        <v>557.83000000000004</v>
      </c>
      <c r="I115" s="126">
        <f>ROUND(E115*H115,2)</f>
        <v>15269.76</v>
      </c>
      <c r="J115" s="126">
        <v>443.16999999999996</v>
      </c>
      <c r="K115" s="126">
        <f>ROUND(E115*J115,2)</f>
        <v>12131.11</v>
      </c>
      <c r="L115" s="126">
        <v>21</v>
      </c>
      <c r="M115" s="126">
        <f>G115*(1+L115/100)</f>
        <v>0</v>
      </c>
      <c r="N115" s="155">
        <v>8.3150000000000002E-2</v>
      </c>
      <c r="O115" s="155">
        <f>ROUND(E115*N115,5)</f>
        <v>2.2761100000000001</v>
      </c>
      <c r="P115" s="155">
        <v>0</v>
      </c>
      <c r="Q115" s="155">
        <f>ROUND(E115*P115,5)</f>
        <v>0</v>
      </c>
      <c r="R115" s="155"/>
      <c r="S115" s="155"/>
      <c r="T115" s="156">
        <v>0.99</v>
      </c>
      <c r="U115" s="155">
        <f>ROUND(E115*T115,2)</f>
        <v>27.1</v>
      </c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 t="s">
        <v>128</v>
      </c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</row>
    <row r="116" spans="1:60" ht="22.5" outlineLevel="1" x14ac:dyDescent="0.2">
      <c r="A116" s="154"/>
      <c r="B116" s="123"/>
      <c r="C116" s="161" t="s">
        <v>262</v>
      </c>
      <c r="D116" s="162"/>
      <c r="E116" s="163">
        <v>27.3735</v>
      </c>
      <c r="F116" s="126"/>
      <c r="G116" s="126"/>
      <c r="H116" s="126"/>
      <c r="I116" s="126"/>
      <c r="J116" s="126"/>
      <c r="K116" s="126"/>
      <c r="L116" s="126"/>
      <c r="M116" s="126"/>
      <c r="N116" s="155"/>
      <c r="O116" s="155"/>
      <c r="P116" s="155"/>
      <c r="Q116" s="155"/>
      <c r="R116" s="155"/>
      <c r="S116" s="155"/>
      <c r="T116" s="156"/>
      <c r="U116" s="155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 t="s">
        <v>141</v>
      </c>
      <c r="AF116" s="157">
        <v>0</v>
      </c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</row>
    <row r="117" spans="1:60" outlineLevel="1" x14ac:dyDescent="0.2">
      <c r="A117" s="154">
        <v>42</v>
      </c>
      <c r="B117" s="123" t="s">
        <v>263</v>
      </c>
      <c r="C117" s="124" t="s">
        <v>264</v>
      </c>
      <c r="D117" s="155" t="s">
        <v>51</v>
      </c>
      <c r="E117" s="125">
        <v>158.07</v>
      </c>
      <c r="F117" s="145"/>
      <c r="G117" s="126">
        <f t="shared" si="9"/>
        <v>0</v>
      </c>
      <c r="H117" s="126">
        <v>1.54</v>
      </c>
      <c r="I117" s="126">
        <f>ROUND(E117*H117,2)</f>
        <v>243.43</v>
      </c>
      <c r="J117" s="126">
        <v>24.060000000000002</v>
      </c>
      <c r="K117" s="126">
        <f>ROUND(E117*J117,2)</f>
        <v>3803.16</v>
      </c>
      <c r="L117" s="126">
        <v>21</v>
      </c>
      <c r="M117" s="126">
        <f>G117*(1+L117/100)</f>
        <v>0</v>
      </c>
      <c r="N117" s="155">
        <v>3.0000000000000001E-5</v>
      </c>
      <c r="O117" s="155">
        <f>ROUND(E117*N117,5)</f>
        <v>4.7400000000000003E-3</v>
      </c>
      <c r="P117" s="155">
        <v>0</v>
      </c>
      <c r="Q117" s="155">
        <f>ROUND(E117*P117,5)</f>
        <v>0</v>
      </c>
      <c r="R117" s="155"/>
      <c r="S117" s="155"/>
      <c r="T117" s="156">
        <v>5.3999999999999999E-2</v>
      </c>
      <c r="U117" s="155">
        <f>ROUND(E117*T117,2)</f>
        <v>8.5399999999999991</v>
      </c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 t="s">
        <v>128</v>
      </c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</row>
    <row r="118" spans="1:60" outlineLevel="1" x14ac:dyDescent="0.2">
      <c r="A118" s="154"/>
      <c r="B118" s="123"/>
      <c r="C118" s="161" t="s">
        <v>265</v>
      </c>
      <c r="D118" s="162"/>
      <c r="E118" s="163">
        <v>158.07</v>
      </c>
      <c r="F118" s="126"/>
      <c r="G118" s="126"/>
      <c r="H118" s="126"/>
      <c r="I118" s="126"/>
      <c r="J118" s="126"/>
      <c r="K118" s="126"/>
      <c r="L118" s="126"/>
      <c r="M118" s="126"/>
      <c r="N118" s="155"/>
      <c r="O118" s="155"/>
      <c r="P118" s="155"/>
      <c r="Q118" s="155"/>
      <c r="R118" s="155"/>
      <c r="S118" s="155"/>
      <c r="T118" s="156"/>
      <c r="U118" s="155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 t="s">
        <v>141</v>
      </c>
      <c r="AF118" s="157">
        <v>0</v>
      </c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</row>
    <row r="119" spans="1:60" ht="22.5" outlineLevel="1" x14ac:dyDescent="0.2">
      <c r="A119" s="154">
        <v>43</v>
      </c>
      <c r="B119" s="123" t="s">
        <v>266</v>
      </c>
      <c r="C119" s="124" t="s">
        <v>267</v>
      </c>
      <c r="D119" s="155" t="s">
        <v>52</v>
      </c>
      <c r="E119" s="125">
        <v>8.1690000000000005</v>
      </c>
      <c r="F119" s="145"/>
      <c r="G119" s="126">
        <f t="shared" si="9"/>
        <v>0</v>
      </c>
      <c r="H119" s="126">
        <v>544.71</v>
      </c>
      <c r="I119" s="126">
        <f>ROUND(E119*H119,2)</f>
        <v>4449.74</v>
      </c>
      <c r="J119" s="126">
        <v>188.28999999999996</v>
      </c>
      <c r="K119" s="126">
        <f>ROUND(E119*J119,2)</f>
        <v>1538.14</v>
      </c>
      <c r="L119" s="126">
        <v>21</v>
      </c>
      <c r="M119" s="126">
        <f>G119*(1+L119/100)</f>
        <v>0</v>
      </c>
      <c r="N119" s="155">
        <v>1.427E-2</v>
      </c>
      <c r="O119" s="155">
        <f>ROUND(E119*N119,5)</f>
        <v>0.11656999999999999</v>
      </c>
      <c r="P119" s="155">
        <v>0</v>
      </c>
      <c r="Q119" s="155">
        <f>ROUND(E119*P119,5)</f>
        <v>0</v>
      </c>
      <c r="R119" s="155"/>
      <c r="S119" s="155"/>
      <c r="T119" s="156">
        <v>0.42</v>
      </c>
      <c r="U119" s="155">
        <f>ROUND(E119*T119,2)</f>
        <v>3.43</v>
      </c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 t="s">
        <v>128</v>
      </c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</row>
    <row r="120" spans="1:60" outlineLevel="1" x14ac:dyDescent="0.2">
      <c r="A120" s="154"/>
      <c r="B120" s="123"/>
      <c r="C120" s="161" t="s">
        <v>268</v>
      </c>
      <c r="D120" s="162"/>
      <c r="E120" s="163">
        <v>8.1690000000000005</v>
      </c>
      <c r="F120" s="126"/>
      <c r="G120" s="126"/>
      <c r="H120" s="126"/>
      <c r="I120" s="126"/>
      <c r="J120" s="126"/>
      <c r="K120" s="126"/>
      <c r="L120" s="126"/>
      <c r="M120" s="126"/>
      <c r="N120" s="155"/>
      <c r="O120" s="155"/>
      <c r="P120" s="155"/>
      <c r="Q120" s="155"/>
      <c r="R120" s="155"/>
      <c r="S120" s="155"/>
      <c r="T120" s="156"/>
      <c r="U120" s="155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 t="s">
        <v>141</v>
      </c>
      <c r="AF120" s="157">
        <v>0</v>
      </c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</row>
    <row r="121" spans="1:60" ht="22.5" outlineLevel="1" x14ac:dyDescent="0.2">
      <c r="A121" s="154">
        <v>44</v>
      </c>
      <c r="B121" s="123" t="s">
        <v>269</v>
      </c>
      <c r="C121" s="124" t="s">
        <v>270</v>
      </c>
      <c r="D121" s="155" t="s">
        <v>51</v>
      </c>
      <c r="E121" s="125">
        <v>132</v>
      </c>
      <c r="F121" s="145"/>
      <c r="G121" s="126">
        <f t="shared" si="9"/>
        <v>0</v>
      </c>
      <c r="H121" s="126">
        <v>101.23</v>
      </c>
      <c r="I121" s="126">
        <f>ROUND(E121*H121,2)</f>
        <v>13362.36</v>
      </c>
      <c r="J121" s="126">
        <v>21.269999999999996</v>
      </c>
      <c r="K121" s="126">
        <f>ROUND(E121*J121,2)</f>
        <v>2807.64</v>
      </c>
      <c r="L121" s="126">
        <v>21</v>
      </c>
      <c r="M121" s="126">
        <f>G121*(1+L121/100)</f>
        <v>0</v>
      </c>
      <c r="N121" s="155">
        <v>1.2999999999999999E-4</v>
      </c>
      <c r="O121" s="155">
        <f>ROUND(E121*N121,5)</f>
        <v>1.7160000000000002E-2</v>
      </c>
      <c r="P121" s="155">
        <v>0</v>
      </c>
      <c r="Q121" s="155">
        <f>ROUND(E121*P121,5)</f>
        <v>0</v>
      </c>
      <c r="R121" s="155"/>
      <c r="S121" s="155"/>
      <c r="T121" s="156">
        <v>4.8000000000000001E-2</v>
      </c>
      <c r="U121" s="155">
        <f>ROUND(E121*T121,2)</f>
        <v>6.34</v>
      </c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 t="s">
        <v>128</v>
      </c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</row>
    <row r="122" spans="1:60" outlineLevel="1" x14ac:dyDescent="0.2">
      <c r="A122" s="154"/>
      <c r="B122" s="123"/>
      <c r="C122" s="161" t="s">
        <v>271</v>
      </c>
      <c r="D122" s="162"/>
      <c r="E122" s="163">
        <v>132</v>
      </c>
      <c r="F122" s="126"/>
      <c r="G122" s="126"/>
      <c r="H122" s="126"/>
      <c r="I122" s="126"/>
      <c r="J122" s="126"/>
      <c r="K122" s="126"/>
      <c r="L122" s="126"/>
      <c r="M122" s="126"/>
      <c r="N122" s="155"/>
      <c r="O122" s="155"/>
      <c r="P122" s="155"/>
      <c r="Q122" s="155"/>
      <c r="R122" s="155"/>
      <c r="S122" s="155"/>
      <c r="T122" s="156"/>
      <c r="U122" s="155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 t="s">
        <v>141</v>
      </c>
      <c r="AF122" s="157">
        <v>0</v>
      </c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</row>
    <row r="123" spans="1:60" outlineLevel="1" x14ac:dyDescent="0.2">
      <c r="A123" s="154">
        <v>45</v>
      </c>
      <c r="B123" s="123" t="s">
        <v>272</v>
      </c>
      <c r="C123" s="124" t="s">
        <v>273</v>
      </c>
      <c r="D123" s="155" t="s">
        <v>233</v>
      </c>
      <c r="E123" s="125">
        <v>1</v>
      </c>
      <c r="F123" s="145"/>
      <c r="G123" s="126">
        <f t="shared" si="9"/>
        <v>0</v>
      </c>
      <c r="H123" s="126">
        <v>881.03</v>
      </c>
      <c r="I123" s="126">
        <f>ROUND(E123*H123,2)</f>
        <v>881.03</v>
      </c>
      <c r="J123" s="126">
        <v>18.970000000000027</v>
      </c>
      <c r="K123" s="126">
        <f>ROUND(E123*J123,2)</f>
        <v>18.97</v>
      </c>
      <c r="L123" s="126">
        <v>21</v>
      </c>
      <c r="M123" s="126">
        <f>G123*(1+L123/100)</f>
        <v>0</v>
      </c>
      <c r="N123" s="155">
        <v>3.7000000000000002E-3</v>
      </c>
      <c r="O123" s="155">
        <f>ROUND(E123*N123,5)</f>
        <v>3.7000000000000002E-3</v>
      </c>
      <c r="P123" s="155">
        <v>0</v>
      </c>
      <c r="Q123" s="155">
        <f>ROUND(E123*P123,5)</f>
        <v>0</v>
      </c>
      <c r="R123" s="155"/>
      <c r="S123" s="155"/>
      <c r="T123" s="156">
        <v>0.15</v>
      </c>
      <c r="U123" s="155">
        <f>ROUND(E123*T123,2)</f>
        <v>0.15</v>
      </c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 t="s">
        <v>128</v>
      </c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</row>
    <row r="124" spans="1:60" ht="22.5" outlineLevel="1" x14ac:dyDescent="0.2">
      <c r="A124" s="154">
        <v>46</v>
      </c>
      <c r="B124" s="123" t="s">
        <v>274</v>
      </c>
      <c r="C124" s="124" t="s">
        <v>275</v>
      </c>
      <c r="D124" s="155" t="s">
        <v>52</v>
      </c>
      <c r="E124" s="125">
        <v>43.070999999999998</v>
      </c>
      <c r="F124" s="145"/>
      <c r="G124" s="126">
        <f t="shared" si="9"/>
        <v>0</v>
      </c>
      <c r="H124" s="126">
        <v>545.84</v>
      </c>
      <c r="I124" s="126">
        <f>ROUND(E124*H124,2)</f>
        <v>23509.87</v>
      </c>
      <c r="J124" s="126">
        <v>326.15999999999997</v>
      </c>
      <c r="K124" s="126">
        <f>ROUND(E124*J124,2)</f>
        <v>14048.04</v>
      </c>
      <c r="L124" s="126">
        <v>21</v>
      </c>
      <c r="M124" s="126">
        <f>G124*(1+L124/100)</f>
        <v>0</v>
      </c>
      <c r="N124" s="155">
        <v>1.4279999999999999E-2</v>
      </c>
      <c r="O124" s="155">
        <f>ROUND(E124*N124,5)</f>
        <v>0.61504999999999999</v>
      </c>
      <c r="P124" s="155">
        <v>0</v>
      </c>
      <c r="Q124" s="155">
        <f>ROUND(E124*P124,5)</f>
        <v>0</v>
      </c>
      <c r="R124" s="155"/>
      <c r="S124" s="155"/>
      <c r="T124" s="156">
        <v>0.72</v>
      </c>
      <c r="U124" s="155">
        <f>ROUND(E124*T124,2)</f>
        <v>31.01</v>
      </c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 t="s">
        <v>128</v>
      </c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</row>
    <row r="125" spans="1:60" outlineLevel="1" x14ac:dyDescent="0.2">
      <c r="A125" s="154"/>
      <c r="B125" s="123"/>
      <c r="C125" s="161" t="s">
        <v>276</v>
      </c>
      <c r="D125" s="162"/>
      <c r="E125" s="163">
        <v>43.070999999999998</v>
      </c>
      <c r="F125" s="126"/>
      <c r="G125" s="126"/>
      <c r="H125" s="126"/>
      <c r="I125" s="126"/>
      <c r="J125" s="126"/>
      <c r="K125" s="126"/>
      <c r="L125" s="126"/>
      <c r="M125" s="126"/>
      <c r="N125" s="155"/>
      <c r="O125" s="155"/>
      <c r="P125" s="155"/>
      <c r="Q125" s="155"/>
      <c r="R125" s="155"/>
      <c r="S125" s="155"/>
      <c r="T125" s="156"/>
      <c r="U125" s="155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 t="s">
        <v>141</v>
      </c>
      <c r="AF125" s="157">
        <v>0</v>
      </c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</row>
    <row r="126" spans="1:60" outlineLevel="1" x14ac:dyDescent="0.2">
      <c r="A126" s="154">
        <v>47</v>
      </c>
      <c r="B126" s="123" t="s">
        <v>277</v>
      </c>
      <c r="C126" s="124" t="s">
        <v>278</v>
      </c>
      <c r="D126" s="155" t="s">
        <v>54</v>
      </c>
      <c r="E126" s="125">
        <v>12.837</v>
      </c>
      <c r="F126" s="145"/>
      <c r="G126" s="126">
        <f t="shared" si="9"/>
        <v>0</v>
      </c>
      <c r="H126" s="126">
        <v>0</v>
      </c>
      <c r="I126" s="126">
        <f>ROUND(E126*H126,2)</f>
        <v>0</v>
      </c>
      <c r="J126" s="126">
        <v>1027</v>
      </c>
      <c r="K126" s="126">
        <f>ROUND(E126*J126,2)</f>
        <v>13183.6</v>
      </c>
      <c r="L126" s="126">
        <v>21</v>
      </c>
      <c r="M126" s="126">
        <f>G126*(1+L126/100)</f>
        <v>0</v>
      </c>
      <c r="N126" s="155">
        <v>0</v>
      </c>
      <c r="O126" s="155">
        <f>ROUND(E126*N126,5)</f>
        <v>0</v>
      </c>
      <c r="P126" s="155">
        <v>0</v>
      </c>
      <c r="Q126" s="155">
        <f>ROUND(E126*P126,5)</f>
        <v>0</v>
      </c>
      <c r="R126" s="155"/>
      <c r="S126" s="155"/>
      <c r="T126" s="156">
        <v>2.3290000000000002</v>
      </c>
      <c r="U126" s="155">
        <f>ROUND(E126*T126,2)</f>
        <v>29.9</v>
      </c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 t="s">
        <v>128</v>
      </c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</row>
    <row r="127" spans="1:60" x14ac:dyDescent="0.2">
      <c r="A127" s="221" t="s">
        <v>50</v>
      </c>
      <c r="B127" s="221" t="s">
        <v>103</v>
      </c>
      <c r="C127" s="221" t="s">
        <v>104</v>
      </c>
      <c r="D127" s="221"/>
      <c r="E127" s="221"/>
      <c r="F127" s="221"/>
      <c r="G127" s="222">
        <f>SUMIF(AE128:AE143,"&lt;&gt;NOR",G128:G143)</f>
        <v>0</v>
      </c>
      <c r="H127" s="159"/>
      <c r="I127" s="159">
        <f>SUM(I128:I143)</f>
        <v>2121.67</v>
      </c>
      <c r="J127" s="159"/>
      <c r="K127" s="159">
        <f>SUM(K128:K143)</f>
        <v>13389.94</v>
      </c>
      <c r="L127" s="159"/>
      <c r="M127" s="159">
        <f>SUM(M128:M143)</f>
        <v>0</v>
      </c>
      <c r="N127" s="158"/>
      <c r="O127" s="158">
        <f>SUM(O128:O143)</f>
        <v>4.2070000000000003E-2</v>
      </c>
      <c r="P127" s="158"/>
      <c r="Q127" s="158">
        <f>SUM(Q128:Q143)</f>
        <v>0</v>
      </c>
      <c r="R127" s="158"/>
      <c r="S127" s="158"/>
      <c r="T127" s="160"/>
      <c r="U127" s="158">
        <f>SUM(U128:U143)</f>
        <v>39.44</v>
      </c>
      <c r="AE127" t="s">
        <v>125</v>
      </c>
    </row>
    <row r="128" spans="1:60" ht="22.5" outlineLevel="1" x14ac:dyDescent="0.2">
      <c r="A128" s="154">
        <v>48</v>
      </c>
      <c r="B128" s="123" t="s">
        <v>105</v>
      </c>
      <c r="C128" s="124" t="s">
        <v>106</v>
      </c>
      <c r="D128" s="155" t="s">
        <v>51</v>
      </c>
      <c r="E128" s="125">
        <v>262.90872000000002</v>
      </c>
      <c r="F128" s="145"/>
      <c r="G128" s="126">
        <f>E128*F128</f>
        <v>0</v>
      </c>
      <c r="H128" s="126">
        <v>8.07</v>
      </c>
      <c r="I128" s="126">
        <f>ROUND(E128*H128,2)</f>
        <v>2121.67</v>
      </c>
      <c r="J128" s="126">
        <v>50.93</v>
      </c>
      <c r="K128" s="126">
        <f>ROUND(E128*J128,2)</f>
        <v>13389.94</v>
      </c>
      <c r="L128" s="126">
        <v>21</v>
      </c>
      <c r="M128" s="126">
        <f>G128*(1+L128/100)</f>
        <v>0</v>
      </c>
      <c r="N128" s="155">
        <v>1.6000000000000001E-4</v>
      </c>
      <c r="O128" s="155">
        <f>ROUND(E128*N128,5)</f>
        <v>4.2070000000000003E-2</v>
      </c>
      <c r="P128" s="155">
        <v>0</v>
      </c>
      <c r="Q128" s="155">
        <f>ROUND(E128*P128,5)</f>
        <v>0</v>
      </c>
      <c r="R128" s="155"/>
      <c r="S128" s="155"/>
      <c r="T128" s="156">
        <v>0.15</v>
      </c>
      <c r="U128" s="155">
        <f>ROUND(E128*T128,2)</f>
        <v>39.44</v>
      </c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 t="s">
        <v>128</v>
      </c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</row>
    <row r="129" spans="1:60" ht="45" customHeight="1" outlineLevel="1" x14ac:dyDescent="0.2">
      <c r="A129" s="154"/>
      <c r="B129" s="123"/>
      <c r="C129" s="285" t="s">
        <v>279</v>
      </c>
      <c r="D129" s="286"/>
      <c r="E129" s="287"/>
      <c r="F129" s="288"/>
      <c r="G129" s="289"/>
      <c r="H129" s="126"/>
      <c r="I129" s="126"/>
      <c r="J129" s="126"/>
      <c r="K129" s="126"/>
      <c r="L129" s="126"/>
      <c r="M129" s="126"/>
      <c r="N129" s="155"/>
      <c r="O129" s="155"/>
      <c r="P129" s="155"/>
      <c r="Q129" s="155"/>
      <c r="R129" s="155"/>
      <c r="S129" s="155"/>
      <c r="T129" s="156"/>
      <c r="U129" s="155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 t="s">
        <v>153</v>
      </c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64" t="str">
        <f>C129</f>
        <v>Ošetření nových dřevěných k-cí, fungicidními a insekticidními přípravky typu Fb, P, Ip, 1, 2, 3, D, SP dle ČSN 49 0600 – 1 a to ve dvou vrstvách. Zdivo ve styku s novými dřevěnými konstrukcemi bude provlhčeno stejným přípravkem.</v>
      </c>
      <c r="BB129" s="157"/>
      <c r="BC129" s="157"/>
      <c r="BD129" s="157"/>
      <c r="BE129" s="157"/>
      <c r="BF129" s="157"/>
      <c r="BG129" s="157"/>
      <c r="BH129" s="157"/>
    </row>
    <row r="130" spans="1:60" outlineLevel="1" x14ac:dyDescent="0.2">
      <c r="A130" s="154"/>
      <c r="B130" s="123"/>
      <c r="C130" s="161" t="s">
        <v>280</v>
      </c>
      <c r="D130" s="162"/>
      <c r="E130" s="163">
        <v>1.1559999999999999</v>
      </c>
      <c r="F130" s="126"/>
      <c r="G130" s="126"/>
      <c r="H130" s="126"/>
      <c r="I130" s="126"/>
      <c r="J130" s="126"/>
      <c r="K130" s="126"/>
      <c r="L130" s="126"/>
      <c r="M130" s="126"/>
      <c r="N130" s="155"/>
      <c r="O130" s="155"/>
      <c r="P130" s="155"/>
      <c r="Q130" s="155"/>
      <c r="R130" s="155"/>
      <c r="S130" s="155"/>
      <c r="T130" s="156"/>
      <c r="U130" s="155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 t="s">
        <v>141</v>
      </c>
      <c r="AF130" s="157">
        <v>0</v>
      </c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</row>
    <row r="131" spans="1:60" outlineLevel="1" x14ac:dyDescent="0.2">
      <c r="A131" s="154"/>
      <c r="B131" s="123"/>
      <c r="C131" s="161" t="s">
        <v>281</v>
      </c>
      <c r="D131" s="162"/>
      <c r="E131" s="163">
        <v>0.81599999999999995</v>
      </c>
      <c r="F131" s="126"/>
      <c r="G131" s="126"/>
      <c r="H131" s="126"/>
      <c r="I131" s="126"/>
      <c r="J131" s="126"/>
      <c r="K131" s="126"/>
      <c r="L131" s="126"/>
      <c r="M131" s="126"/>
      <c r="N131" s="155"/>
      <c r="O131" s="155"/>
      <c r="P131" s="155"/>
      <c r="Q131" s="155"/>
      <c r="R131" s="155"/>
      <c r="S131" s="155"/>
      <c r="T131" s="156"/>
      <c r="U131" s="155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 t="s">
        <v>141</v>
      </c>
      <c r="AF131" s="157">
        <v>0</v>
      </c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</row>
    <row r="132" spans="1:60" outlineLevel="1" x14ac:dyDescent="0.2">
      <c r="A132" s="154"/>
      <c r="B132" s="123"/>
      <c r="C132" s="161" t="s">
        <v>282</v>
      </c>
      <c r="D132" s="162"/>
      <c r="E132" s="163">
        <v>2.6880000000000002</v>
      </c>
      <c r="F132" s="126"/>
      <c r="G132" s="126"/>
      <c r="H132" s="126"/>
      <c r="I132" s="126"/>
      <c r="J132" s="126"/>
      <c r="K132" s="126"/>
      <c r="L132" s="126"/>
      <c r="M132" s="126"/>
      <c r="N132" s="155"/>
      <c r="O132" s="155"/>
      <c r="P132" s="155"/>
      <c r="Q132" s="155"/>
      <c r="R132" s="155"/>
      <c r="S132" s="155"/>
      <c r="T132" s="156"/>
      <c r="U132" s="155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 t="s">
        <v>141</v>
      </c>
      <c r="AF132" s="157">
        <v>0</v>
      </c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</row>
    <row r="133" spans="1:60" outlineLevel="1" x14ac:dyDescent="0.2">
      <c r="A133" s="154"/>
      <c r="B133" s="123"/>
      <c r="C133" s="161" t="s">
        <v>283</v>
      </c>
      <c r="D133" s="162"/>
      <c r="E133" s="163">
        <v>8.9600000000000009</v>
      </c>
      <c r="F133" s="126"/>
      <c r="G133" s="126"/>
      <c r="H133" s="126"/>
      <c r="I133" s="126"/>
      <c r="J133" s="126"/>
      <c r="K133" s="126"/>
      <c r="L133" s="126"/>
      <c r="M133" s="126"/>
      <c r="N133" s="155"/>
      <c r="O133" s="155"/>
      <c r="P133" s="155"/>
      <c r="Q133" s="155"/>
      <c r="R133" s="155"/>
      <c r="S133" s="155"/>
      <c r="T133" s="156"/>
      <c r="U133" s="155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 t="s">
        <v>141</v>
      </c>
      <c r="AF133" s="157">
        <v>0</v>
      </c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</row>
    <row r="134" spans="1:60" outlineLevel="1" x14ac:dyDescent="0.2">
      <c r="A134" s="154"/>
      <c r="B134" s="123"/>
      <c r="C134" s="161" t="s">
        <v>284</v>
      </c>
      <c r="D134" s="162"/>
      <c r="E134" s="163">
        <v>1.8560000000000001</v>
      </c>
      <c r="F134" s="126"/>
      <c r="G134" s="126"/>
      <c r="H134" s="126"/>
      <c r="I134" s="126"/>
      <c r="J134" s="126"/>
      <c r="K134" s="126"/>
      <c r="L134" s="126"/>
      <c r="M134" s="126"/>
      <c r="N134" s="155"/>
      <c r="O134" s="155"/>
      <c r="P134" s="155"/>
      <c r="Q134" s="155"/>
      <c r="R134" s="155"/>
      <c r="S134" s="155"/>
      <c r="T134" s="156"/>
      <c r="U134" s="155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 t="s">
        <v>141</v>
      </c>
      <c r="AF134" s="157">
        <v>0</v>
      </c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</row>
    <row r="135" spans="1:60" outlineLevel="1" x14ac:dyDescent="0.2">
      <c r="A135" s="154"/>
      <c r="B135" s="123"/>
      <c r="C135" s="161" t="s">
        <v>285</v>
      </c>
      <c r="D135" s="162"/>
      <c r="E135" s="163">
        <v>1.024</v>
      </c>
      <c r="F135" s="126"/>
      <c r="G135" s="126"/>
      <c r="H135" s="126"/>
      <c r="I135" s="126"/>
      <c r="J135" s="126"/>
      <c r="K135" s="126"/>
      <c r="L135" s="126"/>
      <c r="M135" s="126"/>
      <c r="N135" s="155"/>
      <c r="O135" s="155"/>
      <c r="P135" s="155"/>
      <c r="Q135" s="155"/>
      <c r="R135" s="155"/>
      <c r="S135" s="155"/>
      <c r="T135" s="156"/>
      <c r="U135" s="155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 t="s">
        <v>141</v>
      </c>
      <c r="AF135" s="157">
        <v>0</v>
      </c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</row>
    <row r="136" spans="1:60" outlineLevel="1" x14ac:dyDescent="0.2">
      <c r="A136" s="154"/>
      <c r="B136" s="123"/>
      <c r="C136" s="161" t="s">
        <v>286</v>
      </c>
      <c r="D136" s="162"/>
      <c r="E136" s="163">
        <v>7.2</v>
      </c>
      <c r="F136" s="126"/>
      <c r="G136" s="126"/>
      <c r="H136" s="126"/>
      <c r="I136" s="126"/>
      <c r="J136" s="126"/>
      <c r="K136" s="126"/>
      <c r="L136" s="126"/>
      <c r="M136" s="126"/>
      <c r="N136" s="155"/>
      <c r="O136" s="155"/>
      <c r="P136" s="155"/>
      <c r="Q136" s="155"/>
      <c r="R136" s="155"/>
      <c r="S136" s="155"/>
      <c r="T136" s="156"/>
      <c r="U136" s="155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 t="s">
        <v>141</v>
      </c>
      <c r="AF136" s="157">
        <v>0</v>
      </c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</row>
    <row r="137" spans="1:60" outlineLevel="1" x14ac:dyDescent="0.2">
      <c r="A137" s="154"/>
      <c r="B137" s="123"/>
      <c r="C137" s="161" t="s">
        <v>287</v>
      </c>
      <c r="D137" s="162"/>
      <c r="E137" s="163">
        <v>0.67200000000000004</v>
      </c>
      <c r="F137" s="126"/>
      <c r="G137" s="126"/>
      <c r="H137" s="126"/>
      <c r="I137" s="126"/>
      <c r="J137" s="126"/>
      <c r="K137" s="126"/>
      <c r="L137" s="126"/>
      <c r="M137" s="126"/>
      <c r="N137" s="155"/>
      <c r="O137" s="155"/>
      <c r="P137" s="155"/>
      <c r="Q137" s="155"/>
      <c r="R137" s="155"/>
      <c r="S137" s="155"/>
      <c r="T137" s="156"/>
      <c r="U137" s="155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 t="s">
        <v>141</v>
      </c>
      <c r="AF137" s="157">
        <v>0</v>
      </c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</row>
    <row r="138" spans="1:60" outlineLevel="1" x14ac:dyDescent="0.2">
      <c r="A138" s="154"/>
      <c r="B138" s="123"/>
      <c r="C138" s="161" t="s">
        <v>288</v>
      </c>
      <c r="D138" s="162"/>
      <c r="E138" s="163">
        <v>3.08</v>
      </c>
      <c r="F138" s="126"/>
      <c r="G138" s="126"/>
      <c r="H138" s="126"/>
      <c r="I138" s="126"/>
      <c r="J138" s="126"/>
      <c r="K138" s="126"/>
      <c r="L138" s="126"/>
      <c r="M138" s="126"/>
      <c r="N138" s="155"/>
      <c r="O138" s="155"/>
      <c r="P138" s="155"/>
      <c r="Q138" s="155"/>
      <c r="R138" s="155"/>
      <c r="S138" s="155"/>
      <c r="T138" s="156"/>
      <c r="U138" s="155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 t="s">
        <v>141</v>
      </c>
      <c r="AF138" s="157">
        <v>0</v>
      </c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</row>
    <row r="139" spans="1:60" outlineLevel="1" x14ac:dyDescent="0.2">
      <c r="A139" s="154"/>
      <c r="B139" s="123"/>
      <c r="C139" s="161" t="s">
        <v>289</v>
      </c>
      <c r="D139" s="162"/>
      <c r="E139" s="163">
        <v>5.72</v>
      </c>
      <c r="F139" s="126"/>
      <c r="G139" s="126"/>
      <c r="H139" s="126"/>
      <c r="I139" s="126"/>
      <c r="J139" s="126"/>
      <c r="K139" s="126"/>
      <c r="L139" s="126"/>
      <c r="M139" s="126"/>
      <c r="N139" s="155"/>
      <c r="O139" s="155"/>
      <c r="P139" s="155"/>
      <c r="Q139" s="155"/>
      <c r="R139" s="155"/>
      <c r="S139" s="155"/>
      <c r="T139" s="156"/>
      <c r="U139" s="155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 t="s">
        <v>141</v>
      </c>
      <c r="AF139" s="157">
        <v>0</v>
      </c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</row>
    <row r="140" spans="1:60" outlineLevel="1" x14ac:dyDescent="0.2">
      <c r="A140" s="154"/>
      <c r="B140" s="123"/>
      <c r="C140" s="161" t="s">
        <v>282</v>
      </c>
      <c r="D140" s="162"/>
      <c r="E140" s="163">
        <v>2.6880000000000002</v>
      </c>
      <c r="F140" s="126"/>
      <c r="G140" s="126"/>
      <c r="H140" s="126"/>
      <c r="I140" s="126"/>
      <c r="J140" s="126"/>
      <c r="K140" s="126"/>
      <c r="L140" s="126"/>
      <c r="M140" s="126"/>
      <c r="N140" s="155"/>
      <c r="O140" s="155"/>
      <c r="P140" s="155"/>
      <c r="Q140" s="155"/>
      <c r="R140" s="155"/>
      <c r="S140" s="155"/>
      <c r="T140" s="156"/>
      <c r="U140" s="155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 t="s">
        <v>141</v>
      </c>
      <c r="AF140" s="157">
        <v>0</v>
      </c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</row>
    <row r="141" spans="1:60" outlineLevel="1" x14ac:dyDescent="0.2">
      <c r="A141" s="154"/>
      <c r="B141" s="123"/>
      <c r="C141" s="161" t="s">
        <v>290</v>
      </c>
      <c r="D141" s="162"/>
      <c r="E141" s="163">
        <v>15.78192</v>
      </c>
      <c r="F141" s="126"/>
      <c r="G141" s="126"/>
      <c r="H141" s="126"/>
      <c r="I141" s="126"/>
      <c r="J141" s="126"/>
      <c r="K141" s="126"/>
      <c r="L141" s="126"/>
      <c r="M141" s="126"/>
      <c r="N141" s="155"/>
      <c r="O141" s="155"/>
      <c r="P141" s="155"/>
      <c r="Q141" s="155"/>
      <c r="R141" s="155"/>
      <c r="S141" s="155"/>
      <c r="T141" s="156"/>
      <c r="U141" s="155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 t="s">
        <v>141</v>
      </c>
      <c r="AF141" s="157">
        <v>0</v>
      </c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</row>
    <row r="142" spans="1:60" outlineLevel="1" x14ac:dyDescent="0.2">
      <c r="A142" s="154"/>
      <c r="B142" s="123"/>
      <c r="C142" s="161" t="s">
        <v>291</v>
      </c>
      <c r="D142" s="162"/>
      <c r="E142" s="163">
        <v>207.46680000000001</v>
      </c>
      <c r="F142" s="126"/>
      <c r="G142" s="126"/>
      <c r="H142" s="126"/>
      <c r="I142" s="126"/>
      <c r="J142" s="126"/>
      <c r="K142" s="126"/>
      <c r="L142" s="126"/>
      <c r="M142" s="126"/>
      <c r="N142" s="155"/>
      <c r="O142" s="155"/>
      <c r="P142" s="155"/>
      <c r="Q142" s="155"/>
      <c r="R142" s="155"/>
      <c r="S142" s="155"/>
      <c r="T142" s="156"/>
      <c r="U142" s="155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 t="s">
        <v>141</v>
      </c>
      <c r="AF142" s="157">
        <v>0</v>
      </c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</row>
    <row r="143" spans="1:60" outlineLevel="1" x14ac:dyDescent="0.2">
      <c r="A143" s="165"/>
      <c r="B143" s="166"/>
      <c r="C143" s="167" t="s">
        <v>292</v>
      </c>
      <c r="D143" s="168"/>
      <c r="E143" s="169">
        <v>3.8</v>
      </c>
      <c r="F143" s="170"/>
      <c r="G143" s="170"/>
      <c r="H143" s="170"/>
      <c r="I143" s="170"/>
      <c r="J143" s="170"/>
      <c r="K143" s="170"/>
      <c r="L143" s="170"/>
      <c r="M143" s="170"/>
      <c r="N143" s="171"/>
      <c r="O143" s="171"/>
      <c r="P143" s="171"/>
      <c r="Q143" s="171"/>
      <c r="R143" s="171"/>
      <c r="S143" s="171"/>
      <c r="T143" s="172"/>
      <c r="U143" s="171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 t="s">
        <v>141</v>
      </c>
      <c r="AF143" s="157">
        <v>0</v>
      </c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</row>
    <row r="145" spans="1:1" x14ac:dyDescent="0.2">
      <c r="A145" s="130" t="s">
        <v>41</v>
      </c>
    </row>
    <row r="146" spans="1:1" x14ac:dyDescent="0.2">
      <c r="A146" s="130" t="s">
        <v>300</v>
      </c>
    </row>
    <row r="147" spans="1:1" x14ac:dyDescent="0.2">
      <c r="A147" s="130" t="s">
        <v>108</v>
      </c>
    </row>
    <row r="148" spans="1:1" x14ac:dyDescent="0.2">
      <c r="A148" s="130" t="s">
        <v>59</v>
      </c>
    </row>
    <row r="149" spans="1:1" x14ac:dyDescent="0.2">
      <c r="A149" s="131" t="s">
        <v>400</v>
      </c>
    </row>
  </sheetData>
  <sheetProtection algorithmName="SHA-512" hashValue="xY/PlFrWaEwJYWZehm0ky5HHjvJQR90X8SxOSdrFNmr2j98PVbxJQfBluJ7VGclQmkeGg0BG2DPxCS8/4PJGcQ==" saltValue="1auE2EUcHI2JXjSQCVGJVQ==" spinCount="100000" sheet="1" objects="1" scenarios="1"/>
  <mergeCells count="12">
    <mergeCell ref="C100:G100"/>
    <mergeCell ref="C129:G129"/>
    <mergeCell ref="A1:G1"/>
    <mergeCell ref="C2:G2"/>
    <mergeCell ref="C3:G3"/>
    <mergeCell ref="C4:G4"/>
    <mergeCell ref="C23:G23"/>
    <mergeCell ref="C26:G26"/>
    <mergeCell ref="C29:G29"/>
    <mergeCell ref="C35:G35"/>
    <mergeCell ref="C46:G46"/>
    <mergeCell ref="C90:G90"/>
  </mergeCells>
  <pageMargins left="0.7" right="0.7" top="0.78740157499999996" bottom="0.78740157499999996" header="0.3" footer="0.3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8"/>
  <sheetViews>
    <sheetView zoomScaleNormal="100" workbookViewId="0">
      <selection activeCell="F49" sqref="F49"/>
    </sheetView>
  </sheetViews>
  <sheetFormatPr defaultRowHeight="12.75" outlineLevelRow="3" x14ac:dyDescent="0.2"/>
  <cols>
    <col min="1" max="1" width="4.28515625" customWidth="1"/>
    <col min="2" max="2" width="14.42578125" customWidth="1"/>
    <col min="3" max="3" width="38.2851562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37" width="0" hidden="1" customWidth="1"/>
  </cols>
  <sheetData>
    <row r="1" spans="1:60" ht="15.75" x14ac:dyDescent="0.25">
      <c r="A1" s="309" t="str">
        <f>Rekapitulace!B1</f>
        <v>Soupis stavebních prací dodávek a služeb</v>
      </c>
      <c r="B1" s="309"/>
      <c r="C1" s="309"/>
      <c r="D1" s="309"/>
      <c r="E1" s="309"/>
      <c r="F1" s="309"/>
      <c r="G1" s="309"/>
    </row>
    <row r="2" spans="1:60" x14ac:dyDescent="0.2">
      <c r="A2" s="122" t="s">
        <v>42</v>
      </c>
      <c r="B2" s="148" t="s">
        <v>294</v>
      </c>
      <c r="C2" s="313" t="s">
        <v>293</v>
      </c>
      <c r="D2" s="314"/>
      <c r="E2" s="314"/>
      <c r="F2" s="314"/>
      <c r="G2" s="315"/>
    </row>
    <row r="3" spans="1:60" x14ac:dyDescent="0.2">
      <c r="A3" s="122" t="s">
        <v>6</v>
      </c>
      <c r="B3" s="148" t="s">
        <v>295</v>
      </c>
      <c r="C3" s="313" t="s">
        <v>299</v>
      </c>
      <c r="D3" s="314"/>
      <c r="E3" s="314"/>
      <c r="F3" s="314"/>
      <c r="G3" s="315"/>
    </row>
    <row r="4" spans="1:60" x14ac:dyDescent="0.2">
      <c r="A4" s="219" t="s">
        <v>7</v>
      </c>
      <c r="B4" s="220" t="s">
        <v>297</v>
      </c>
      <c r="C4" s="319" t="s">
        <v>298</v>
      </c>
      <c r="D4" s="317"/>
      <c r="E4" s="317"/>
      <c r="F4" s="317"/>
      <c r="G4" s="318"/>
    </row>
    <row r="6" spans="1:60" ht="12.75" customHeight="1" x14ac:dyDescent="0.2">
      <c r="A6" s="233" t="s">
        <v>43</v>
      </c>
      <c r="B6" s="234" t="s">
        <v>44</v>
      </c>
      <c r="C6" s="234" t="s">
        <v>45</v>
      </c>
      <c r="D6" s="235" t="s">
        <v>46</v>
      </c>
      <c r="E6" s="233" t="s">
        <v>47</v>
      </c>
      <c r="F6" s="233" t="s">
        <v>48</v>
      </c>
      <c r="G6" s="233" t="s">
        <v>49</v>
      </c>
      <c r="H6" s="208" t="s">
        <v>387</v>
      </c>
      <c r="I6" s="189" t="s">
        <v>111</v>
      </c>
      <c r="J6" s="189" t="s">
        <v>112</v>
      </c>
      <c r="K6" s="190" t="s">
        <v>113</v>
      </c>
      <c r="L6" s="190" t="s">
        <v>114</v>
      </c>
      <c r="M6" s="190" t="s">
        <v>115</v>
      </c>
      <c r="N6" s="190" t="s">
        <v>116</v>
      </c>
      <c r="O6" s="190" t="s">
        <v>117</v>
      </c>
      <c r="P6" s="190" t="s">
        <v>118</v>
      </c>
      <c r="Q6" s="190" t="s">
        <v>119</v>
      </c>
      <c r="R6" s="190" t="s">
        <v>120</v>
      </c>
      <c r="S6" s="190" t="s">
        <v>121</v>
      </c>
      <c r="T6" s="190" t="s">
        <v>388</v>
      </c>
      <c r="U6" s="190" t="s">
        <v>389</v>
      </c>
      <c r="V6" s="190" t="s">
        <v>123</v>
      </c>
      <c r="W6" s="190" t="s">
        <v>124</v>
      </c>
      <c r="X6" s="190" t="s">
        <v>390</v>
      </c>
    </row>
    <row r="7" spans="1:60" hidden="1" x14ac:dyDescent="0.2">
      <c r="A7" s="211"/>
      <c r="B7" s="212"/>
      <c r="C7" s="212"/>
      <c r="D7" s="213"/>
      <c r="E7" s="214"/>
      <c r="F7" s="215"/>
      <c r="G7" s="216"/>
      <c r="H7" s="173"/>
      <c r="I7" s="191"/>
      <c r="J7" s="191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60" x14ac:dyDescent="0.2">
      <c r="A8" s="236" t="s">
        <v>50</v>
      </c>
      <c r="B8" s="237" t="s">
        <v>301</v>
      </c>
      <c r="C8" s="238" t="s">
        <v>302</v>
      </c>
      <c r="D8" s="239"/>
      <c r="E8" s="240"/>
      <c r="F8" s="241"/>
      <c r="G8" s="242"/>
      <c r="H8" s="192"/>
      <c r="I8" s="193"/>
      <c r="J8" s="193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94"/>
      <c r="V8" s="195"/>
      <c r="W8" s="195"/>
      <c r="X8" s="195"/>
      <c r="AG8" t="s">
        <v>125</v>
      </c>
    </row>
    <row r="9" spans="1:60" outlineLevel="1" x14ac:dyDescent="0.2">
      <c r="A9" s="236" t="s">
        <v>50</v>
      </c>
      <c r="B9" s="237" t="s">
        <v>303</v>
      </c>
      <c r="C9" s="238" t="s">
        <v>113</v>
      </c>
      <c r="D9" s="239"/>
      <c r="E9" s="240"/>
      <c r="F9" s="241"/>
      <c r="G9" s="242">
        <f>SUM(G10:G23)</f>
        <v>0</v>
      </c>
      <c r="H9" s="196"/>
      <c r="I9" s="197"/>
      <c r="J9" s="197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98"/>
      <c r="V9" s="199"/>
      <c r="W9" s="199"/>
      <c r="X9" s="199"/>
      <c r="Y9" s="157"/>
      <c r="Z9" s="157"/>
      <c r="AA9" s="157"/>
      <c r="AB9" s="157"/>
      <c r="AC9" s="157"/>
      <c r="AD9" s="157"/>
      <c r="AE9" s="157"/>
      <c r="AF9" s="157"/>
      <c r="AG9" s="157" t="s">
        <v>125</v>
      </c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</row>
    <row r="10" spans="1:60" outlineLevel="3" x14ac:dyDescent="0.2">
      <c r="A10" s="176">
        <v>2</v>
      </c>
      <c r="B10" s="177" t="s">
        <v>304</v>
      </c>
      <c r="C10" s="178" t="s">
        <v>305</v>
      </c>
      <c r="D10" s="179" t="s">
        <v>52</v>
      </c>
      <c r="E10" s="180">
        <v>50</v>
      </c>
      <c r="F10" s="217"/>
      <c r="G10" s="201">
        <f>E10*F10</f>
        <v>0</v>
      </c>
      <c r="H10" s="209" t="s">
        <v>391</v>
      </c>
      <c r="I10" s="200">
        <v>0</v>
      </c>
      <c r="J10" s="200">
        <f t="shared" ref="J10:J23" si="0">ROUND(E10*I10,2)</f>
        <v>0</v>
      </c>
      <c r="K10" s="181">
        <v>25.57</v>
      </c>
      <c r="L10" s="181">
        <f t="shared" ref="L10:L23" si="1">ROUND(E10*K10,2)</f>
        <v>1278.5</v>
      </c>
      <c r="M10" s="181">
        <v>21</v>
      </c>
      <c r="N10" s="181">
        <f t="shared" ref="N10:N23" si="2">G10*(1+M10/100)</f>
        <v>0</v>
      </c>
      <c r="O10" s="181">
        <v>0</v>
      </c>
      <c r="P10" s="181">
        <f t="shared" ref="P10:P23" si="3">ROUND(E10*O10,2)</f>
        <v>0</v>
      </c>
      <c r="Q10" s="181">
        <v>0</v>
      </c>
      <c r="R10" s="181">
        <f t="shared" ref="R10:R23" si="4">ROUND(E10*Q10,2)</f>
        <v>0</v>
      </c>
      <c r="S10" s="181"/>
      <c r="T10" s="181" t="s">
        <v>392</v>
      </c>
      <c r="U10" s="201" t="s">
        <v>393</v>
      </c>
      <c r="V10" s="202">
        <v>7.5829999999999995E-2</v>
      </c>
      <c r="W10" s="202">
        <f t="shared" ref="W10:W23" si="5">ROUND(E10*V10,2)</f>
        <v>3.79</v>
      </c>
      <c r="X10" s="202"/>
      <c r="Y10" s="203">
        <f t="shared" ref="Y10:Y23" si="6">J10</f>
        <v>0</v>
      </c>
      <c r="Z10" s="203">
        <f t="shared" ref="Z10:Z23" si="7">L10</f>
        <v>1278.5</v>
      </c>
      <c r="AA10" s="203">
        <f t="shared" ref="AA10:AA23" si="8">N10</f>
        <v>0</v>
      </c>
      <c r="AB10" s="203">
        <f t="shared" ref="AB10:AB23" si="9">P10</f>
        <v>0</v>
      </c>
      <c r="AC10" s="203">
        <f t="shared" ref="AC10:AC23" si="10">R10</f>
        <v>0</v>
      </c>
      <c r="AD10" s="203">
        <f t="shared" ref="AD10:AD23" si="11">W10</f>
        <v>3.79</v>
      </c>
      <c r="AE10" s="157"/>
      <c r="AF10" s="203">
        <f t="shared" ref="AF10:AF24" si="12">G10</f>
        <v>0</v>
      </c>
      <c r="AG10" s="157" t="s">
        <v>394</v>
      </c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</row>
    <row r="11" spans="1:60" outlineLevel="3" x14ac:dyDescent="0.2">
      <c r="A11" s="176">
        <v>4</v>
      </c>
      <c r="B11" s="177" t="s">
        <v>306</v>
      </c>
      <c r="C11" s="178" t="s">
        <v>307</v>
      </c>
      <c r="D11" s="179" t="s">
        <v>52</v>
      </c>
      <c r="E11" s="180">
        <v>3</v>
      </c>
      <c r="F11" s="217"/>
      <c r="G11" s="201">
        <f t="shared" ref="G11:G23" si="13">E11*F11</f>
        <v>0</v>
      </c>
      <c r="H11" s="209" t="s">
        <v>391</v>
      </c>
      <c r="I11" s="200">
        <v>0</v>
      </c>
      <c r="J11" s="200">
        <f t="shared" si="0"/>
        <v>0</v>
      </c>
      <c r="K11" s="181">
        <v>41.54</v>
      </c>
      <c r="L11" s="181">
        <f t="shared" si="1"/>
        <v>124.62</v>
      </c>
      <c r="M11" s="181">
        <v>21</v>
      </c>
      <c r="N11" s="181">
        <f t="shared" si="2"/>
        <v>0</v>
      </c>
      <c r="O11" s="181">
        <v>0</v>
      </c>
      <c r="P11" s="181">
        <f t="shared" si="3"/>
        <v>0</v>
      </c>
      <c r="Q11" s="181">
        <v>0</v>
      </c>
      <c r="R11" s="181">
        <f t="shared" si="4"/>
        <v>0</v>
      </c>
      <c r="S11" s="181"/>
      <c r="T11" s="181" t="s">
        <v>392</v>
      </c>
      <c r="U11" s="201" t="s">
        <v>393</v>
      </c>
      <c r="V11" s="202">
        <v>0.12317</v>
      </c>
      <c r="W11" s="202">
        <f t="shared" si="5"/>
        <v>0.37</v>
      </c>
      <c r="X11" s="202"/>
      <c r="Y11" s="203">
        <f t="shared" si="6"/>
        <v>0</v>
      </c>
      <c r="Z11" s="203">
        <f t="shared" si="7"/>
        <v>124.62</v>
      </c>
      <c r="AA11" s="203">
        <f t="shared" si="8"/>
        <v>0</v>
      </c>
      <c r="AB11" s="203">
        <f t="shared" si="9"/>
        <v>0</v>
      </c>
      <c r="AC11" s="203">
        <f t="shared" si="10"/>
        <v>0</v>
      </c>
      <c r="AD11" s="203">
        <f t="shared" si="11"/>
        <v>0.37</v>
      </c>
      <c r="AE11" s="157"/>
      <c r="AF11" s="203">
        <f t="shared" si="12"/>
        <v>0</v>
      </c>
      <c r="AG11" s="157" t="s">
        <v>394</v>
      </c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</row>
    <row r="12" spans="1:60" outlineLevel="3" x14ac:dyDescent="0.2">
      <c r="A12" s="176">
        <v>8</v>
      </c>
      <c r="B12" s="177" t="s">
        <v>308</v>
      </c>
      <c r="C12" s="178" t="s">
        <v>309</v>
      </c>
      <c r="D12" s="179" t="s">
        <v>53</v>
      </c>
      <c r="E12" s="180">
        <v>4</v>
      </c>
      <c r="F12" s="217"/>
      <c r="G12" s="201">
        <f t="shared" si="13"/>
        <v>0</v>
      </c>
      <c r="H12" s="209" t="s">
        <v>391</v>
      </c>
      <c r="I12" s="200">
        <v>0</v>
      </c>
      <c r="J12" s="200">
        <f t="shared" si="0"/>
        <v>0</v>
      </c>
      <c r="K12" s="181">
        <v>293.72000000000003</v>
      </c>
      <c r="L12" s="181">
        <f t="shared" si="1"/>
        <v>1174.8800000000001</v>
      </c>
      <c r="M12" s="181">
        <v>21</v>
      </c>
      <c r="N12" s="181">
        <f t="shared" si="2"/>
        <v>0</v>
      </c>
      <c r="O12" s="181">
        <v>0</v>
      </c>
      <c r="P12" s="181">
        <f t="shared" si="3"/>
        <v>0</v>
      </c>
      <c r="Q12" s="181">
        <v>0</v>
      </c>
      <c r="R12" s="181">
        <f t="shared" si="4"/>
        <v>0</v>
      </c>
      <c r="S12" s="181"/>
      <c r="T12" s="181" t="s">
        <v>392</v>
      </c>
      <c r="U12" s="201" t="s">
        <v>393</v>
      </c>
      <c r="V12" s="202">
        <v>0.871</v>
      </c>
      <c r="W12" s="202">
        <f t="shared" si="5"/>
        <v>3.48</v>
      </c>
      <c r="X12" s="202"/>
      <c r="Y12" s="203">
        <f t="shared" si="6"/>
        <v>0</v>
      </c>
      <c r="Z12" s="203">
        <f t="shared" si="7"/>
        <v>1174.8800000000001</v>
      </c>
      <c r="AA12" s="203">
        <f t="shared" si="8"/>
        <v>0</v>
      </c>
      <c r="AB12" s="203">
        <f t="shared" si="9"/>
        <v>0</v>
      </c>
      <c r="AC12" s="203">
        <f t="shared" si="10"/>
        <v>0</v>
      </c>
      <c r="AD12" s="203">
        <f t="shared" si="11"/>
        <v>3.48</v>
      </c>
      <c r="AE12" s="157"/>
      <c r="AF12" s="203">
        <f t="shared" si="12"/>
        <v>0</v>
      </c>
      <c r="AG12" s="157" t="s">
        <v>394</v>
      </c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</row>
    <row r="13" spans="1:60" outlineLevel="3" x14ac:dyDescent="0.2">
      <c r="A13" s="176">
        <v>10</v>
      </c>
      <c r="B13" s="177" t="s">
        <v>310</v>
      </c>
      <c r="C13" s="178" t="s">
        <v>311</v>
      </c>
      <c r="D13" s="179" t="s">
        <v>52</v>
      </c>
      <c r="E13" s="180">
        <v>82</v>
      </c>
      <c r="F13" s="217"/>
      <c r="G13" s="201">
        <f t="shared" si="13"/>
        <v>0</v>
      </c>
      <c r="H13" s="209" t="s">
        <v>391</v>
      </c>
      <c r="I13" s="200">
        <v>180.73</v>
      </c>
      <c r="J13" s="200">
        <f t="shared" si="0"/>
        <v>14819.86</v>
      </c>
      <c r="K13" s="181">
        <v>28.92</v>
      </c>
      <c r="L13" s="181">
        <f t="shared" si="1"/>
        <v>2371.44</v>
      </c>
      <c r="M13" s="181">
        <v>21</v>
      </c>
      <c r="N13" s="181">
        <f t="shared" si="2"/>
        <v>0</v>
      </c>
      <c r="O13" s="181">
        <v>3.8000000000000002E-4</v>
      </c>
      <c r="P13" s="181">
        <f t="shared" si="3"/>
        <v>0.03</v>
      </c>
      <c r="Q13" s="181">
        <v>0</v>
      </c>
      <c r="R13" s="181">
        <f t="shared" si="4"/>
        <v>0</v>
      </c>
      <c r="S13" s="181"/>
      <c r="T13" s="181" t="s">
        <v>392</v>
      </c>
      <c r="U13" s="201" t="s">
        <v>395</v>
      </c>
      <c r="V13" s="202">
        <v>7.5999999999999998E-2</v>
      </c>
      <c r="W13" s="202">
        <f t="shared" si="5"/>
        <v>6.23</v>
      </c>
      <c r="X13" s="202"/>
      <c r="Y13" s="203">
        <f t="shared" si="6"/>
        <v>14819.86</v>
      </c>
      <c r="Z13" s="203">
        <f t="shared" si="7"/>
        <v>2371.44</v>
      </c>
      <c r="AA13" s="203">
        <f t="shared" si="8"/>
        <v>0</v>
      </c>
      <c r="AB13" s="203">
        <f t="shared" si="9"/>
        <v>0.03</v>
      </c>
      <c r="AC13" s="203">
        <f t="shared" si="10"/>
        <v>0</v>
      </c>
      <c r="AD13" s="203">
        <f t="shared" si="11"/>
        <v>6.23</v>
      </c>
      <c r="AE13" s="157"/>
      <c r="AF13" s="203">
        <f t="shared" si="12"/>
        <v>0</v>
      </c>
      <c r="AG13" s="157" t="s">
        <v>394</v>
      </c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</row>
    <row r="14" spans="1:60" outlineLevel="3" x14ac:dyDescent="0.2">
      <c r="A14" s="176">
        <v>22</v>
      </c>
      <c r="B14" s="177" t="s">
        <v>312</v>
      </c>
      <c r="C14" s="178" t="s">
        <v>313</v>
      </c>
      <c r="D14" s="179" t="s">
        <v>53</v>
      </c>
      <c r="E14" s="180">
        <v>18</v>
      </c>
      <c r="F14" s="217"/>
      <c r="G14" s="201">
        <f t="shared" si="13"/>
        <v>0</v>
      </c>
      <c r="H14" s="209" t="s">
        <v>391</v>
      </c>
      <c r="I14" s="200">
        <v>0</v>
      </c>
      <c r="J14" s="200">
        <f t="shared" si="0"/>
        <v>0</v>
      </c>
      <c r="K14" s="181">
        <v>82.28</v>
      </c>
      <c r="L14" s="181">
        <f t="shared" si="1"/>
        <v>1481.04</v>
      </c>
      <c r="M14" s="181">
        <v>21</v>
      </c>
      <c r="N14" s="181">
        <f t="shared" si="2"/>
        <v>0</v>
      </c>
      <c r="O14" s="181">
        <v>0</v>
      </c>
      <c r="P14" s="181">
        <f t="shared" si="3"/>
        <v>0</v>
      </c>
      <c r="Q14" s="181">
        <v>0</v>
      </c>
      <c r="R14" s="181">
        <f t="shared" si="4"/>
        <v>0</v>
      </c>
      <c r="S14" s="181"/>
      <c r="T14" s="181" t="s">
        <v>392</v>
      </c>
      <c r="U14" s="201" t="s">
        <v>393</v>
      </c>
      <c r="V14" s="202">
        <v>0.24399999999999999</v>
      </c>
      <c r="W14" s="202">
        <f t="shared" si="5"/>
        <v>4.3899999999999997</v>
      </c>
      <c r="X14" s="202"/>
      <c r="Y14" s="203">
        <f t="shared" si="6"/>
        <v>0</v>
      </c>
      <c r="Z14" s="203">
        <f t="shared" si="7"/>
        <v>1481.04</v>
      </c>
      <c r="AA14" s="203">
        <f t="shared" si="8"/>
        <v>0</v>
      </c>
      <c r="AB14" s="203">
        <f t="shared" si="9"/>
        <v>0</v>
      </c>
      <c r="AC14" s="203">
        <f t="shared" si="10"/>
        <v>0</v>
      </c>
      <c r="AD14" s="203">
        <f t="shared" si="11"/>
        <v>4.3899999999999997</v>
      </c>
      <c r="AE14" s="157"/>
      <c r="AF14" s="203">
        <f t="shared" si="12"/>
        <v>0</v>
      </c>
      <c r="AG14" s="157" t="s">
        <v>394</v>
      </c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</row>
    <row r="15" spans="1:60" ht="22.5" outlineLevel="3" x14ac:dyDescent="0.2">
      <c r="A15" s="176">
        <v>23</v>
      </c>
      <c r="B15" s="177" t="s">
        <v>314</v>
      </c>
      <c r="C15" s="178" t="s">
        <v>315</v>
      </c>
      <c r="D15" s="179" t="s">
        <v>53</v>
      </c>
      <c r="E15" s="180">
        <v>14</v>
      </c>
      <c r="F15" s="217"/>
      <c r="G15" s="201">
        <f t="shared" si="13"/>
        <v>0</v>
      </c>
      <c r="H15" s="209" t="s">
        <v>391</v>
      </c>
      <c r="I15" s="200">
        <v>0</v>
      </c>
      <c r="J15" s="200">
        <f t="shared" si="0"/>
        <v>0</v>
      </c>
      <c r="K15" s="181">
        <v>118.76</v>
      </c>
      <c r="L15" s="181">
        <f t="shared" si="1"/>
        <v>1662.64</v>
      </c>
      <c r="M15" s="181">
        <v>21</v>
      </c>
      <c r="N15" s="181">
        <f t="shared" si="2"/>
        <v>0</v>
      </c>
      <c r="O15" s="181">
        <v>0</v>
      </c>
      <c r="P15" s="181">
        <f t="shared" si="3"/>
        <v>0</v>
      </c>
      <c r="Q15" s="181">
        <v>0</v>
      </c>
      <c r="R15" s="181">
        <f t="shared" si="4"/>
        <v>0</v>
      </c>
      <c r="S15" s="181"/>
      <c r="T15" s="181" t="s">
        <v>392</v>
      </c>
      <c r="U15" s="201" t="s">
        <v>393</v>
      </c>
      <c r="V15" s="202">
        <v>0.35216999999999998</v>
      </c>
      <c r="W15" s="202">
        <f t="shared" si="5"/>
        <v>4.93</v>
      </c>
      <c r="X15" s="202"/>
      <c r="Y15" s="203">
        <f t="shared" si="6"/>
        <v>0</v>
      </c>
      <c r="Z15" s="203">
        <f t="shared" si="7"/>
        <v>1662.64</v>
      </c>
      <c r="AA15" s="203">
        <f t="shared" si="8"/>
        <v>0</v>
      </c>
      <c r="AB15" s="203">
        <f t="shared" si="9"/>
        <v>0</v>
      </c>
      <c r="AC15" s="203">
        <f t="shared" si="10"/>
        <v>0</v>
      </c>
      <c r="AD15" s="203">
        <f t="shared" si="11"/>
        <v>4.93</v>
      </c>
      <c r="AE15" s="157"/>
      <c r="AF15" s="203">
        <f t="shared" si="12"/>
        <v>0</v>
      </c>
      <c r="AG15" s="157" t="s">
        <v>394</v>
      </c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</row>
    <row r="16" spans="1:60" outlineLevel="3" x14ac:dyDescent="0.2">
      <c r="A16" s="176">
        <v>26</v>
      </c>
      <c r="B16" s="177" t="s">
        <v>316</v>
      </c>
      <c r="C16" s="178" t="s">
        <v>317</v>
      </c>
      <c r="D16" s="179" t="s">
        <v>53</v>
      </c>
      <c r="E16" s="180">
        <v>48</v>
      </c>
      <c r="F16" s="217"/>
      <c r="G16" s="201">
        <f t="shared" si="13"/>
        <v>0</v>
      </c>
      <c r="H16" s="209" t="s">
        <v>391</v>
      </c>
      <c r="I16" s="200">
        <v>0</v>
      </c>
      <c r="J16" s="200">
        <f t="shared" si="0"/>
        <v>0</v>
      </c>
      <c r="K16" s="181">
        <v>43.39</v>
      </c>
      <c r="L16" s="181">
        <f t="shared" si="1"/>
        <v>2082.7199999999998</v>
      </c>
      <c r="M16" s="181">
        <v>21</v>
      </c>
      <c r="N16" s="181">
        <f t="shared" si="2"/>
        <v>0</v>
      </c>
      <c r="O16" s="181">
        <v>0</v>
      </c>
      <c r="P16" s="181">
        <f t="shared" si="3"/>
        <v>0</v>
      </c>
      <c r="Q16" s="181">
        <v>0</v>
      </c>
      <c r="R16" s="181">
        <f t="shared" si="4"/>
        <v>0</v>
      </c>
      <c r="S16" s="181"/>
      <c r="T16" s="181" t="s">
        <v>396</v>
      </c>
      <c r="U16" s="201" t="s">
        <v>393</v>
      </c>
      <c r="V16" s="202">
        <v>0.12867000000000001</v>
      </c>
      <c r="W16" s="202">
        <f t="shared" si="5"/>
        <v>6.18</v>
      </c>
      <c r="X16" s="202"/>
      <c r="Y16" s="203">
        <f t="shared" si="6"/>
        <v>0</v>
      </c>
      <c r="Z16" s="203">
        <f t="shared" si="7"/>
        <v>2082.7199999999998</v>
      </c>
      <c r="AA16" s="203">
        <f t="shared" si="8"/>
        <v>0</v>
      </c>
      <c r="AB16" s="203">
        <f t="shared" si="9"/>
        <v>0</v>
      </c>
      <c r="AC16" s="203">
        <f t="shared" si="10"/>
        <v>0</v>
      </c>
      <c r="AD16" s="203">
        <f t="shared" si="11"/>
        <v>6.18</v>
      </c>
      <c r="AE16" s="157"/>
      <c r="AF16" s="203">
        <f t="shared" si="12"/>
        <v>0</v>
      </c>
      <c r="AG16" s="157" t="s">
        <v>394</v>
      </c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</row>
    <row r="17" spans="1:60" outlineLevel="3" x14ac:dyDescent="0.2">
      <c r="A17" s="176">
        <v>27</v>
      </c>
      <c r="B17" s="177" t="s">
        <v>318</v>
      </c>
      <c r="C17" s="178" t="s">
        <v>319</v>
      </c>
      <c r="D17" s="179" t="s">
        <v>53</v>
      </c>
      <c r="E17" s="180">
        <v>20</v>
      </c>
      <c r="F17" s="217"/>
      <c r="G17" s="201">
        <f t="shared" si="13"/>
        <v>0</v>
      </c>
      <c r="H17" s="209" t="s">
        <v>391</v>
      </c>
      <c r="I17" s="200">
        <v>0</v>
      </c>
      <c r="J17" s="200">
        <f t="shared" si="0"/>
        <v>0</v>
      </c>
      <c r="K17" s="181">
        <v>43.39</v>
      </c>
      <c r="L17" s="181">
        <f t="shared" si="1"/>
        <v>867.8</v>
      </c>
      <c r="M17" s="181">
        <v>21</v>
      </c>
      <c r="N17" s="181">
        <f t="shared" si="2"/>
        <v>0</v>
      </c>
      <c r="O17" s="181">
        <v>0</v>
      </c>
      <c r="P17" s="181">
        <f t="shared" si="3"/>
        <v>0</v>
      </c>
      <c r="Q17" s="181">
        <v>0</v>
      </c>
      <c r="R17" s="181">
        <f t="shared" si="4"/>
        <v>0</v>
      </c>
      <c r="S17" s="181"/>
      <c r="T17" s="181" t="s">
        <v>396</v>
      </c>
      <c r="U17" s="201" t="s">
        <v>393</v>
      </c>
      <c r="V17" s="202">
        <v>0.12867000000000001</v>
      </c>
      <c r="W17" s="202">
        <f t="shared" si="5"/>
        <v>2.57</v>
      </c>
      <c r="X17" s="202"/>
      <c r="Y17" s="203">
        <f t="shared" si="6"/>
        <v>0</v>
      </c>
      <c r="Z17" s="203">
        <f t="shared" si="7"/>
        <v>867.8</v>
      </c>
      <c r="AA17" s="203">
        <f t="shared" si="8"/>
        <v>0</v>
      </c>
      <c r="AB17" s="203">
        <f t="shared" si="9"/>
        <v>0</v>
      </c>
      <c r="AC17" s="203">
        <f t="shared" si="10"/>
        <v>0</v>
      </c>
      <c r="AD17" s="203">
        <f t="shared" si="11"/>
        <v>2.57</v>
      </c>
      <c r="AE17" s="157"/>
      <c r="AF17" s="203">
        <f t="shared" si="12"/>
        <v>0</v>
      </c>
      <c r="AG17" s="157" t="s">
        <v>394</v>
      </c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</row>
    <row r="18" spans="1:60" ht="22.5" outlineLevel="3" x14ac:dyDescent="0.2">
      <c r="A18" s="176">
        <v>28</v>
      </c>
      <c r="B18" s="177" t="s">
        <v>320</v>
      </c>
      <c r="C18" s="178" t="s">
        <v>321</v>
      </c>
      <c r="D18" s="179" t="s">
        <v>53</v>
      </c>
      <c r="E18" s="180">
        <v>4</v>
      </c>
      <c r="F18" s="217"/>
      <c r="G18" s="201">
        <f t="shared" si="13"/>
        <v>0</v>
      </c>
      <c r="H18" s="209" t="s">
        <v>391</v>
      </c>
      <c r="I18" s="200">
        <v>5.03</v>
      </c>
      <c r="J18" s="200">
        <f t="shared" si="0"/>
        <v>20.12</v>
      </c>
      <c r="K18" s="181">
        <v>37.090000000000003</v>
      </c>
      <c r="L18" s="181">
        <f t="shared" si="1"/>
        <v>148.36000000000001</v>
      </c>
      <c r="M18" s="181">
        <v>21</v>
      </c>
      <c r="N18" s="181">
        <f t="shared" si="2"/>
        <v>0</v>
      </c>
      <c r="O18" s="181">
        <v>0</v>
      </c>
      <c r="P18" s="181">
        <f t="shared" si="3"/>
        <v>0</v>
      </c>
      <c r="Q18" s="181">
        <v>0</v>
      </c>
      <c r="R18" s="181">
        <f t="shared" si="4"/>
        <v>0</v>
      </c>
      <c r="S18" s="181"/>
      <c r="T18" s="181" t="s">
        <v>392</v>
      </c>
      <c r="U18" s="201" t="s">
        <v>393</v>
      </c>
      <c r="V18" s="202">
        <v>0.11</v>
      </c>
      <c r="W18" s="202">
        <f t="shared" si="5"/>
        <v>0.44</v>
      </c>
      <c r="X18" s="202"/>
      <c r="Y18" s="203">
        <f t="shared" si="6"/>
        <v>20.12</v>
      </c>
      <c r="Z18" s="203">
        <f t="shared" si="7"/>
        <v>148.36000000000001</v>
      </c>
      <c r="AA18" s="203">
        <f t="shared" si="8"/>
        <v>0</v>
      </c>
      <c r="AB18" s="203">
        <f t="shared" si="9"/>
        <v>0</v>
      </c>
      <c r="AC18" s="203">
        <f t="shared" si="10"/>
        <v>0</v>
      </c>
      <c r="AD18" s="203">
        <f t="shared" si="11"/>
        <v>0.44</v>
      </c>
      <c r="AE18" s="157"/>
      <c r="AF18" s="203">
        <f t="shared" si="12"/>
        <v>0</v>
      </c>
      <c r="AG18" s="157" t="s">
        <v>394</v>
      </c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</row>
    <row r="19" spans="1:60" ht="22.5" outlineLevel="3" x14ac:dyDescent="0.2">
      <c r="A19" s="176">
        <v>29</v>
      </c>
      <c r="B19" s="177" t="s">
        <v>322</v>
      </c>
      <c r="C19" s="178" t="s">
        <v>323</v>
      </c>
      <c r="D19" s="179" t="s">
        <v>52</v>
      </c>
      <c r="E19" s="180">
        <v>4</v>
      </c>
      <c r="F19" s="217"/>
      <c r="G19" s="201">
        <f t="shared" si="13"/>
        <v>0</v>
      </c>
      <c r="H19" s="209" t="s">
        <v>391</v>
      </c>
      <c r="I19" s="200">
        <v>0</v>
      </c>
      <c r="J19" s="200">
        <f t="shared" si="0"/>
        <v>0</v>
      </c>
      <c r="K19" s="181">
        <v>12.3</v>
      </c>
      <c r="L19" s="181">
        <f t="shared" si="1"/>
        <v>49.2</v>
      </c>
      <c r="M19" s="181">
        <v>21</v>
      </c>
      <c r="N19" s="181">
        <f t="shared" si="2"/>
        <v>0</v>
      </c>
      <c r="O19" s="181">
        <v>0</v>
      </c>
      <c r="P19" s="181">
        <f t="shared" si="3"/>
        <v>0</v>
      </c>
      <c r="Q19" s="181">
        <v>0</v>
      </c>
      <c r="R19" s="181">
        <f t="shared" si="4"/>
        <v>0</v>
      </c>
      <c r="S19" s="181"/>
      <c r="T19" s="181" t="s">
        <v>392</v>
      </c>
      <c r="U19" s="201" t="s">
        <v>392</v>
      </c>
      <c r="V19" s="202">
        <v>3.2829999999999998E-2</v>
      </c>
      <c r="W19" s="202">
        <f t="shared" si="5"/>
        <v>0.13</v>
      </c>
      <c r="X19" s="202"/>
      <c r="Y19" s="203">
        <f t="shared" si="6"/>
        <v>0</v>
      </c>
      <c r="Z19" s="203">
        <f t="shared" si="7"/>
        <v>49.2</v>
      </c>
      <c r="AA19" s="203">
        <f t="shared" si="8"/>
        <v>0</v>
      </c>
      <c r="AB19" s="203">
        <f t="shared" si="9"/>
        <v>0</v>
      </c>
      <c r="AC19" s="203">
        <f t="shared" si="10"/>
        <v>0</v>
      </c>
      <c r="AD19" s="203">
        <f t="shared" si="11"/>
        <v>0.13</v>
      </c>
      <c r="AE19" s="157"/>
      <c r="AF19" s="203">
        <f t="shared" si="12"/>
        <v>0</v>
      </c>
      <c r="AG19" s="157" t="s">
        <v>394</v>
      </c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</row>
    <row r="20" spans="1:60" outlineLevel="3" x14ac:dyDescent="0.2">
      <c r="A20" s="176">
        <v>30</v>
      </c>
      <c r="B20" s="177" t="s">
        <v>324</v>
      </c>
      <c r="C20" s="178" t="s">
        <v>325</v>
      </c>
      <c r="D20" s="179" t="s">
        <v>326</v>
      </c>
      <c r="E20" s="180">
        <v>6</v>
      </c>
      <c r="F20" s="217"/>
      <c r="G20" s="201">
        <f t="shared" si="13"/>
        <v>0</v>
      </c>
      <c r="H20" s="209" t="s">
        <v>391</v>
      </c>
      <c r="I20" s="200">
        <v>0</v>
      </c>
      <c r="J20" s="200">
        <f t="shared" si="0"/>
        <v>0</v>
      </c>
      <c r="K20" s="181">
        <v>250</v>
      </c>
      <c r="L20" s="181">
        <f t="shared" si="1"/>
        <v>1500</v>
      </c>
      <c r="M20" s="181">
        <v>21</v>
      </c>
      <c r="N20" s="181">
        <f t="shared" si="2"/>
        <v>0</v>
      </c>
      <c r="O20" s="181">
        <v>0</v>
      </c>
      <c r="P20" s="181">
        <f t="shared" si="3"/>
        <v>0</v>
      </c>
      <c r="Q20" s="181">
        <v>0</v>
      </c>
      <c r="R20" s="181">
        <f t="shared" si="4"/>
        <v>0</v>
      </c>
      <c r="S20" s="181"/>
      <c r="T20" s="181" t="s">
        <v>396</v>
      </c>
      <c r="U20" s="201" t="s">
        <v>395</v>
      </c>
      <c r="V20" s="202">
        <v>0</v>
      </c>
      <c r="W20" s="202">
        <f t="shared" si="5"/>
        <v>0</v>
      </c>
      <c r="X20" s="202"/>
      <c r="Y20" s="203">
        <f t="shared" si="6"/>
        <v>0</v>
      </c>
      <c r="Z20" s="203">
        <f t="shared" si="7"/>
        <v>1500</v>
      </c>
      <c r="AA20" s="203">
        <f t="shared" si="8"/>
        <v>0</v>
      </c>
      <c r="AB20" s="203">
        <f t="shared" si="9"/>
        <v>0</v>
      </c>
      <c r="AC20" s="203">
        <f t="shared" si="10"/>
        <v>0</v>
      </c>
      <c r="AD20" s="203">
        <f t="shared" si="11"/>
        <v>0</v>
      </c>
      <c r="AE20" s="157"/>
      <c r="AF20" s="203">
        <f t="shared" si="12"/>
        <v>0</v>
      </c>
      <c r="AG20" s="157" t="s">
        <v>394</v>
      </c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</row>
    <row r="21" spans="1:60" outlineLevel="3" x14ac:dyDescent="0.2">
      <c r="A21" s="176">
        <v>35</v>
      </c>
      <c r="B21" s="177" t="s">
        <v>327</v>
      </c>
      <c r="C21" s="178" t="s">
        <v>328</v>
      </c>
      <c r="D21" s="179" t="s">
        <v>52</v>
      </c>
      <c r="E21" s="180">
        <v>45</v>
      </c>
      <c r="F21" s="217"/>
      <c r="G21" s="201">
        <f t="shared" si="13"/>
        <v>0</v>
      </c>
      <c r="H21" s="209" t="s">
        <v>391</v>
      </c>
      <c r="I21" s="200">
        <v>0</v>
      </c>
      <c r="J21" s="200">
        <f t="shared" si="0"/>
        <v>0</v>
      </c>
      <c r="K21" s="181">
        <v>119.16</v>
      </c>
      <c r="L21" s="181">
        <f t="shared" si="1"/>
        <v>5362.2</v>
      </c>
      <c r="M21" s="181">
        <v>21</v>
      </c>
      <c r="N21" s="181">
        <f t="shared" si="2"/>
        <v>0</v>
      </c>
      <c r="O21" s="181">
        <v>0</v>
      </c>
      <c r="P21" s="181">
        <f t="shared" si="3"/>
        <v>0</v>
      </c>
      <c r="Q21" s="181">
        <v>0</v>
      </c>
      <c r="R21" s="181">
        <f t="shared" si="4"/>
        <v>0</v>
      </c>
      <c r="S21" s="181"/>
      <c r="T21" s="181" t="s">
        <v>392</v>
      </c>
      <c r="U21" s="201" t="s">
        <v>393</v>
      </c>
      <c r="V21" s="202">
        <v>0.10163999999999999</v>
      </c>
      <c r="W21" s="202">
        <f t="shared" si="5"/>
        <v>4.57</v>
      </c>
      <c r="X21" s="202"/>
      <c r="Y21" s="203">
        <f t="shared" si="6"/>
        <v>0</v>
      </c>
      <c r="Z21" s="203">
        <f t="shared" si="7"/>
        <v>5362.2</v>
      </c>
      <c r="AA21" s="203">
        <f t="shared" si="8"/>
        <v>0</v>
      </c>
      <c r="AB21" s="203">
        <f t="shared" si="9"/>
        <v>0</v>
      </c>
      <c r="AC21" s="203">
        <f t="shared" si="10"/>
        <v>0</v>
      </c>
      <c r="AD21" s="203">
        <f t="shared" si="11"/>
        <v>4.57</v>
      </c>
      <c r="AE21" s="157"/>
      <c r="AF21" s="203">
        <f t="shared" si="12"/>
        <v>0</v>
      </c>
      <c r="AG21" s="157" t="s">
        <v>394</v>
      </c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</row>
    <row r="22" spans="1:60" outlineLevel="3" x14ac:dyDescent="0.2">
      <c r="A22" s="176">
        <v>36</v>
      </c>
      <c r="B22" s="177" t="s">
        <v>101</v>
      </c>
      <c r="C22" s="178" t="s">
        <v>102</v>
      </c>
      <c r="D22" s="179" t="s">
        <v>55</v>
      </c>
      <c r="E22" s="180">
        <v>9.4499999999999993</v>
      </c>
      <c r="F22" s="217"/>
      <c r="G22" s="201">
        <f t="shared" si="13"/>
        <v>0</v>
      </c>
      <c r="H22" s="209" t="s">
        <v>391</v>
      </c>
      <c r="I22" s="200">
        <v>0</v>
      </c>
      <c r="J22" s="200">
        <f t="shared" si="0"/>
        <v>0</v>
      </c>
      <c r="K22" s="181">
        <v>96.44</v>
      </c>
      <c r="L22" s="181">
        <f t="shared" si="1"/>
        <v>911.36</v>
      </c>
      <c r="M22" s="181">
        <v>21</v>
      </c>
      <c r="N22" s="181">
        <f t="shared" si="2"/>
        <v>0</v>
      </c>
      <c r="O22" s="181">
        <v>0</v>
      </c>
      <c r="P22" s="181">
        <f t="shared" si="3"/>
        <v>0</v>
      </c>
      <c r="Q22" s="181">
        <v>0</v>
      </c>
      <c r="R22" s="181">
        <f t="shared" si="4"/>
        <v>0</v>
      </c>
      <c r="S22" s="181"/>
      <c r="T22" s="181" t="s">
        <v>392</v>
      </c>
      <c r="U22" s="201" t="s">
        <v>393</v>
      </c>
      <c r="V22" s="202">
        <v>0.20200000000000001</v>
      </c>
      <c r="W22" s="202">
        <f t="shared" si="5"/>
        <v>1.91</v>
      </c>
      <c r="X22" s="202"/>
      <c r="Y22" s="203">
        <f t="shared" si="6"/>
        <v>0</v>
      </c>
      <c r="Z22" s="203">
        <f t="shared" si="7"/>
        <v>911.36</v>
      </c>
      <c r="AA22" s="203">
        <f t="shared" si="8"/>
        <v>0</v>
      </c>
      <c r="AB22" s="203">
        <f t="shared" si="9"/>
        <v>0</v>
      </c>
      <c r="AC22" s="203">
        <f t="shared" si="10"/>
        <v>0</v>
      </c>
      <c r="AD22" s="203">
        <f t="shared" si="11"/>
        <v>1.91</v>
      </c>
      <c r="AE22" s="157"/>
      <c r="AF22" s="203">
        <f t="shared" si="12"/>
        <v>0</v>
      </c>
      <c r="AG22" s="157" t="s">
        <v>394</v>
      </c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</row>
    <row r="23" spans="1:60" outlineLevel="3" x14ac:dyDescent="0.2">
      <c r="A23" s="176">
        <v>37</v>
      </c>
      <c r="B23" s="177" t="s">
        <v>329</v>
      </c>
      <c r="C23" s="178" t="s">
        <v>330</v>
      </c>
      <c r="D23" s="179" t="s">
        <v>51</v>
      </c>
      <c r="E23" s="180">
        <v>45</v>
      </c>
      <c r="F23" s="217"/>
      <c r="G23" s="201">
        <f t="shared" si="13"/>
        <v>0</v>
      </c>
      <c r="H23" s="209" t="s">
        <v>391</v>
      </c>
      <c r="I23" s="200">
        <v>0</v>
      </c>
      <c r="J23" s="200">
        <f t="shared" si="0"/>
        <v>0</v>
      </c>
      <c r="K23" s="181">
        <v>38.96</v>
      </c>
      <c r="L23" s="181">
        <f t="shared" si="1"/>
        <v>1753.2</v>
      </c>
      <c r="M23" s="181">
        <v>21</v>
      </c>
      <c r="N23" s="181">
        <f t="shared" si="2"/>
        <v>0</v>
      </c>
      <c r="O23" s="181">
        <v>0</v>
      </c>
      <c r="P23" s="181">
        <f t="shared" si="3"/>
        <v>0</v>
      </c>
      <c r="Q23" s="181">
        <v>0</v>
      </c>
      <c r="R23" s="181">
        <f t="shared" si="4"/>
        <v>0</v>
      </c>
      <c r="S23" s="181"/>
      <c r="T23" s="181" t="s">
        <v>392</v>
      </c>
      <c r="U23" s="201" t="s">
        <v>393</v>
      </c>
      <c r="V23" s="202">
        <v>0.17100000000000001</v>
      </c>
      <c r="W23" s="202">
        <f t="shared" si="5"/>
        <v>7.7</v>
      </c>
      <c r="X23" s="202"/>
      <c r="Y23" s="203">
        <f t="shared" si="6"/>
        <v>0</v>
      </c>
      <c r="Z23" s="203">
        <f t="shared" si="7"/>
        <v>1753.2</v>
      </c>
      <c r="AA23" s="203">
        <f t="shared" si="8"/>
        <v>0</v>
      </c>
      <c r="AB23" s="203">
        <f t="shared" si="9"/>
        <v>0</v>
      </c>
      <c r="AC23" s="203">
        <f t="shared" si="10"/>
        <v>0</v>
      </c>
      <c r="AD23" s="203">
        <f t="shared" si="11"/>
        <v>7.7</v>
      </c>
      <c r="AE23" s="157"/>
      <c r="AF23" s="203">
        <f t="shared" si="12"/>
        <v>0</v>
      </c>
      <c r="AG23" s="157" t="s">
        <v>394</v>
      </c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</row>
    <row r="24" spans="1:60" outlineLevel="1" x14ac:dyDescent="0.2">
      <c r="A24" s="236" t="s">
        <v>50</v>
      </c>
      <c r="B24" s="237" t="s">
        <v>331</v>
      </c>
      <c r="C24" s="238" t="s">
        <v>332</v>
      </c>
      <c r="D24" s="239"/>
      <c r="E24" s="240"/>
      <c r="F24" s="241"/>
      <c r="G24" s="242">
        <f>SUM(G34:G46,G29:G32,G27,G25)</f>
        <v>0</v>
      </c>
      <c r="H24" s="196"/>
      <c r="I24" s="197"/>
      <c r="J24" s="197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98"/>
      <c r="V24" s="199"/>
      <c r="W24" s="199"/>
      <c r="X24" s="199"/>
      <c r="Y24" s="157"/>
      <c r="Z24" s="157"/>
      <c r="AA24" s="157"/>
      <c r="AB24" s="157"/>
      <c r="AC24" s="157"/>
      <c r="AD24" s="157"/>
      <c r="AE24" s="157"/>
      <c r="AF24" s="157">
        <f t="shared" si="12"/>
        <v>0</v>
      </c>
      <c r="AG24" s="157" t="s">
        <v>125</v>
      </c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</row>
    <row r="25" spans="1:60" outlineLevel="3" x14ac:dyDescent="0.2">
      <c r="A25" s="182">
        <v>1</v>
      </c>
      <c r="B25" s="183" t="s">
        <v>333</v>
      </c>
      <c r="C25" s="184" t="s">
        <v>334</v>
      </c>
      <c r="D25" s="185" t="s">
        <v>335</v>
      </c>
      <c r="E25" s="186">
        <v>48</v>
      </c>
      <c r="F25" s="217"/>
      <c r="G25" s="205">
        <f>E25*F25</f>
        <v>0</v>
      </c>
      <c r="H25" s="210" t="s">
        <v>391</v>
      </c>
      <c r="I25" s="204">
        <v>29.2</v>
      </c>
      <c r="J25" s="204">
        <f>ROUND(E25*I25,2)</f>
        <v>1401.6</v>
      </c>
      <c r="K25" s="187">
        <v>0</v>
      </c>
      <c r="L25" s="187">
        <f>ROUND(E25*K25,2)</f>
        <v>0</v>
      </c>
      <c r="M25" s="187">
        <v>21</v>
      </c>
      <c r="N25" s="187">
        <f>G25*(1+M25/100)</f>
        <v>0</v>
      </c>
      <c r="O25" s="187">
        <v>1E-3</v>
      </c>
      <c r="P25" s="187">
        <f>ROUND(E25*O25,2)</f>
        <v>0.05</v>
      </c>
      <c r="Q25" s="187">
        <v>0</v>
      </c>
      <c r="R25" s="187">
        <f>ROUND(E25*Q25,2)</f>
        <v>0</v>
      </c>
      <c r="S25" s="187" t="s">
        <v>397</v>
      </c>
      <c r="T25" s="187" t="s">
        <v>392</v>
      </c>
      <c r="U25" s="205" t="s">
        <v>392</v>
      </c>
      <c r="V25" s="202">
        <v>0</v>
      </c>
      <c r="W25" s="202">
        <f>ROUND(E25*V25,2)</f>
        <v>0</v>
      </c>
      <c r="X25" s="202"/>
      <c r="Y25" s="203">
        <f>J25</f>
        <v>1401.6</v>
      </c>
      <c r="Z25" s="203">
        <f>L25</f>
        <v>0</v>
      </c>
      <c r="AA25" s="203">
        <f>N25</f>
        <v>0</v>
      </c>
      <c r="AB25" s="203">
        <f>P25</f>
        <v>0.05</v>
      </c>
      <c r="AC25" s="203">
        <f>R25</f>
        <v>0</v>
      </c>
      <c r="AD25" s="203">
        <f>W25</f>
        <v>0</v>
      </c>
      <c r="AE25" s="157"/>
      <c r="AF25" s="203">
        <f>G25</f>
        <v>0</v>
      </c>
      <c r="AG25" s="157" t="s">
        <v>398</v>
      </c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</row>
    <row r="26" spans="1:60" outlineLevel="3" x14ac:dyDescent="0.2">
      <c r="A26" s="154"/>
      <c r="B26" s="188"/>
      <c r="C26" s="320" t="s">
        <v>336</v>
      </c>
      <c r="D26" s="321"/>
      <c r="E26" s="321"/>
      <c r="F26" s="321"/>
      <c r="G26" s="322"/>
      <c r="H26" s="206"/>
      <c r="I26" s="207"/>
      <c r="J26" s="207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57"/>
      <c r="Z26" s="157"/>
      <c r="AA26" s="157"/>
      <c r="AB26" s="157"/>
      <c r="AC26" s="157"/>
      <c r="AD26" s="157"/>
      <c r="AE26" s="157"/>
      <c r="AF26" s="157"/>
      <c r="AG26" s="157" t="s">
        <v>153</v>
      </c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</row>
    <row r="27" spans="1:60" outlineLevel="3" x14ac:dyDescent="0.2">
      <c r="A27" s="182">
        <v>3</v>
      </c>
      <c r="B27" s="183" t="s">
        <v>337</v>
      </c>
      <c r="C27" s="184" t="s">
        <v>338</v>
      </c>
      <c r="D27" s="185" t="s">
        <v>335</v>
      </c>
      <c r="E27" s="186">
        <v>2</v>
      </c>
      <c r="F27" s="217"/>
      <c r="G27" s="205">
        <f>E27*F27</f>
        <v>0</v>
      </c>
      <c r="H27" s="210" t="s">
        <v>391</v>
      </c>
      <c r="I27" s="204">
        <v>32.53</v>
      </c>
      <c r="J27" s="204">
        <f>ROUND(E27*I27,2)</f>
        <v>65.06</v>
      </c>
      <c r="K27" s="187">
        <v>0</v>
      </c>
      <c r="L27" s="187">
        <f>ROUND(E27*K27,2)</f>
        <v>0</v>
      </c>
      <c r="M27" s="187">
        <v>21</v>
      </c>
      <c r="N27" s="187">
        <f>G27*(1+M27/100)</f>
        <v>0</v>
      </c>
      <c r="O27" s="187">
        <v>1E-3</v>
      </c>
      <c r="P27" s="187">
        <f>ROUND(E27*O27,2)</f>
        <v>0</v>
      </c>
      <c r="Q27" s="187">
        <v>0</v>
      </c>
      <c r="R27" s="187">
        <f>ROUND(E27*Q27,2)</f>
        <v>0</v>
      </c>
      <c r="S27" s="187" t="s">
        <v>397</v>
      </c>
      <c r="T27" s="187" t="s">
        <v>392</v>
      </c>
      <c r="U27" s="205" t="s">
        <v>393</v>
      </c>
      <c r="V27" s="202">
        <v>0</v>
      </c>
      <c r="W27" s="202">
        <f>ROUND(E27*V27,2)</f>
        <v>0</v>
      </c>
      <c r="X27" s="202"/>
      <c r="Y27" s="203">
        <f>J27</f>
        <v>65.06</v>
      </c>
      <c r="Z27" s="203">
        <f>L27</f>
        <v>0</v>
      </c>
      <c r="AA27" s="203">
        <f>N27</f>
        <v>0</v>
      </c>
      <c r="AB27" s="203">
        <f>P27</f>
        <v>0</v>
      </c>
      <c r="AC27" s="203">
        <f>R27</f>
        <v>0</v>
      </c>
      <c r="AD27" s="203">
        <f>W27</f>
        <v>0</v>
      </c>
      <c r="AE27" s="157"/>
      <c r="AF27" s="203">
        <f>G27</f>
        <v>0</v>
      </c>
      <c r="AG27" s="157" t="s">
        <v>398</v>
      </c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</row>
    <row r="28" spans="1:60" outlineLevel="3" x14ac:dyDescent="0.2">
      <c r="A28" s="154"/>
      <c r="B28" s="188"/>
      <c r="C28" s="320" t="s">
        <v>339</v>
      </c>
      <c r="D28" s="321"/>
      <c r="E28" s="321"/>
      <c r="F28" s="321"/>
      <c r="G28" s="322"/>
      <c r="H28" s="206"/>
      <c r="I28" s="207"/>
      <c r="J28" s="207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157"/>
      <c r="Z28" s="157"/>
      <c r="AA28" s="157"/>
      <c r="AB28" s="157"/>
      <c r="AC28" s="157"/>
      <c r="AD28" s="157"/>
      <c r="AE28" s="157"/>
      <c r="AF28" s="157"/>
      <c r="AG28" s="157" t="s">
        <v>153</v>
      </c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</row>
    <row r="29" spans="1:60" ht="22.5" outlineLevel="3" x14ac:dyDescent="0.2">
      <c r="A29" s="176">
        <v>5</v>
      </c>
      <c r="B29" s="177" t="s">
        <v>340</v>
      </c>
      <c r="C29" s="178" t="s">
        <v>341</v>
      </c>
      <c r="D29" s="179" t="s">
        <v>342</v>
      </c>
      <c r="E29" s="180">
        <v>4</v>
      </c>
      <c r="F29" s="217"/>
      <c r="G29" s="201">
        <f>E29*F29</f>
        <v>0</v>
      </c>
      <c r="H29" s="209" t="s">
        <v>391</v>
      </c>
      <c r="I29" s="200">
        <v>2178.06</v>
      </c>
      <c r="J29" s="200">
        <f>ROUND(E29*I29,2)</f>
        <v>8712.24</v>
      </c>
      <c r="K29" s="181">
        <v>0</v>
      </c>
      <c r="L29" s="181">
        <f>ROUND(E29*K29,2)</f>
        <v>0</v>
      </c>
      <c r="M29" s="181">
        <v>21</v>
      </c>
      <c r="N29" s="181">
        <f>G29*(1+M29/100)</f>
        <v>0</v>
      </c>
      <c r="O29" s="181">
        <v>0</v>
      </c>
      <c r="P29" s="181">
        <f>ROUND(E29*O29,2)</f>
        <v>0</v>
      </c>
      <c r="Q29" s="181">
        <v>0</v>
      </c>
      <c r="R29" s="181">
        <f>ROUND(E29*Q29,2)</f>
        <v>0</v>
      </c>
      <c r="S29" s="181"/>
      <c r="T29" s="181" t="s">
        <v>396</v>
      </c>
      <c r="U29" s="201" t="s">
        <v>393</v>
      </c>
      <c r="V29" s="202">
        <v>0</v>
      </c>
      <c r="W29" s="202">
        <f>ROUND(E29*V29,2)</f>
        <v>0</v>
      </c>
      <c r="X29" s="202"/>
      <c r="Y29" s="203">
        <f>J29</f>
        <v>8712.24</v>
      </c>
      <c r="Z29" s="203">
        <f>L29</f>
        <v>0</v>
      </c>
      <c r="AA29" s="203">
        <f>N29</f>
        <v>0</v>
      </c>
      <c r="AB29" s="203">
        <f>P29</f>
        <v>0</v>
      </c>
      <c r="AC29" s="203">
        <f>R29</f>
        <v>0</v>
      </c>
      <c r="AD29" s="203">
        <f>W29</f>
        <v>0</v>
      </c>
      <c r="AE29" s="157"/>
      <c r="AF29" s="203">
        <f>G29</f>
        <v>0</v>
      </c>
      <c r="AG29" s="157" t="s">
        <v>398</v>
      </c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</row>
    <row r="30" spans="1:60" outlineLevel="3" x14ac:dyDescent="0.2">
      <c r="A30" s="176">
        <v>6</v>
      </c>
      <c r="B30" s="177" t="s">
        <v>343</v>
      </c>
      <c r="C30" s="178" t="s">
        <v>344</v>
      </c>
      <c r="D30" s="179" t="s">
        <v>342</v>
      </c>
      <c r="E30" s="180">
        <v>8</v>
      </c>
      <c r="F30" s="217"/>
      <c r="G30" s="201">
        <f t="shared" ref="G30:G32" si="14">E30*F30</f>
        <v>0</v>
      </c>
      <c r="H30" s="209" t="s">
        <v>391</v>
      </c>
      <c r="I30" s="200">
        <v>49</v>
      </c>
      <c r="J30" s="200">
        <f>ROUND(E30*I30,2)</f>
        <v>392</v>
      </c>
      <c r="K30" s="181">
        <v>0</v>
      </c>
      <c r="L30" s="181">
        <f>ROUND(E30*K30,2)</f>
        <v>0</v>
      </c>
      <c r="M30" s="181">
        <v>21</v>
      </c>
      <c r="N30" s="181">
        <f>G30*(1+M30/100)</f>
        <v>0</v>
      </c>
      <c r="O30" s="181">
        <v>0</v>
      </c>
      <c r="P30" s="181">
        <f>ROUND(E30*O30,2)</f>
        <v>0</v>
      </c>
      <c r="Q30" s="181">
        <v>0</v>
      </c>
      <c r="R30" s="181">
        <f>ROUND(E30*Q30,2)</f>
        <v>0</v>
      </c>
      <c r="S30" s="181"/>
      <c r="T30" s="181" t="s">
        <v>396</v>
      </c>
      <c r="U30" s="201" t="s">
        <v>393</v>
      </c>
      <c r="V30" s="202">
        <v>0</v>
      </c>
      <c r="W30" s="202">
        <f>ROUND(E30*V30,2)</f>
        <v>0</v>
      </c>
      <c r="X30" s="202"/>
      <c r="Y30" s="203">
        <f>J30</f>
        <v>392</v>
      </c>
      <c r="Z30" s="203">
        <f>L30</f>
        <v>0</v>
      </c>
      <c r="AA30" s="203">
        <f>N30</f>
        <v>0</v>
      </c>
      <c r="AB30" s="203">
        <f>P30</f>
        <v>0</v>
      </c>
      <c r="AC30" s="203">
        <f>R30</f>
        <v>0</v>
      </c>
      <c r="AD30" s="203">
        <f>W30</f>
        <v>0</v>
      </c>
      <c r="AE30" s="157"/>
      <c r="AF30" s="203">
        <f>G30</f>
        <v>0</v>
      </c>
      <c r="AG30" s="157" t="s">
        <v>398</v>
      </c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</row>
    <row r="31" spans="1:60" outlineLevel="3" x14ac:dyDescent="0.2">
      <c r="A31" s="176">
        <v>7</v>
      </c>
      <c r="B31" s="177" t="s">
        <v>345</v>
      </c>
      <c r="C31" s="178" t="s">
        <v>346</v>
      </c>
      <c r="D31" s="179" t="s">
        <v>53</v>
      </c>
      <c r="E31" s="180">
        <v>5</v>
      </c>
      <c r="F31" s="217"/>
      <c r="G31" s="201">
        <f t="shared" si="14"/>
        <v>0</v>
      </c>
      <c r="H31" s="209" t="s">
        <v>391</v>
      </c>
      <c r="I31" s="200">
        <v>3.3</v>
      </c>
      <c r="J31" s="200">
        <f>ROUND(E31*I31,2)</f>
        <v>16.5</v>
      </c>
      <c r="K31" s="181">
        <v>0</v>
      </c>
      <c r="L31" s="181">
        <f>ROUND(E31*K31,2)</f>
        <v>0</v>
      </c>
      <c r="M31" s="181">
        <v>21</v>
      </c>
      <c r="N31" s="181">
        <f>G31*(1+M31/100)</f>
        <v>0</v>
      </c>
      <c r="O31" s="181">
        <v>0</v>
      </c>
      <c r="P31" s="181">
        <f>ROUND(E31*O31,2)</f>
        <v>0</v>
      </c>
      <c r="Q31" s="181">
        <v>0</v>
      </c>
      <c r="R31" s="181">
        <f>ROUND(E31*Q31,2)</f>
        <v>0</v>
      </c>
      <c r="S31" s="181" t="s">
        <v>397</v>
      </c>
      <c r="T31" s="181" t="s">
        <v>392</v>
      </c>
      <c r="U31" s="201" t="s">
        <v>392</v>
      </c>
      <c r="V31" s="202">
        <v>0</v>
      </c>
      <c r="W31" s="202">
        <f>ROUND(E31*V31,2)</f>
        <v>0</v>
      </c>
      <c r="X31" s="202"/>
      <c r="Y31" s="203">
        <f>J31</f>
        <v>16.5</v>
      </c>
      <c r="Z31" s="203">
        <f>L31</f>
        <v>0</v>
      </c>
      <c r="AA31" s="203">
        <f>N31</f>
        <v>0</v>
      </c>
      <c r="AB31" s="203">
        <f>P31</f>
        <v>0</v>
      </c>
      <c r="AC31" s="203">
        <f>R31</f>
        <v>0</v>
      </c>
      <c r="AD31" s="203">
        <f>W31</f>
        <v>0</v>
      </c>
      <c r="AE31" s="157"/>
      <c r="AF31" s="203">
        <f>G31</f>
        <v>0</v>
      </c>
      <c r="AG31" s="157" t="s">
        <v>398</v>
      </c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</row>
    <row r="32" spans="1:60" outlineLevel="3" x14ac:dyDescent="0.2">
      <c r="A32" s="182">
        <v>9</v>
      </c>
      <c r="B32" s="183" t="s">
        <v>347</v>
      </c>
      <c r="C32" s="184" t="s">
        <v>348</v>
      </c>
      <c r="D32" s="185" t="s">
        <v>335</v>
      </c>
      <c r="E32" s="186">
        <v>37</v>
      </c>
      <c r="F32" s="217"/>
      <c r="G32" s="201">
        <f t="shared" si="14"/>
        <v>0</v>
      </c>
      <c r="H32" s="210" t="s">
        <v>391</v>
      </c>
      <c r="I32" s="204">
        <v>356.5</v>
      </c>
      <c r="J32" s="204">
        <f>ROUND(E32*I32,2)</f>
        <v>13190.5</v>
      </c>
      <c r="K32" s="187">
        <v>0</v>
      </c>
      <c r="L32" s="187">
        <f>ROUND(E32*K32,2)</f>
        <v>0</v>
      </c>
      <c r="M32" s="187">
        <v>21</v>
      </c>
      <c r="N32" s="187">
        <f>G32*(1+M32/100)</f>
        <v>0</v>
      </c>
      <c r="O32" s="187">
        <v>1E-3</v>
      </c>
      <c r="P32" s="187">
        <f>ROUND(E32*O32,2)</f>
        <v>0.04</v>
      </c>
      <c r="Q32" s="187">
        <v>0</v>
      </c>
      <c r="R32" s="187">
        <f>ROUND(E32*Q32,2)</f>
        <v>0</v>
      </c>
      <c r="S32" s="187" t="s">
        <v>397</v>
      </c>
      <c r="T32" s="187" t="s">
        <v>392</v>
      </c>
      <c r="U32" s="205" t="s">
        <v>392</v>
      </c>
      <c r="V32" s="202">
        <v>0</v>
      </c>
      <c r="W32" s="202">
        <f>ROUND(E32*V32,2)</f>
        <v>0</v>
      </c>
      <c r="X32" s="202"/>
      <c r="Y32" s="203">
        <f>J32</f>
        <v>13190.5</v>
      </c>
      <c r="Z32" s="203">
        <f>L32</f>
        <v>0</v>
      </c>
      <c r="AA32" s="203">
        <f>N32</f>
        <v>0</v>
      </c>
      <c r="AB32" s="203">
        <f>P32</f>
        <v>0.04</v>
      </c>
      <c r="AC32" s="203">
        <f>R32</f>
        <v>0</v>
      </c>
      <c r="AD32" s="203">
        <f>W32</f>
        <v>0</v>
      </c>
      <c r="AE32" s="157"/>
      <c r="AF32" s="203">
        <f>G32</f>
        <v>0</v>
      </c>
      <c r="AG32" s="157" t="s">
        <v>398</v>
      </c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</row>
    <row r="33" spans="1:60" outlineLevel="3" x14ac:dyDescent="0.2">
      <c r="A33" s="154"/>
      <c r="B33" s="188"/>
      <c r="C33" s="320" t="s">
        <v>349</v>
      </c>
      <c r="D33" s="321"/>
      <c r="E33" s="321"/>
      <c r="F33" s="321"/>
      <c r="G33" s="322"/>
      <c r="H33" s="206"/>
      <c r="I33" s="207"/>
      <c r="J33" s="207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157"/>
      <c r="Z33" s="157"/>
      <c r="AA33" s="157"/>
      <c r="AB33" s="157"/>
      <c r="AC33" s="157"/>
      <c r="AD33" s="157"/>
      <c r="AE33" s="157"/>
      <c r="AF33" s="157"/>
      <c r="AG33" s="157" t="s">
        <v>153</v>
      </c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</row>
    <row r="34" spans="1:60" outlineLevel="3" x14ac:dyDescent="0.2">
      <c r="A34" s="176">
        <v>11</v>
      </c>
      <c r="B34" s="177" t="s">
        <v>350</v>
      </c>
      <c r="C34" s="178" t="s">
        <v>351</v>
      </c>
      <c r="D34" s="179" t="s">
        <v>53</v>
      </c>
      <c r="E34" s="180">
        <v>6</v>
      </c>
      <c r="F34" s="217"/>
      <c r="G34" s="201">
        <f>E34*F34</f>
        <v>0</v>
      </c>
      <c r="H34" s="209" t="s">
        <v>391</v>
      </c>
      <c r="I34" s="200">
        <v>19.600000000000001</v>
      </c>
      <c r="J34" s="200">
        <f t="shared" ref="J34:J46" si="15">ROUND(E34*I34,2)</f>
        <v>117.6</v>
      </c>
      <c r="K34" s="181">
        <v>0</v>
      </c>
      <c r="L34" s="181">
        <f t="shared" ref="L34:L46" si="16">ROUND(E34*K34,2)</f>
        <v>0</v>
      </c>
      <c r="M34" s="181">
        <v>21</v>
      </c>
      <c r="N34" s="181">
        <f t="shared" ref="N34:N46" si="17">G34*(1+M34/100)</f>
        <v>0</v>
      </c>
      <c r="O34" s="181">
        <v>2.1000000000000001E-4</v>
      </c>
      <c r="P34" s="181">
        <f t="shared" ref="P34:P46" si="18">ROUND(E34*O34,2)</f>
        <v>0</v>
      </c>
      <c r="Q34" s="181">
        <v>0</v>
      </c>
      <c r="R34" s="181">
        <f t="shared" ref="R34:R46" si="19">ROUND(E34*Q34,2)</f>
        <v>0</v>
      </c>
      <c r="S34" s="181" t="s">
        <v>397</v>
      </c>
      <c r="T34" s="181" t="s">
        <v>392</v>
      </c>
      <c r="U34" s="201" t="s">
        <v>392</v>
      </c>
      <c r="V34" s="202">
        <v>0</v>
      </c>
      <c r="W34" s="202">
        <f t="shared" ref="W34:W46" si="20">ROUND(E34*V34,2)</f>
        <v>0</v>
      </c>
      <c r="X34" s="202"/>
      <c r="Y34" s="203">
        <f t="shared" ref="Y34:Y46" si="21">J34</f>
        <v>117.6</v>
      </c>
      <c r="Z34" s="203">
        <f t="shared" ref="Z34:Z46" si="22">L34</f>
        <v>0</v>
      </c>
      <c r="AA34" s="203">
        <f t="shared" ref="AA34:AA46" si="23">N34</f>
        <v>0</v>
      </c>
      <c r="AB34" s="203">
        <f t="shared" ref="AB34:AB46" si="24">P34</f>
        <v>0</v>
      </c>
      <c r="AC34" s="203">
        <f t="shared" ref="AC34:AC46" si="25">R34</f>
        <v>0</v>
      </c>
      <c r="AD34" s="203">
        <f t="shared" ref="AD34:AD46" si="26">W34</f>
        <v>0</v>
      </c>
      <c r="AE34" s="157"/>
      <c r="AF34" s="203">
        <f t="shared" ref="AF34:AF47" si="27">G34</f>
        <v>0</v>
      </c>
      <c r="AG34" s="157" t="s">
        <v>398</v>
      </c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</row>
    <row r="35" spans="1:60" outlineLevel="3" x14ac:dyDescent="0.2">
      <c r="A35" s="176">
        <v>12</v>
      </c>
      <c r="B35" s="177" t="s">
        <v>352</v>
      </c>
      <c r="C35" s="178" t="s">
        <v>353</v>
      </c>
      <c r="D35" s="179" t="s">
        <v>53</v>
      </c>
      <c r="E35" s="180">
        <v>2</v>
      </c>
      <c r="F35" s="217"/>
      <c r="G35" s="201">
        <f t="shared" ref="G35:G46" si="28">E35*F35</f>
        <v>0</v>
      </c>
      <c r="H35" s="209" t="s">
        <v>391</v>
      </c>
      <c r="I35" s="200">
        <v>20.2</v>
      </c>
      <c r="J35" s="200">
        <f t="shared" si="15"/>
        <v>40.4</v>
      </c>
      <c r="K35" s="181">
        <v>0</v>
      </c>
      <c r="L35" s="181">
        <f t="shared" si="16"/>
        <v>0</v>
      </c>
      <c r="M35" s="181">
        <v>21</v>
      </c>
      <c r="N35" s="181">
        <f t="shared" si="17"/>
        <v>0</v>
      </c>
      <c r="O35" s="181">
        <v>2.1000000000000001E-4</v>
      </c>
      <c r="P35" s="181">
        <f t="shared" si="18"/>
        <v>0</v>
      </c>
      <c r="Q35" s="181">
        <v>0</v>
      </c>
      <c r="R35" s="181">
        <f t="shared" si="19"/>
        <v>0</v>
      </c>
      <c r="S35" s="181" t="s">
        <v>397</v>
      </c>
      <c r="T35" s="181" t="s">
        <v>392</v>
      </c>
      <c r="U35" s="201" t="s">
        <v>392</v>
      </c>
      <c r="V35" s="202">
        <v>0</v>
      </c>
      <c r="W35" s="202">
        <f t="shared" si="20"/>
        <v>0</v>
      </c>
      <c r="X35" s="202"/>
      <c r="Y35" s="203">
        <f t="shared" si="21"/>
        <v>40.4</v>
      </c>
      <c r="Z35" s="203">
        <f t="shared" si="22"/>
        <v>0</v>
      </c>
      <c r="AA35" s="203">
        <f t="shared" si="23"/>
        <v>0</v>
      </c>
      <c r="AB35" s="203">
        <f t="shared" si="24"/>
        <v>0</v>
      </c>
      <c r="AC35" s="203">
        <f t="shared" si="25"/>
        <v>0</v>
      </c>
      <c r="AD35" s="203">
        <f t="shared" si="26"/>
        <v>0</v>
      </c>
      <c r="AE35" s="157"/>
      <c r="AF35" s="203">
        <f t="shared" si="27"/>
        <v>0</v>
      </c>
      <c r="AG35" s="157" t="s">
        <v>398</v>
      </c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</row>
    <row r="36" spans="1:60" ht="22.5" outlineLevel="3" x14ac:dyDescent="0.2">
      <c r="A36" s="176">
        <v>13</v>
      </c>
      <c r="B36" s="177" t="s">
        <v>354</v>
      </c>
      <c r="C36" s="178" t="s">
        <v>355</v>
      </c>
      <c r="D36" s="179" t="s">
        <v>342</v>
      </c>
      <c r="E36" s="180">
        <v>4</v>
      </c>
      <c r="F36" s="217"/>
      <c r="G36" s="201">
        <f t="shared" si="28"/>
        <v>0</v>
      </c>
      <c r="H36" s="209" t="s">
        <v>391</v>
      </c>
      <c r="I36" s="200">
        <v>99</v>
      </c>
      <c r="J36" s="200">
        <f t="shared" si="15"/>
        <v>396</v>
      </c>
      <c r="K36" s="181">
        <v>0</v>
      </c>
      <c r="L36" s="181">
        <f t="shared" si="16"/>
        <v>0</v>
      </c>
      <c r="M36" s="181">
        <v>21</v>
      </c>
      <c r="N36" s="181">
        <f t="shared" si="17"/>
        <v>0</v>
      </c>
      <c r="O36" s="181">
        <v>0</v>
      </c>
      <c r="P36" s="181">
        <f t="shared" si="18"/>
        <v>0</v>
      </c>
      <c r="Q36" s="181">
        <v>0</v>
      </c>
      <c r="R36" s="181">
        <f t="shared" si="19"/>
        <v>0</v>
      </c>
      <c r="S36" s="181"/>
      <c r="T36" s="181" t="s">
        <v>396</v>
      </c>
      <c r="U36" s="201" t="s">
        <v>393</v>
      </c>
      <c r="V36" s="202">
        <v>0</v>
      </c>
      <c r="W36" s="202">
        <f t="shared" si="20"/>
        <v>0</v>
      </c>
      <c r="X36" s="202"/>
      <c r="Y36" s="203">
        <f t="shared" si="21"/>
        <v>396</v>
      </c>
      <c r="Z36" s="203">
        <f t="shared" si="22"/>
        <v>0</v>
      </c>
      <c r="AA36" s="203">
        <f t="shared" si="23"/>
        <v>0</v>
      </c>
      <c r="AB36" s="203">
        <f t="shared" si="24"/>
        <v>0</v>
      </c>
      <c r="AC36" s="203">
        <f t="shared" si="25"/>
        <v>0</v>
      </c>
      <c r="AD36" s="203">
        <f t="shared" si="26"/>
        <v>0</v>
      </c>
      <c r="AE36" s="157"/>
      <c r="AF36" s="203">
        <f t="shared" si="27"/>
        <v>0</v>
      </c>
      <c r="AG36" s="157" t="s">
        <v>398</v>
      </c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</row>
    <row r="37" spans="1:60" ht="33.75" outlineLevel="3" x14ac:dyDescent="0.2">
      <c r="A37" s="176">
        <v>14</v>
      </c>
      <c r="B37" s="177" t="s">
        <v>356</v>
      </c>
      <c r="C37" s="178" t="s">
        <v>357</v>
      </c>
      <c r="D37" s="179" t="s">
        <v>342</v>
      </c>
      <c r="E37" s="180">
        <v>4</v>
      </c>
      <c r="F37" s="217"/>
      <c r="G37" s="201">
        <f t="shared" si="28"/>
        <v>0</v>
      </c>
      <c r="H37" s="209" t="s">
        <v>391</v>
      </c>
      <c r="I37" s="200">
        <v>115.46</v>
      </c>
      <c r="J37" s="200">
        <f t="shared" si="15"/>
        <v>461.84</v>
      </c>
      <c r="K37" s="181">
        <v>0</v>
      </c>
      <c r="L37" s="181">
        <f t="shared" si="16"/>
        <v>0</v>
      </c>
      <c r="M37" s="181">
        <v>21</v>
      </c>
      <c r="N37" s="181">
        <f t="shared" si="17"/>
        <v>0</v>
      </c>
      <c r="O37" s="181">
        <v>0</v>
      </c>
      <c r="P37" s="181">
        <f t="shared" si="18"/>
        <v>0</v>
      </c>
      <c r="Q37" s="181">
        <v>0</v>
      </c>
      <c r="R37" s="181">
        <f t="shared" si="19"/>
        <v>0</v>
      </c>
      <c r="S37" s="181"/>
      <c r="T37" s="181" t="s">
        <v>396</v>
      </c>
      <c r="U37" s="201" t="s">
        <v>393</v>
      </c>
      <c r="V37" s="202">
        <v>0</v>
      </c>
      <c r="W37" s="202">
        <f t="shared" si="20"/>
        <v>0</v>
      </c>
      <c r="X37" s="202"/>
      <c r="Y37" s="203">
        <f t="shared" si="21"/>
        <v>461.84</v>
      </c>
      <c r="Z37" s="203">
        <f t="shared" si="22"/>
        <v>0</v>
      </c>
      <c r="AA37" s="203">
        <f t="shared" si="23"/>
        <v>0</v>
      </c>
      <c r="AB37" s="203">
        <f t="shared" si="24"/>
        <v>0</v>
      </c>
      <c r="AC37" s="203">
        <f t="shared" si="25"/>
        <v>0</v>
      </c>
      <c r="AD37" s="203">
        <f t="shared" si="26"/>
        <v>0</v>
      </c>
      <c r="AE37" s="157"/>
      <c r="AF37" s="203">
        <f t="shared" si="27"/>
        <v>0</v>
      </c>
      <c r="AG37" s="157" t="s">
        <v>398</v>
      </c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</row>
    <row r="38" spans="1:60" ht="22.5" outlineLevel="3" x14ac:dyDescent="0.2">
      <c r="A38" s="176">
        <v>15</v>
      </c>
      <c r="B38" s="177" t="s">
        <v>358</v>
      </c>
      <c r="C38" s="178" t="s">
        <v>359</v>
      </c>
      <c r="D38" s="179" t="s">
        <v>342</v>
      </c>
      <c r="E38" s="180">
        <v>20</v>
      </c>
      <c r="F38" s="217"/>
      <c r="G38" s="201">
        <f t="shared" si="28"/>
        <v>0</v>
      </c>
      <c r="H38" s="209" t="s">
        <v>391</v>
      </c>
      <c r="I38" s="200">
        <v>48</v>
      </c>
      <c r="J38" s="200">
        <f t="shared" si="15"/>
        <v>960</v>
      </c>
      <c r="K38" s="181">
        <v>0</v>
      </c>
      <c r="L38" s="181">
        <f t="shared" si="16"/>
        <v>0</v>
      </c>
      <c r="M38" s="181">
        <v>21</v>
      </c>
      <c r="N38" s="181">
        <f t="shared" si="17"/>
        <v>0</v>
      </c>
      <c r="O38" s="181">
        <v>0</v>
      </c>
      <c r="P38" s="181">
        <f t="shared" si="18"/>
        <v>0</v>
      </c>
      <c r="Q38" s="181">
        <v>0</v>
      </c>
      <c r="R38" s="181">
        <f t="shared" si="19"/>
        <v>0</v>
      </c>
      <c r="S38" s="181"/>
      <c r="T38" s="181" t="s">
        <v>396</v>
      </c>
      <c r="U38" s="201" t="s">
        <v>393</v>
      </c>
      <c r="V38" s="202">
        <v>0</v>
      </c>
      <c r="W38" s="202">
        <f t="shared" si="20"/>
        <v>0</v>
      </c>
      <c r="X38" s="202"/>
      <c r="Y38" s="203">
        <f t="shared" si="21"/>
        <v>960</v>
      </c>
      <c r="Z38" s="203">
        <f t="shared" si="22"/>
        <v>0</v>
      </c>
      <c r="AA38" s="203">
        <f t="shared" si="23"/>
        <v>0</v>
      </c>
      <c r="AB38" s="203">
        <f t="shared" si="24"/>
        <v>0</v>
      </c>
      <c r="AC38" s="203">
        <f t="shared" si="25"/>
        <v>0</v>
      </c>
      <c r="AD38" s="203">
        <f t="shared" si="26"/>
        <v>0</v>
      </c>
      <c r="AE38" s="157"/>
      <c r="AF38" s="203">
        <f t="shared" si="27"/>
        <v>0</v>
      </c>
      <c r="AG38" s="157" t="s">
        <v>398</v>
      </c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</row>
    <row r="39" spans="1:60" outlineLevel="3" x14ac:dyDescent="0.2">
      <c r="A39" s="176">
        <v>16</v>
      </c>
      <c r="B39" s="177" t="s">
        <v>360</v>
      </c>
      <c r="C39" s="178" t="s">
        <v>361</v>
      </c>
      <c r="D39" s="179" t="s">
        <v>53</v>
      </c>
      <c r="E39" s="180">
        <v>16</v>
      </c>
      <c r="F39" s="217"/>
      <c r="G39" s="201">
        <f t="shared" si="28"/>
        <v>0</v>
      </c>
      <c r="H39" s="209" t="s">
        <v>391</v>
      </c>
      <c r="I39" s="200">
        <v>133.5</v>
      </c>
      <c r="J39" s="200">
        <f t="shared" si="15"/>
        <v>2136</v>
      </c>
      <c r="K39" s="181">
        <v>0</v>
      </c>
      <c r="L39" s="181">
        <f t="shared" si="16"/>
        <v>0</v>
      </c>
      <c r="M39" s="181">
        <v>21</v>
      </c>
      <c r="N39" s="181">
        <f t="shared" si="17"/>
        <v>0</v>
      </c>
      <c r="O39" s="181">
        <v>1.9000000000000001E-4</v>
      </c>
      <c r="P39" s="181">
        <f t="shared" si="18"/>
        <v>0</v>
      </c>
      <c r="Q39" s="181">
        <v>0</v>
      </c>
      <c r="R39" s="181">
        <f t="shared" si="19"/>
        <v>0</v>
      </c>
      <c r="S39" s="181" t="s">
        <v>397</v>
      </c>
      <c r="T39" s="181" t="s">
        <v>392</v>
      </c>
      <c r="U39" s="201" t="s">
        <v>392</v>
      </c>
      <c r="V39" s="202">
        <v>0</v>
      </c>
      <c r="W39" s="202">
        <f t="shared" si="20"/>
        <v>0</v>
      </c>
      <c r="X39" s="202"/>
      <c r="Y39" s="203">
        <f t="shared" si="21"/>
        <v>2136</v>
      </c>
      <c r="Z39" s="203">
        <f t="shared" si="22"/>
        <v>0</v>
      </c>
      <c r="AA39" s="203">
        <f t="shared" si="23"/>
        <v>0</v>
      </c>
      <c r="AB39" s="203">
        <f t="shared" si="24"/>
        <v>0</v>
      </c>
      <c r="AC39" s="203">
        <f t="shared" si="25"/>
        <v>0</v>
      </c>
      <c r="AD39" s="203">
        <f t="shared" si="26"/>
        <v>0</v>
      </c>
      <c r="AE39" s="157"/>
      <c r="AF39" s="203">
        <f t="shared" si="27"/>
        <v>0</v>
      </c>
      <c r="AG39" s="157" t="s">
        <v>398</v>
      </c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</row>
    <row r="40" spans="1:60" outlineLevel="3" x14ac:dyDescent="0.2">
      <c r="A40" s="176">
        <v>17</v>
      </c>
      <c r="B40" s="177" t="s">
        <v>362</v>
      </c>
      <c r="C40" s="178" t="s">
        <v>363</v>
      </c>
      <c r="D40" s="179" t="s">
        <v>53</v>
      </c>
      <c r="E40" s="180">
        <v>18</v>
      </c>
      <c r="F40" s="217"/>
      <c r="G40" s="201">
        <f t="shared" si="28"/>
        <v>0</v>
      </c>
      <c r="H40" s="209" t="s">
        <v>391</v>
      </c>
      <c r="I40" s="200">
        <v>127.5</v>
      </c>
      <c r="J40" s="200">
        <f t="shared" si="15"/>
        <v>2295</v>
      </c>
      <c r="K40" s="181">
        <v>0</v>
      </c>
      <c r="L40" s="181">
        <f t="shared" si="16"/>
        <v>0</v>
      </c>
      <c r="M40" s="181">
        <v>21</v>
      </c>
      <c r="N40" s="181">
        <f t="shared" si="17"/>
        <v>0</v>
      </c>
      <c r="O40" s="181">
        <v>2.9E-4</v>
      </c>
      <c r="P40" s="181">
        <f t="shared" si="18"/>
        <v>0.01</v>
      </c>
      <c r="Q40" s="181">
        <v>0</v>
      </c>
      <c r="R40" s="181">
        <f t="shared" si="19"/>
        <v>0</v>
      </c>
      <c r="S40" s="181" t="s">
        <v>397</v>
      </c>
      <c r="T40" s="181" t="s">
        <v>392</v>
      </c>
      <c r="U40" s="201" t="s">
        <v>392</v>
      </c>
      <c r="V40" s="202">
        <v>0</v>
      </c>
      <c r="W40" s="202">
        <f t="shared" si="20"/>
        <v>0</v>
      </c>
      <c r="X40" s="202"/>
      <c r="Y40" s="203">
        <f t="shared" si="21"/>
        <v>2295</v>
      </c>
      <c r="Z40" s="203">
        <f t="shared" si="22"/>
        <v>0</v>
      </c>
      <c r="AA40" s="203">
        <f t="shared" si="23"/>
        <v>0</v>
      </c>
      <c r="AB40" s="203">
        <f t="shared" si="24"/>
        <v>0.01</v>
      </c>
      <c r="AC40" s="203">
        <f t="shared" si="25"/>
        <v>0</v>
      </c>
      <c r="AD40" s="203">
        <f t="shared" si="26"/>
        <v>0</v>
      </c>
      <c r="AE40" s="157"/>
      <c r="AF40" s="203">
        <f t="shared" si="27"/>
        <v>0</v>
      </c>
      <c r="AG40" s="157" t="s">
        <v>398</v>
      </c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</row>
    <row r="41" spans="1:60" outlineLevel="3" x14ac:dyDescent="0.2">
      <c r="A41" s="176">
        <v>18</v>
      </c>
      <c r="B41" s="177" t="s">
        <v>364</v>
      </c>
      <c r="C41" s="178" t="s">
        <v>365</v>
      </c>
      <c r="D41" s="179" t="s">
        <v>53</v>
      </c>
      <c r="E41" s="180">
        <v>14</v>
      </c>
      <c r="F41" s="217"/>
      <c r="G41" s="201">
        <f t="shared" si="28"/>
        <v>0</v>
      </c>
      <c r="H41" s="209" t="s">
        <v>391</v>
      </c>
      <c r="I41" s="200">
        <v>221</v>
      </c>
      <c r="J41" s="200">
        <f t="shared" si="15"/>
        <v>3094</v>
      </c>
      <c r="K41" s="181">
        <v>0</v>
      </c>
      <c r="L41" s="181">
        <f t="shared" si="16"/>
        <v>0</v>
      </c>
      <c r="M41" s="181">
        <v>21</v>
      </c>
      <c r="N41" s="181">
        <f t="shared" si="17"/>
        <v>0</v>
      </c>
      <c r="O41" s="181">
        <v>4.2000000000000002E-4</v>
      </c>
      <c r="P41" s="181">
        <f t="shared" si="18"/>
        <v>0.01</v>
      </c>
      <c r="Q41" s="181">
        <v>0</v>
      </c>
      <c r="R41" s="181">
        <f t="shared" si="19"/>
        <v>0</v>
      </c>
      <c r="S41" s="181" t="s">
        <v>397</v>
      </c>
      <c r="T41" s="181" t="s">
        <v>392</v>
      </c>
      <c r="U41" s="201" t="s">
        <v>392</v>
      </c>
      <c r="V41" s="202">
        <v>0</v>
      </c>
      <c r="W41" s="202">
        <f t="shared" si="20"/>
        <v>0</v>
      </c>
      <c r="X41" s="202"/>
      <c r="Y41" s="203">
        <f t="shared" si="21"/>
        <v>3094</v>
      </c>
      <c r="Z41" s="203">
        <f t="shared" si="22"/>
        <v>0</v>
      </c>
      <c r="AA41" s="203">
        <f t="shared" si="23"/>
        <v>0</v>
      </c>
      <c r="AB41" s="203">
        <f t="shared" si="24"/>
        <v>0.01</v>
      </c>
      <c r="AC41" s="203">
        <f t="shared" si="25"/>
        <v>0</v>
      </c>
      <c r="AD41" s="203">
        <f t="shared" si="26"/>
        <v>0</v>
      </c>
      <c r="AE41" s="157"/>
      <c r="AF41" s="203">
        <f t="shared" si="27"/>
        <v>0</v>
      </c>
      <c r="AG41" s="157" t="s">
        <v>398</v>
      </c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</row>
    <row r="42" spans="1:60" outlineLevel="3" x14ac:dyDescent="0.2">
      <c r="A42" s="176">
        <v>19</v>
      </c>
      <c r="B42" s="177" t="s">
        <v>366</v>
      </c>
      <c r="C42" s="178" t="s">
        <v>367</v>
      </c>
      <c r="D42" s="179" t="s">
        <v>53</v>
      </c>
      <c r="E42" s="180">
        <v>4</v>
      </c>
      <c r="F42" s="217"/>
      <c r="G42" s="201">
        <f t="shared" si="28"/>
        <v>0</v>
      </c>
      <c r="H42" s="209" t="s">
        <v>391</v>
      </c>
      <c r="I42" s="200">
        <v>178</v>
      </c>
      <c r="J42" s="200">
        <f t="shared" si="15"/>
        <v>712</v>
      </c>
      <c r="K42" s="181">
        <v>0</v>
      </c>
      <c r="L42" s="181">
        <f t="shared" si="16"/>
        <v>0</v>
      </c>
      <c r="M42" s="181">
        <v>21</v>
      </c>
      <c r="N42" s="181">
        <f t="shared" si="17"/>
        <v>0</v>
      </c>
      <c r="O42" s="181">
        <v>2.9999999999999997E-4</v>
      </c>
      <c r="P42" s="181">
        <f t="shared" si="18"/>
        <v>0</v>
      </c>
      <c r="Q42" s="181">
        <v>0</v>
      </c>
      <c r="R42" s="181">
        <f t="shared" si="19"/>
        <v>0</v>
      </c>
      <c r="S42" s="181" t="s">
        <v>397</v>
      </c>
      <c r="T42" s="181" t="s">
        <v>392</v>
      </c>
      <c r="U42" s="201" t="s">
        <v>392</v>
      </c>
      <c r="V42" s="202">
        <v>0</v>
      </c>
      <c r="W42" s="202">
        <f t="shared" si="20"/>
        <v>0</v>
      </c>
      <c r="X42" s="202"/>
      <c r="Y42" s="203">
        <f t="shared" si="21"/>
        <v>712</v>
      </c>
      <c r="Z42" s="203">
        <f t="shared" si="22"/>
        <v>0</v>
      </c>
      <c r="AA42" s="203">
        <f t="shared" si="23"/>
        <v>0</v>
      </c>
      <c r="AB42" s="203">
        <f t="shared" si="24"/>
        <v>0</v>
      </c>
      <c r="AC42" s="203">
        <f t="shared" si="25"/>
        <v>0</v>
      </c>
      <c r="AD42" s="203">
        <f t="shared" si="26"/>
        <v>0</v>
      </c>
      <c r="AE42" s="157"/>
      <c r="AF42" s="203">
        <f t="shared" si="27"/>
        <v>0</v>
      </c>
      <c r="AG42" s="157" t="s">
        <v>398</v>
      </c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</row>
    <row r="43" spans="1:60" outlineLevel="3" x14ac:dyDescent="0.2">
      <c r="A43" s="176">
        <v>20</v>
      </c>
      <c r="B43" s="177" t="s">
        <v>368</v>
      </c>
      <c r="C43" s="178" t="s">
        <v>369</v>
      </c>
      <c r="D43" s="179" t="s">
        <v>53</v>
      </c>
      <c r="E43" s="180">
        <v>10</v>
      </c>
      <c r="F43" s="217"/>
      <c r="G43" s="201">
        <f t="shared" si="28"/>
        <v>0</v>
      </c>
      <c r="H43" s="209" t="s">
        <v>391</v>
      </c>
      <c r="I43" s="200">
        <v>90.5</v>
      </c>
      <c r="J43" s="200">
        <f t="shared" si="15"/>
        <v>905</v>
      </c>
      <c r="K43" s="181">
        <v>0</v>
      </c>
      <c r="L43" s="181">
        <f t="shared" si="16"/>
        <v>0</v>
      </c>
      <c r="M43" s="181">
        <v>21</v>
      </c>
      <c r="N43" s="181">
        <f t="shared" si="17"/>
        <v>0</v>
      </c>
      <c r="O43" s="181">
        <v>1.3999999999999999E-4</v>
      </c>
      <c r="P43" s="181">
        <f t="shared" si="18"/>
        <v>0</v>
      </c>
      <c r="Q43" s="181">
        <v>0</v>
      </c>
      <c r="R43" s="181">
        <f t="shared" si="19"/>
        <v>0</v>
      </c>
      <c r="S43" s="181" t="s">
        <v>397</v>
      </c>
      <c r="T43" s="181" t="s">
        <v>392</v>
      </c>
      <c r="U43" s="201" t="s">
        <v>392</v>
      </c>
      <c r="V43" s="202">
        <v>0</v>
      </c>
      <c r="W43" s="202">
        <f t="shared" si="20"/>
        <v>0</v>
      </c>
      <c r="X43" s="202"/>
      <c r="Y43" s="203">
        <f t="shared" si="21"/>
        <v>905</v>
      </c>
      <c r="Z43" s="203">
        <f t="shared" si="22"/>
        <v>0</v>
      </c>
      <c r="AA43" s="203">
        <f t="shared" si="23"/>
        <v>0</v>
      </c>
      <c r="AB43" s="203">
        <f t="shared" si="24"/>
        <v>0</v>
      </c>
      <c r="AC43" s="203">
        <f t="shared" si="25"/>
        <v>0</v>
      </c>
      <c r="AD43" s="203">
        <f t="shared" si="26"/>
        <v>0</v>
      </c>
      <c r="AE43" s="157"/>
      <c r="AF43" s="203">
        <f t="shared" si="27"/>
        <v>0</v>
      </c>
      <c r="AG43" s="157" t="s">
        <v>398</v>
      </c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</row>
    <row r="44" spans="1:60" outlineLevel="3" x14ac:dyDescent="0.2">
      <c r="A44" s="176">
        <v>21</v>
      </c>
      <c r="B44" s="177" t="s">
        <v>370</v>
      </c>
      <c r="C44" s="178" t="s">
        <v>371</v>
      </c>
      <c r="D44" s="179" t="s">
        <v>53</v>
      </c>
      <c r="E44" s="180">
        <v>2</v>
      </c>
      <c r="F44" s="217"/>
      <c r="G44" s="201">
        <f t="shared" si="28"/>
        <v>0</v>
      </c>
      <c r="H44" s="209" t="s">
        <v>391</v>
      </c>
      <c r="I44" s="200">
        <v>235</v>
      </c>
      <c r="J44" s="200">
        <f t="shared" si="15"/>
        <v>470</v>
      </c>
      <c r="K44" s="181">
        <v>0</v>
      </c>
      <c r="L44" s="181">
        <f t="shared" si="16"/>
        <v>0</v>
      </c>
      <c r="M44" s="181">
        <v>21</v>
      </c>
      <c r="N44" s="181">
        <f t="shared" si="17"/>
        <v>0</v>
      </c>
      <c r="O44" s="181">
        <v>4.2000000000000002E-4</v>
      </c>
      <c r="P44" s="181">
        <f t="shared" si="18"/>
        <v>0</v>
      </c>
      <c r="Q44" s="181">
        <v>0</v>
      </c>
      <c r="R44" s="181">
        <f t="shared" si="19"/>
        <v>0</v>
      </c>
      <c r="S44" s="181" t="s">
        <v>397</v>
      </c>
      <c r="T44" s="181" t="s">
        <v>392</v>
      </c>
      <c r="U44" s="201" t="s">
        <v>392</v>
      </c>
      <c r="V44" s="202">
        <v>0</v>
      </c>
      <c r="W44" s="202">
        <f t="shared" si="20"/>
        <v>0</v>
      </c>
      <c r="X44" s="202"/>
      <c r="Y44" s="203">
        <f t="shared" si="21"/>
        <v>470</v>
      </c>
      <c r="Z44" s="203">
        <f t="shared" si="22"/>
        <v>0</v>
      </c>
      <c r="AA44" s="203">
        <f t="shared" si="23"/>
        <v>0</v>
      </c>
      <c r="AB44" s="203">
        <f t="shared" si="24"/>
        <v>0</v>
      </c>
      <c r="AC44" s="203">
        <f t="shared" si="25"/>
        <v>0</v>
      </c>
      <c r="AD44" s="203">
        <f t="shared" si="26"/>
        <v>0</v>
      </c>
      <c r="AE44" s="157"/>
      <c r="AF44" s="203">
        <f t="shared" si="27"/>
        <v>0</v>
      </c>
      <c r="AG44" s="157" t="s">
        <v>398</v>
      </c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</row>
    <row r="45" spans="1:60" outlineLevel="3" x14ac:dyDescent="0.2">
      <c r="A45" s="176">
        <v>24</v>
      </c>
      <c r="B45" s="177" t="s">
        <v>372</v>
      </c>
      <c r="C45" s="178" t="s">
        <v>373</v>
      </c>
      <c r="D45" s="179" t="s">
        <v>53</v>
      </c>
      <c r="E45" s="180">
        <v>28</v>
      </c>
      <c r="F45" s="217"/>
      <c r="G45" s="201">
        <f t="shared" si="28"/>
        <v>0</v>
      </c>
      <c r="H45" s="209" t="s">
        <v>391</v>
      </c>
      <c r="I45" s="200">
        <v>2.0499999999999998</v>
      </c>
      <c r="J45" s="200">
        <f t="shared" si="15"/>
        <v>57.4</v>
      </c>
      <c r="K45" s="181">
        <v>0</v>
      </c>
      <c r="L45" s="181">
        <f t="shared" si="16"/>
        <v>0</v>
      </c>
      <c r="M45" s="181">
        <v>21</v>
      </c>
      <c r="N45" s="181">
        <f t="shared" si="17"/>
        <v>0</v>
      </c>
      <c r="O45" s="181">
        <v>0</v>
      </c>
      <c r="P45" s="181">
        <f t="shared" si="18"/>
        <v>0</v>
      </c>
      <c r="Q45" s="181">
        <v>0</v>
      </c>
      <c r="R45" s="181">
        <f t="shared" si="19"/>
        <v>0</v>
      </c>
      <c r="S45" s="181" t="s">
        <v>397</v>
      </c>
      <c r="T45" s="181" t="s">
        <v>392</v>
      </c>
      <c r="U45" s="201" t="s">
        <v>392</v>
      </c>
      <c r="V45" s="202">
        <v>0</v>
      </c>
      <c r="W45" s="202">
        <f t="shared" si="20"/>
        <v>0</v>
      </c>
      <c r="X45" s="202"/>
      <c r="Y45" s="203">
        <f t="shared" si="21"/>
        <v>57.4</v>
      </c>
      <c r="Z45" s="203">
        <f t="shared" si="22"/>
        <v>0</v>
      </c>
      <c r="AA45" s="203">
        <f t="shared" si="23"/>
        <v>0</v>
      </c>
      <c r="AB45" s="203">
        <f t="shared" si="24"/>
        <v>0</v>
      </c>
      <c r="AC45" s="203">
        <f t="shared" si="25"/>
        <v>0</v>
      </c>
      <c r="AD45" s="203">
        <f t="shared" si="26"/>
        <v>0</v>
      </c>
      <c r="AE45" s="157"/>
      <c r="AF45" s="203">
        <f t="shared" si="27"/>
        <v>0</v>
      </c>
      <c r="AG45" s="157" t="s">
        <v>398</v>
      </c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</row>
    <row r="46" spans="1:60" ht="22.5" outlineLevel="3" x14ac:dyDescent="0.2">
      <c r="A46" s="176">
        <v>25</v>
      </c>
      <c r="B46" s="177" t="s">
        <v>374</v>
      </c>
      <c r="C46" s="178" t="s">
        <v>375</v>
      </c>
      <c r="D46" s="179" t="s">
        <v>342</v>
      </c>
      <c r="E46" s="180">
        <v>28</v>
      </c>
      <c r="F46" s="217"/>
      <c r="G46" s="201">
        <f t="shared" si="28"/>
        <v>0</v>
      </c>
      <c r="H46" s="209" t="s">
        <v>391</v>
      </c>
      <c r="I46" s="200">
        <v>0.2</v>
      </c>
      <c r="J46" s="200">
        <f t="shared" si="15"/>
        <v>5.6</v>
      </c>
      <c r="K46" s="181">
        <v>0</v>
      </c>
      <c r="L46" s="181">
        <f t="shared" si="16"/>
        <v>0</v>
      </c>
      <c r="M46" s="181">
        <v>21</v>
      </c>
      <c r="N46" s="181">
        <f t="shared" si="17"/>
        <v>0</v>
      </c>
      <c r="O46" s="181">
        <v>4.3400000000000001E-3</v>
      </c>
      <c r="P46" s="181">
        <f t="shared" si="18"/>
        <v>0.12</v>
      </c>
      <c r="Q46" s="181">
        <v>0</v>
      </c>
      <c r="R46" s="181">
        <f t="shared" si="19"/>
        <v>0</v>
      </c>
      <c r="S46" s="181" t="s">
        <v>397</v>
      </c>
      <c r="T46" s="181" t="s">
        <v>392</v>
      </c>
      <c r="U46" s="201" t="s">
        <v>393</v>
      </c>
      <c r="V46" s="202">
        <v>0</v>
      </c>
      <c r="W46" s="202">
        <f t="shared" si="20"/>
        <v>0</v>
      </c>
      <c r="X46" s="202"/>
      <c r="Y46" s="203">
        <f t="shared" si="21"/>
        <v>5.6</v>
      </c>
      <c r="Z46" s="203">
        <f t="shared" si="22"/>
        <v>0</v>
      </c>
      <c r="AA46" s="203">
        <f t="shared" si="23"/>
        <v>0</v>
      </c>
      <c r="AB46" s="203">
        <f t="shared" si="24"/>
        <v>0.12</v>
      </c>
      <c r="AC46" s="203">
        <f t="shared" si="25"/>
        <v>0</v>
      </c>
      <c r="AD46" s="203">
        <f t="shared" si="26"/>
        <v>0</v>
      </c>
      <c r="AE46" s="157"/>
      <c r="AF46" s="203">
        <f t="shared" si="27"/>
        <v>0</v>
      </c>
      <c r="AG46" s="157" t="s">
        <v>398</v>
      </c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</row>
    <row r="47" spans="1:60" outlineLevel="1" x14ac:dyDescent="0.2">
      <c r="A47" s="236" t="s">
        <v>50</v>
      </c>
      <c r="B47" s="237" t="s">
        <v>376</v>
      </c>
      <c r="C47" s="238" t="s">
        <v>377</v>
      </c>
      <c r="D47" s="239"/>
      <c r="E47" s="240"/>
      <c r="F47" s="241"/>
      <c r="G47" s="242">
        <f>SUM(G51:G52,G48:G49)</f>
        <v>0</v>
      </c>
      <c r="H47" s="196"/>
      <c r="I47" s="197"/>
      <c r="J47" s="197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98"/>
      <c r="V47" s="199"/>
      <c r="W47" s="199"/>
      <c r="X47" s="199"/>
      <c r="Y47" s="157"/>
      <c r="Z47" s="157"/>
      <c r="AA47" s="157"/>
      <c r="AB47" s="157"/>
      <c r="AC47" s="157"/>
      <c r="AD47" s="157"/>
      <c r="AE47" s="157"/>
      <c r="AF47" s="157">
        <f t="shared" si="27"/>
        <v>0</v>
      </c>
      <c r="AG47" s="157" t="s">
        <v>125</v>
      </c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</row>
    <row r="48" spans="1:60" outlineLevel="3" x14ac:dyDescent="0.2">
      <c r="A48" s="176">
        <v>31</v>
      </c>
      <c r="B48" s="177" t="s">
        <v>378</v>
      </c>
      <c r="C48" s="178" t="s">
        <v>379</v>
      </c>
      <c r="D48" s="179" t="s">
        <v>380</v>
      </c>
      <c r="E48" s="180">
        <v>6</v>
      </c>
      <c r="F48" s="217"/>
      <c r="G48" s="201">
        <f>E48*F48</f>
        <v>0</v>
      </c>
      <c r="H48" s="209" t="s">
        <v>391</v>
      </c>
      <c r="I48" s="200">
        <v>0</v>
      </c>
      <c r="J48" s="200">
        <f>ROUND(E48*I48,2)</f>
        <v>0</v>
      </c>
      <c r="K48" s="181">
        <v>250</v>
      </c>
      <c r="L48" s="181">
        <f>ROUND(E48*K48,2)</f>
        <v>1500</v>
      </c>
      <c r="M48" s="181">
        <v>21</v>
      </c>
      <c r="N48" s="181">
        <f>G48*(1+M48/100)</f>
        <v>0</v>
      </c>
      <c r="O48" s="181">
        <v>0</v>
      </c>
      <c r="P48" s="181">
        <f>ROUND(E48*O48,2)</f>
        <v>0</v>
      </c>
      <c r="Q48" s="181">
        <v>0</v>
      </c>
      <c r="R48" s="181">
        <f>ROUND(E48*Q48,2)</f>
        <v>0</v>
      </c>
      <c r="S48" s="181"/>
      <c r="T48" s="181" t="s">
        <v>396</v>
      </c>
      <c r="U48" s="201" t="s">
        <v>393</v>
      </c>
      <c r="V48" s="202">
        <v>0</v>
      </c>
      <c r="W48" s="202">
        <f>ROUND(E48*V48,2)</f>
        <v>0</v>
      </c>
      <c r="X48" s="202"/>
      <c r="Y48" s="203">
        <f>J48</f>
        <v>0</v>
      </c>
      <c r="Z48" s="203">
        <f>L48</f>
        <v>1500</v>
      </c>
      <c r="AA48" s="203">
        <f>N48</f>
        <v>0</v>
      </c>
      <c r="AB48" s="203">
        <f>P48</f>
        <v>0</v>
      </c>
      <c r="AC48" s="203">
        <f>R48</f>
        <v>0</v>
      </c>
      <c r="AD48" s="203">
        <f>W48</f>
        <v>0</v>
      </c>
      <c r="AE48" s="157"/>
      <c r="AF48" s="203">
        <f>G48</f>
        <v>0</v>
      </c>
      <c r="AG48" s="157" t="s">
        <v>399</v>
      </c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</row>
    <row r="49" spans="1:60" outlineLevel="3" x14ac:dyDescent="0.2">
      <c r="A49" s="182">
        <v>32</v>
      </c>
      <c r="B49" s="183" t="s">
        <v>97</v>
      </c>
      <c r="C49" s="184" t="s">
        <v>98</v>
      </c>
      <c r="D49" s="185" t="s">
        <v>381</v>
      </c>
      <c r="E49" s="186">
        <v>1</v>
      </c>
      <c r="F49" s="217"/>
      <c r="G49" s="205">
        <f>E49*F49</f>
        <v>0</v>
      </c>
      <c r="H49" s="210" t="s">
        <v>391</v>
      </c>
      <c r="I49" s="204">
        <v>0</v>
      </c>
      <c r="J49" s="204">
        <f>ROUND(E49*I49,2)</f>
        <v>0</v>
      </c>
      <c r="K49" s="187">
        <v>2900</v>
      </c>
      <c r="L49" s="187">
        <f>ROUND(E49*K49,2)</f>
        <v>2900</v>
      </c>
      <c r="M49" s="187">
        <v>21</v>
      </c>
      <c r="N49" s="187">
        <f>G49*(1+M49/100)</f>
        <v>0</v>
      </c>
      <c r="O49" s="187">
        <v>0</v>
      </c>
      <c r="P49" s="187">
        <f>ROUND(E49*O49,2)</f>
        <v>0</v>
      </c>
      <c r="Q49" s="187">
        <v>0</v>
      </c>
      <c r="R49" s="187">
        <f>ROUND(E49*Q49,2)</f>
        <v>0</v>
      </c>
      <c r="S49" s="187"/>
      <c r="T49" s="187" t="s">
        <v>392</v>
      </c>
      <c r="U49" s="205" t="s">
        <v>393</v>
      </c>
      <c r="V49" s="202">
        <v>0</v>
      </c>
      <c r="W49" s="202">
        <f>ROUND(E49*V49,2)</f>
        <v>0</v>
      </c>
      <c r="X49" s="202"/>
      <c r="Y49" s="203">
        <f>J49</f>
        <v>0</v>
      </c>
      <c r="Z49" s="203">
        <f>L49</f>
        <v>2900</v>
      </c>
      <c r="AA49" s="203">
        <f>N49</f>
        <v>0</v>
      </c>
      <c r="AB49" s="203">
        <f>P49</f>
        <v>0</v>
      </c>
      <c r="AC49" s="203">
        <f>R49</f>
        <v>0</v>
      </c>
      <c r="AD49" s="203">
        <f>W49</f>
        <v>0</v>
      </c>
      <c r="AE49" s="157"/>
      <c r="AF49" s="203">
        <f>G49</f>
        <v>0</v>
      </c>
      <c r="AG49" s="157" t="s">
        <v>399</v>
      </c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</row>
    <row r="50" spans="1:60" ht="26.25" customHeight="1" outlineLevel="3" x14ac:dyDescent="0.2">
      <c r="A50" s="154"/>
      <c r="B50" s="188"/>
      <c r="C50" s="320" t="s">
        <v>99</v>
      </c>
      <c r="D50" s="321"/>
      <c r="E50" s="321"/>
      <c r="F50" s="321"/>
      <c r="G50" s="322"/>
      <c r="H50" s="206"/>
      <c r="I50" s="207"/>
      <c r="J50" s="207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157"/>
      <c r="Z50" s="157"/>
      <c r="AA50" s="157"/>
      <c r="AB50" s="157"/>
      <c r="AC50" s="157"/>
      <c r="AD50" s="157"/>
      <c r="AE50" s="157"/>
      <c r="AF50" s="157"/>
      <c r="AG50" s="157" t="s">
        <v>153</v>
      </c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</row>
    <row r="51" spans="1:60" outlineLevel="3" x14ac:dyDescent="0.2">
      <c r="A51" s="176">
        <v>33</v>
      </c>
      <c r="B51" s="177" t="s">
        <v>382</v>
      </c>
      <c r="C51" s="178" t="s">
        <v>383</v>
      </c>
      <c r="D51" s="179" t="s">
        <v>384</v>
      </c>
      <c r="E51" s="180">
        <v>6</v>
      </c>
      <c r="F51" s="217"/>
      <c r="G51" s="201">
        <f>E51*F51</f>
        <v>0</v>
      </c>
      <c r="H51" s="209" t="s">
        <v>391</v>
      </c>
      <c r="I51" s="200">
        <v>0</v>
      </c>
      <c r="J51" s="200">
        <f>ROUND(E51*I51,2)</f>
        <v>0</v>
      </c>
      <c r="K51" s="181">
        <v>350</v>
      </c>
      <c r="L51" s="181">
        <f>ROUND(E51*K51,2)</f>
        <v>2100</v>
      </c>
      <c r="M51" s="181">
        <v>21</v>
      </c>
      <c r="N51" s="181">
        <f>G51*(1+M51/100)</f>
        <v>0</v>
      </c>
      <c r="O51" s="181">
        <v>0</v>
      </c>
      <c r="P51" s="181">
        <f>ROUND(E51*O51,2)</f>
        <v>0</v>
      </c>
      <c r="Q51" s="181">
        <v>0</v>
      </c>
      <c r="R51" s="181">
        <f>ROUND(E51*Q51,2)</f>
        <v>0</v>
      </c>
      <c r="S51" s="181"/>
      <c r="T51" s="181" t="s">
        <v>396</v>
      </c>
      <c r="U51" s="201" t="s">
        <v>393</v>
      </c>
      <c r="V51" s="202">
        <v>0</v>
      </c>
      <c r="W51" s="202">
        <f>ROUND(E51*V51,2)</f>
        <v>0</v>
      </c>
      <c r="X51" s="202"/>
      <c r="Y51" s="203">
        <f>J51</f>
        <v>0</v>
      </c>
      <c r="Z51" s="203">
        <f>L51</f>
        <v>2100</v>
      </c>
      <c r="AA51" s="203">
        <f>N51</f>
        <v>0</v>
      </c>
      <c r="AB51" s="203">
        <f>P51</f>
        <v>0</v>
      </c>
      <c r="AC51" s="203">
        <f>R51</f>
        <v>0</v>
      </c>
      <c r="AD51" s="203">
        <f>W51</f>
        <v>0</v>
      </c>
      <c r="AE51" s="157"/>
      <c r="AF51" s="203">
        <f>G51</f>
        <v>0</v>
      </c>
      <c r="AG51" s="157" t="s">
        <v>399</v>
      </c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</row>
    <row r="52" spans="1:60" outlineLevel="3" x14ac:dyDescent="0.2">
      <c r="A52" s="182">
        <v>34</v>
      </c>
      <c r="B52" s="183" t="s">
        <v>385</v>
      </c>
      <c r="C52" s="184" t="s">
        <v>386</v>
      </c>
      <c r="D52" s="185" t="s">
        <v>107</v>
      </c>
      <c r="E52" s="186">
        <v>1</v>
      </c>
      <c r="F52" s="218"/>
      <c r="G52" s="205">
        <f>E52*F52</f>
        <v>0</v>
      </c>
      <c r="H52" s="210" t="s">
        <v>391</v>
      </c>
      <c r="I52" s="204">
        <v>0</v>
      </c>
      <c r="J52" s="204">
        <f>ROUND(E52*I52,2)</f>
        <v>0</v>
      </c>
      <c r="K52" s="187">
        <v>7600</v>
      </c>
      <c r="L52" s="187">
        <f>ROUND(E52*K52,2)</f>
        <v>7600</v>
      </c>
      <c r="M52" s="187">
        <v>21</v>
      </c>
      <c r="N52" s="187">
        <f>G52*(1+M52/100)</f>
        <v>0</v>
      </c>
      <c r="O52" s="187">
        <v>0</v>
      </c>
      <c r="P52" s="187">
        <f>ROUND(E52*O52,2)</f>
        <v>0</v>
      </c>
      <c r="Q52" s="187">
        <v>0</v>
      </c>
      <c r="R52" s="187">
        <f>ROUND(E52*Q52,2)</f>
        <v>0</v>
      </c>
      <c r="S52" s="187"/>
      <c r="T52" s="187" t="s">
        <v>396</v>
      </c>
      <c r="U52" s="205" t="s">
        <v>393</v>
      </c>
      <c r="V52" s="202">
        <v>0</v>
      </c>
      <c r="W52" s="202">
        <f>ROUND(E52*V52,2)</f>
        <v>0</v>
      </c>
      <c r="X52" s="202"/>
      <c r="Y52" s="203">
        <f>J52</f>
        <v>0</v>
      </c>
      <c r="Z52" s="203">
        <f>L52</f>
        <v>7600</v>
      </c>
      <c r="AA52" s="203">
        <f>N52</f>
        <v>0</v>
      </c>
      <c r="AB52" s="203">
        <f>P52</f>
        <v>0</v>
      </c>
      <c r="AC52" s="203">
        <f>R52</f>
        <v>0</v>
      </c>
      <c r="AD52" s="203">
        <f>W52</f>
        <v>0</v>
      </c>
      <c r="AE52" s="157"/>
      <c r="AF52" s="203">
        <f>G52</f>
        <v>0</v>
      </c>
      <c r="AG52" s="157" t="s">
        <v>399</v>
      </c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</row>
    <row r="54" spans="1:60" x14ac:dyDescent="0.2">
      <c r="A54" s="130" t="s">
        <v>41</v>
      </c>
    </row>
    <row r="55" spans="1:60" x14ac:dyDescent="0.2">
      <c r="A55" s="130" t="s">
        <v>300</v>
      </c>
    </row>
    <row r="56" spans="1:60" x14ac:dyDescent="0.2">
      <c r="A56" s="130" t="s">
        <v>108</v>
      </c>
    </row>
    <row r="57" spans="1:60" x14ac:dyDescent="0.2">
      <c r="A57" s="130" t="s">
        <v>59</v>
      </c>
    </row>
    <row r="58" spans="1:60" x14ac:dyDescent="0.2">
      <c r="A58" s="131" t="s">
        <v>401</v>
      </c>
    </row>
  </sheetData>
  <sheetProtection algorithmName="SHA-512" hashValue="ooah52+mfxn01b5CB1TKqF0HzJ2ODfDohnj7uLOIdPNgrLOxgFcGi6XXSWTskZvhrRedNg52m4DMzTiYLs3z0Q==" saltValue="i72svNG5xQUJQz1TaJ6DDg==" spinCount="100000" sheet="1" objects="1" scenarios="1"/>
  <mergeCells count="8">
    <mergeCell ref="C28:G28"/>
    <mergeCell ref="C33:G33"/>
    <mergeCell ref="C50:G50"/>
    <mergeCell ref="A1:G1"/>
    <mergeCell ref="C2:G2"/>
    <mergeCell ref="C3:G3"/>
    <mergeCell ref="C4:G4"/>
    <mergeCell ref="C26:G26"/>
  </mergeCells>
  <pageMargins left="0.7" right="0.7" top="0.78740157499999996" bottom="0.78740157499999996" header="0.3" footer="0.3"/>
  <pageSetup paperSize="9" scale="9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23" t="s">
        <v>5</v>
      </c>
      <c r="B1" s="323"/>
      <c r="C1" s="324"/>
      <c r="D1" s="323"/>
      <c r="E1" s="323"/>
      <c r="F1" s="323"/>
      <c r="G1" s="323"/>
    </row>
    <row r="2" spans="1:7" ht="24.95" customHeight="1" x14ac:dyDescent="0.2">
      <c r="A2" s="67" t="s">
        <v>30</v>
      </c>
      <c r="B2" s="66"/>
      <c r="C2" s="325"/>
      <c r="D2" s="325"/>
      <c r="E2" s="325"/>
      <c r="F2" s="325"/>
      <c r="G2" s="326"/>
    </row>
    <row r="3" spans="1:7" ht="24.95" hidden="1" customHeight="1" x14ac:dyDescent="0.2">
      <c r="A3" s="67" t="s">
        <v>6</v>
      </c>
      <c r="B3" s="66"/>
      <c r="C3" s="325"/>
      <c r="D3" s="325"/>
      <c r="E3" s="325"/>
      <c r="F3" s="325"/>
      <c r="G3" s="326"/>
    </row>
    <row r="4" spans="1:7" ht="24.95" hidden="1" customHeight="1" x14ac:dyDescent="0.2">
      <c r="A4" s="67" t="s">
        <v>7</v>
      </c>
      <c r="B4" s="66"/>
      <c r="C4" s="325"/>
      <c r="D4" s="325"/>
      <c r="E4" s="325"/>
      <c r="F4" s="325"/>
      <c r="G4" s="32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45</vt:i4>
      </vt:variant>
    </vt:vector>
  </HeadingPairs>
  <TitlesOfParts>
    <vt:vector size="51" baseType="lpstr">
      <vt:lpstr>Pokyny pro vyplnění</vt:lpstr>
      <vt:lpstr>Rekapitulace</vt:lpstr>
      <vt:lpstr>01 OVN</vt:lpstr>
      <vt:lpstr>02 Architektonicko stav. řešení</vt:lpstr>
      <vt:lpstr>03 Hromosvod a uzemnění</vt:lpstr>
      <vt:lpstr>VzorPolozky</vt:lpstr>
      <vt:lpstr>Rekapitulace!CelkemDPHVypocet</vt:lpstr>
      <vt:lpstr>CenaCelkem</vt:lpstr>
      <vt:lpstr>CenaCelkemBezDPH</vt:lpstr>
      <vt:lpstr>Rekapitulace!CenaCelkemVypocet</vt:lpstr>
      <vt:lpstr>cisloobjektu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oadresa</vt:lpstr>
      <vt:lpstr>Rekapitulace!Objednatel</vt:lpstr>
      <vt:lpstr>Rekapitulace!Objekt</vt:lpstr>
      <vt:lpstr>'01 OVN'!Oblast_tisku</vt:lpstr>
      <vt:lpstr>'02 Architektonicko stav. řešení'!Oblast_tisku</vt:lpstr>
      <vt:lpstr>'03 Hromosvod a uzemnění'!Oblast_tisku</vt:lpstr>
      <vt:lpstr>Rekapitulace!Oblast_tisku</vt:lpstr>
      <vt:lpstr>Rekapitulace!odic</vt:lpstr>
      <vt:lpstr>Rekapitulace!oico</vt:lpstr>
      <vt:lpstr>Rekapitulace!omisto</vt:lpstr>
      <vt:lpstr>Rekapitulace!onazev</vt:lpstr>
      <vt:lpstr>Rekapitulace!opsc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Rekapitulace!SazbaDPH1</vt:lpstr>
      <vt:lpstr>Rekapitulace!SazbaDPH2</vt:lpstr>
      <vt:lpstr>Vypracoval</vt:lpstr>
      <vt:lpstr>ZakladDPHSni</vt:lpstr>
      <vt:lpstr>Rekapitulace!ZakladDPHSniVypocet</vt:lpstr>
      <vt:lpstr>ZakladDPHZakl</vt:lpstr>
      <vt:lpstr>Rekapitulace!ZakladDPHZaklVypocet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Moták</dc:creator>
  <cp:lastModifiedBy>Jan Moták</cp:lastModifiedBy>
  <cp:lastPrinted>2018-12-07T15:48:58Z</cp:lastPrinted>
  <dcterms:created xsi:type="dcterms:W3CDTF">2009-04-08T07:15:50Z</dcterms:created>
  <dcterms:modified xsi:type="dcterms:W3CDTF">2018-12-07T15:50:23Z</dcterms:modified>
</cp:coreProperties>
</file>