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C:\Users\Petra\Desktop\D.1.4c_VZT_výběr zhotovitele_MŠ Bartuškova kuchyň\"/>
    </mc:Choice>
  </mc:AlternateContent>
  <xr:revisionPtr revIDLastSave="0" documentId="8_{A49155DB-9BD0-4888-BA2B-2B4ADCACC507}" xr6:coauthVersionLast="47" xr6:coauthVersionMax="47" xr10:uidLastSave="{00000000-0000-0000-0000-000000000000}"/>
  <bookViews>
    <workbookView xWindow="2730" yWindow="15" windowWidth="13035" windowHeight="15585" xr2:uid="{00000000-000D-0000-FFFF-FFFF00000000}"/>
  </bookViews>
  <sheets>
    <sheet name="Rekapitulace stavby" sheetId="1" r:id="rId1"/>
    <sheet name="SO01 - MŠ Třebíč, Bartušk..." sheetId="2" r:id="rId2"/>
  </sheets>
  <definedNames>
    <definedName name="_xlnm._FilterDatabase" localSheetId="1" hidden="1">'SO01 - MŠ Třebíč, Bartušk...'!$C$113:$K$204</definedName>
    <definedName name="_xlnm.Print_Titles" localSheetId="0">'Rekapitulace stavby'!$92:$92</definedName>
    <definedName name="_xlnm.Print_Titles" localSheetId="1">'SO01 - MŠ Třebíč, Bartušk...'!$113:$113</definedName>
    <definedName name="_xlnm.Print_Area" localSheetId="0">'Rekapitulace stavby'!$D$4:$AO$76,'Rekapitulace stavby'!$C$82:$AQ$96</definedName>
    <definedName name="_xlnm.Print_Area" localSheetId="1">'SO01 - MŠ Třebíč, Bartušk...'!$C$4:$J$76,'SO01 - MŠ Třebíč, Bartušk...'!$C$82:$J$97,'SO01 - MŠ Třebíč, Bartušk...'!$C$103:$J$204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5" i="2" l="1"/>
  <c r="J34" i="2"/>
  <c r="AY95" i="1"/>
  <c r="J33" i="2"/>
  <c r="AX95" i="1" s="1"/>
  <c r="BI203" i="2"/>
  <c r="BH203" i="2"/>
  <c r="BG203" i="2"/>
  <c r="BF203" i="2"/>
  <c r="T203" i="2"/>
  <c r="R203" i="2"/>
  <c r="P203" i="2"/>
  <c r="BI201" i="2"/>
  <c r="BH201" i="2"/>
  <c r="BG201" i="2"/>
  <c r="BF201" i="2"/>
  <c r="T201" i="2"/>
  <c r="R201" i="2"/>
  <c r="P201" i="2"/>
  <c r="BI199" i="2"/>
  <c r="BH199" i="2"/>
  <c r="BG199" i="2"/>
  <c r="BF199" i="2"/>
  <c r="T199" i="2"/>
  <c r="R199" i="2"/>
  <c r="P199" i="2"/>
  <c r="BI197" i="2"/>
  <c r="BH197" i="2"/>
  <c r="BG197" i="2"/>
  <c r="BF197" i="2"/>
  <c r="T197" i="2"/>
  <c r="R197" i="2"/>
  <c r="P197" i="2"/>
  <c r="BI195" i="2"/>
  <c r="BH195" i="2"/>
  <c r="BG195" i="2"/>
  <c r="BF195" i="2"/>
  <c r="T195" i="2"/>
  <c r="R195" i="2"/>
  <c r="P195" i="2"/>
  <c r="BI193" i="2"/>
  <c r="BH193" i="2"/>
  <c r="BG193" i="2"/>
  <c r="BF193" i="2"/>
  <c r="T193" i="2"/>
  <c r="R193" i="2"/>
  <c r="P193" i="2"/>
  <c r="BI191" i="2"/>
  <c r="BH191" i="2"/>
  <c r="BG191" i="2"/>
  <c r="BF191" i="2"/>
  <c r="T191" i="2"/>
  <c r="R191" i="2"/>
  <c r="P191" i="2"/>
  <c r="BI189" i="2"/>
  <c r="BH189" i="2"/>
  <c r="BG189" i="2"/>
  <c r="BF189" i="2"/>
  <c r="T189" i="2"/>
  <c r="R189" i="2"/>
  <c r="P189" i="2"/>
  <c r="BI187" i="2"/>
  <c r="BH187" i="2"/>
  <c r="BG187" i="2"/>
  <c r="BF187" i="2"/>
  <c r="T187" i="2"/>
  <c r="R187" i="2"/>
  <c r="P187" i="2"/>
  <c r="BI185" i="2"/>
  <c r="BH185" i="2"/>
  <c r="BG185" i="2"/>
  <c r="BF185" i="2"/>
  <c r="T185" i="2"/>
  <c r="R185" i="2"/>
  <c r="P185" i="2"/>
  <c r="BI183" i="2"/>
  <c r="BH183" i="2"/>
  <c r="BG183" i="2"/>
  <c r="BF183" i="2"/>
  <c r="T183" i="2"/>
  <c r="R183" i="2"/>
  <c r="P183" i="2"/>
  <c r="BI181" i="2"/>
  <c r="BH181" i="2"/>
  <c r="BG181" i="2"/>
  <c r="BF181" i="2"/>
  <c r="T181" i="2"/>
  <c r="R181" i="2"/>
  <c r="P181" i="2"/>
  <c r="BI179" i="2"/>
  <c r="BH179" i="2"/>
  <c r="BG179" i="2"/>
  <c r="BF179" i="2"/>
  <c r="T179" i="2"/>
  <c r="R179" i="2"/>
  <c r="P179" i="2"/>
  <c r="BI177" i="2"/>
  <c r="BH177" i="2"/>
  <c r="BG177" i="2"/>
  <c r="BF177" i="2"/>
  <c r="T177" i="2"/>
  <c r="R177" i="2"/>
  <c r="P177" i="2"/>
  <c r="BI175" i="2"/>
  <c r="BH175" i="2"/>
  <c r="BG175" i="2"/>
  <c r="BF175" i="2"/>
  <c r="T175" i="2"/>
  <c r="R175" i="2"/>
  <c r="P175" i="2"/>
  <c r="BI173" i="2"/>
  <c r="BH173" i="2"/>
  <c r="BG173" i="2"/>
  <c r="BF173" i="2"/>
  <c r="T173" i="2"/>
  <c r="R173" i="2"/>
  <c r="P173" i="2"/>
  <c r="BI171" i="2"/>
  <c r="BH171" i="2"/>
  <c r="BG171" i="2"/>
  <c r="BF171" i="2"/>
  <c r="T171" i="2"/>
  <c r="R171" i="2"/>
  <c r="P171" i="2"/>
  <c r="BI169" i="2"/>
  <c r="BH169" i="2"/>
  <c r="BG169" i="2"/>
  <c r="BF169" i="2"/>
  <c r="T169" i="2"/>
  <c r="R169" i="2"/>
  <c r="P169" i="2"/>
  <c r="BI167" i="2"/>
  <c r="BH167" i="2"/>
  <c r="BG167" i="2"/>
  <c r="BF167" i="2"/>
  <c r="T167" i="2"/>
  <c r="R167" i="2"/>
  <c r="P167" i="2"/>
  <c r="BI165" i="2"/>
  <c r="BH165" i="2"/>
  <c r="BG165" i="2"/>
  <c r="BF165" i="2"/>
  <c r="T165" i="2"/>
  <c r="R165" i="2"/>
  <c r="P165" i="2"/>
  <c r="BI163" i="2"/>
  <c r="BH163" i="2"/>
  <c r="BG163" i="2"/>
  <c r="BF163" i="2"/>
  <c r="T163" i="2"/>
  <c r="R163" i="2"/>
  <c r="P163" i="2"/>
  <c r="BI161" i="2"/>
  <c r="BH161" i="2"/>
  <c r="BG161" i="2"/>
  <c r="BF161" i="2"/>
  <c r="T161" i="2"/>
  <c r="R161" i="2"/>
  <c r="P161" i="2"/>
  <c r="BI159" i="2"/>
  <c r="BH159" i="2"/>
  <c r="BG159" i="2"/>
  <c r="BF159" i="2"/>
  <c r="T159" i="2"/>
  <c r="R159" i="2"/>
  <c r="P159" i="2"/>
  <c r="BI157" i="2"/>
  <c r="BH157" i="2"/>
  <c r="BG157" i="2"/>
  <c r="BF157" i="2"/>
  <c r="T157" i="2"/>
  <c r="R157" i="2"/>
  <c r="P157" i="2"/>
  <c r="BI155" i="2"/>
  <c r="BH155" i="2"/>
  <c r="BG155" i="2"/>
  <c r="BF155" i="2"/>
  <c r="T155" i="2"/>
  <c r="R155" i="2"/>
  <c r="P155" i="2"/>
  <c r="BI153" i="2"/>
  <c r="BH153" i="2"/>
  <c r="BG153" i="2"/>
  <c r="BF153" i="2"/>
  <c r="T153" i="2"/>
  <c r="R153" i="2"/>
  <c r="P153" i="2"/>
  <c r="BI151" i="2"/>
  <c r="BH151" i="2"/>
  <c r="BG151" i="2"/>
  <c r="BF151" i="2"/>
  <c r="T151" i="2"/>
  <c r="R151" i="2"/>
  <c r="P151" i="2"/>
  <c r="BI149" i="2"/>
  <c r="BH149" i="2"/>
  <c r="BG149" i="2"/>
  <c r="BF149" i="2"/>
  <c r="T149" i="2"/>
  <c r="R149" i="2"/>
  <c r="P149" i="2"/>
  <c r="BI147" i="2"/>
  <c r="BH147" i="2"/>
  <c r="BG147" i="2"/>
  <c r="BF147" i="2"/>
  <c r="T147" i="2"/>
  <c r="R147" i="2"/>
  <c r="P147" i="2"/>
  <c r="BI145" i="2"/>
  <c r="BH145" i="2"/>
  <c r="BG145" i="2"/>
  <c r="BF145" i="2"/>
  <c r="T145" i="2"/>
  <c r="R145" i="2"/>
  <c r="P145" i="2"/>
  <c r="BI143" i="2"/>
  <c r="BH143" i="2"/>
  <c r="BG143" i="2"/>
  <c r="BF143" i="2"/>
  <c r="T143" i="2"/>
  <c r="R143" i="2"/>
  <c r="P143" i="2"/>
  <c r="BI141" i="2"/>
  <c r="BH141" i="2"/>
  <c r="BG141" i="2"/>
  <c r="BF141" i="2"/>
  <c r="T141" i="2"/>
  <c r="R141" i="2"/>
  <c r="P141" i="2"/>
  <c r="BI139" i="2"/>
  <c r="BH139" i="2"/>
  <c r="BG139" i="2"/>
  <c r="BF139" i="2"/>
  <c r="T139" i="2"/>
  <c r="R139" i="2"/>
  <c r="P139" i="2"/>
  <c r="BI137" i="2"/>
  <c r="BH137" i="2"/>
  <c r="BG137" i="2"/>
  <c r="BF137" i="2"/>
  <c r="T137" i="2"/>
  <c r="R137" i="2"/>
  <c r="P137" i="2"/>
  <c r="BI135" i="2"/>
  <c r="BH135" i="2"/>
  <c r="BG135" i="2"/>
  <c r="BF135" i="2"/>
  <c r="T135" i="2"/>
  <c r="R135" i="2"/>
  <c r="P135" i="2"/>
  <c r="BI133" i="2"/>
  <c r="BH133" i="2"/>
  <c r="BG133" i="2"/>
  <c r="BF133" i="2"/>
  <c r="T133" i="2"/>
  <c r="R133" i="2"/>
  <c r="P133" i="2"/>
  <c r="BI131" i="2"/>
  <c r="BH131" i="2"/>
  <c r="BG131" i="2"/>
  <c r="BF131" i="2"/>
  <c r="T131" i="2"/>
  <c r="R131" i="2"/>
  <c r="P131" i="2"/>
  <c r="BI129" i="2"/>
  <c r="BH129" i="2"/>
  <c r="BG129" i="2"/>
  <c r="BF129" i="2"/>
  <c r="T129" i="2"/>
  <c r="R129" i="2"/>
  <c r="P129" i="2"/>
  <c r="BI127" i="2"/>
  <c r="BH127" i="2"/>
  <c r="BG127" i="2"/>
  <c r="BF127" i="2"/>
  <c r="T127" i="2"/>
  <c r="R127" i="2"/>
  <c r="P127" i="2"/>
  <c r="BI125" i="2"/>
  <c r="BH125" i="2"/>
  <c r="BG125" i="2"/>
  <c r="BF125" i="2"/>
  <c r="T125" i="2"/>
  <c r="R125" i="2"/>
  <c r="P125" i="2"/>
  <c r="BI123" i="2"/>
  <c r="BH123" i="2"/>
  <c r="BG123" i="2"/>
  <c r="BF123" i="2"/>
  <c r="T123" i="2"/>
  <c r="R123" i="2"/>
  <c r="P123" i="2"/>
  <c r="BI121" i="2"/>
  <c r="BH121" i="2"/>
  <c r="BG121" i="2"/>
  <c r="BF121" i="2"/>
  <c r="T121" i="2"/>
  <c r="R121" i="2"/>
  <c r="P121" i="2"/>
  <c r="BI119" i="2"/>
  <c r="BH119" i="2"/>
  <c r="BG119" i="2"/>
  <c r="BF119" i="2"/>
  <c r="T119" i="2"/>
  <c r="R119" i="2"/>
  <c r="P119" i="2"/>
  <c r="BI117" i="2"/>
  <c r="BH117" i="2"/>
  <c r="BG117" i="2"/>
  <c r="BF117" i="2"/>
  <c r="T117" i="2"/>
  <c r="R117" i="2"/>
  <c r="P117" i="2"/>
  <c r="F110" i="2"/>
  <c r="F108" i="2"/>
  <c r="E106" i="2"/>
  <c r="F89" i="2"/>
  <c r="F87" i="2"/>
  <c r="E85" i="2"/>
  <c r="J22" i="2"/>
  <c r="E22" i="2"/>
  <c r="J90" i="2"/>
  <c r="J21" i="2"/>
  <c r="J19" i="2"/>
  <c r="E19" i="2"/>
  <c r="J110" i="2"/>
  <c r="J18" i="2"/>
  <c r="J16" i="2"/>
  <c r="E16" i="2"/>
  <c r="F90" i="2"/>
  <c r="J15" i="2"/>
  <c r="J10" i="2"/>
  <c r="J108" i="2"/>
  <c r="L90" i="1"/>
  <c r="AM90" i="1"/>
  <c r="AM89" i="1"/>
  <c r="L89" i="1"/>
  <c r="AM87" i="1"/>
  <c r="L87" i="1"/>
  <c r="L85" i="1"/>
  <c r="L84" i="1"/>
  <c r="BK203" i="2"/>
  <c r="J201" i="2"/>
  <c r="BK179" i="2"/>
  <c r="BK161" i="2"/>
  <c r="J157" i="2"/>
  <c r="J143" i="2"/>
  <c r="BK141" i="2"/>
  <c r="J127" i="2"/>
  <c r="J125" i="2"/>
  <c r="J123" i="2"/>
  <c r="J169" i="2"/>
  <c r="BK167" i="2"/>
  <c r="BK163" i="2"/>
  <c r="J159" i="2"/>
  <c r="BK153" i="2"/>
  <c r="J135" i="2"/>
  <c r="J129" i="2"/>
  <c r="AS94" i="1"/>
  <c r="BK199" i="2"/>
  <c r="J195" i="2"/>
  <c r="J191" i="2"/>
  <c r="BK189" i="2"/>
  <c r="BK187" i="2"/>
  <c r="J183" i="2"/>
  <c r="BK175" i="2"/>
  <c r="BK171" i="2"/>
  <c r="J165" i="2"/>
  <c r="J155" i="2"/>
  <c r="J149" i="2"/>
  <c r="J147" i="2"/>
  <c r="BK137" i="2"/>
  <c r="BK133" i="2"/>
  <c r="BK131" i="2"/>
  <c r="BK121" i="2"/>
  <c r="BK119" i="2"/>
  <c r="BK117" i="2"/>
  <c r="J203" i="2"/>
  <c r="J199" i="2"/>
  <c r="BK197" i="2"/>
  <c r="BK195" i="2"/>
  <c r="BK193" i="2"/>
  <c r="J189" i="2"/>
  <c r="BK185" i="2"/>
  <c r="J181" i="2"/>
  <c r="J179" i="2"/>
  <c r="BK177" i="2"/>
  <c r="J173" i="2"/>
  <c r="BK169" i="2"/>
  <c r="J167" i="2"/>
  <c r="BK159" i="2"/>
  <c r="J151" i="2"/>
  <c r="J141" i="2"/>
  <c r="J131" i="2"/>
  <c r="BK127" i="2"/>
  <c r="BK125" i="2"/>
  <c r="J119" i="2"/>
  <c r="J193" i="2"/>
  <c r="BK191" i="2"/>
  <c r="BK183" i="2"/>
  <c r="J177" i="2"/>
  <c r="J175" i="2"/>
  <c r="BK173" i="2"/>
  <c r="J171" i="2"/>
  <c r="BK165" i="2"/>
  <c r="J161" i="2"/>
  <c r="BK157" i="2"/>
  <c r="J153" i="2"/>
  <c r="J145" i="2"/>
  <c r="BK139" i="2"/>
  <c r="BK123" i="2"/>
  <c r="BK201" i="2"/>
  <c r="J197" i="2"/>
  <c r="J187" i="2"/>
  <c r="J185" i="2"/>
  <c r="BK181" i="2"/>
  <c r="J163" i="2"/>
  <c r="BK149" i="2"/>
  <c r="BK145" i="2"/>
  <c r="BK143" i="2"/>
  <c r="J137" i="2"/>
  <c r="J133" i="2"/>
  <c r="J121" i="2"/>
  <c r="BK155" i="2"/>
  <c r="BK151" i="2"/>
  <c r="BK147" i="2"/>
  <c r="J139" i="2"/>
  <c r="BK135" i="2"/>
  <c r="BK129" i="2"/>
  <c r="J117" i="2"/>
  <c r="P116" i="2" l="1"/>
  <c r="P115" i="2" s="1"/>
  <c r="P114" i="2" s="1"/>
  <c r="AU95" i="1" s="1"/>
  <c r="AU94" i="1" s="1"/>
  <c r="R116" i="2"/>
  <c r="R115" i="2" s="1"/>
  <c r="R114" i="2" s="1"/>
  <c r="BK116" i="2"/>
  <c r="J116" i="2" s="1"/>
  <c r="J96" i="2" s="1"/>
  <c r="T116" i="2"/>
  <c r="T115" i="2" s="1"/>
  <c r="T114" i="2" s="1"/>
  <c r="J111" i="2"/>
  <c r="J87" i="2"/>
  <c r="BE119" i="2"/>
  <c r="BE121" i="2"/>
  <c r="BE149" i="2"/>
  <c r="F111" i="2"/>
  <c r="BE117" i="2"/>
  <c r="BE123" i="2"/>
  <c r="BE127" i="2"/>
  <c r="BE131" i="2"/>
  <c r="BE137" i="2"/>
  <c r="BE139" i="2"/>
  <c r="BE147" i="2"/>
  <c r="BE167" i="2"/>
  <c r="BE173" i="2"/>
  <c r="BE195" i="2"/>
  <c r="BE199" i="2"/>
  <c r="J89" i="2"/>
  <c r="BE125" i="2"/>
  <c r="BE129" i="2"/>
  <c r="BE185" i="2"/>
  <c r="BE203" i="2"/>
  <c r="BE133" i="2"/>
  <c r="BE163" i="2"/>
  <c r="BE165" i="2"/>
  <c r="BE135" i="2"/>
  <c r="BE141" i="2"/>
  <c r="BE143" i="2"/>
  <c r="BE153" i="2"/>
  <c r="BE161" i="2"/>
  <c r="BE177" i="2"/>
  <c r="BE179" i="2"/>
  <c r="BE181" i="2"/>
  <c r="BE151" i="2"/>
  <c r="BE155" i="2"/>
  <c r="BE157" i="2"/>
  <c r="BE171" i="2"/>
  <c r="BE175" i="2"/>
  <c r="BE183" i="2"/>
  <c r="BE187" i="2"/>
  <c r="BE189" i="2"/>
  <c r="BE191" i="2"/>
  <c r="BE193" i="2"/>
  <c r="BE197" i="2"/>
  <c r="BE201" i="2"/>
  <c r="BE145" i="2"/>
  <c r="BE159" i="2"/>
  <c r="BE169" i="2"/>
  <c r="F32" i="2"/>
  <c r="BA95" i="1" s="1"/>
  <c r="BA94" i="1" s="1"/>
  <c r="W30" i="1" s="1"/>
  <c r="F33" i="2"/>
  <c r="BB95" i="1"/>
  <c r="BB94" i="1" s="1"/>
  <c r="W31" i="1" s="1"/>
  <c r="F34" i="2"/>
  <c r="BC95" i="1" s="1"/>
  <c r="BC94" i="1" s="1"/>
  <c r="W32" i="1" s="1"/>
  <c r="F35" i="2"/>
  <c r="BD95" i="1"/>
  <c r="BD94" i="1" s="1"/>
  <c r="W33" i="1" s="1"/>
  <c r="J32" i="2"/>
  <c r="AW95" i="1" s="1"/>
  <c r="BK115" i="2" l="1"/>
  <c r="J115" i="2"/>
  <c r="J95" i="2" s="1"/>
  <c r="AW94" i="1"/>
  <c r="AK30" i="1"/>
  <c r="AX94" i="1"/>
  <c r="J31" i="2"/>
  <c r="AV95" i="1" s="1"/>
  <c r="AT95" i="1" s="1"/>
  <c r="AY94" i="1"/>
  <c r="F31" i="2"/>
  <c r="AZ95" i="1" s="1"/>
  <c r="AZ94" i="1" s="1"/>
  <c r="W29" i="1" s="1"/>
  <c r="BK114" i="2" l="1"/>
  <c r="J114" i="2"/>
  <c r="J28" i="2"/>
  <c r="AG95" i="1"/>
  <c r="AG94" i="1"/>
  <c r="AK26" i="1" s="1"/>
  <c r="AV94" i="1"/>
  <c r="AK29" i="1" s="1"/>
  <c r="AN95" i="1" l="1"/>
  <c r="J94" i="2"/>
  <c r="J37" i="2"/>
  <c r="AK35" i="1"/>
  <c r="AT94" i="1"/>
  <c r="AN94" i="1" l="1"/>
</calcChain>
</file>

<file path=xl/sharedStrings.xml><?xml version="1.0" encoding="utf-8"?>
<sst xmlns="http://schemas.openxmlformats.org/spreadsheetml/2006/main" count="1044" uniqueCount="324">
  <si>
    <t>Export Komplet</t>
  </si>
  <si>
    <t/>
  </si>
  <si>
    <t>2.0</t>
  </si>
  <si>
    <t>ZAMOK</t>
  </si>
  <si>
    <t>False</t>
  </si>
  <si>
    <t>{31b2c6d8-0101-459f-9c84-b2cac7c97c5a}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</si>
  <si>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</si>
  <si>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</si>
  <si>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</si>
  <si>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</si>
  <si>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</si>
  <si>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</si>
  <si>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</si>
  <si>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</si>
  <si>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SO01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</si>
  <si>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</si>
  <si>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</si>
  <si>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MŠ Třebíč, Bartuškova 886 - VZT kuchyně</t>
  </si>
  <si>
    <t>KSO:</t>
  </si>
  <si>
    <t>CC-CZ:</t>
  </si>
  <si>
    <t>Místo:</t>
  </si>
  <si>
    <t xml:space="preserve"> </t>
  </si>
  <si>
    <t>Datum:</t>
  </si>
  <si>
    <t>13. 12. 2023</t>
  </si>
  <si>
    <t>Zadavatel:</t>
  </si>
  <si>
    <t>IČ:</t>
  </si>
  <si>
    <t>MĚSTO TŘEBÍČ, Karlovo nám.104/55 Třebíč 674 01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</si>
  <si>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</si>
  <si>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</si>
  <si>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</si>
  <si>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</si>
  <si>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</si>
  <si>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</si>
  <si>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</si>
  <si>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</si>
  <si>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</si>
  <si>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</si>
  <si>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</si>
  <si>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</si>
  <si>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</si>
  <si>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</si>
  <si>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</si>
  <si>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</si>
  <si>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</si>
  <si>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</si>
  <si>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</si>
  <si>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</si>
  <si>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</si>
  <si>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</si>
  <si>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</si>
  <si>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</si>
  <si>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</si>
  <si>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</si>
  <si>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</si>
  <si>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</si>
  <si>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</si>
  <si>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</si>
  <si>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</si>
  <si>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</si>
  <si>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</si>
  <si>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</si>
  <si>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</si>
  <si>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</si>
  <si>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</si>
  <si>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</si>
  <si>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</si>
  <si>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</si>
  <si>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</si>
  <si>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</si>
  <si>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</si>
  <si>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</si>
  <si>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</si>
  <si>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</si>
  <si>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</si>
  <si>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</si>
  <si>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</si>
  <si>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</si>
  <si>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</si>
  <si>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</si>
  <si>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</si>
  <si>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</si>
  <si>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</si>
  <si>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</si>
  <si>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</si>
  <si>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</si>
  <si>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</si>
  <si>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</si>
  <si>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</si>
  <si>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PSV - PSV</t>
  </si>
  <si>
    <t xml:space="preserve">    Z-1 - Zař.č.1 - větrání kuchyně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</si>
  <si>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</si>
  <si>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</si>
  <si>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</si>
  <si>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</si>
  <si>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</si>
  <si>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</si>
  <si>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</si>
  <si>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</si>
  <si>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</si>
  <si>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</si>
  <si>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</si>
  <si>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</si>
  <si>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</si>
  <si>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PSV</t>
  </si>
  <si>
    <t>ROZPOCET</t>
  </si>
  <si>
    <t>Z-1</t>
  </si>
  <si>
    <t>Zař.č.1 - větrání kuchyně</t>
  </si>
  <si>
    <t>K</t>
  </si>
  <si>
    <t>751611116</t>
  </si>
  <si>
    <t>Montáž vzduchotechnické jednotky s rekuperací tepla s výměnou vzduchu do 5000 m3/h</t>
  </si>
  <si>
    <t>kus</t>
  </si>
  <si>
    <t>16</t>
  </si>
  <si>
    <t>729668995</t>
  </si>
  <si>
    <t>PP</t>
  </si>
  <si>
    <t>Montáž vzduchotechnické jednotky s rekuperací tepla s výměnou vzduchu do 5 000 m3/h</t>
  </si>
  <si>
    <t>1.1</t>
  </si>
  <si>
    <t xml:space="preserve">Kompaktní větrací jednotka s rekuperací </t>
  </si>
  <si>
    <t>-496259546</t>
  </si>
  <si>
    <t>Kompaktní větrací jednotka s rekuperací ve složení : přívodní ventilátor Vp=1700m3/h (EC motor), Vo=1700m3/h (EC motor), deskový rekuperátor včetně bypassu,  kazety filtrů přívod,odtah, interní bypass, vestavěný el.dohřívač uzavírací klapky vč.servophonů, pružné manžety. Podrobněji viz.specifikace zařízení D.1.4c.03</t>
  </si>
  <si>
    <t>3</t>
  </si>
  <si>
    <t>M</t>
  </si>
  <si>
    <t>1.1a</t>
  </si>
  <si>
    <t>Kompletní systém MaR pro zař.č.1.1</t>
  </si>
  <si>
    <t>32</t>
  </si>
  <si>
    <t>-2146927705</t>
  </si>
  <si>
    <t>Kompletní systém MaR pro zař.č.1 - vestavěný rozvaděč MaR, kompletní dodávka čidel, snímačů, servopohonů, kompletního prokabelování systému, zprovoznění, zaškolení obsluhy, revize. Podrobná specifikace viz.D.1.4c.03 a schéma kabeláží příloha technické zprávy</t>
  </si>
  <si>
    <t>4</t>
  </si>
  <si>
    <t>1.1b</t>
  </si>
  <si>
    <t>Tlačítko zvýšeného výkonu a signalizace stavu vzt do prostoru kuchyně, dodávky vč.montáže</t>
  </si>
  <si>
    <t>1859986408</t>
  </si>
  <si>
    <t>5</t>
  </si>
  <si>
    <t>1.1c</t>
  </si>
  <si>
    <t xml:space="preserve">Detektor kouře </t>
  </si>
  <si>
    <t>1898232316</t>
  </si>
  <si>
    <t>Detektor kouře do nasávacího vzt potrubí vč.kabeláže a montáže</t>
  </si>
  <si>
    <t>6</t>
  </si>
  <si>
    <t>1.1d</t>
  </si>
  <si>
    <t>Kompletní dodávka kabeláží vč.jističů, žlabů, vč.montáže, zapojení, zprovoznění, revize elektro, projektu</t>
  </si>
  <si>
    <t>608979147</t>
  </si>
  <si>
    <t>Kompletní dodávky kabeláží, jističů, zapojení, zprovoznění  dodávka vč.montáže a revize elektro (dle schématu kabeláží v příloze technické zprávy)</t>
  </si>
  <si>
    <t>7</t>
  </si>
  <si>
    <t>1.2</t>
  </si>
  <si>
    <t>Nerezová prostorová digestoř 2000x1300 vč.tukových filtrů a osvětlení, dodávka vč.montáže</t>
  </si>
  <si>
    <t>1951912778</t>
  </si>
  <si>
    <t>8</t>
  </si>
  <si>
    <t>1.3</t>
  </si>
  <si>
    <t>Nerezová digestoř nástěnná 1200x1200 vč.tukových filtrů,  dodávka vč.montáže</t>
  </si>
  <si>
    <t>-1016210348</t>
  </si>
  <si>
    <t>9</t>
  </si>
  <si>
    <t>751311302</t>
  </si>
  <si>
    <t>Mtž vyústi textilní kruhové D do 400 mm</t>
  </si>
  <si>
    <t>m</t>
  </si>
  <si>
    <t>-1513798685</t>
  </si>
  <si>
    <t>Montáž vyústí textilní kruhové, průměru přes 200 do 400 mm</t>
  </si>
  <si>
    <t>10</t>
  </si>
  <si>
    <t>1.4</t>
  </si>
  <si>
    <t xml:space="preserve">Textilní kruhová výustka </t>
  </si>
  <si>
    <t>-169855323</t>
  </si>
  <si>
    <t xml:space="preserve">Textilní kruhová výustka kruhová DN 355 vč.závěsného systému a obručí, které zajistí držení tvaru i když potrubím nebude proudit vzduch, barva bílá (případně dle požadavku provozovatele ze základního vzorníku RAL výrobce) </t>
  </si>
  <si>
    <t>11</t>
  </si>
  <si>
    <t>751344114</t>
  </si>
  <si>
    <t>Mtž tlumiče hluku pro kruhové potrubí D do 400 mm</t>
  </si>
  <si>
    <t>-1252773817</t>
  </si>
  <si>
    <t>Montáž tlumičů hluku pro kruhové potrubí, průměru přes 300 do 400 mm</t>
  </si>
  <si>
    <t>13</t>
  </si>
  <si>
    <t>1.5</t>
  </si>
  <si>
    <t>Tlumič hluku do kruhového potrubí DN 355 dl.1500mm pozink</t>
  </si>
  <si>
    <t>714856745</t>
  </si>
  <si>
    <t>Tlumič hluku do kruhového potrubí DN 355 dl.1500mm pozink, provedení s těsněním</t>
  </si>
  <si>
    <t>14</t>
  </si>
  <si>
    <t>1.6</t>
  </si>
  <si>
    <t>Tlumič hluku do kruhového potrubí DN 355 dl.600mm pozink</t>
  </si>
  <si>
    <t>2004547037</t>
  </si>
  <si>
    <t>Tlumič hluku do kruhového potrubí DN 355 dl.600mm pozink, provedení s těsněním</t>
  </si>
  <si>
    <t>751514877</t>
  </si>
  <si>
    <t>Mtž regulační a měřící clony do plech potrubí kruhové bez příruby D do 300 mm</t>
  </si>
  <si>
    <t>-489541801</t>
  </si>
  <si>
    <t>Montáž regulační nebo měřící clony do plechového potrubí  kruhové bez příruby, průměru přes 200 do 300 mm</t>
  </si>
  <si>
    <t>1.7</t>
  </si>
  <si>
    <t>Regulační klapka ruční DN250 pozink.plech</t>
  </si>
  <si>
    <t>ks</t>
  </si>
  <si>
    <t>2020527233</t>
  </si>
  <si>
    <t>17</t>
  </si>
  <si>
    <t>751514876</t>
  </si>
  <si>
    <t>Mtž regulační a měřící clony do plech potrubí kruhové bez příruby D do 200 mm</t>
  </si>
  <si>
    <t>-1415987929</t>
  </si>
  <si>
    <t>Montáž regulační nebo měřící clony do plechového potrubí kruhové bez příruby, průměru přes 100 do 200 mm</t>
  </si>
  <si>
    <t>18</t>
  </si>
  <si>
    <t>429813000</t>
  </si>
  <si>
    <t>Regulační klapka ruční DN 200 pozink.plech</t>
  </si>
  <si>
    <t>-1710225022</t>
  </si>
  <si>
    <t>zař.č.1.8  Regulační klapka ruční DN 200 pozink.plech, provedení s těsněním</t>
  </si>
  <si>
    <t>19</t>
  </si>
  <si>
    <t>1.8</t>
  </si>
  <si>
    <t>Výfukový kus na střeše objektu</t>
  </si>
  <si>
    <t>-1002009850</t>
  </si>
  <si>
    <t>Výfukový kus na střeše objektu (tlumící nástavec a výfukový kus) nutno doměřit po demontáži stávajícího zařízení a upravit dle skutečnosti, dodávka vč.montáže, včetně RAL</t>
  </si>
  <si>
    <t>20</t>
  </si>
  <si>
    <t>751510044</t>
  </si>
  <si>
    <t>Vzduchotechnické potrubí pozink kruhové spirálně vinuté D do 400 mm</t>
  </si>
  <si>
    <t>-1589906092</t>
  </si>
  <si>
    <t>Vzduchotechnické potrubí z pozinkovaného plechu kruhové, trouba spirálně vinutá bez příruby, průměru přes 300 do 400 mm,provedení těsné,  dodávka vč.montáže</t>
  </si>
  <si>
    <t>751510014</t>
  </si>
  <si>
    <t>Vzduchotechnické potrubí pozink čtyřhranné průřezu do 0,28 m2</t>
  </si>
  <si>
    <t>1055896945</t>
  </si>
  <si>
    <t>Vzduchotechnické potrubí z pozinkovaného plechu  čtyřhranné s přírubou, průřezu přes 0,13 do 0,28 m2</t>
  </si>
  <si>
    <t>22</t>
  </si>
  <si>
    <t>R713000002</t>
  </si>
  <si>
    <t>Tepelná izolace kaučuková</t>
  </si>
  <si>
    <t>m2</t>
  </si>
  <si>
    <t>2129691508</t>
  </si>
  <si>
    <t xml:space="preserve">Tepelná kaučuková izolace tl.20mm s hliníkovou fólií (nasávací potrubí), samolepící, dodávka vč.montáže </t>
  </si>
  <si>
    <t>23</t>
  </si>
  <si>
    <t>R713000003</t>
  </si>
  <si>
    <t>Tepelná a protihluková izolace</t>
  </si>
  <si>
    <t>-696406275</t>
  </si>
  <si>
    <t>Tepelná a protihluková izolace (přívodní potrubí ve skladu, výfukové potrubí) tl.40mm ALS</t>
  </si>
  <si>
    <t>24</t>
  </si>
  <si>
    <t>R751000004</t>
  </si>
  <si>
    <t>Spojovací, těsnící, závěsný materiál</t>
  </si>
  <si>
    <t>kg</t>
  </si>
  <si>
    <t>-1091329545</t>
  </si>
  <si>
    <t>25</t>
  </si>
  <si>
    <t>R751000005</t>
  </si>
  <si>
    <t>Zprovoznění zařízení, zaregulování, funkční zkoušky, zaškolení obsluhy</t>
  </si>
  <si>
    <t>hod</t>
  </si>
  <si>
    <t>-1761246776</t>
  </si>
  <si>
    <t>Zprovoznění zařízení vzt, zaregulování, funkční zkoušky, zaškolení obsluhy</t>
  </si>
  <si>
    <t>26</t>
  </si>
  <si>
    <t>R751000006</t>
  </si>
  <si>
    <t>Zapojení kabeláží, nastavení a autorizované zprovoznění MaR</t>
  </si>
  <si>
    <t>1069639660</t>
  </si>
  <si>
    <t xml:space="preserve">Zapojení kabeláží, nastavení a autorizované zprovoznění systému, včetně revize </t>
  </si>
  <si>
    <t>27</t>
  </si>
  <si>
    <t>R751000007</t>
  </si>
  <si>
    <t>Mimostaveništní doprava, přesun hmot</t>
  </si>
  <si>
    <t>soub</t>
  </si>
  <si>
    <t>-1375980959</t>
  </si>
  <si>
    <t>28</t>
  </si>
  <si>
    <t>R751000011</t>
  </si>
  <si>
    <t>Demontáže</t>
  </si>
  <si>
    <t>1861520938</t>
  </si>
  <si>
    <t>Demontáže stávající vzduchotechniky (přívodní vzt jednotka, odtahový ventilátor na střeše objektu, vzt potrubí) vč.ekologické likvidace a odvozu na skládku</t>
  </si>
  <si>
    <t>29</t>
  </si>
  <si>
    <t>R713000016</t>
  </si>
  <si>
    <t>Nátěr</t>
  </si>
  <si>
    <t>-722096828</t>
  </si>
  <si>
    <t>Nátěr pozink.potrubí v prostoru kuchyně RAL9003 bílá, potravinářský atest, dodávka vč.montáže</t>
  </si>
  <si>
    <t>30</t>
  </si>
  <si>
    <t>ST-4</t>
  </si>
  <si>
    <t>Vybourání, přisekání, následná zazdívka otvorů</t>
  </si>
  <si>
    <t>-919090163</t>
  </si>
  <si>
    <t>Vybourání příp.jádrové vrtání nových prostupů, přisekání, následná zazdívka otvorů vč.zapravení nových otvorů i  po stávajících rozvodech vzt</t>
  </si>
  <si>
    <t>31</t>
  </si>
  <si>
    <t>ST-5</t>
  </si>
  <si>
    <t>Přesuny suti a vybouraných hmot</t>
  </si>
  <si>
    <t>-471389976</t>
  </si>
  <si>
    <t>Přesun suti a vybouraných hmot vč.naložení a složení suti, vnitrostaveništní doprava suti, vodorovného přemístění, poplatku za skládku</t>
  </si>
  <si>
    <t>ST-9</t>
  </si>
  <si>
    <t xml:space="preserve">Zakrytí podlah, spotřebičů před zahájením prací </t>
  </si>
  <si>
    <t>-185274427</t>
  </si>
  <si>
    <t>33</t>
  </si>
  <si>
    <t>EL-1</t>
  </si>
  <si>
    <t>Demontáže stávajícího osvětlení</t>
  </si>
  <si>
    <t>-1769003831</t>
  </si>
  <si>
    <t xml:space="preserve">Demontáže stávajícího osvětlení, které bude v kolizi s vzt, následná zpětná montáž, osazení 2ks nového osvětlení </t>
  </si>
  <si>
    <t>34</t>
  </si>
  <si>
    <t>ST-10</t>
  </si>
  <si>
    <t>Zapravení stropu po demontáži stávajících potrubních rozvodů vzt</t>
  </si>
  <si>
    <t>896765855</t>
  </si>
  <si>
    <t xml:space="preserve">Zapravení stropu po demontáži stávajících potrubních rozvodů vzt </t>
  </si>
  <si>
    <t>35</t>
  </si>
  <si>
    <t>ST-15</t>
  </si>
  <si>
    <t>Výmalba</t>
  </si>
  <si>
    <t>1352644284</t>
  </si>
  <si>
    <t>Kompletní výmalba v prostoru kuchyně  malba bílá s potravinářským atestem dvojnásobná + 1x penetrace, včetně výmalby místnosti skladu a částečně chodby, zde již není nutný potravinářský atest</t>
  </si>
  <si>
    <t>36</t>
  </si>
  <si>
    <t>ST-16</t>
  </si>
  <si>
    <t>Úklid</t>
  </si>
  <si>
    <t>-1460116329</t>
  </si>
  <si>
    <t xml:space="preserve">Úklid průběžný, včetně kompletního úklidu po provedení prací před předáním díla objednavateli. </t>
  </si>
  <si>
    <t>37</t>
  </si>
  <si>
    <t>OST</t>
  </si>
  <si>
    <t>Pomocné práce nezahrnuté v rozpočtu</t>
  </si>
  <si>
    <t>969357406</t>
  </si>
  <si>
    <t>Pomocné práce nezahrnuté v rozpočtu - stavební přípomoce, přisekání otvorů atd.</t>
  </si>
  <si>
    <t>38</t>
  </si>
  <si>
    <t>OST-2</t>
  </si>
  <si>
    <t>Dokumentace skutečného provedení stavby, doklady k předání, štítky</t>
  </si>
  <si>
    <t>860262416</t>
  </si>
  <si>
    <t>39</t>
  </si>
  <si>
    <t>EL-14</t>
  </si>
  <si>
    <t>Revize elektro</t>
  </si>
  <si>
    <t>-98218336</t>
  </si>
  <si>
    <t>40</t>
  </si>
  <si>
    <t>715009</t>
  </si>
  <si>
    <t>Koordinace prací na stavbě</t>
  </si>
  <si>
    <t>96838539</t>
  </si>
  <si>
    <t>Koordinace prací na stavbě, účast na kontrolních dnech</t>
  </si>
  <si>
    <t>41</t>
  </si>
  <si>
    <t>ST-17</t>
  </si>
  <si>
    <t>Strojovna - stavební úpravy</t>
  </si>
  <si>
    <t>1430662569</t>
  </si>
  <si>
    <t>Vybourání betonového podstavce pod stávající přívodní jednotkou a nasávacího kanálu, odvoz suti, oprava podlahy - samonivelační stěrka, nátěr RAL - šedá 8m2, nové osvětlení v prostoru strojovny vzt vč.vypínače</t>
  </si>
  <si>
    <t>42</t>
  </si>
  <si>
    <t>ZTI-1</t>
  </si>
  <si>
    <t>Odvod kondenzátu od vzt jednotky zař.č.1.1</t>
  </si>
  <si>
    <t>-542630492</t>
  </si>
  <si>
    <t xml:space="preserve">Odvod kondenzátu od vzt jednotky zař.č.1.1, vč.sifonu a zaústění do nejbližšího odpadu </t>
  </si>
  <si>
    <t>43</t>
  </si>
  <si>
    <t>EL-2</t>
  </si>
  <si>
    <t>Přeložky tras stávající kabeláže</t>
  </si>
  <si>
    <t>-174520623</t>
  </si>
  <si>
    <t>Přeložky tras stávajících rozvodů elektro v prostoru chodby</t>
  </si>
  <si>
    <t>44</t>
  </si>
  <si>
    <t>ÚT-1</t>
  </si>
  <si>
    <t xml:space="preserve">Demontáž rozvodů ÚT </t>
  </si>
  <si>
    <t>-207660332</t>
  </si>
  <si>
    <t>Demontáž stávajících rozvodů ÚT (napojení stáv.přívodní vzt jednotky) vč.ekologické likvidace, zaslepení konce rozvodu</t>
  </si>
  <si>
    <t>45</t>
  </si>
  <si>
    <t>OST-3</t>
  </si>
  <si>
    <t>Ztížený transport a montáž VZT jednotky</t>
  </si>
  <si>
    <t>982663492</t>
  </si>
  <si>
    <t xml:space="preserve">Ztížený transport a montáž VZT jednotky, nutné prověřit transportní cesty, případně rozložený stav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</si>
</sst>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4" fillId="0" borderId="0" applyNumberFormat="0" applyFill="0" applyBorder="0" applyAlignment="0" applyProtection="0"/>
  </cellStyleXfs>
  <cellXfs count="196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19" fillId="4" borderId="0" xfId="0" applyFont="1" applyFill="1" applyAlignment="1">
      <alignment horizontal="center" vertical="center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4" fontId="21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7" fillId="0" borderId="14" xfId="0" applyNumberFormat="1" applyFont="1" applyBorder="1" applyAlignment="1">
      <alignment vertical="center"/>
    </xf>
    <xf numFmtId="4" fontId="17" fillId="0" borderId="0" xfId="0" applyNumberFormat="1" applyFont="1" applyAlignment="1">
      <alignment vertical="center"/>
    </xf>
    <xf numFmtId="166" fontId="17" fillId="0" borderId="0" xfId="0" applyNumberFormat="1" applyFont="1" applyAlignment="1">
      <alignment vertical="center"/>
    </xf>
    <xf numFmtId="4" fontId="17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5" fillId="0" borderId="19" xfId="0" applyNumberFormat="1" applyFont="1" applyBorder="1" applyAlignment="1">
      <alignment vertical="center"/>
    </xf>
    <xf numFmtId="4" fontId="25" fillId="0" borderId="20" xfId="0" applyNumberFormat="1" applyFont="1" applyBorder="1" applyAlignment="1">
      <alignment vertical="center"/>
    </xf>
    <xf numFmtId="166" fontId="25" fillId="0" borderId="20" xfId="0" applyNumberFormat="1" applyFont="1" applyBorder="1" applyAlignment="1">
      <alignment vertical="center"/>
    </xf>
    <xf numFmtId="4" fontId="25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4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9" fillId="4" borderId="0" xfId="0" applyFont="1" applyFill="1" applyAlignment="1">
      <alignment horizontal="left" vertical="center"/>
    </xf>
    <xf numFmtId="0" fontId="19" fillId="4" borderId="0" xfId="0" applyFont="1" applyFill="1" applyAlignment="1">
      <alignment horizontal="right" vertical="center"/>
    </xf>
    <xf numFmtId="0" fontId="27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19" fillId="4" borderId="17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0" fontId="19" fillId="4" borderId="0" xfId="0" applyFont="1" applyFill="1" applyAlignment="1">
      <alignment horizontal="center" vertical="center" wrapText="1"/>
    </xf>
    <xf numFmtId="4" fontId="21" fillId="0" borderId="0" xfId="0" applyNumberFormat="1" applyFont="1"/>
    <xf numFmtId="166" fontId="28" fillId="0" borderId="12" xfId="0" applyNumberFormat="1" applyFont="1" applyBorder="1"/>
    <xf numFmtId="166" fontId="28" fillId="0" borderId="13" xfId="0" applyNumberFormat="1" applyFont="1" applyBorder="1"/>
    <xf numFmtId="4" fontId="29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19" fillId="0" borderId="22" xfId="0" applyFont="1" applyBorder="1" applyAlignment="1">
      <alignment horizontal="center" vertical="center"/>
    </xf>
    <xf numFmtId="49" fontId="19" fillId="0" borderId="22" xfId="0" applyNumberFormat="1" applyFont="1" applyBorder="1" applyAlignment="1">
      <alignment horizontal="left" vertical="center" wrapText="1"/>
    </xf>
    <xf numFmtId="0" fontId="19" fillId="0" borderId="22" xfId="0" applyFont="1" applyBorder="1" applyAlignment="1">
      <alignment horizontal="left" vertical="center" wrapText="1"/>
    </xf>
    <xf numFmtId="0" fontId="19" fillId="0" borderId="22" xfId="0" applyFont="1" applyBorder="1" applyAlignment="1">
      <alignment horizontal="center" vertical="center" wrapText="1"/>
    </xf>
    <xf numFmtId="167" fontId="19" fillId="0" borderId="22" xfId="0" applyNumberFormat="1" applyFont="1" applyBorder="1" applyAlignment="1">
      <alignment vertical="center"/>
    </xf>
    <xf numFmtId="4" fontId="19" fillId="2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>
      <alignment vertical="center"/>
    </xf>
    <xf numFmtId="0" fontId="0" fillId="0" borderId="22" xfId="0" applyBorder="1" applyAlignment="1">
      <alignment vertical="center"/>
    </xf>
    <xf numFmtId="0" fontId="20" fillId="2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Alignment="1">
      <alignment horizontal="center" vertical="center"/>
    </xf>
    <xf numFmtId="166" fontId="20" fillId="0" borderId="0" xfId="0" applyNumberFormat="1" applyFont="1" applyAlignment="1">
      <alignment vertical="center"/>
    </xf>
    <xf numFmtId="166" fontId="20" fillId="0" borderId="15" xfId="0" applyNumberFormat="1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0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32" fillId="0" borderId="22" xfId="0" applyFont="1" applyBorder="1" applyAlignment="1">
      <alignment horizontal="center" vertical="center"/>
    </xf>
    <xf numFmtId="49" fontId="32" fillId="0" borderId="22" xfId="0" applyNumberFormat="1" applyFont="1" applyBorder="1" applyAlignment="1">
      <alignment horizontal="left" vertical="center" wrapText="1"/>
    </xf>
    <xf numFmtId="0" fontId="32" fillId="0" borderId="22" xfId="0" applyFont="1" applyBorder="1" applyAlignment="1">
      <alignment horizontal="left" vertical="center" wrapText="1"/>
    </xf>
    <xf numFmtId="0" fontId="32" fillId="0" borderId="22" xfId="0" applyFont="1" applyBorder="1" applyAlignment="1">
      <alignment horizontal="center" vertical="center" wrapText="1"/>
    </xf>
    <xf numFmtId="167" fontId="32" fillId="0" borderId="22" xfId="0" applyNumberFormat="1" applyFont="1" applyBorder="1" applyAlignment="1">
      <alignment vertical="center"/>
    </xf>
    <xf numFmtId="4" fontId="32" fillId="2" borderId="22" xfId="0" applyNumberFormat="1" applyFont="1" applyFill="1" applyBorder="1" applyAlignment="1" applyProtection="1">
      <alignment vertical="center"/>
      <protection locked="0"/>
    </xf>
    <xf numFmtId="4" fontId="32" fillId="0" borderId="22" xfId="0" applyNumberFormat="1" applyFont="1" applyBorder="1" applyAlignment="1">
      <alignment vertical="center"/>
    </xf>
    <xf numFmtId="0" fontId="33" fillId="0" borderId="22" xfId="0" applyFont="1" applyBorder="1" applyAlignment="1">
      <alignment vertical="center"/>
    </xf>
    <xf numFmtId="0" fontId="33" fillId="0" borderId="3" xfId="0" applyFont="1" applyBorder="1" applyAlignment="1">
      <alignment vertical="center"/>
    </xf>
    <xf numFmtId="0" fontId="32" fillId="2" borderId="14" xfId="0" applyFont="1" applyFill="1" applyBorder="1" applyAlignment="1" applyProtection="1">
      <alignment horizontal="left" vertical="center"/>
      <protection locked="0"/>
    </xf>
    <xf numFmtId="0" fontId="32" fillId="0" borderId="0" xfId="0" applyFont="1" applyAlignment="1">
      <alignment horizontal="center"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4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5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9" fillId="4" borderId="6" xfId="0" applyFont="1" applyFill="1" applyBorder="1" applyAlignment="1">
      <alignment horizontal="center" vertical="center"/>
    </xf>
    <xf numFmtId="0" fontId="19" fillId="4" borderId="7" xfId="0" applyFont="1" applyFill="1" applyBorder="1" applyAlignment="1">
      <alignment horizontal="left" vertical="center"/>
    </xf>
    <xf numFmtId="0" fontId="19" fillId="4" borderId="7" xfId="0" applyFont="1" applyFill="1" applyBorder="1" applyAlignment="1">
      <alignment horizontal="center" vertical="center"/>
    </xf>
    <xf numFmtId="0" fontId="19" fillId="4" borderId="7" xfId="0" applyFont="1" applyFill="1" applyBorder="1" applyAlignment="1">
      <alignment horizontal="right" vertical="center"/>
    </xf>
    <xf numFmtId="0" fontId="19" fillId="4" borderId="8" xfId="0" applyFont="1" applyFill="1" applyBorder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24" fillId="0" borderId="0" xfId="0" applyFont="1" applyAlignment="1">
      <alignment vertical="center"/>
    </xf>
    <xf numFmtId="0" fontId="23" fillId="0" borderId="0" xfId="0" applyFont="1" applyAlignment="1">
      <alignment horizontal="left" vertical="center" wrapText="1"/>
    </xf>
    <xf numFmtId="4" fontId="21" fillId="0" borderId="0" xfId="0" applyNumberFormat="1" applyFont="1" applyAlignment="1">
      <alignment horizontal="right" vertical="center"/>
    </xf>
    <xf numFmtId="4" fontId="21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7"/>
  <sheetViews>
    <sheetView showGridLines="0" tabSelected="1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>
      <c r="A1" s="12" t="s">
        <v>0</v>
      </c>
      <c r="AZ1" s="12" t="s">
        <v>1</v>
      </c>
      <c r="BA1" s="12" t="s">
        <v>2</v>
      </c>
      <c r="BB1" s="12" t="s">
        <v>3</v>
      </c>
      <c r="BT1" s="12" t="s">
        <v>4</v>
      </c>
      <c r="BU1" s="12" t="s">
        <v>4</v>
      </c>
      <c r="BV1" s="12" t="s">
        <v>5</v>
      </c>
    </row>
    <row r="2" spans="1:74" ht="36.950000000000003" customHeight="1">
      <c r="AR2" s="160"/>
      <c r="AS2" s="160"/>
      <c r="AT2" s="160"/>
      <c r="AU2" s="160"/>
      <c r="AV2" s="160"/>
      <c r="AW2" s="160"/>
      <c r="AX2" s="160"/>
      <c r="AY2" s="160"/>
      <c r="AZ2" s="160"/>
      <c r="BA2" s="160"/>
      <c r="BB2" s="160"/>
      <c r="BC2" s="160"/>
      <c r="BD2" s="160"/>
      <c r="BE2" s="160"/>
      <c r="BS2" s="13" t="s">
        <v>6</v>
      </c>
      <c r="BT2" s="13" t="s">
        <v>7</v>
      </c>
    </row>
    <row r="3" spans="1:74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6"/>
      <c r="BS3" s="13" t="s">
        <v>6</v>
      </c>
      <c r="BT3" s="13" t="s">
        <v>8</v>
      </c>
    </row>
    <row r="4" spans="1:74" ht="24.95" customHeight="1">
      <c r="B4" s="16"/>
      <c r="D4" s="17" t="s">
        <v>9</v>
      </c>
      <c r="AR4" s="16"/>
      <c r="AS4" s="18" t="s">
        <v>10</v>
      </c>
      <c r="BE4" s="19" t="s">
        <v>11</v>
      </c>
      <c r="BS4" s="13" t="s">
        <v>12</v>
      </c>
    </row>
    <row r="5" spans="1:74" ht="12" customHeight="1">
      <c r="B5" s="16"/>
      <c r="D5" s="20" t="s">
        <v>13</v>
      </c>
      <c r="K5" s="159" t="s">
        <v>14</v>
      </c>
      <c r="L5" s="160"/>
      <c r="M5" s="160"/>
      <c r="N5" s="160"/>
      <c r="O5" s="160"/>
      <c r="P5" s="160"/>
      <c r="Q5" s="160"/>
      <c r="R5" s="160"/>
      <c r="S5" s="160"/>
      <c r="T5" s="160"/>
      <c r="U5" s="160"/>
      <c r="V5" s="160"/>
      <c r="W5" s="160"/>
      <c r="X5" s="160"/>
      <c r="Y5" s="160"/>
      <c r="Z5" s="160"/>
      <c r="AA5" s="160"/>
      <c r="AB5" s="160"/>
      <c r="AC5" s="160"/>
      <c r="AD5" s="160"/>
      <c r="AE5" s="160"/>
      <c r="AF5" s="160"/>
      <c r="AG5" s="160"/>
      <c r="AH5" s="160"/>
      <c r="AI5" s="160"/>
      <c r="AJ5" s="160"/>
      <c r="AK5" s="160"/>
      <c r="AL5" s="160"/>
      <c r="AM5" s="160"/>
      <c r="AN5" s="160"/>
      <c r="AO5" s="160"/>
      <c r="AR5" s="16"/>
      <c r="BE5" s="156" t="s">
        <v>15</v>
      </c>
      <c r="BS5" s="13" t="s">
        <v>6</v>
      </c>
    </row>
    <row r="6" spans="1:74" ht="36.950000000000003" customHeight="1">
      <c r="B6" s="16"/>
      <c r="D6" s="22" t="s">
        <v>16</v>
      </c>
      <c r="K6" s="161" t="s">
        <v>17</v>
      </c>
      <c r="L6" s="160"/>
      <c r="M6" s="160"/>
      <c r="N6" s="160"/>
      <c r="O6" s="160"/>
      <c r="P6" s="160"/>
      <c r="Q6" s="160"/>
      <c r="R6" s="160"/>
      <c r="S6" s="160"/>
      <c r="T6" s="160"/>
      <c r="U6" s="160"/>
      <c r="V6" s="160"/>
      <c r="W6" s="160"/>
      <c r="X6" s="160"/>
      <c r="Y6" s="160"/>
      <c r="Z6" s="160"/>
      <c r="AA6" s="160"/>
      <c r="AB6" s="160"/>
      <c r="AC6" s="160"/>
      <c r="AD6" s="160"/>
      <c r="AE6" s="160"/>
      <c r="AF6" s="160"/>
      <c r="AG6" s="160"/>
      <c r="AH6" s="160"/>
      <c r="AI6" s="160"/>
      <c r="AJ6" s="160"/>
      <c r="AK6" s="160"/>
      <c r="AL6" s="160"/>
      <c r="AM6" s="160"/>
      <c r="AN6" s="160"/>
      <c r="AO6" s="160"/>
      <c r="AR6" s="16"/>
      <c r="BE6" s="157"/>
      <c r="BS6" s="13" t="s">
        <v>6</v>
      </c>
    </row>
    <row r="7" spans="1:74" ht="12" customHeight="1">
      <c r="B7" s="16"/>
      <c r="D7" s="23" t="s">
        <v>18</v>
      </c>
      <c r="K7" s="21" t="s">
        <v>1</v>
      </c>
      <c r="AK7" s="23" t="s">
        <v>19</v>
      </c>
      <c r="AN7" s="21" t="s">
        <v>1</v>
      </c>
      <c r="AR7" s="16"/>
      <c r="BE7" s="157"/>
      <c r="BS7" s="13" t="s">
        <v>6</v>
      </c>
    </row>
    <row r="8" spans="1:74" ht="12" customHeight="1">
      <c r="B8" s="16"/>
      <c r="D8" s="23" t="s">
        <v>20</v>
      </c>
      <c r="K8" s="21" t="s">
        <v>21</v>
      </c>
      <c r="AK8" s="23" t="s">
        <v>22</v>
      </c>
      <c r="AN8" s="24" t="s">
        <v>23</v>
      </c>
      <c r="AR8" s="16"/>
      <c r="BE8" s="157"/>
      <c r="BS8" s="13" t="s">
        <v>6</v>
      </c>
    </row>
    <row r="9" spans="1:74" ht="14.45" customHeight="1">
      <c r="B9" s="16"/>
      <c r="AR9" s="16"/>
      <c r="BE9" s="157"/>
      <c r="BS9" s="13" t="s">
        <v>6</v>
      </c>
    </row>
    <row r="10" spans="1:74" ht="12" customHeight="1">
      <c r="B10" s="16"/>
      <c r="D10" s="23" t="s">
        <v>24</v>
      </c>
      <c r="AK10" s="23" t="s">
        <v>25</v>
      </c>
      <c r="AN10" s="21" t="s">
        <v>1</v>
      </c>
      <c r="AR10" s="16"/>
      <c r="BE10" s="157"/>
      <c r="BS10" s="13" t="s">
        <v>6</v>
      </c>
    </row>
    <row r="11" spans="1:74" ht="18.399999999999999" customHeight="1">
      <c r="B11" s="16"/>
      <c r="E11" s="21" t="s">
        <v>26</v>
      </c>
      <c r="AK11" s="23" t="s">
        <v>27</v>
      </c>
      <c r="AN11" s="21" t="s">
        <v>1</v>
      </c>
      <c r="AR11" s="16"/>
      <c r="BE11" s="157"/>
      <c r="BS11" s="13" t="s">
        <v>6</v>
      </c>
    </row>
    <row r="12" spans="1:74" ht="6.95" customHeight="1">
      <c r="B12" s="16"/>
      <c r="AR12" s="16"/>
      <c r="BE12" s="157"/>
      <c r="BS12" s="13" t="s">
        <v>6</v>
      </c>
    </row>
    <row r="13" spans="1:74" ht="12" customHeight="1">
      <c r="B13" s="16"/>
      <c r="D13" s="23" t="s">
        <v>28</v>
      </c>
      <c r="AK13" s="23" t="s">
        <v>25</v>
      </c>
      <c r="AN13" s="25" t="s">
        <v>29</v>
      </c>
      <c r="AR13" s="16"/>
      <c r="BE13" s="157"/>
      <c r="BS13" s="13" t="s">
        <v>6</v>
      </c>
    </row>
    <row r="14" spans="1:74" ht="12.75">
      <c r="B14" s="16"/>
      <c r="E14" s="162" t="s">
        <v>29</v>
      </c>
      <c r="F14" s="163"/>
      <c r="G14" s="163"/>
      <c r="H14" s="163"/>
      <c r="I14" s="163"/>
      <c r="J14" s="163"/>
      <c r="K14" s="163"/>
      <c r="L14" s="163"/>
      <c r="M14" s="163"/>
      <c r="N14" s="163"/>
      <c r="O14" s="163"/>
      <c r="P14" s="163"/>
      <c r="Q14" s="163"/>
      <c r="R14" s="163"/>
      <c r="S14" s="163"/>
      <c r="T14" s="163"/>
      <c r="U14" s="163"/>
      <c r="V14" s="163"/>
      <c r="W14" s="163"/>
      <c r="X14" s="163"/>
      <c r="Y14" s="163"/>
      <c r="Z14" s="163"/>
      <c r="AA14" s="163"/>
      <c r="AB14" s="163"/>
      <c r="AC14" s="163"/>
      <c r="AD14" s="163"/>
      <c r="AE14" s="163"/>
      <c r="AF14" s="163"/>
      <c r="AG14" s="163"/>
      <c r="AH14" s="163"/>
      <c r="AI14" s="163"/>
      <c r="AJ14" s="163"/>
      <c r="AK14" s="23" t="s">
        <v>27</v>
      </c>
      <c r="AN14" s="25" t="s">
        <v>29</v>
      </c>
      <c r="AR14" s="16"/>
      <c r="BE14" s="157"/>
      <c r="BS14" s="13" t="s">
        <v>6</v>
      </c>
    </row>
    <row r="15" spans="1:74" ht="6.95" customHeight="1">
      <c r="B15" s="16"/>
      <c r="AR15" s="16"/>
      <c r="BE15" s="157"/>
      <c r="BS15" s="13" t="s">
        <v>4</v>
      </c>
    </row>
    <row r="16" spans="1:74" ht="12" customHeight="1">
      <c r="B16" s="16"/>
      <c r="D16" s="23" t="s">
        <v>30</v>
      </c>
      <c r="AK16" s="23" t="s">
        <v>25</v>
      </c>
      <c r="AN16" s="21" t="s">
        <v>1</v>
      </c>
      <c r="AR16" s="16"/>
      <c r="BE16" s="157"/>
      <c r="BS16" s="13" t="s">
        <v>4</v>
      </c>
    </row>
    <row r="17" spans="2:71" ht="18.399999999999999" customHeight="1">
      <c r="B17" s="16"/>
      <c r="E17" s="21" t="s">
        <v>21</v>
      </c>
      <c r="AK17" s="23" t="s">
        <v>27</v>
      </c>
      <c r="AN17" s="21" t="s">
        <v>1</v>
      </c>
      <c r="AR17" s="16"/>
      <c r="BE17" s="157"/>
      <c r="BS17" s="13" t="s">
        <v>31</v>
      </c>
    </row>
    <row r="18" spans="2:71" ht="6.95" customHeight="1">
      <c r="B18" s="16"/>
      <c r="AR18" s="16"/>
      <c r="BE18" s="157"/>
      <c r="BS18" s="13" t="s">
        <v>6</v>
      </c>
    </row>
    <row r="19" spans="2:71" ht="12" customHeight="1">
      <c r="B19" s="16"/>
      <c r="D19" s="23" t="s">
        <v>32</v>
      </c>
      <c r="AK19" s="23" t="s">
        <v>25</v>
      </c>
      <c r="AN19" s="21" t="s">
        <v>1</v>
      </c>
      <c r="AR19" s="16"/>
      <c r="BE19" s="157"/>
      <c r="BS19" s="13" t="s">
        <v>6</v>
      </c>
    </row>
    <row r="20" spans="2:71" ht="18.399999999999999" customHeight="1">
      <c r="B20" s="16"/>
      <c r="E20" s="21" t="s">
        <v>21</v>
      </c>
      <c r="AK20" s="23" t="s">
        <v>27</v>
      </c>
      <c r="AN20" s="21" t="s">
        <v>1</v>
      </c>
      <c r="AR20" s="16"/>
      <c r="BE20" s="157"/>
      <c r="BS20" s="13" t="s">
        <v>31</v>
      </c>
    </row>
    <row r="21" spans="2:71" ht="6.95" customHeight="1">
      <c r="B21" s="16"/>
      <c r="AR21" s="16"/>
      <c r="BE21" s="157"/>
    </row>
    <row r="22" spans="2:71" ht="12" customHeight="1">
      <c r="B22" s="16"/>
      <c r="D22" s="23" t="s">
        <v>33</v>
      </c>
      <c r="AR22" s="16"/>
      <c r="BE22" s="157"/>
    </row>
    <row r="23" spans="2:71" ht="16.5" customHeight="1">
      <c r="B23" s="16"/>
      <c r="E23" s="164" t="s">
        <v>1</v>
      </c>
      <c r="F23" s="164"/>
      <c r="G23" s="164"/>
      <c r="H23" s="164"/>
      <c r="I23" s="164"/>
      <c r="J23" s="164"/>
      <c r="K23" s="164"/>
      <c r="L23" s="164"/>
      <c r="M23" s="164"/>
      <c r="N23" s="164"/>
      <c r="O23" s="164"/>
      <c r="P23" s="164"/>
      <c r="Q23" s="164"/>
      <c r="R23" s="164"/>
      <c r="S23" s="164"/>
      <c r="T23" s="164"/>
      <c r="U23" s="164"/>
      <c r="V23" s="164"/>
      <c r="W23" s="164"/>
      <c r="X23" s="164"/>
      <c r="Y23" s="164"/>
      <c r="Z23" s="164"/>
      <c r="AA23" s="164"/>
      <c r="AB23" s="164"/>
      <c r="AC23" s="164"/>
      <c r="AD23" s="164"/>
      <c r="AE23" s="164"/>
      <c r="AF23" s="164"/>
      <c r="AG23" s="164"/>
      <c r="AH23" s="164"/>
      <c r="AI23" s="164"/>
      <c r="AJ23" s="164"/>
      <c r="AK23" s="164"/>
      <c r="AL23" s="164"/>
      <c r="AM23" s="164"/>
      <c r="AN23" s="164"/>
      <c r="AR23" s="16"/>
      <c r="BE23" s="157"/>
    </row>
    <row r="24" spans="2:71" ht="6.95" customHeight="1">
      <c r="B24" s="16"/>
      <c r="AR24" s="16"/>
      <c r="BE24" s="157"/>
    </row>
    <row r="25" spans="2:71" ht="6.95" customHeight="1">
      <c r="B25" s="16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R25" s="16"/>
      <c r="BE25" s="157"/>
    </row>
    <row r="26" spans="2:71" s="1" customFormat="1" ht="25.9" customHeight="1">
      <c r="B26" s="28"/>
      <c r="D26" s="29" t="s">
        <v>34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165">
        <f>ROUND(AG94,2)</f>
        <v>0</v>
      </c>
      <c r="AL26" s="166"/>
      <c r="AM26" s="166"/>
      <c r="AN26" s="166"/>
      <c r="AO26" s="166"/>
      <c r="AR26" s="28"/>
      <c r="BE26" s="157"/>
    </row>
    <row r="27" spans="2:71" s="1" customFormat="1" ht="6.95" customHeight="1">
      <c r="B27" s="28"/>
      <c r="AR27" s="28"/>
      <c r="BE27" s="157"/>
    </row>
    <row r="28" spans="2:71" s="1" customFormat="1" ht="12.75">
      <c r="B28" s="28"/>
      <c r="L28" s="167" t="s">
        <v>35</v>
      </c>
      <c r="M28" s="167"/>
      <c r="N28" s="167"/>
      <c r="O28" s="167"/>
      <c r="P28" s="167"/>
      <c r="W28" s="167" t="s">
        <v>36</v>
      </c>
      <c r="X28" s="167"/>
      <c r="Y28" s="167"/>
      <c r="Z28" s="167"/>
      <c r="AA28" s="167"/>
      <c r="AB28" s="167"/>
      <c r="AC28" s="167"/>
      <c r="AD28" s="167"/>
      <c r="AE28" s="167"/>
      <c r="AK28" s="167" t="s">
        <v>37</v>
      </c>
      <c r="AL28" s="167"/>
      <c r="AM28" s="167"/>
      <c r="AN28" s="167"/>
      <c r="AO28" s="167"/>
      <c r="AR28" s="28"/>
      <c r="BE28" s="157"/>
    </row>
    <row r="29" spans="2:71" s="2" customFormat="1" ht="14.45" customHeight="1">
      <c r="B29" s="32"/>
      <c r="D29" s="23" t="s">
        <v>38</v>
      </c>
      <c r="F29" s="23" t="s">
        <v>39</v>
      </c>
      <c r="L29" s="170">
        <v>0.21</v>
      </c>
      <c r="M29" s="169"/>
      <c r="N29" s="169"/>
      <c r="O29" s="169"/>
      <c r="P29" s="169"/>
      <c r="W29" s="168">
        <f>ROUND(AZ94, 2)</f>
        <v>0</v>
      </c>
      <c r="X29" s="169"/>
      <c r="Y29" s="169"/>
      <c r="Z29" s="169"/>
      <c r="AA29" s="169"/>
      <c r="AB29" s="169"/>
      <c r="AC29" s="169"/>
      <c r="AD29" s="169"/>
      <c r="AE29" s="169"/>
      <c r="AK29" s="168">
        <f>ROUND(AV94, 2)</f>
        <v>0</v>
      </c>
      <c r="AL29" s="169"/>
      <c r="AM29" s="169"/>
      <c r="AN29" s="169"/>
      <c r="AO29" s="169"/>
      <c r="AR29" s="32"/>
      <c r="BE29" s="158"/>
    </row>
    <row r="30" spans="2:71" s="2" customFormat="1" ht="14.45" customHeight="1">
      <c r="B30" s="32"/>
      <c r="F30" s="23" t="s">
        <v>40</v>
      </c>
      <c r="L30" s="170">
        <v>0.15</v>
      </c>
      <c r="M30" s="169"/>
      <c r="N30" s="169"/>
      <c r="O30" s="169"/>
      <c r="P30" s="169"/>
      <c r="W30" s="168">
        <f>ROUND(BA94, 2)</f>
        <v>0</v>
      </c>
      <c r="X30" s="169"/>
      <c r="Y30" s="169"/>
      <c r="Z30" s="169"/>
      <c r="AA30" s="169"/>
      <c r="AB30" s="169"/>
      <c r="AC30" s="169"/>
      <c r="AD30" s="169"/>
      <c r="AE30" s="169"/>
      <c r="AK30" s="168">
        <f>ROUND(AW94, 2)</f>
        <v>0</v>
      </c>
      <c r="AL30" s="169"/>
      <c r="AM30" s="169"/>
      <c r="AN30" s="169"/>
      <c r="AO30" s="169"/>
      <c r="AR30" s="32"/>
      <c r="BE30" s="158"/>
    </row>
    <row r="31" spans="2:71" s="2" customFormat="1" ht="14.45" hidden="1" customHeight="1">
      <c r="B31" s="32"/>
      <c r="F31" s="23" t="s">
        <v>41</v>
      </c>
      <c r="L31" s="170">
        <v>0.21</v>
      </c>
      <c r="M31" s="169"/>
      <c r="N31" s="169"/>
      <c r="O31" s="169"/>
      <c r="P31" s="169"/>
      <c r="W31" s="168">
        <f>ROUND(BB94, 2)</f>
        <v>0</v>
      </c>
      <c r="X31" s="169"/>
      <c r="Y31" s="169"/>
      <c r="Z31" s="169"/>
      <c r="AA31" s="169"/>
      <c r="AB31" s="169"/>
      <c r="AC31" s="169"/>
      <c r="AD31" s="169"/>
      <c r="AE31" s="169"/>
      <c r="AK31" s="168">
        <v>0</v>
      </c>
      <c r="AL31" s="169"/>
      <c r="AM31" s="169"/>
      <c r="AN31" s="169"/>
      <c r="AO31" s="169"/>
      <c r="AR31" s="32"/>
      <c r="BE31" s="158"/>
    </row>
    <row r="32" spans="2:71" s="2" customFormat="1" ht="14.45" hidden="1" customHeight="1">
      <c r="B32" s="32"/>
      <c r="F32" s="23" t="s">
        <v>42</v>
      </c>
      <c r="L32" s="170">
        <v>0.15</v>
      </c>
      <c r="M32" s="169"/>
      <c r="N32" s="169"/>
      <c r="O32" s="169"/>
      <c r="P32" s="169"/>
      <c r="W32" s="168">
        <f>ROUND(BC94, 2)</f>
        <v>0</v>
      </c>
      <c r="X32" s="169"/>
      <c r="Y32" s="169"/>
      <c r="Z32" s="169"/>
      <c r="AA32" s="169"/>
      <c r="AB32" s="169"/>
      <c r="AC32" s="169"/>
      <c r="AD32" s="169"/>
      <c r="AE32" s="169"/>
      <c r="AK32" s="168">
        <v>0</v>
      </c>
      <c r="AL32" s="169"/>
      <c r="AM32" s="169"/>
      <c r="AN32" s="169"/>
      <c r="AO32" s="169"/>
      <c r="AR32" s="32"/>
      <c r="BE32" s="158"/>
    </row>
    <row r="33" spans="2:57" s="2" customFormat="1" ht="14.45" hidden="1" customHeight="1">
      <c r="B33" s="32"/>
      <c r="F33" s="23" t="s">
        <v>43</v>
      </c>
      <c r="L33" s="170">
        <v>0</v>
      </c>
      <c r="M33" s="169"/>
      <c r="N33" s="169"/>
      <c r="O33" s="169"/>
      <c r="P33" s="169"/>
      <c r="W33" s="168">
        <f>ROUND(BD94, 2)</f>
        <v>0</v>
      </c>
      <c r="X33" s="169"/>
      <c r="Y33" s="169"/>
      <c r="Z33" s="169"/>
      <c r="AA33" s="169"/>
      <c r="AB33" s="169"/>
      <c r="AC33" s="169"/>
      <c r="AD33" s="169"/>
      <c r="AE33" s="169"/>
      <c r="AK33" s="168">
        <v>0</v>
      </c>
      <c r="AL33" s="169"/>
      <c r="AM33" s="169"/>
      <c r="AN33" s="169"/>
      <c r="AO33" s="169"/>
      <c r="AR33" s="32"/>
      <c r="BE33" s="158"/>
    </row>
    <row r="34" spans="2:57" s="1" customFormat="1" ht="6.95" customHeight="1">
      <c r="B34" s="28"/>
      <c r="AR34" s="28"/>
      <c r="BE34" s="157"/>
    </row>
    <row r="35" spans="2:57" s="1" customFormat="1" ht="25.9" customHeight="1">
      <c r="B35" s="28"/>
      <c r="C35" s="33"/>
      <c r="D35" s="34" t="s">
        <v>44</v>
      </c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6" t="s">
        <v>45</v>
      </c>
      <c r="U35" s="35"/>
      <c r="V35" s="35"/>
      <c r="W35" s="35"/>
      <c r="X35" s="171" t="s">
        <v>46</v>
      </c>
      <c r="Y35" s="172"/>
      <c r="Z35" s="172"/>
      <c r="AA35" s="172"/>
      <c r="AB35" s="172"/>
      <c r="AC35" s="35"/>
      <c r="AD35" s="35"/>
      <c r="AE35" s="35"/>
      <c r="AF35" s="35"/>
      <c r="AG35" s="35"/>
      <c r="AH35" s="35"/>
      <c r="AI35" s="35"/>
      <c r="AJ35" s="35"/>
      <c r="AK35" s="173">
        <f>SUM(AK26:AK33)</f>
        <v>0</v>
      </c>
      <c r="AL35" s="172"/>
      <c r="AM35" s="172"/>
      <c r="AN35" s="172"/>
      <c r="AO35" s="174"/>
      <c r="AP35" s="33"/>
      <c r="AQ35" s="33"/>
      <c r="AR35" s="28"/>
    </row>
    <row r="36" spans="2:57" s="1" customFormat="1" ht="6.95" customHeight="1">
      <c r="B36" s="28"/>
      <c r="AR36" s="28"/>
    </row>
    <row r="37" spans="2:57" s="1" customFormat="1" ht="14.45" customHeight="1">
      <c r="B37" s="28"/>
      <c r="AR37" s="28"/>
    </row>
    <row r="38" spans="2:57" ht="14.45" customHeight="1">
      <c r="B38" s="16"/>
      <c r="AR38" s="16"/>
    </row>
    <row r="39" spans="2:57" ht="14.45" customHeight="1">
      <c r="B39" s="16"/>
      <c r="AR39" s="16"/>
    </row>
    <row r="40" spans="2:57" ht="14.45" customHeight="1">
      <c r="B40" s="16"/>
      <c r="AR40" s="16"/>
    </row>
    <row r="41" spans="2:57" ht="14.45" customHeight="1">
      <c r="B41" s="16"/>
      <c r="AR41" s="16"/>
    </row>
    <row r="42" spans="2:57" ht="14.45" customHeight="1">
      <c r="B42" s="16"/>
      <c r="AR42" s="16"/>
    </row>
    <row r="43" spans="2:57" ht="14.45" customHeight="1">
      <c r="B43" s="16"/>
      <c r="AR43" s="16"/>
    </row>
    <row r="44" spans="2:57" ht="14.45" customHeight="1">
      <c r="B44" s="16"/>
      <c r="AR44" s="16"/>
    </row>
    <row r="45" spans="2:57" ht="14.45" customHeight="1">
      <c r="B45" s="16"/>
      <c r="AR45" s="16"/>
    </row>
    <row r="46" spans="2:57" ht="14.45" customHeight="1">
      <c r="B46" s="16"/>
      <c r="AR46" s="16"/>
    </row>
    <row r="47" spans="2:57" ht="14.45" customHeight="1">
      <c r="B47" s="16"/>
      <c r="AR47" s="16"/>
    </row>
    <row r="48" spans="2:57" ht="14.45" customHeight="1">
      <c r="B48" s="16"/>
      <c r="AR48" s="16"/>
    </row>
    <row r="49" spans="2:44" s="1" customFormat="1" ht="14.45" customHeight="1">
      <c r="B49" s="28"/>
      <c r="D49" s="37" t="s">
        <v>47</v>
      </c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7" t="s">
        <v>48</v>
      </c>
      <c r="AI49" s="38"/>
      <c r="AJ49" s="38"/>
      <c r="AK49" s="38"/>
      <c r="AL49" s="38"/>
      <c r="AM49" s="38"/>
      <c r="AN49" s="38"/>
      <c r="AO49" s="38"/>
      <c r="AR49" s="28"/>
    </row>
    <row r="50" spans="2:44" ht="11.25">
      <c r="B50" s="16"/>
      <c r="AR50" s="16"/>
    </row>
    <row r="51" spans="2:44" ht="11.25">
      <c r="B51" s="16"/>
      <c r="AR51" s="16"/>
    </row>
    <row r="52" spans="2:44" ht="11.25">
      <c r="B52" s="16"/>
      <c r="AR52" s="16"/>
    </row>
    <row r="53" spans="2:44" ht="11.25">
      <c r="B53" s="16"/>
      <c r="AR53" s="16"/>
    </row>
    <row r="54" spans="2:44" ht="11.25">
      <c r="B54" s="16"/>
      <c r="AR54" s="16"/>
    </row>
    <row r="55" spans="2:44" ht="11.25">
      <c r="B55" s="16"/>
      <c r="AR55" s="16"/>
    </row>
    <row r="56" spans="2:44" ht="11.25">
      <c r="B56" s="16"/>
      <c r="AR56" s="16"/>
    </row>
    <row r="57" spans="2:44" ht="11.25">
      <c r="B57" s="16"/>
      <c r="AR57" s="16"/>
    </row>
    <row r="58" spans="2:44" ht="11.25">
      <c r="B58" s="16"/>
      <c r="AR58" s="16"/>
    </row>
    <row r="59" spans="2:44" ht="11.25">
      <c r="B59" s="16"/>
      <c r="AR59" s="16"/>
    </row>
    <row r="60" spans="2:44" s="1" customFormat="1" ht="12.75">
      <c r="B60" s="28"/>
      <c r="D60" s="39" t="s">
        <v>49</v>
      </c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9" t="s">
        <v>50</v>
      </c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9" t="s">
        <v>49</v>
      </c>
      <c r="AI60" s="30"/>
      <c r="AJ60" s="30"/>
      <c r="AK60" s="30"/>
      <c r="AL60" s="30"/>
      <c r="AM60" s="39" t="s">
        <v>50</v>
      </c>
      <c r="AN60" s="30"/>
      <c r="AO60" s="30"/>
      <c r="AR60" s="28"/>
    </row>
    <row r="61" spans="2:44" ht="11.25">
      <c r="B61" s="16"/>
      <c r="AR61" s="16"/>
    </row>
    <row r="62" spans="2:44" ht="11.25">
      <c r="B62" s="16"/>
      <c r="AR62" s="16"/>
    </row>
    <row r="63" spans="2:44" ht="11.25">
      <c r="B63" s="16"/>
      <c r="AR63" s="16"/>
    </row>
    <row r="64" spans="2:44" s="1" customFormat="1" ht="12.75">
      <c r="B64" s="28"/>
      <c r="D64" s="37" t="s">
        <v>51</v>
      </c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7" t="s">
        <v>52</v>
      </c>
      <c r="AI64" s="38"/>
      <c r="AJ64" s="38"/>
      <c r="AK64" s="38"/>
      <c r="AL64" s="38"/>
      <c r="AM64" s="38"/>
      <c r="AN64" s="38"/>
      <c r="AO64" s="38"/>
      <c r="AR64" s="28"/>
    </row>
    <row r="65" spans="2:44" ht="11.25">
      <c r="B65" s="16"/>
      <c r="AR65" s="16"/>
    </row>
    <row r="66" spans="2:44" ht="11.25">
      <c r="B66" s="16"/>
      <c r="AR66" s="16"/>
    </row>
    <row r="67" spans="2:44" ht="11.25">
      <c r="B67" s="16"/>
      <c r="AR67" s="16"/>
    </row>
    <row r="68" spans="2:44" ht="11.25">
      <c r="B68" s="16"/>
      <c r="AR68" s="16"/>
    </row>
    <row r="69" spans="2:44" ht="11.25">
      <c r="B69" s="16"/>
      <c r="AR69" s="16"/>
    </row>
    <row r="70" spans="2:44" ht="11.25">
      <c r="B70" s="16"/>
      <c r="AR70" s="16"/>
    </row>
    <row r="71" spans="2:44" ht="11.25">
      <c r="B71" s="16"/>
      <c r="AR71" s="16"/>
    </row>
    <row r="72" spans="2:44" ht="11.25">
      <c r="B72" s="16"/>
      <c r="AR72" s="16"/>
    </row>
    <row r="73" spans="2:44" ht="11.25">
      <c r="B73" s="16"/>
      <c r="AR73" s="16"/>
    </row>
    <row r="74" spans="2:44" ht="11.25">
      <c r="B74" s="16"/>
      <c r="AR74" s="16"/>
    </row>
    <row r="75" spans="2:44" s="1" customFormat="1" ht="12.75">
      <c r="B75" s="28"/>
      <c r="D75" s="39" t="s">
        <v>49</v>
      </c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9" t="s">
        <v>50</v>
      </c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9" t="s">
        <v>49</v>
      </c>
      <c r="AI75" s="30"/>
      <c r="AJ75" s="30"/>
      <c r="AK75" s="30"/>
      <c r="AL75" s="30"/>
      <c r="AM75" s="39" t="s">
        <v>50</v>
      </c>
      <c r="AN75" s="30"/>
      <c r="AO75" s="30"/>
      <c r="AR75" s="28"/>
    </row>
    <row r="76" spans="2:44" s="1" customFormat="1" ht="11.25">
      <c r="B76" s="28"/>
      <c r="AR76" s="28"/>
    </row>
    <row r="77" spans="2:44" s="1" customFormat="1" ht="6.95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  <c r="AF77" s="41"/>
      <c r="AG77" s="41"/>
      <c r="AH77" s="41"/>
      <c r="AI77" s="41"/>
      <c r="AJ77" s="41"/>
      <c r="AK77" s="41"/>
      <c r="AL77" s="41"/>
      <c r="AM77" s="41"/>
      <c r="AN77" s="41"/>
      <c r="AO77" s="41"/>
      <c r="AP77" s="41"/>
      <c r="AQ77" s="41"/>
      <c r="AR77" s="28"/>
    </row>
    <row r="81" spans="1:90" s="1" customFormat="1" ht="6.95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  <c r="AF81" s="43"/>
      <c r="AG81" s="43"/>
      <c r="AH81" s="43"/>
      <c r="AI81" s="43"/>
      <c r="AJ81" s="43"/>
      <c r="AK81" s="43"/>
      <c r="AL81" s="43"/>
      <c r="AM81" s="43"/>
      <c r="AN81" s="43"/>
      <c r="AO81" s="43"/>
      <c r="AP81" s="43"/>
      <c r="AQ81" s="43"/>
      <c r="AR81" s="28"/>
    </row>
    <row r="82" spans="1:90" s="1" customFormat="1" ht="24.95" customHeight="1">
      <c r="B82" s="28"/>
      <c r="C82" s="17" t="s">
        <v>53</v>
      </c>
      <c r="AR82" s="28"/>
    </row>
    <row r="83" spans="1:90" s="1" customFormat="1" ht="6.95" customHeight="1">
      <c r="B83" s="28"/>
      <c r="AR83" s="28"/>
    </row>
    <row r="84" spans="1:90" s="3" customFormat="1" ht="12" customHeight="1">
      <c r="B84" s="44"/>
      <c r="C84" s="23" t="s">
        <v>13</v>
      </c>
      <c r="L84" s="3" t="str">
        <f>K5</f>
        <v>SO01</v>
      </c>
      <c r="AR84" s="44"/>
    </row>
    <row r="85" spans="1:90" s="4" customFormat="1" ht="36.950000000000003" customHeight="1">
      <c r="B85" s="45"/>
      <c r="C85" s="46" t="s">
        <v>16</v>
      </c>
      <c r="L85" s="175" t="str">
        <f>K6</f>
        <v>MŠ Třebíč, Bartuškova 886 - VZT kuchyně</v>
      </c>
      <c r="M85" s="176"/>
      <c r="N85" s="176"/>
      <c r="O85" s="176"/>
      <c r="P85" s="176"/>
      <c r="Q85" s="176"/>
      <c r="R85" s="176"/>
      <c r="S85" s="176"/>
      <c r="T85" s="176"/>
      <c r="U85" s="176"/>
      <c r="V85" s="176"/>
      <c r="W85" s="176"/>
      <c r="X85" s="176"/>
      <c r="Y85" s="176"/>
      <c r="Z85" s="176"/>
      <c r="AA85" s="176"/>
      <c r="AB85" s="176"/>
      <c r="AC85" s="176"/>
      <c r="AD85" s="176"/>
      <c r="AE85" s="176"/>
      <c r="AF85" s="176"/>
      <c r="AG85" s="176"/>
      <c r="AH85" s="176"/>
      <c r="AI85" s="176"/>
      <c r="AJ85" s="176"/>
      <c r="AK85" s="176"/>
      <c r="AL85" s="176"/>
      <c r="AM85" s="176"/>
      <c r="AN85" s="176"/>
      <c r="AO85" s="176"/>
      <c r="AR85" s="45"/>
    </row>
    <row r="86" spans="1:90" s="1" customFormat="1" ht="6.95" customHeight="1">
      <c r="B86" s="28"/>
      <c r="AR86" s="28"/>
    </row>
    <row r="87" spans="1:90" s="1" customFormat="1" ht="12" customHeight="1">
      <c r="B87" s="28"/>
      <c r="C87" s="23" t="s">
        <v>20</v>
      </c>
      <c r="L87" s="47" t="str">
        <f>IF(K8="","",K8)</f>
        <v xml:space="preserve"> </v>
      </c>
      <c r="AI87" s="23" t="s">
        <v>22</v>
      </c>
      <c r="AM87" s="177" t="str">
        <f>IF(AN8= "","",AN8)</f>
        <v>13. 12. 2023</v>
      </c>
      <c r="AN87" s="177"/>
      <c r="AR87" s="28"/>
    </row>
    <row r="88" spans="1:90" s="1" customFormat="1" ht="6.95" customHeight="1">
      <c r="B88" s="28"/>
      <c r="AR88" s="28"/>
    </row>
    <row r="89" spans="1:90" s="1" customFormat="1" ht="15.2" customHeight="1">
      <c r="B89" s="28"/>
      <c r="C89" s="23" t="s">
        <v>24</v>
      </c>
      <c r="L89" s="3" t="str">
        <f>IF(E11= "","",E11)</f>
        <v>MĚSTO TŘEBÍČ, Karlovo nám.104/55 Třebíč 674 01</v>
      </c>
      <c r="AI89" s="23" t="s">
        <v>30</v>
      </c>
      <c r="AM89" s="178" t="str">
        <f>IF(E17="","",E17)</f>
        <v xml:space="preserve"> </v>
      </c>
      <c r="AN89" s="179"/>
      <c r="AO89" s="179"/>
      <c r="AP89" s="179"/>
      <c r="AR89" s="28"/>
      <c r="AS89" s="180" t="s">
        <v>54</v>
      </c>
      <c r="AT89" s="181"/>
      <c r="AU89" s="49"/>
      <c r="AV89" s="49"/>
      <c r="AW89" s="49"/>
      <c r="AX89" s="49"/>
      <c r="AY89" s="49"/>
      <c r="AZ89" s="49"/>
      <c r="BA89" s="49"/>
      <c r="BB89" s="49"/>
      <c r="BC89" s="49"/>
      <c r="BD89" s="50"/>
    </row>
    <row r="90" spans="1:90" s="1" customFormat="1" ht="15.2" customHeight="1">
      <c r="B90" s="28"/>
      <c r="C90" s="23" t="s">
        <v>28</v>
      </c>
      <c r="L90" s="3" t="str">
        <f>IF(E14= "Vyplň údaj","",E14)</f>
        <v/>
      </c>
      <c r="AI90" s="23" t="s">
        <v>32</v>
      </c>
      <c r="AM90" s="178" t="str">
        <f>IF(E20="","",E20)</f>
        <v xml:space="preserve"> </v>
      </c>
      <c r="AN90" s="179"/>
      <c r="AO90" s="179"/>
      <c r="AP90" s="179"/>
      <c r="AR90" s="28"/>
      <c r="AS90" s="182"/>
      <c r="AT90" s="183"/>
      <c r="BD90" s="52"/>
    </row>
    <row r="91" spans="1:90" s="1" customFormat="1" ht="10.9" customHeight="1">
      <c r="B91" s="28"/>
      <c r="AR91" s="28"/>
      <c r="AS91" s="182"/>
      <c r="AT91" s="183"/>
      <c r="BD91" s="52"/>
    </row>
    <row r="92" spans="1:90" s="1" customFormat="1" ht="29.25" customHeight="1">
      <c r="B92" s="28"/>
      <c r="C92" s="184" t="s">
        <v>55</v>
      </c>
      <c r="D92" s="185"/>
      <c r="E92" s="185"/>
      <c r="F92" s="185"/>
      <c r="G92" s="185"/>
      <c r="H92" s="53"/>
      <c r="I92" s="186" t="s">
        <v>56</v>
      </c>
      <c r="J92" s="185"/>
      <c r="K92" s="185"/>
      <c r="L92" s="185"/>
      <c r="M92" s="185"/>
      <c r="N92" s="185"/>
      <c r="O92" s="185"/>
      <c r="P92" s="185"/>
      <c r="Q92" s="185"/>
      <c r="R92" s="185"/>
      <c r="S92" s="185"/>
      <c r="T92" s="185"/>
      <c r="U92" s="185"/>
      <c r="V92" s="185"/>
      <c r="W92" s="185"/>
      <c r="X92" s="185"/>
      <c r="Y92" s="185"/>
      <c r="Z92" s="185"/>
      <c r="AA92" s="185"/>
      <c r="AB92" s="185"/>
      <c r="AC92" s="185"/>
      <c r="AD92" s="185"/>
      <c r="AE92" s="185"/>
      <c r="AF92" s="185"/>
      <c r="AG92" s="187" t="s">
        <v>57</v>
      </c>
      <c r="AH92" s="185"/>
      <c r="AI92" s="185"/>
      <c r="AJ92" s="185"/>
      <c r="AK92" s="185"/>
      <c r="AL92" s="185"/>
      <c r="AM92" s="185"/>
      <c r="AN92" s="186" t="s">
        <v>58</v>
      </c>
      <c r="AO92" s="185"/>
      <c r="AP92" s="188"/>
      <c r="AQ92" s="54" t="s">
        <v>59</v>
      </c>
      <c r="AR92" s="28"/>
      <c r="AS92" s="55" t="s">
        <v>60</v>
      </c>
      <c r="AT92" s="56" t="s">
        <v>61</v>
      </c>
      <c r="AU92" s="56" t="s">
        <v>62</v>
      </c>
      <c r="AV92" s="56" t="s">
        <v>63</v>
      </c>
      <c r="AW92" s="56" t="s">
        <v>64</v>
      </c>
      <c r="AX92" s="56" t="s">
        <v>65</v>
      </c>
      <c r="AY92" s="56" t="s">
        <v>66</v>
      </c>
      <c r="AZ92" s="56" t="s">
        <v>67</v>
      </c>
      <c r="BA92" s="56" t="s">
        <v>68</v>
      </c>
      <c r="BB92" s="56" t="s">
        <v>69</v>
      </c>
      <c r="BC92" s="56" t="s">
        <v>70</v>
      </c>
      <c r="BD92" s="57" t="s">
        <v>71</v>
      </c>
    </row>
    <row r="93" spans="1:90" s="1" customFormat="1" ht="10.9" customHeight="1">
      <c r="B93" s="28"/>
      <c r="AR93" s="28"/>
      <c r="AS93" s="58"/>
      <c r="AT93" s="49"/>
      <c r="AU93" s="49"/>
      <c r="AV93" s="49"/>
      <c r="AW93" s="49"/>
      <c r="AX93" s="49"/>
      <c r="AY93" s="49"/>
      <c r="AZ93" s="49"/>
      <c r="BA93" s="49"/>
      <c r="BB93" s="49"/>
      <c r="BC93" s="49"/>
      <c r="BD93" s="50"/>
    </row>
    <row r="94" spans="1:90" s="5" customFormat="1" ht="32.450000000000003" customHeight="1">
      <c r="B94" s="59"/>
      <c r="C94" s="60" t="s">
        <v>72</v>
      </c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  <c r="AA94" s="61"/>
      <c r="AB94" s="61"/>
      <c r="AC94" s="61"/>
      <c r="AD94" s="61"/>
      <c r="AE94" s="61"/>
      <c r="AF94" s="61"/>
      <c r="AG94" s="192">
        <f>ROUND(AG95,2)</f>
        <v>0</v>
      </c>
      <c r="AH94" s="192"/>
      <c r="AI94" s="192"/>
      <c r="AJ94" s="192"/>
      <c r="AK94" s="192"/>
      <c r="AL94" s="192"/>
      <c r="AM94" s="192"/>
      <c r="AN94" s="193">
        <f>SUM(AG94,AT94)</f>
        <v>0</v>
      </c>
      <c r="AO94" s="193"/>
      <c r="AP94" s="193"/>
      <c r="AQ94" s="63" t="s">
        <v>1</v>
      </c>
      <c r="AR94" s="59"/>
      <c r="AS94" s="64">
        <f>ROUND(AS95,2)</f>
        <v>0</v>
      </c>
      <c r="AT94" s="65">
        <f>ROUND(SUM(AV94:AW94),2)</f>
        <v>0</v>
      </c>
      <c r="AU94" s="66">
        <f>ROUND(AU95,5)</f>
        <v>0</v>
      </c>
      <c r="AV94" s="65">
        <f>ROUND(AZ94*L29,2)</f>
        <v>0</v>
      </c>
      <c r="AW94" s="65">
        <f>ROUND(BA94*L30,2)</f>
        <v>0</v>
      </c>
      <c r="AX94" s="65">
        <f>ROUND(BB94*L29,2)</f>
        <v>0</v>
      </c>
      <c r="AY94" s="65">
        <f>ROUND(BC94*L30,2)</f>
        <v>0</v>
      </c>
      <c r="AZ94" s="65">
        <f>ROUND(AZ95,2)</f>
        <v>0</v>
      </c>
      <c r="BA94" s="65">
        <f>ROUND(BA95,2)</f>
        <v>0</v>
      </c>
      <c r="BB94" s="65">
        <f>ROUND(BB95,2)</f>
        <v>0</v>
      </c>
      <c r="BC94" s="65">
        <f>ROUND(BC95,2)</f>
        <v>0</v>
      </c>
      <c r="BD94" s="67">
        <f>ROUND(BD95,2)</f>
        <v>0</v>
      </c>
      <c r="BS94" s="68" t="s">
        <v>73</v>
      </c>
      <c r="BT94" s="68" t="s">
        <v>74</v>
      </c>
      <c r="BV94" s="68" t="s">
        <v>75</v>
      </c>
      <c r="BW94" s="68" t="s">
        <v>5</v>
      </c>
      <c r="BX94" s="68" t="s">
        <v>76</v>
      </c>
      <c r="CL94" s="68" t="s">
        <v>1</v>
      </c>
    </row>
    <row r="95" spans="1:90" s="6" customFormat="1" ht="24.75" customHeight="1">
      <c r="A95" s="69" t="s">
        <v>77</v>
      </c>
      <c r="B95" s="70"/>
      <c r="C95" s="71"/>
      <c r="D95" s="191" t="s">
        <v>14</v>
      </c>
      <c r="E95" s="191"/>
      <c r="F95" s="191"/>
      <c r="G95" s="191"/>
      <c r="H95" s="191"/>
      <c r="I95" s="72"/>
      <c r="J95" s="191" t="s">
        <v>17</v>
      </c>
      <c r="K95" s="191"/>
      <c r="L95" s="191"/>
      <c r="M95" s="191"/>
      <c r="N95" s="191"/>
      <c r="O95" s="191"/>
      <c r="P95" s="191"/>
      <c r="Q95" s="191"/>
      <c r="R95" s="191"/>
      <c r="S95" s="191"/>
      <c r="T95" s="191"/>
      <c r="U95" s="191"/>
      <c r="V95" s="191"/>
      <c r="W95" s="191"/>
      <c r="X95" s="191"/>
      <c r="Y95" s="191"/>
      <c r="Z95" s="191"/>
      <c r="AA95" s="191"/>
      <c r="AB95" s="191"/>
      <c r="AC95" s="191"/>
      <c r="AD95" s="191"/>
      <c r="AE95" s="191"/>
      <c r="AF95" s="191"/>
      <c r="AG95" s="189">
        <f>'SO01 - MŠ Třebíč, Bartušk...'!J28</f>
        <v>0</v>
      </c>
      <c r="AH95" s="190"/>
      <c r="AI95" s="190"/>
      <c r="AJ95" s="190"/>
      <c r="AK95" s="190"/>
      <c r="AL95" s="190"/>
      <c r="AM95" s="190"/>
      <c r="AN95" s="189">
        <f>SUM(AG95,AT95)</f>
        <v>0</v>
      </c>
      <c r="AO95" s="190"/>
      <c r="AP95" s="190"/>
      <c r="AQ95" s="73" t="s">
        <v>78</v>
      </c>
      <c r="AR95" s="70"/>
      <c r="AS95" s="74">
        <v>0</v>
      </c>
      <c r="AT95" s="75">
        <f>ROUND(SUM(AV95:AW95),2)</f>
        <v>0</v>
      </c>
      <c r="AU95" s="76">
        <f>'SO01 - MŠ Třebíč, Bartušk...'!P114</f>
        <v>0</v>
      </c>
      <c r="AV95" s="75">
        <f>'SO01 - MŠ Třebíč, Bartušk...'!J31</f>
        <v>0</v>
      </c>
      <c r="AW95" s="75">
        <f>'SO01 - MŠ Třebíč, Bartušk...'!J32</f>
        <v>0</v>
      </c>
      <c r="AX95" s="75">
        <f>'SO01 - MŠ Třebíč, Bartušk...'!J33</f>
        <v>0</v>
      </c>
      <c r="AY95" s="75">
        <f>'SO01 - MŠ Třebíč, Bartušk...'!J34</f>
        <v>0</v>
      </c>
      <c r="AZ95" s="75">
        <f>'SO01 - MŠ Třebíč, Bartušk...'!F31</f>
        <v>0</v>
      </c>
      <c r="BA95" s="75">
        <f>'SO01 - MŠ Třebíč, Bartušk...'!F32</f>
        <v>0</v>
      </c>
      <c r="BB95" s="75">
        <f>'SO01 - MŠ Třebíč, Bartušk...'!F33</f>
        <v>0</v>
      </c>
      <c r="BC95" s="75">
        <f>'SO01 - MŠ Třebíč, Bartušk...'!F34</f>
        <v>0</v>
      </c>
      <c r="BD95" s="77">
        <f>'SO01 - MŠ Třebíč, Bartušk...'!F35</f>
        <v>0</v>
      </c>
      <c r="BT95" s="78" t="s">
        <v>79</v>
      </c>
      <c r="BU95" s="78" t="s">
        <v>80</v>
      </c>
      <c r="BV95" s="78" t="s">
        <v>75</v>
      </c>
      <c r="BW95" s="78" t="s">
        <v>5</v>
      </c>
      <c r="BX95" s="78" t="s">
        <v>76</v>
      </c>
      <c r="CL95" s="78" t="s">
        <v>1</v>
      </c>
    </row>
    <row r="96" spans="1:90" s="1" customFormat="1" ht="30" customHeight="1">
      <c r="B96" s="28"/>
      <c r="AR96" s="28"/>
    </row>
    <row r="97" spans="2:44" s="1" customFormat="1" ht="6.95" customHeight="1"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F97" s="41"/>
      <c r="AG97" s="41"/>
      <c r="AH97" s="41"/>
      <c r="AI97" s="41"/>
      <c r="AJ97" s="41"/>
      <c r="AK97" s="41"/>
      <c r="AL97" s="41"/>
      <c r="AM97" s="41"/>
      <c r="AN97" s="41"/>
      <c r="AO97" s="41"/>
      <c r="AP97" s="41"/>
      <c r="AQ97" s="41"/>
      <c r="AR97" s="28"/>
    </row>
  </sheetData>
  <sheetProtection algorithmName="SHA-512" hashValue="9gjJPGY307rT2nGte1Ocw9Rny+roZeMqcTpLYTPB1YqngIQ6P2ejnaWnFWPtg03LB5uMH3nmM4yyZ2i5RsKQGQ==" saltValue="8auMv19bk6V54Akx7+1VuH2Kbw/qj9r0MNq1sFBxnW6aNLGI9lJ+5oxnFSKbj1CZOSdxZ9KPEqNXZAw8neGlWw==" spinCount="100000" sheet="1" objects="1" scenarios="1" formatColumns="0" formatRows="0"/>
  <mergeCells count="42">
    <mergeCell ref="AR2:BE2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SO01 - MŠ Třebíč, Bartušk...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205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1.5" customWidth="1"/>
    <col min="9" max="10" width="20.1640625" customWidth="1"/>
    <col min="11" max="11" width="20.16406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AT2" s="13" t="s">
        <v>5</v>
      </c>
    </row>
    <row r="3" spans="2:46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81</v>
      </c>
    </row>
    <row r="4" spans="2:46" ht="24.95" customHeight="1">
      <c r="B4" s="16"/>
      <c r="D4" s="17" t="s">
        <v>82</v>
      </c>
      <c r="L4" s="16"/>
      <c r="M4" s="79" t="s">
        <v>10</v>
      </c>
      <c r="AT4" s="13" t="s">
        <v>4</v>
      </c>
    </row>
    <row r="5" spans="2:46" ht="6.95" customHeight="1">
      <c r="B5" s="16"/>
      <c r="L5" s="16"/>
    </row>
    <row r="6" spans="2:46" s="1" customFormat="1" ht="12" customHeight="1">
      <c r="B6" s="28"/>
      <c r="D6" s="23" t="s">
        <v>16</v>
      </c>
      <c r="L6" s="28"/>
    </row>
    <row r="7" spans="2:46" s="1" customFormat="1" ht="16.5" customHeight="1">
      <c r="B7" s="28"/>
      <c r="E7" s="175" t="s">
        <v>17</v>
      </c>
      <c r="F7" s="194"/>
      <c r="G7" s="194"/>
      <c r="H7" s="194"/>
      <c r="L7" s="28"/>
    </row>
    <row r="8" spans="2:46" s="1" customFormat="1" ht="11.25">
      <c r="B8" s="28"/>
      <c r="L8" s="28"/>
    </row>
    <row r="9" spans="2:46" s="1" customFormat="1" ht="12" customHeight="1">
      <c r="B9" s="28"/>
      <c r="D9" s="23" t="s">
        <v>18</v>
      </c>
      <c r="F9" s="21" t="s">
        <v>1</v>
      </c>
      <c r="I9" s="23" t="s">
        <v>19</v>
      </c>
      <c r="J9" s="21" t="s">
        <v>1</v>
      </c>
      <c r="L9" s="28"/>
    </row>
    <row r="10" spans="2:46" s="1" customFormat="1" ht="12" customHeight="1">
      <c r="B10" s="28"/>
      <c r="D10" s="23" t="s">
        <v>20</v>
      </c>
      <c r="F10" s="21" t="s">
        <v>21</v>
      </c>
      <c r="I10" s="23" t="s">
        <v>22</v>
      </c>
      <c r="J10" s="48" t="str">
        <f>'Rekapitulace stavby'!AN8</f>
        <v>13. 12. 2023</v>
      </c>
      <c r="L10" s="28"/>
    </row>
    <row r="11" spans="2:46" s="1" customFormat="1" ht="10.9" customHeight="1">
      <c r="B11" s="28"/>
      <c r="L11" s="28"/>
    </row>
    <row r="12" spans="2:46" s="1" customFormat="1" ht="12" customHeight="1">
      <c r="B12" s="28"/>
      <c r="D12" s="23" t="s">
        <v>24</v>
      </c>
      <c r="I12" s="23" t="s">
        <v>25</v>
      </c>
      <c r="J12" s="21" t="s">
        <v>1</v>
      </c>
      <c r="L12" s="28"/>
    </row>
    <row r="13" spans="2:46" s="1" customFormat="1" ht="18" customHeight="1">
      <c r="B13" s="28"/>
      <c r="E13" s="21" t="s">
        <v>26</v>
      </c>
      <c r="I13" s="23" t="s">
        <v>27</v>
      </c>
      <c r="J13" s="21" t="s">
        <v>1</v>
      </c>
      <c r="L13" s="28"/>
    </row>
    <row r="14" spans="2:46" s="1" customFormat="1" ht="6.95" customHeight="1">
      <c r="B14" s="28"/>
      <c r="L14" s="28"/>
    </row>
    <row r="15" spans="2:46" s="1" customFormat="1" ht="12" customHeight="1">
      <c r="B15" s="28"/>
      <c r="D15" s="23" t="s">
        <v>28</v>
      </c>
      <c r="I15" s="23" t="s">
        <v>25</v>
      </c>
      <c r="J15" s="24" t="str">
        <f>'Rekapitulace stavby'!AN13</f>
        <v>Vyplň údaj</v>
      </c>
      <c r="L15" s="28"/>
    </row>
    <row r="16" spans="2:46" s="1" customFormat="1" ht="18" customHeight="1">
      <c r="B16" s="28"/>
      <c r="E16" s="195" t="str">
        <f>'Rekapitulace stavby'!E14</f>
        <v>Vyplň údaj</v>
      </c>
      <c r="F16" s="159"/>
      <c r="G16" s="159"/>
      <c r="H16" s="159"/>
      <c r="I16" s="23" t="s">
        <v>27</v>
      </c>
      <c r="J16" s="24" t="str">
        <f>'Rekapitulace stavby'!AN14</f>
        <v>Vyplň údaj</v>
      </c>
      <c r="L16" s="28"/>
    </row>
    <row r="17" spans="2:12" s="1" customFormat="1" ht="6.95" customHeight="1">
      <c r="B17" s="28"/>
      <c r="L17" s="28"/>
    </row>
    <row r="18" spans="2:12" s="1" customFormat="1" ht="12" customHeight="1">
      <c r="B18" s="28"/>
      <c r="D18" s="23" t="s">
        <v>30</v>
      </c>
      <c r="I18" s="23" t="s">
        <v>25</v>
      </c>
      <c r="J18" s="21" t="str">
        <f>IF('Rekapitulace stavby'!AN16="","",'Rekapitulace stavby'!AN16)</f>
        <v/>
      </c>
      <c r="L18" s="28"/>
    </row>
    <row r="19" spans="2:12" s="1" customFormat="1" ht="18" customHeight="1">
      <c r="B19" s="28"/>
      <c r="E19" s="21" t="str">
        <f>IF('Rekapitulace stavby'!E17="","",'Rekapitulace stavby'!E17)</f>
        <v xml:space="preserve"> </v>
      </c>
      <c r="I19" s="23" t="s">
        <v>27</v>
      </c>
      <c r="J19" s="21" t="str">
        <f>IF('Rekapitulace stavby'!AN17="","",'Rekapitulace stavby'!AN17)</f>
        <v/>
      </c>
      <c r="L19" s="28"/>
    </row>
    <row r="20" spans="2:12" s="1" customFormat="1" ht="6.95" customHeight="1">
      <c r="B20" s="28"/>
      <c r="L20" s="28"/>
    </row>
    <row r="21" spans="2:12" s="1" customFormat="1" ht="12" customHeight="1">
      <c r="B21" s="28"/>
      <c r="D21" s="23" t="s">
        <v>32</v>
      </c>
      <c r="I21" s="23" t="s">
        <v>25</v>
      </c>
      <c r="J21" s="21" t="str">
        <f>IF('Rekapitulace stavby'!AN19="","",'Rekapitulace stavby'!AN19)</f>
        <v/>
      </c>
      <c r="L21" s="28"/>
    </row>
    <row r="22" spans="2:12" s="1" customFormat="1" ht="18" customHeight="1">
      <c r="B22" s="28"/>
      <c r="E22" s="21" t="str">
        <f>IF('Rekapitulace stavby'!E20="","",'Rekapitulace stavby'!E20)</f>
        <v xml:space="preserve"> </v>
      </c>
      <c r="I22" s="23" t="s">
        <v>27</v>
      </c>
      <c r="J22" s="21" t="str">
        <f>IF('Rekapitulace stavby'!AN20="","",'Rekapitulace stavby'!AN20)</f>
        <v/>
      </c>
      <c r="L22" s="28"/>
    </row>
    <row r="23" spans="2:12" s="1" customFormat="1" ht="6.95" customHeight="1">
      <c r="B23" s="28"/>
      <c r="L23" s="28"/>
    </row>
    <row r="24" spans="2:12" s="1" customFormat="1" ht="12" customHeight="1">
      <c r="B24" s="28"/>
      <c r="D24" s="23" t="s">
        <v>33</v>
      </c>
      <c r="L24" s="28"/>
    </row>
    <row r="25" spans="2:12" s="7" customFormat="1" ht="16.5" customHeight="1">
      <c r="B25" s="80"/>
      <c r="E25" s="164" t="s">
        <v>1</v>
      </c>
      <c r="F25" s="164"/>
      <c r="G25" s="164"/>
      <c r="H25" s="164"/>
      <c r="L25" s="80"/>
    </row>
    <row r="26" spans="2:12" s="1" customFormat="1" ht="6.95" customHeight="1">
      <c r="B26" s="28"/>
      <c r="L26" s="28"/>
    </row>
    <row r="27" spans="2:12" s="1" customFormat="1" ht="6.95" customHeight="1">
      <c r="B27" s="28"/>
      <c r="D27" s="49"/>
      <c r="E27" s="49"/>
      <c r="F27" s="49"/>
      <c r="G27" s="49"/>
      <c r="H27" s="49"/>
      <c r="I27" s="49"/>
      <c r="J27" s="49"/>
      <c r="K27" s="49"/>
      <c r="L27" s="28"/>
    </row>
    <row r="28" spans="2:12" s="1" customFormat="1" ht="25.35" customHeight="1">
      <c r="B28" s="28"/>
      <c r="D28" s="81" t="s">
        <v>34</v>
      </c>
      <c r="J28" s="62">
        <f>ROUND(J114, 2)</f>
        <v>0</v>
      </c>
      <c r="L28" s="28"/>
    </row>
    <row r="29" spans="2:12" s="1" customFormat="1" ht="6.95" customHeight="1">
      <c r="B29" s="28"/>
      <c r="D29" s="49"/>
      <c r="E29" s="49"/>
      <c r="F29" s="49"/>
      <c r="G29" s="49"/>
      <c r="H29" s="49"/>
      <c r="I29" s="49"/>
      <c r="J29" s="49"/>
      <c r="K29" s="49"/>
      <c r="L29" s="28"/>
    </row>
    <row r="30" spans="2:12" s="1" customFormat="1" ht="14.45" customHeight="1">
      <c r="B30" s="28"/>
      <c r="F30" s="31" t="s">
        <v>36</v>
      </c>
      <c r="I30" s="31" t="s">
        <v>35</v>
      </c>
      <c r="J30" s="31" t="s">
        <v>37</v>
      </c>
      <c r="L30" s="28"/>
    </row>
    <row r="31" spans="2:12" s="1" customFormat="1" ht="14.45" customHeight="1">
      <c r="B31" s="28"/>
      <c r="D31" s="51" t="s">
        <v>38</v>
      </c>
      <c r="E31" s="23" t="s">
        <v>39</v>
      </c>
      <c r="F31" s="82">
        <f>ROUND((SUM(BE114:BE204)),  2)</f>
        <v>0</v>
      </c>
      <c r="I31" s="83">
        <v>0.21</v>
      </c>
      <c r="J31" s="82">
        <f>ROUND(((SUM(BE114:BE204))*I31),  2)</f>
        <v>0</v>
      </c>
      <c r="L31" s="28"/>
    </row>
    <row r="32" spans="2:12" s="1" customFormat="1" ht="14.45" customHeight="1">
      <c r="B32" s="28"/>
      <c r="E32" s="23" t="s">
        <v>40</v>
      </c>
      <c r="F32" s="82">
        <f>ROUND((SUM(BF114:BF204)),  2)</f>
        <v>0</v>
      </c>
      <c r="I32" s="83">
        <v>0.15</v>
      </c>
      <c r="J32" s="82">
        <f>ROUND(((SUM(BF114:BF204))*I32),  2)</f>
        <v>0</v>
      </c>
      <c r="L32" s="28"/>
    </row>
    <row r="33" spans="2:12" s="1" customFormat="1" ht="14.45" hidden="1" customHeight="1">
      <c r="B33" s="28"/>
      <c r="E33" s="23" t="s">
        <v>41</v>
      </c>
      <c r="F33" s="82">
        <f>ROUND((SUM(BG114:BG204)),  2)</f>
        <v>0</v>
      </c>
      <c r="I33" s="83">
        <v>0.21</v>
      </c>
      <c r="J33" s="82">
        <f>0</f>
        <v>0</v>
      </c>
      <c r="L33" s="28"/>
    </row>
    <row r="34" spans="2:12" s="1" customFormat="1" ht="14.45" hidden="1" customHeight="1">
      <c r="B34" s="28"/>
      <c r="E34" s="23" t="s">
        <v>42</v>
      </c>
      <c r="F34" s="82">
        <f>ROUND((SUM(BH114:BH204)),  2)</f>
        <v>0</v>
      </c>
      <c r="I34" s="83">
        <v>0.15</v>
      </c>
      <c r="J34" s="82">
        <f>0</f>
        <v>0</v>
      </c>
      <c r="L34" s="28"/>
    </row>
    <row r="35" spans="2:12" s="1" customFormat="1" ht="14.45" hidden="1" customHeight="1">
      <c r="B35" s="28"/>
      <c r="E35" s="23" t="s">
        <v>43</v>
      </c>
      <c r="F35" s="82">
        <f>ROUND((SUM(BI114:BI204)),  2)</f>
        <v>0</v>
      </c>
      <c r="I35" s="83">
        <v>0</v>
      </c>
      <c r="J35" s="82">
        <f>0</f>
        <v>0</v>
      </c>
      <c r="L35" s="28"/>
    </row>
    <row r="36" spans="2:12" s="1" customFormat="1" ht="6.95" customHeight="1">
      <c r="B36" s="28"/>
      <c r="L36" s="28"/>
    </row>
    <row r="37" spans="2:12" s="1" customFormat="1" ht="25.35" customHeight="1">
      <c r="B37" s="28"/>
      <c r="C37" s="84"/>
      <c r="D37" s="85" t="s">
        <v>44</v>
      </c>
      <c r="E37" s="53"/>
      <c r="F37" s="53"/>
      <c r="G37" s="86" t="s">
        <v>45</v>
      </c>
      <c r="H37" s="87" t="s">
        <v>46</v>
      </c>
      <c r="I37" s="53"/>
      <c r="J37" s="88">
        <f>SUM(J28:J35)</f>
        <v>0</v>
      </c>
      <c r="K37" s="89"/>
      <c r="L37" s="28"/>
    </row>
    <row r="38" spans="2:12" s="1" customFormat="1" ht="14.45" customHeight="1">
      <c r="B38" s="28"/>
      <c r="L38" s="28"/>
    </row>
    <row r="39" spans="2:12" ht="14.45" customHeight="1">
      <c r="B39" s="16"/>
      <c r="L39" s="16"/>
    </row>
    <row r="40" spans="2:12" ht="14.45" customHeight="1">
      <c r="B40" s="16"/>
      <c r="L40" s="16"/>
    </row>
    <row r="41" spans="2:12" ht="14.45" customHeight="1">
      <c r="B41" s="16"/>
      <c r="L41" s="16"/>
    </row>
    <row r="42" spans="2:12" ht="14.45" customHeight="1">
      <c r="B42" s="16"/>
      <c r="L42" s="16"/>
    </row>
    <row r="43" spans="2:12" ht="14.45" customHeight="1">
      <c r="B43" s="16"/>
      <c r="L43" s="16"/>
    </row>
    <row r="44" spans="2:12" ht="14.45" customHeight="1">
      <c r="B44" s="16"/>
      <c r="L44" s="16"/>
    </row>
    <row r="45" spans="2:12" ht="14.45" customHeight="1">
      <c r="B45" s="16"/>
      <c r="L45" s="16"/>
    </row>
    <row r="46" spans="2:12" ht="14.45" customHeight="1">
      <c r="B46" s="16"/>
      <c r="L46" s="16"/>
    </row>
    <row r="47" spans="2:12" ht="14.45" customHeight="1">
      <c r="B47" s="16"/>
      <c r="L47" s="16"/>
    </row>
    <row r="48" spans="2:12" ht="14.45" customHeight="1">
      <c r="B48" s="16"/>
      <c r="L48" s="16"/>
    </row>
    <row r="49" spans="2:12" ht="14.45" customHeight="1">
      <c r="B49" s="16"/>
      <c r="L49" s="16"/>
    </row>
    <row r="50" spans="2:12" s="1" customFormat="1" ht="14.45" customHeight="1">
      <c r="B50" s="28"/>
      <c r="D50" s="37" t="s">
        <v>47</v>
      </c>
      <c r="E50" s="38"/>
      <c r="F50" s="38"/>
      <c r="G50" s="37" t="s">
        <v>48</v>
      </c>
      <c r="H50" s="38"/>
      <c r="I50" s="38"/>
      <c r="J50" s="38"/>
      <c r="K50" s="38"/>
      <c r="L50" s="28"/>
    </row>
    <row r="51" spans="2:12" ht="11.25">
      <c r="B51" s="16"/>
      <c r="L51" s="16"/>
    </row>
    <row r="52" spans="2:12" ht="11.25">
      <c r="B52" s="16"/>
      <c r="L52" s="16"/>
    </row>
    <row r="53" spans="2:12" ht="11.25">
      <c r="B53" s="16"/>
      <c r="L53" s="16"/>
    </row>
    <row r="54" spans="2:12" ht="11.25">
      <c r="B54" s="16"/>
      <c r="L54" s="16"/>
    </row>
    <row r="55" spans="2:12" ht="11.25">
      <c r="B55" s="16"/>
      <c r="L55" s="16"/>
    </row>
    <row r="56" spans="2:12" ht="11.25">
      <c r="B56" s="16"/>
      <c r="L56" s="16"/>
    </row>
    <row r="57" spans="2:12" ht="11.25">
      <c r="B57" s="16"/>
      <c r="L57" s="16"/>
    </row>
    <row r="58" spans="2:12" ht="11.25">
      <c r="B58" s="16"/>
      <c r="L58" s="16"/>
    </row>
    <row r="59" spans="2:12" ht="11.25">
      <c r="B59" s="16"/>
      <c r="L59" s="16"/>
    </row>
    <row r="60" spans="2:12" ht="11.25">
      <c r="B60" s="16"/>
      <c r="L60" s="16"/>
    </row>
    <row r="61" spans="2:12" s="1" customFormat="1" ht="12.75">
      <c r="B61" s="28"/>
      <c r="D61" s="39" t="s">
        <v>49</v>
      </c>
      <c r="E61" s="30"/>
      <c r="F61" s="90" t="s">
        <v>50</v>
      </c>
      <c r="G61" s="39" t="s">
        <v>49</v>
      </c>
      <c r="H61" s="30"/>
      <c r="I61" s="30"/>
      <c r="J61" s="91" t="s">
        <v>50</v>
      </c>
      <c r="K61" s="30"/>
      <c r="L61" s="28"/>
    </row>
    <row r="62" spans="2:12" ht="11.25">
      <c r="B62" s="16"/>
      <c r="L62" s="16"/>
    </row>
    <row r="63" spans="2:12" ht="11.25">
      <c r="B63" s="16"/>
      <c r="L63" s="16"/>
    </row>
    <row r="64" spans="2:12" ht="11.25">
      <c r="B64" s="16"/>
      <c r="L64" s="16"/>
    </row>
    <row r="65" spans="2:12" s="1" customFormat="1" ht="12.75">
      <c r="B65" s="28"/>
      <c r="D65" s="37" t="s">
        <v>51</v>
      </c>
      <c r="E65" s="38"/>
      <c r="F65" s="38"/>
      <c r="G65" s="37" t="s">
        <v>52</v>
      </c>
      <c r="H65" s="38"/>
      <c r="I65" s="38"/>
      <c r="J65" s="38"/>
      <c r="K65" s="38"/>
      <c r="L65" s="28"/>
    </row>
    <row r="66" spans="2:12" ht="11.25">
      <c r="B66" s="16"/>
      <c r="L66" s="16"/>
    </row>
    <row r="67" spans="2:12" ht="11.25">
      <c r="B67" s="16"/>
      <c r="L67" s="16"/>
    </row>
    <row r="68" spans="2:12" ht="11.25">
      <c r="B68" s="16"/>
      <c r="L68" s="16"/>
    </row>
    <row r="69" spans="2:12" ht="11.25">
      <c r="B69" s="16"/>
      <c r="L69" s="16"/>
    </row>
    <row r="70" spans="2:12" ht="11.25">
      <c r="B70" s="16"/>
      <c r="L70" s="16"/>
    </row>
    <row r="71" spans="2:12" ht="11.25">
      <c r="B71" s="16"/>
      <c r="L71" s="16"/>
    </row>
    <row r="72" spans="2:12" ht="11.25">
      <c r="B72" s="16"/>
      <c r="L72" s="16"/>
    </row>
    <row r="73" spans="2:12" ht="11.25">
      <c r="B73" s="16"/>
      <c r="L73" s="16"/>
    </row>
    <row r="74" spans="2:12" ht="11.25">
      <c r="B74" s="16"/>
      <c r="L74" s="16"/>
    </row>
    <row r="75" spans="2:12" ht="11.25">
      <c r="B75" s="16"/>
      <c r="L75" s="16"/>
    </row>
    <row r="76" spans="2:12" s="1" customFormat="1" ht="12.75">
      <c r="B76" s="28"/>
      <c r="D76" s="39" t="s">
        <v>49</v>
      </c>
      <c r="E76" s="30"/>
      <c r="F76" s="90" t="s">
        <v>50</v>
      </c>
      <c r="G76" s="39" t="s">
        <v>49</v>
      </c>
      <c r="H76" s="30"/>
      <c r="I76" s="30"/>
      <c r="J76" s="91" t="s">
        <v>50</v>
      </c>
      <c r="K76" s="30"/>
      <c r="L76" s="28"/>
    </row>
    <row r="77" spans="2:12" s="1" customFormat="1" ht="14.45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81" spans="2:47" s="1" customFormat="1" ht="6.95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47" s="1" customFormat="1" ht="24.95" customHeight="1">
      <c r="B82" s="28"/>
      <c r="C82" s="17" t="s">
        <v>83</v>
      </c>
      <c r="L82" s="28"/>
    </row>
    <row r="83" spans="2:47" s="1" customFormat="1" ht="6.95" customHeight="1">
      <c r="B83" s="28"/>
      <c r="L83" s="28"/>
    </row>
    <row r="84" spans="2:47" s="1" customFormat="1" ht="12" customHeight="1">
      <c r="B84" s="28"/>
      <c r="C84" s="23" t="s">
        <v>16</v>
      </c>
      <c r="L84" s="28"/>
    </row>
    <row r="85" spans="2:47" s="1" customFormat="1" ht="16.5" customHeight="1">
      <c r="B85" s="28"/>
      <c r="E85" s="175" t="str">
        <f>E7</f>
        <v>MŠ Třebíč, Bartuškova 886 - VZT kuchyně</v>
      </c>
      <c r="F85" s="194"/>
      <c r="G85" s="194"/>
      <c r="H85" s="194"/>
      <c r="L85" s="28"/>
    </row>
    <row r="86" spans="2:47" s="1" customFormat="1" ht="6.95" customHeight="1">
      <c r="B86" s="28"/>
      <c r="L86" s="28"/>
    </row>
    <row r="87" spans="2:47" s="1" customFormat="1" ht="12" customHeight="1">
      <c r="B87" s="28"/>
      <c r="C87" s="23" t="s">
        <v>20</v>
      </c>
      <c r="F87" s="21" t="str">
        <f>F10</f>
        <v xml:space="preserve"> </v>
      </c>
      <c r="I87" s="23" t="s">
        <v>22</v>
      </c>
      <c r="J87" s="48" t="str">
        <f>IF(J10="","",J10)</f>
        <v>13. 12. 2023</v>
      </c>
      <c r="L87" s="28"/>
    </row>
    <row r="88" spans="2:47" s="1" customFormat="1" ht="6.95" customHeight="1">
      <c r="B88" s="28"/>
      <c r="L88" s="28"/>
    </row>
    <row r="89" spans="2:47" s="1" customFormat="1" ht="15.2" customHeight="1">
      <c r="B89" s="28"/>
      <c r="C89" s="23" t="s">
        <v>24</v>
      </c>
      <c r="F89" s="21" t="str">
        <f>E13</f>
        <v>MĚSTO TŘEBÍČ, Karlovo nám.104/55 Třebíč 674 01</v>
      </c>
      <c r="I89" s="23" t="s">
        <v>30</v>
      </c>
      <c r="J89" s="26" t="str">
        <f>E19</f>
        <v xml:space="preserve"> </v>
      </c>
      <c r="L89" s="28"/>
    </row>
    <row r="90" spans="2:47" s="1" customFormat="1" ht="15.2" customHeight="1">
      <c r="B90" s="28"/>
      <c r="C90" s="23" t="s">
        <v>28</v>
      </c>
      <c r="F90" s="21" t="str">
        <f>IF(E16="","",E16)</f>
        <v>Vyplň údaj</v>
      </c>
      <c r="I90" s="23" t="s">
        <v>32</v>
      </c>
      <c r="J90" s="26" t="str">
        <f>E22</f>
        <v xml:space="preserve"> </v>
      </c>
      <c r="L90" s="28"/>
    </row>
    <row r="91" spans="2:47" s="1" customFormat="1" ht="10.35" customHeight="1">
      <c r="B91" s="28"/>
      <c r="L91" s="28"/>
    </row>
    <row r="92" spans="2:47" s="1" customFormat="1" ht="29.25" customHeight="1">
      <c r="B92" s="28"/>
      <c r="C92" s="92" t="s">
        <v>84</v>
      </c>
      <c r="D92" s="84"/>
      <c r="E92" s="84"/>
      <c r="F92" s="84"/>
      <c r="G92" s="84"/>
      <c r="H92" s="84"/>
      <c r="I92" s="84"/>
      <c r="J92" s="93" t="s">
        <v>85</v>
      </c>
      <c r="K92" s="84"/>
      <c r="L92" s="28"/>
    </row>
    <row r="93" spans="2:47" s="1" customFormat="1" ht="10.35" customHeight="1">
      <c r="B93" s="28"/>
      <c r="L93" s="28"/>
    </row>
    <row r="94" spans="2:47" s="1" customFormat="1" ht="22.9" customHeight="1">
      <c r="B94" s="28"/>
      <c r="C94" s="94" t="s">
        <v>86</v>
      </c>
      <c r="J94" s="62">
        <f>J114</f>
        <v>0</v>
      </c>
      <c r="L94" s="28"/>
      <c r="AU94" s="13" t="s">
        <v>87</v>
      </c>
    </row>
    <row r="95" spans="2:47" s="8" customFormat="1" ht="24.95" customHeight="1">
      <c r="B95" s="95"/>
      <c r="D95" s="96" t="s">
        <v>88</v>
      </c>
      <c r="E95" s="97"/>
      <c r="F95" s="97"/>
      <c r="G95" s="97"/>
      <c r="H95" s="97"/>
      <c r="I95" s="97"/>
      <c r="J95" s="98">
        <f>J115</f>
        <v>0</v>
      </c>
      <c r="L95" s="95"/>
    </row>
    <row r="96" spans="2:47" s="9" customFormat="1" ht="19.899999999999999" customHeight="1">
      <c r="B96" s="99"/>
      <c r="D96" s="100" t="s">
        <v>89</v>
      </c>
      <c r="E96" s="101"/>
      <c r="F96" s="101"/>
      <c r="G96" s="101"/>
      <c r="H96" s="101"/>
      <c r="I96" s="101"/>
      <c r="J96" s="102">
        <f>J116</f>
        <v>0</v>
      </c>
      <c r="L96" s="99"/>
    </row>
    <row r="97" spans="2:12" s="1" customFormat="1" ht="21.75" customHeight="1">
      <c r="B97" s="28"/>
      <c r="L97" s="28"/>
    </row>
    <row r="98" spans="2:12" s="1" customFormat="1" ht="6.95" customHeight="1">
      <c r="B98" s="40"/>
      <c r="C98" s="41"/>
      <c r="D98" s="41"/>
      <c r="E98" s="41"/>
      <c r="F98" s="41"/>
      <c r="G98" s="41"/>
      <c r="H98" s="41"/>
      <c r="I98" s="41"/>
      <c r="J98" s="41"/>
      <c r="K98" s="41"/>
      <c r="L98" s="28"/>
    </row>
    <row r="102" spans="2:12" s="1" customFormat="1" ht="6.95" customHeight="1">
      <c r="B102" s="42"/>
      <c r="C102" s="43"/>
      <c r="D102" s="43"/>
      <c r="E102" s="43"/>
      <c r="F102" s="43"/>
      <c r="G102" s="43"/>
      <c r="H102" s="43"/>
      <c r="I102" s="43"/>
      <c r="J102" s="43"/>
      <c r="K102" s="43"/>
      <c r="L102" s="28"/>
    </row>
    <row r="103" spans="2:12" s="1" customFormat="1" ht="24.95" customHeight="1">
      <c r="B103" s="28"/>
      <c r="C103" s="17" t="s">
        <v>90</v>
      </c>
      <c r="L103" s="28"/>
    </row>
    <row r="104" spans="2:12" s="1" customFormat="1" ht="6.95" customHeight="1">
      <c r="B104" s="28"/>
      <c r="L104" s="28"/>
    </row>
    <row r="105" spans="2:12" s="1" customFormat="1" ht="12" customHeight="1">
      <c r="B105" s="28"/>
      <c r="C105" s="23" t="s">
        <v>16</v>
      </c>
      <c r="L105" s="28"/>
    </row>
    <row r="106" spans="2:12" s="1" customFormat="1" ht="16.5" customHeight="1">
      <c r="B106" s="28"/>
      <c r="E106" s="175" t="str">
        <f>E7</f>
        <v>MŠ Třebíč, Bartuškova 886 - VZT kuchyně</v>
      </c>
      <c r="F106" s="194"/>
      <c r="G106" s="194"/>
      <c r="H106" s="194"/>
      <c r="L106" s="28"/>
    </row>
    <row r="107" spans="2:12" s="1" customFormat="1" ht="6.95" customHeight="1">
      <c r="B107" s="28"/>
      <c r="L107" s="28"/>
    </row>
    <row r="108" spans="2:12" s="1" customFormat="1" ht="12" customHeight="1">
      <c r="B108" s="28"/>
      <c r="C108" s="23" t="s">
        <v>20</v>
      </c>
      <c r="F108" s="21" t="str">
        <f>F10</f>
        <v xml:space="preserve"> </v>
      </c>
      <c r="I108" s="23" t="s">
        <v>22</v>
      </c>
      <c r="J108" s="48" t="str">
        <f>IF(J10="","",J10)</f>
        <v>13. 12. 2023</v>
      </c>
      <c r="L108" s="28"/>
    </row>
    <row r="109" spans="2:12" s="1" customFormat="1" ht="6.95" customHeight="1">
      <c r="B109" s="28"/>
      <c r="L109" s="28"/>
    </row>
    <row r="110" spans="2:12" s="1" customFormat="1" ht="15.2" customHeight="1">
      <c r="B110" s="28"/>
      <c r="C110" s="23" t="s">
        <v>24</v>
      </c>
      <c r="F110" s="21" t="str">
        <f>E13</f>
        <v>MĚSTO TŘEBÍČ, Karlovo nám.104/55 Třebíč 674 01</v>
      </c>
      <c r="I110" s="23" t="s">
        <v>30</v>
      </c>
      <c r="J110" s="26" t="str">
        <f>E19</f>
        <v xml:space="preserve"> </v>
      </c>
      <c r="L110" s="28"/>
    </row>
    <row r="111" spans="2:12" s="1" customFormat="1" ht="15.2" customHeight="1">
      <c r="B111" s="28"/>
      <c r="C111" s="23" t="s">
        <v>28</v>
      </c>
      <c r="F111" s="21" t="str">
        <f>IF(E16="","",E16)</f>
        <v>Vyplň údaj</v>
      </c>
      <c r="I111" s="23" t="s">
        <v>32</v>
      </c>
      <c r="J111" s="26" t="str">
        <f>E22</f>
        <v xml:space="preserve"> </v>
      </c>
      <c r="L111" s="28"/>
    </row>
    <row r="112" spans="2:12" s="1" customFormat="1" ht="10.35" customHeight="1">
      <c r="B112" s="28"/>
      <c r="L112" s="28"/>
    </row>
    <row r="113" spans="2:65" s="10" customFormat="1" ht="29.25" customHeight="1">
      <c r="B113" s="103"/>
      <c r="C113" s="104" t="s">
        <v>91</v>
      </c>
      <c r="D113" s="105" t="s">
        <v>59</v>
      </c>
      <c r="E113" s="105" t="s">
        <v>55</v>
      </c>
      <c r="F113" s="105" t="s">
        <v>56</v>
      </c>
      <c r="G113" s="105" t="s">
        <v>92</v>
      </c>
      <c r="H113" s="105" t="s">
        <v>93</v>
      </c>
      <c r="I113" s="105" t="s">
        <v>94</v>
      </c>
      <c r="J113" s="106" t="s">
        <v>85</v>
      </c>
      <c r="K113" s="107" t="s">
        <v>95</v>
      </c>
      <c r="L113" s="103"/>
      <c r="M113" s="55" t="s">
        <v>1</v>
      </c>
      <c r="N113" s="56" t="s">
        <v>38</v>
      </c>
      <c r="O113" s="56" t="s">
        <v>96</v>
      </c>
      <c r="P113" s="56" t="s">
        <v>97</v>
      </c>
      <c r="Q113" s="56" t="s">
        <v>98</v>
      </c>
      <c r="R113" s="56" t="s">
        <v>99</v>
      </c>
      <c r="S113" s="56" t="s">
        <v>100</v>
      </c>
      <c r="T113" s="57" t="s">
        <v>101</v>
      </c>
    </row>
    <row r="114" spans="2:65" s="1" customFormat="1" ht="22.9" customHeight="1">
      <c r="B114" s="28"/>
      <c r="C114" s="60" t="s">
        <v>102</v>
      </c>
      <c r="J114" s="108">
        <f>BK114</f>
        <v>0</v>
      </c>
      <c r="L114" s="28"/>
      <c r="M114" s="58"/>
      <c r="N114" s="49"/>
      <c r="O114" s="49"/>
      <c r="P114" s="109">
        <f>P115</f>
        <v>0</v>
      </c>
      <c r="Q114" s="49"/>
      <c r="R114" s="109">
        <f>R115</f>
        <v>0.28961999999999999</v>
      </c>
      <c r="S114" s="49"/>
      <c r="T114" s="110">
        <f>T115</f>
        <v>0</v>
      </c>
      <c r="AT114" s="13" t="s">
        <v>73</v>
      </c>
      <c r="AU114" s="13" t="s">
        <v>87</v>
      </c>
      <c r="BK114" s="111">
        <f>BK115</f>
        <v>0</v>
      </c>
    </row>
    <row r="115" spans="2:65" s="11" customFormat="1" ht="25.9" customHeight="1">
      <c r="B115" s="112"/>
      <c r="D115" s="113" t="s">
        <v>73</v>
      </c>
      <c r="E115" s="114" t="s">
        <v>103</v>
      </c>
      <c r="F115" s="114" t="s">
        <v>103</v>
      </c>
      <c r="I115" s="115"/>
      <c r="J115" s="116">
        <f>BK115</f>
        <v>0</v>
      </c>
      <c r="L115" s="112"/>
      <c r="M115" s="117"/>
      <c r="P115" s="118">
        <f>P116</f>
        <v>0</v>
      </c>
      <c r="R115" s="118">
        <f>R116</f>
        <v>0.28961999999999999</v>
      </c>
      <c r="T115" s="119">
        <f>T116</f>
        <v>0</v>
      </c>
      <c r="AR115" s="113" t="s">
        <v>81</v>
      </c>
      <c r="AT115" s="120" t="s">
        <v>73</v>
      </c>
      <c r="AU115" s="120" t="s">
        <v>74</v>
      </c>
      <c r="AY115" s="113" t="s">
        <v>104</v>
      </c>
      <c r="BK115" s="121">
        <f>BK116</f>
        <v>0</v>
      </c>
    </row>
    <row r="116" spans="2:65" s="11" customFormat="1" ht="22.9" customHeight="1">
      <c r="B116" s="112"/>
      <c r="D116" s="113" t="s">
        <v>73</v>
      </c>
      <c r="E116" s="122" t="s">
        <v>105</v>
      </c>
      <c r="F116" s="122" t="s">
        <v>106</v>
      </c>
      <c r="I116" s="115"/>
      <c r="J116" s="123">
        <f>BK116</f>
        <v>0</v>
      </c>
      <c r="L116" s="112"/>
      <c r="M116" s="117"/>
      <c r="P116" s="118">
        <f>SUM(P117:P204)</f>
        <v>0</v>
      </c>
      <c r="R116" s="118">
        <f>SUM(R117:R204)</f>
        <v>0.28961999999999999</v>
      </c>
      <c r="T116" s="119">
        <f>SUM(T117:T204)</f>
        <v>0</v>
      </c>
      <c r="AR116" s="113" t="s">
        <v>81</v>
      </c>
      <c r="AT116" s="120" t="s">
        <v>73</v>
      </c>
      <c r="AU116" s="120" t="s">
        <v>79</v>
      </c>
      <c r="AY116" s="113" t="s">
        <v>104</v>
      </c>
      <c r="BK116" s="121">
        <f>SUM(BK117:BK204)</f>
        <v>0</v>
      </c>
    </row>
    <row r="117" spans="2:65" s="1" customFormat="1" ht="24.2" customHeight="1">
      <c r="B117" s="28"/>
      <c r="C117" s="124" t="s">
        <v>79</v>
      </c>
      <c r="D117" s="124" t="s">
        <v>107</v>
      </c>
      <c r="E117" s="125" t="s">
        <v>108</v>
      </c>
      <c r="F117" s="126" t="s">
        <v>109</v>
      </c>
      <c r="G117" s="127" t="s">
        <v>110</v>
      </c>
      <c r="H117" s="128">
        <v>1</v>
      </c>
      <c r="I117" s="129"/>
      <c r="J117" s="130">
        <f>ROUND(I117*H117,2)</f>
        <v>0</v>
      </c>
      <c r="K117" s="131"/>
      <c r="L117" s="28"/>
      <c r="M117" s="132" t="s">
        <v>1</v>
      </c>
      <c r="N117" s="133" t="s">
        <v>39</v>
      </c>
      <c r="P117" s="134">
        <f>O117*H117</f>
        <v>0</v>
      </c>
      <c r="Q117" s="134">
        <v>0</v>
      </c>
      <c r="R117" s="134">
        <f>Q117*H117</f>
        <v>0</v>
      </c>
      <c r="S117" s="134">
        <v>0</v>
      </c>
      <c r="T117" s="135">
        <f>S117*H117</f>
        <v>0</v>
      </c>
      <c r="AR117" s="136" t="s">
        <v>111</v>
      </c>
      <c r="AT117" s="136" t="s">
        <v>107</v>
      </c>
      <c r="AU117" s="136" t="s">
        <v>81</v>
      </c>
      <c r="AY117" s="13" t="s">
        <v>104</v>
      </c>
      <c r="BE117" s="137">
        <f>IF(N117="základní",J117,0)</f>
        <v>0</v>
      </c>
      <c r="BF117" s="137">
        <f>IF(N117="snížená",J117,0)</f>
        <v>0</v>
      </c>
      <c r="BG117" s="137">
        <f>IF(N117="zákl. přenesená",J117,0)</f>
        <v>0</v>
      </c>
      <c r="BH117" s="137">
        <f>IF(N117="sníž. přenesená",J117,0)</f>
        <v>0</v>
      </c>
      <c r="BI117" s="137">
        <f>IF(N117="nulová",J117,0)</f>
        <v>0</v>
      </c>
      <c r="BJ117" s="13" t="s">
        <v>79</v>
      </c>
      <c r="BK117" s="137">
        <f>ROUND(I117*H117,2)</f>
        <v>0</v>
      </c>
      <c r="BL117" s="13" t="s">
        <v>111</v>
      </c>
      <c r="BM117" s="136" t="s">
        <v>112</v>
      </c>
    </row>
    <row r="118" spans="2:65" s="1" customFormat="1" ht="19.5">
      <c r="B118" s="28"/>
      <c r="D118" s="138" t="s">
        <v>113</v>
      </c>
      <c r="F118" s="139" t="s">
        <v>114</v>
      </c>
      <c r="I118" s="140"/>
      <c r="L118" s="28"/>
      <c r="M118" s="141"/>
      <c r="T118" s="52"/>
      <c r="AT118" s="13" t="s">
        <v>113</v>
      </c>
      <c r="AU118" s="13" t="s">
        <v>81</v>
      </c>
    </row>
    <row r="119" spans="2:65" s="1" customFormat="1" ht="14.45" customHeight="1">
      <c r="B119" s="28"/>
      <c r="C119" s="124" t="s">
        <v>81</v>
      </c>
      <c r="D119" s="124" t="s">
        <v>107</v>
      </c>
      <c r="E119" s="125" t="s">
        <v>115</v>
      </c>
      <c r="F119" s="126" t="s">
        <v>116</v>
      </c>
      <c r="G119" s="127" t="s">
        <v>110</v>
      </c>
      <c r="H119" s="128">
        <v>1</v>
      </c>
      <c r="I119" s="129"/>
      <c r="J119" s="130">
        <f>ROUND(I119*H119,2)</f>
        <v>0</v>
      </c>
      <c r="K119" s="131"/>
      <c r="L119" s="28"/>
      <c r="M119" s="132" t="s">
        <v>1</v>
      </c>
      <c r="N119" s="133" t="s">
        <v>39</v>
      </c>
      <c r="P119" s="134">
        <f>O119*H119</f>
        <v>0</v>
      </c>
      <c r="Q119" s="134">
        <v>0</v>
      </c>
      <c r="R119" s="134">
        <f>Q119*H119</f>
        <v>0</v>
      </c>
      <c r="S119" s="134">
        <v>0</v>
      </c>
      <c r="T119" s="135">
        <f>S119*H119</f>
        <v>0</v>
      </c>
      <c r="AR119" s="136" t="s">
        <v>111</v>
      </c>
      <c r="AT119" s="136" t="s">
        <v>107</v>
      </c>
      <c r="AU119" s="136" t="s">
        <v>81</v>
      </c>
      <c r="AY119" s="13" t="s">
        <v>104</v>
      </c>
      <c r="BE119" s="137">
        <f>IF(N119="základní",J119,0)</f>
        <v>0</v>
      </c>
      <c r="BF119" s="137">
        <f>IF(N119="snížená",J119,0)</f>
        <v>0</v>
      </c>
      <c r="BG119" s="137">
        <f>IF(N119="zákl. přenesená",J119,0)</f>
        <v>0</v>
      </c>
      <c r="BH119" s="137">
        <f>IF(N119="sníž. přenesená",J119,0)</f>
        <v>0</v>
      </c>
      <c r="BI119" s="137">
        <f>IF(N119="nulová",J119,0)</f>
        <v>0</v>
      </c>
      <c r="BJ119" s="13" t="s">
        <v>79</v>
      </c>
      <c r="BK119" s="137">
        <f>ROUND(I119*H119,2)</f>
        <v>0</v>
      </c>
      <c r="BL119" s="13" t="s">
        <v>111</v>
      </c>
      <c r="BM119" s="136" t="s">
        <v>117</v>
      </c>
    </row>
    <row r="120" spans="2:65" s="1" customFormat="1" ht="58.5">
      <c r="B120" s="28"/>
      <c r="D120" s="138" t="s">
        <v>113</v>
      </c>
      <c r="F120" s="139" t="s">
        <v>118</v>
      </c>
      <c r="I120" s="140"/>
      <c r="L120" s="28"/>
      <c r="M120" s="141"/>
      <c r="T120" s="52"/>
      <c r="AT120" s="13" t="s">
        <v>113</v>
      </c>
      <c r="AU120" s="13" t="s">
        <v>81</v>
      </c>
    </row>
    <row r="121" spans="2:65" s="1" customFormat="1" ht="14.45" customHeight="1">
      <c r="B121" s="28"/>
      <c r="C121" s="142" t="s">
        <v>119</v>
      </c>
      <c r="D121" s="142" t="s">
        <v>120</v>
      </c>
      <c r="E121" s="143" t="s">
        <v>121</v>
      </c>
      <c r="F121" s="144" t="s">
        <v>122</v>
      </c>
      <c r="G121" s="145" t="s">
        <v>110</v>
      </c>
      <c r="H121" s="146">
        <v>1</v>
      </c>
      <c r="I121" s="147"/>
      <c r="J121" s="148">
        <f>ROUND(I121*H121,2)</f>
        <v>0</v>
      </c>
      <c r="K121" s="149"/>
      <c r="L121" s="150"/>
      <c r="M121" s="151" t="s">
        <v>1</v>
      </c>
      <c r="N121" s="152" t="s">
        <v>39</v>
      </c>
      <c r="P121" s="134">
        <f>O121*H121</f>
        <v>0</v>
      </c>
      <c r="Q121" s="134">
        <v>0</v>
      </c>
      <c r="R121" s="134">
        <f>Q121*H121</f>
        <v>0</v>
      </c>
      <c r="S121" s="134">
        <v>0</v>
      </c>
      <c r="T121" s="135">
        <f>S121*H121</f>
        <v>0</v>
      </c>
      <c r="AR121" s="136" t="s">
        <v>123</v>
      </c>
      <c r="AT121" s="136" t="s">
        <v>120</v>
      </c>
      <c r="AU121" s="136" t="s">
        <v>81</v>
      </c>
      <c r="AY121" s="13" t="s">
        <v>104</v>
      </c>
      <c r="BE121" s="137">
        <f>IF(N121="základní",J121,0)</f>
        <v>0</v>
      </c>
      <c r="BF121" s="137">
        <f>IF(N121="snížená",J121,0)</f>
        <v>0</v>
      </c>
      <c r="BG121" s="137">
        <f>IF(N121="zákl. přenesená",J121,0)</f>
        <v>0</v>
      </c>
      <c r="BH121" s="137">
        <f>IF(N121="sníž. přenesená",J121,0)</f>
        <v>0</v>
      </c>
      <c r="BI121" s="137">
        <f>IF(N121="nulová",J121,0)</f>
        <v>0</v>
      </c>
      <c r="BJ121" s="13" t="s">
        <v>79</v>
      </c>
      <c r="BK121" s="137">
        <f>ROUND(I121*H121,2)</f>
        <v>0</v>
      </c>
      <c r="BL121" s="13" t="s">
        <v>111</v>
      </c>
      <c r="BM121" s="136" t="s">
        <v>124</v>
      </c>
    </row>
    <row r="122" spans="2:65" s="1" customFormat="1" ht="48.75">
      <c r="B122" s="28"/>
      <c r="D122" s="138" t="s">
        <v>113</v>
      </c>
      <c r="F122" s="139" t="s">
        <v>125</v>
      </c>
      <c r="I122" s="140"/>
      <c r="L122" s="28"/>
      <c r="M122" s="141"/>
      <c r="T122" s="52"/>
      <c r="AT122" s="13" t="s">
        <v>113</v>
      </c>
      <c r="AU122" s="13" t="s">
        <v>81</v>
      </c>
    </row>
    <row r="123" spans="2:65" s="1" customFormat="1" ht="24.2" customHeight="1">
      <c r="B123" s="28"/>
      <c r="C123" s="142" t="s">
        <v>126</v>
      </c>
      <c r="D123" s="142" t="s">
        <v>120</v>
      </c>
      <c r="E123" s="143" t="s">
        <v>127</v>
      </c>
      <c r="F123" s="144" t="s">
        <v>128</v>
      </c>
      <c r="G123" s="145" t="s">
        <v>110</v>
      </c>
      <c r="H123" s="146">
        <v>1</v>
      </c>
      <c r="I123" s="147"/>
      <c r="J123" s="148">
        <f>ROUND(I123*H123,2)</f>
        <v>0</v>
      </c>
      <c r="K123" s="149"/>
      <c r="L123" s="150"/>
      <c r="M123" s="151" t="s">
        <v>1</v>
      </c>
      <c r="N123" s="152" t="s">
        <v>39</v>
      </c>
      <c r="P123" s="134">
        <f>O123*H123</f>
        <v>0</v>
      </c>
      <c r="Q123" s="134">
        <v>0</v>
      </c>
      <c r="R123" s="134">
        <f>Q123*H123</f>
        <v>0</v>
      </c>
      <c r="S123" s="134">
        <v>0</v>
      </c>
      <c r="T123" s="135">
        <f>S123*H123</f>
        <v>0</v>
      </c>
      <c r="AR123" s="136" t="s">
        <v>123</v>
      </c>
      <c r="AT123" s="136" t="s">
        <v>120</v>
      </c>
      <c r="AU123" s="136" t="s">
        <v>81</v>
      </c>
      <c r="AY123" s="13" t="s">
        <v>104</v>
      </c>
      <c r="BE123" s="137">
        <f>IF(N123="základní",J123,0)</f>
        <v>0</v>
      </c>
      <c r="BF123" s="137">
        <f>IF(N123="snížená",J123,0)</f>
        <v>0</v>
      </c>
      <c r="BG123" s="137">
        <f>IF(N123="zákl. přenesená",J123,0)</f>
        <v>0</v>
      </c>
      <c r="BH123" s="137">
        <f>IF(N123="sníž. přenesená",J123,0)</f>
        <v>0</v>
      </c>
      <c r="BI123" s="137">
        <f>IF(N123="nulová",J123,0)</f>
        <v>0</v>
      </c>
      <c r="BJ123" s="13" t="s">
        <v>79</v>
      </c>
      <c r="BK123" s="137">
        <f>ROUND(I123*H123,2)</f>
        <v>0</v>
      </c>
      <c r="BL123" s="13" t="s">
        <v>111</v>
      </c>
      <c r="BM123" s="136" t="s">
        <v>129</v>
      </c>
    </row>
    <row r="124" spans="2:65" s="1" customFormat="1" ht="19.5">
      <c r="B124" s="28"/>
      <c r="D124" s="138" t="s">
        <v>113</v>
      </c>
      <c r="F124" s="139" t="s">
        <v>128</v>
      </c>
      <c r="I124" s="140"/>
      <c r="L124" s="28"/>
      <c r="M124" s="141"/>
      <c r="T124" s="52"/>
      <c r="AT124" s="13" t="s">
        <v>113</v>
      </c>
      <c r="AU124" s="13" t="s">
        <v>81</v>
      </c>
    </row>
    <row r="125" spans="2:65" s="1" customFormat="1" ht="14.45" customHeight="1">
      <c r="B125" s="28"/>
      <c r="C125" s="142" t="s">
        <v>130</v>
      </c>
      <c r="D125" s="142" t="s">
        <v>120</v>
      </c>
      <c r="E125" s="143" t="s">
        <v>131</v>
      </c>
      <c r="F125" s="144" t="s">
        <v>132</v>
      </c>
      <c r="G125" s="145" t="s">
        <v>110</v>
      </c>
      <c r="H125" s="146">
        <v>1</v>
      </c>
      <c r="I125" s="147"/>
      <c r="J125" s="148">
        <f>ROUND(I125*H125,2)</f>
        <v>0</v>
      </c>
      <c r="K125" s="149"/>
      <c r="L125" s="150"/>
      <c r="M125" s="151" t="s">
        <v>1</v>
      </c>
      <c r="N125" s="152" t="s">
        <v>39</v>
      </c>
      <c r="P125" s="134">
        <f>O125*H125</f>
        <v>0</v>
      </c>
      <c r="Q125" s="134">
        <v>0</v>
      </c>
      <c r="R125" s="134">
        <f>Q125*H125</f>
        <v>0</v>
      </c>
      <c r="S125" s="134">
        <v>0</v>
      </c>
      <c r="T125" s="135">
        <f>S125*H125</f>
        <v>0</v>
      </c>
      <c r="AR125" s="136" t="s">
        <v>123</v>
      </c>
      <c r="AT125" s="136" t="s">
        <v>120</v>
      </c>
      <c r="AU125" s="136" t="s">
        <v>81</v>
      </c>
      <c r="AY125" s="13" t="s">
        <v>104</v>
      </c>
      <c r="BE125" s="137">
        <f>IF(N125="základní",J125,0)</f>
        <v>0</v>
      </c>
      <c r="BF125" s="137">
        <f>IF(N125="snížená",J125,0)</f>
        <v>0</v>
      </c>
      <c r="BG125" s="137">
        <f>IF(N125="zákl. přenesená",J125,0)</f>
        <v>0</v>
      </c>
      <c r="BH125" s="137">
        <f>IF(N125="sníž. přenesená",J125,0)</f>
        <v>0</v>
      </c>
      <c r="BI125" s="137">
        <f>IF(N125="nulová",J125,0)</f>
        <v>0</v>
      </c>
      <c r="BJ125" s="13" t="s">
        <v>79</v>
      </c>
      <c r="BK125" s="137">
        <f>ROUND(I125*H125,2)</f>
        <v>0</v>
      </c>
      <c r="BL125" s="13" t="s">
        <v>111</v>
      </c>
      <c r="BM125" s="136" t="s">
        <v>133</v>
      </c>
    </row>
    <row r="126" spans="2:65" s="1" customFormat="1" ht="11.25">
      <c r="B126" s="28"/>
      <c r="D126" s="138" t="s">
        <v>113</v>
      </c>
      <c r="F126" s="139" t="s">
        <v>134</v>
      </c>
      <c r="I126" s="140"/>
      <c r="L126" s="28"/>
      <c r="M126" s="141"/>
      <c r="T126" s="52"/>
      <c r="AT126" s="13" t="s">
        <v>113</v>
      </c>
      <c r="AU126" s="13" t="s">
        <v>81</v>
      </c>
    </row>
    <row r="127" spans="2:65" s="1" customFormat="1" ht="37.9" customHeight="1">
      <c r="B127" s="28"/>
      <c r="C127" s="142" t="s">
        <v>135</v>
      </c>
      <c r="D127" s="142" t="s">
        <v>120</v>
      </c>
      <c r="E127" s="143" t="s">
        <v>136</v>
      </c>
      <c r="F127" s="144" t="s">
        <v>137</v>
      </c>
      <c r="G127" s="145" t="s">
        <v>110</v>
      </c>
      <c r="H127" s="146">
        <v>1</v>
      </c>
      <c r="I127" s="147"/>
      <c r="J127" s="148">
        <f>ROUND(I127*H127,2)</f>
        <v>0</v>
      </c>
      <c r="K127" s="149"/>
      <c r="L127" s="150"/>
      <c r="M127" s="151" t="s">
        <v>1</v>
      </c>
      <c r="N127" s="152" t="s">
        <v>39</v>
      </c>
      <c r="P127" s="134">
        <f>O127*H127</f>
        <v>0</v>
      </c>
      <c r="Q127" s="134">
        <v>0</v>
      </c>
      <c r="R127" s="134">
        <f>Q127*H127</f>
        <v>0</v>
      </c>
      <c r="S127" s="134">
        <v>0</v>
      </c>
      <c r="T127" s="135">
        <f>S127*H127</f>
        <v>0</v>
      </c>
      <c r="AR127" s="136" t="s">
        <v>123</v>
      </c>
      <c r="AT127" s="136" t="s">
        <v>120</v>
      </c>
      <c r="AU127" s="136" t="s">
        <v>81</v>
      </c>
      <c r="AY127" s="13" t="s">
        <v>104</v>
      </c>
      <c r="BE127" s="137">
        <f>IF(N127="základní",J127,0)</f>
        <v>0</v>
      </c>
      <c r="BF127" s="137">
        <f>IF(N127="snížená",J127,0)</f>
        <v>0</v>
      </c>
      <c r="BG127" s="137">
        <f>IF(N127="zákl. přenesená",J127,0)</f>
        <v>0</v>
      </c>
      <c r="BH127" s="137">
        <f>IF(N127="sníž. přenesená",J127,0)</f>
        <v>0</v>
      </c>
      <c r="BI127" s="137">
        <f>IF(N127="nulová",J127,0)</f>
        <v>0</v>
      </c>
      <c r="BJ127" s="13" t="s">
        <v>79</v>
      </c>
      <c r="BK127" s="137">
        <f>ROUND(I127*H127,2)</f>
        <v>0</v>
      </c>
      <c r="BL127" s="13" t="s">
        <v>111</v>
      </c>
      <c r="BM127" s="136" t="s">
        <v>138</v>
      </c>
    </row>
    <row r="128" spans="2:65" s="1" customFormat="1" ht="29.25">
      <c r="B128" s="28"/>
      <c r="D128" s="138" t="s">
        <v>113</v>
      </c>
      <c r="F128" s="139" t="s">
        <v>139</v>
      </c>
      <c r="I128" s="140"/>
      <c r="L128" s="28"/>
      <c r="M128" s="141"/>
      <c r="T128" s="52"/>
      <c r="AT128" s="13" t="s">
        <v>113</v>
      </c>
      <c r="AU128" s="13" t="s">
        <v>81</v>
      </c>
    </row>
    <row r="129" spans="2:65" s="1" customFormat="1" ht="24.2" customHeight="1">
      <c r="B129" s="28"/>
      <c r="C129" s="142" t="s">
        <v>140</v>
      </c>
      <c r="D129" s="142" t="s">
        <v>120</v>
      </c>
      <c r="E129" s="143" t="s">
        <v>141</v>
      </c>
      <c r="F129" s="144" t="s">
        <v>142</v>
      </c>
      <c r="G129" s="145" t="s">
        <v>110</v>
      </c>
      <c r="H129" s="146">
        <v>1</v>
      </c>
      <c r="I129" s="147"/>
      <c r="J129" s="148">
        <f>ROUND(I129*H129,2)</f>
        <v>0</v>
      </c>
      <c r="K129" s="149"/>
      <c r="L129" s="150"/>
      <c r="M129" s="151" t="s">
        <v>1</v>
      </c>
      <c r="N129" s="152" t="s">
        <v>39</v>
      </c>
      <c r="P129" s="134">
        <f>O129*H129</f>
        <v>0</v>
      </c>
      <c r="Q129" s="134">
        <v>0</v>
      </c>
      <c r="R129" s="134">
        <f>Q129*H129</f>
        <v>0</v>
      </c>
      <c r="S129" s="134">
        <v>0</v>
      </c>
      <c r="T129" s="135">
        <f>S129*H129</f>
        <v>0</v>
      </c>
      <c r="AR129" s="136" t="s">
        <v>123</v>
      </c>
      <c r="AT129" s="136" t="s">
        <v>120</v>
      </c>
      <c r="AU129" s="136" t="s">
        <v>81</v>
      </c>
      <c r="AY129" s="13" t="s">
        <v>104</v>
      </c>
      <c r="BE129" s="137">
        <f>IF(N129="základní",J129,0)</f>
        <v>0</v>
      </c>
      <c r="BF129" s="137">
        <f>IF(N129="snížená",J129,0)</f>
        <v>0</v>
      </c>
      <c r="BG129" s="137">
        <f>IF(N129="zákl. přenesená",J129,0)</f>
        <v>0</v>
      </c>
      <c r="BH129" s="137">
        <f>IF(N129="sníž. přenesená",J129,0)</f>
        <v>0</v>
      </c>
      <c r="BI129" s="137">
        <f>IF(N129="nulová",J129,0)</f>
        <v>0</v>
      </c>
      <c r="BJ129" s="13" t="s">
        <v>79</v>
      </c>
      <c r="BK129" s="137">
        <f>ROUND(I129*H129,2)</f>
        <v>0</v>
      </c>
      <c r="BL129" s="13" t="s">
        <v>111</v>
      </c>
      <c r="BM129" s="136" t="s">
        <v>143</v>
      </c>
    </row>
    <row r="130" spans="2:65" s="1" customFormat="1" ht="19.5">
      <c r="B130" s="28"/>
      <c r="D130" s="138" t="s">
        <v>113</v>
      </c>
      <c r="F130" s="139" t="s">
        <v>142</v>
      </c>
      <c r="I130" s="140"/>
      <c r="L130" s="28"/>
      <c r="M130" s="141"/>
      <c r="T130" s="52"/>
      <c r="AT130" s="13" t="s">
        <v>113</v>
      </c>
      <c r="AU130" s="13" t="s">
        <v>81</v>
      </c>
    </row>
    <row r="131" spans="2:65" s="1" customFormat="1" ht="24.2" customHeight="1">
      <c r="B131" s="28"/>
      <c r="C131" s="142" t="s">
        <v>144</v>
      </c>
      <c r="D131" s="142" t="s">
        <v>120</v>
      </c>
      <c r="E131" s="143" t="s">
        <v>145</v>
      </c>
      <c r="F131" s="144" t="s">
        <v>146</v>
      </c>
      <c r="G131" s="145" t="s">
        <v>110</v>
      </c>
      <c r="H131" s="146">
        <v>1</v>
      </c>
      <c r="I131" s="147"/>
      <c r="J131" s="148">
        <f>ROUND(I131*H131,2)</f>
        <v>0</v>
      </c>
      <c r="K131" s="149"/>
      <c r="L131" s="150"/>
      <c r="M131" s="151" t="s">
        <v>1</v>
      </c>
      <c r="N131" s="152" t="s">
        <v>39</v>
      </c>
      <c r="P131" s="134">
        <f>O131*H131</f>
        <v>0</v>
      </c>
      <c r="Q131" s="134">
        <v>0</v>
      </c>
      <c r="R131" s="134">
        <f>Q131*H131</f>
        <v>0</v>
      </c>
      <c r="S131" s="134">
        <v>0</v>
      </c>
      <c r="T131" s="135">
        <f>S131*H131</f>
        <v>0</v>
      </c>
      <c r="AR131" s="136" t="s">
        <v>123</v>
      </c>
      <c r="AT131" s="136" t="s">
        <v>120</v>
      </c>
      <c r="AU131" s="136" t="s">
        <v>81</v>
      </c>
      <c r="AY131" s="13" t="s">
        <v>104</v>
      </c>
      <c r="BE131" s="137">
        <f>IF(N131="základní",J131,0)</f>
        <v>0</v>
      </c>
      <c r="BF131" s="137">
        <f>IF(N131="snížená",J131,0)</f>
        <v>0</v>
      </c>
      <c r="BG131" s="137">
        <f>IF(N131="zákl. přenesená",J131,0)</f>
        <v>0</v>
      </c>
      <c r="BH131" s="137">
        <f>IF(N131="sníž. přenesená",J131,0)</f>
        <v>0</v>
      </c>
      <c r="BI131" s="137">
        <f>IF(N131="nulová",J131,0)</f>
        <v>0</v>
      </c>
      <c r="BJ131" s="13" t="s">
        <v>79</v>
      </c>
      <c r="BK131" s="137">
        <f>ROUND(I131*H131,2)</f>
        <v>0</v>
      </c>
      <c r="BL131" s="13" t="s">
        <v>111</v>
      </c>
      <c r="BM131" s="136" t="s">
        <v>147</v>
      </c>
    </row>
    <row r="132" spans="2:65" s="1" customFormat="1" ht="19.5">
      <c r="B132" s="28"/>
      <c r="D132" s="138" t="s">
        <v>113</v>
      </c>
      <c r="F132" s="139" t="s">
        <v>146</v>
      </c>
      <c r="I132" s="140"/>
      <c r="L132" s="28"/>
      <c r="M132" s="141"/>
      <c r="T132" s="52"/>
      <c r="AT132" s="13" t="s">
        <v>113</v>
      </c>
      <c r="AU132" s="13" t="s">
        <v>81</v>
      </c>
    </row>
    <row r="133" spans="2:65" s="1" customFormat="1" ht="14.45" customHeight="1">
      <c r="B133" s="28"/>
      <c r="C133" s="124" t="s">
        <v>148</v>
      </c>
      <c r="D133" s="124" t="s">
        <v>107</v>
      </c>
      <c r="E133" s="125" t="s">
        <v>149</v>
      </c>
      <c r="F133" s="126" t="s">
        <v>150</v>
      </c>
      <c r="G133" s="127" t="s">
        <v>151</v>
      </c>
      <c r="H133" s="128">
        <v>4.3</v>
      </c>
      <c r="I133" s="129"/>
      <c r="J133" s="130">
        <f>ROUND(I133*H133,2)</f>
        <v>0</v>
      </c>
      <c r="K133" s="131"/>
      <c r="L133" s="28"/>
      <c r="M133" s="132" t="s">
        <v>1</v>
      </c>
      <c r="N133" s="133" t="s">
        <v>39</v>
      </c>
      <c r="P133" s="134">
        <f>O133*H133</f>
        <v>0</v>
      </c>
      <c r="Q133" s="134">
        <v>0</v>
      </c>
      <c r="R133" s="134">
        <f>Q133*H133</f>
        <v>0</v>
      </c>
      <c r="S133" s="134">
        <v>0</v>
      </c>
      <c r="T133" s="135">
        <f>S133*H133</f>
        <v>0</v>
      </c>
      <c r="AR133" s="136" t="s">
        <v>111</v>
      </c>
      <c r="AT133" s="136" t="s">
        <v>107</v>
      </c>
      <c r="AU133" s="136" t="s">
        <v>81</v>
      </c>
      <c r="AY133" s="13" t="s">
        <v>104</v>
      </c>
      <c r="BE133" s="137">
        <f>IF(N133="základní",J133,0)</f>
        <v>0</v>
      </c>
      <c r="BF133" s="137">
        <f>IF(N133="snížená",J133,0)</f>
        <v>0</v>
      </c>
      <c r="BG133" s="137">
        <f>IF(N133="zákl. přenesená",J133,0)</f>
        <v>0</v>
      </c>
      <c r="BH133" s="137">
        <f>IF(N133="sníž. přenesená",J133,0)</f>
        <v>0</v>
      </c>
      <c r="BI133" s="137">
        <f>IF(N133="nulová",J133,0)</f>
        <v>0</v>
      </c>
      <c r="BJ133" s="13" t="s">
        <v>79</v>
      </c>
      <c r="BK133" s="137">
        <f>ROUND(I133*H133,2)</f>
        <v>0</v>
      </c>
      <c r="BL133" s="13" t="s">
        <v>111</v>
      </c>
      <c r="BM133" s="136" t="s">
        <v>152</v>
      </c>
    </row>
    <row r="134" spans="2:65" s="1" customFormat="1" ht="11.25">
      <c r="B134" s="28"/>
      <c r="D134" s="138" t="s">
        <v>113</v>
      </c>
      <c r="F134" s="139" t="s">
        <v>153</v>
      </c>
      <c r="I134" s="140"/>
      <c r="L134" s="28"/>
      <c r="M134" s="141"/>
      <c r="T134" s="52"/>
      <c r="AT134" s="13" t="s">
        <v>113</v>
      </c>
      <c r="AU134" s="13" t="s">
        <v>81</v>
      </c>
    </row>
    <row r="135" spans="2:65" s="1" customFormat="1" ht="14.45" customHeight="1">
      <c r="B135" s="28"/>
      <c r="C135" s="142" t="s">
        <v>154</v>
      </c>
      <c r="D135" s="142" t="s">
        <v>120</v>
      </c>
      <c r="E135" s="143" t="s">
        <v>155</v>
      </c>
      <c r="F135" s="144" t="s">
        <v>156</v>
      </c>
      <c r="G135" s="145" t="s">
        <v>151</v>
      </c>
      <c r="H135" s="146">
        <v>4.3</v>
      </c>
      <c r="I135" s="147"/>
      <c r="J135" s="148">
        <f>ROUND(I135*H135,2)</f>
        <v>0</v>
      </c>
      <c r="K135" s="149"/>
      <c r="L135" s="150"/>
      <c r="M135" s="151" t="s">
        <v>1</v>
      </c>
      <c r="N135" s="152" t="s">
        <v>39</v>
      </c>
      <c r="P135" s="134">
        <f>O135*H135</f>
        <v>0</v>
      </c>
      <c r="Q135" s="134">
        <v>0</v>
      </c>
      <c r="R135" s="134">
        <f>Q135*H135</f>
        <v>0</v>
      </c>
      <c r="S135" s="134">
        <v>0</v>
      </c>
      <c r="T135" s="135">
        <f>S135*H135</f>
        <v>0</v>
      </c>
      <c r="AR135" s="136" t="s">
        <v>123</v>
      </c>
      <c r="AT135" s="136" t="s">
        <v>120</v>
      </c>
      <c r="AU135" s="136" t="s">
        <v>81</v>
      </c>
      <c r="AY135" s="13" t="s">
        <v>104</v>
      </c>
      <c r="BE135" s="137">
        <f>IF(N135="základní",J135,0)</f>
        <v>0</v>
      </c>
      <c r="BF135" s="137">
        <f>IF(N135="snížená",J135,0)</f>
        <v>0</v>
      </c>
      <c r="BG135" s="137">
        <f>IF(N135="zákl. přenesená",J135,0)</f>
        <v>0</v>
      </c>
      <c r="BH135" s="137">
        <f>IF(N135="sníž. přenesená",J135,0)</f>
        <v>0</v>
      </c>
      <c r="BI135" s="137">
        <f>IF(N135="nulová",J135,0)</f>
        <v>0</v>
      </c>
      <c r="BJ135" s="13" t="s">
        <v>79</v>
      </c>
      <c r="BK135" s="137">
        <f>ROUND(I135*H135,2)</f>
        <v>0</v>
      </c>
      <c r="BL135" s="13" t="s">
        <v>111</v>
      </c>
      <c r="BM135" s="136" t="s">
        <v>157</v>
      </c>
    </row>
    <row r="136" spans="2:65" s="1" customFormat="1" ht="39">
      <c r="B136" s="28"/>
      <c r="D136" s="138" t="s">
        <v>113</v>
      </c>
      <c r="F136" s="139" t="s">
        <v>158</v>
      </c>
      <c r="I136" s="140"/>
      <c r="L136" s="28"/>
      <c r="M136" s="141"/>
      <c r="T136" s="52"/>
      <c r="AT136" s="13" t="s">
        <v>113</v>
      </c>
      <c r="AU136" s="13" t="s">
        <v>81</v>
      </c>
    </row>
    <row r="137" spans="2:65" s="1" customFormat="1" ht="14.45" customHeight="1">
      <c r="B137" s="28"/>
      <c r="C137" s="124" t="s">
        <v>159</v>
      </c>
      <c r="D137" s="124" t="s">
        <v>107</v>
      </c>
      <c r="E137" s="125" t="s">
        <v>160</v>
      </c>
      <c r="F137" s="126" t="s">
        <v>161</v>
      </c>
      <c r="G137" s="127" t="s">
        <v>110</v>
      </c>
      <c r="H137" s="128">
        <v>3</v>
      </c>
      <c r="I137" s="129"/>
      <c r="J137" s="130">
        <f>ROUND(I137*H137,2)</f>
        <v>0</v>
      </c>
      <c r="K137" s="131"/>
      <c r="L137" s="28"/>
      <c r="M137" s="132" t="s">
        <v>1</v>
      </c>
      <c r="N137" s="133" t="s">
        <v>39</v>
      </c>
      <c r="P137" s="134">
        <f>O137*H137</f>
        <v>0</v>
      </c>
      <c r="Q137" s="134">
        <v>0</v>
      </c>
      <c r="R137" s="134">
        <f>Q137*H137</f>
        <v>0</v>
      </c>
      <c r="S137" s="134">
        <v>0</v>
      </c>
      <c r="T137" s="135">
        <f>S137*H137</f>
        <v>0</v>
      </c>
      <c r="AR137" s="136" t="s">
        <v>111</v>
      </c>
      <c r="AT137" s="136" t="s">
        <v>107</v>
      </c>
      <c r="AU137" s="136" t="s">
        <v>81</v>
      </c>
      <c r="AY137" s="13" t="s">
        <v>104</v>
      </c>
      <c r="BE137" s="137">
        <f>IF(N137="základní",J137,0)</f>
        <v>0</v>
      </c>
      <c r="BF137" s="137">
        <f>IF(N137="snížená",J137,0)</f>
        <v>0</v>
      </c>
      <c r="BG137" s="137">
        <f>IF(N137="zákl. přenesená",J137,0)</f>
        <v>0</v>
      </c>
      <c r="BH137" s="137">
        <f>IF(N137="sníž. přenesená",J137,0)</f>
        <v>0</v>
      </c>
      <c r="BI137" s="137">
        <f>IF(N137="nulová",J137,0)</f>
        <v>0</v>
      </c>
      <c r="BJ137" s="13" t="s">
        <v>79</v>
      </c>
      <c r="BK137" s="137">
        <f>ROUND(I137*H137,2)</f>
        <v>0</v>
      </c>
      <c r="BL137" s="13" t="s">
        <v>111</v>
      </c>
      <c r="BM137" s="136" t="s">
        <v>162</v>
      </c>
    </row>
    <row r="138" spans="2:65" s="1" customFormat="1" ht="19.5">
      <c r="B138" s="28"/>
      <c r="D138" s="138" t="s">
        <v>113</v>
      </c>
      <c r="F138" s="139" t="s">
        <v>163</v>
      </c>
      <c r="I138" s="140"/>
      <c r="L138" s="28"/>
      <c r="M138" s="141"/>
      <c r="T138" s="52"/>
      <c r="AT138" s="13" t="s">
        <v>113</v>
      </c>
      <c r="AU138" s="13" t="s">
        <v>81</v>
      </c>
    </row>
    <row r="139" spans="2:65" s="1" customFormat="1" ht="24.2" customHeight="1">
      <c r="B139" s="28"/>
      <c r="C139" s="142" t="s">
        <v>164</v>
      </c>
      <c r="D139" s="142" t="s">
        <v>120</v>
      </c>
      <c r="E139" s="143" t="s">
        <v>165</v>
      </c>
      <c r="F139" s="144" t="s">
        <v>166</v>
      </c>
      <c r="G139" s="145" t="s">
        <v>110</v>
      </c>
      <c r="H139" s="146">
        <v>1</v>
      </c>
      <c r="I139" s="147"/>
      <c r="J139" s="148">
        <f>ROUND(I139*H139,2)</f>
        <v>0</v>
      </c>
      <c r="K139" s="149"/>
      <c r="L139" s="150"/>
      <c r="M139" s="151" t="s">
        <v>1</v>
      </c>
      <c r="N139" s="152" t="s">
        <v>39</v>
      </c>
      <c r="P139" s="134">
        <f>O139*H139</f>
        <v>0</v>
      </c>
      <c r="Q139" s="134">
        <v>0</v>
      </c>
      <c r="R139" s="134">
        <f>Q139*H139</f>
        <v>0</v>
      </c>
      <c r="S139" s="134">
        <v>0</v>
      </c>
      <c r="T139" s="135">
        <f>S139*H139</f>
        <v>0</v>
      </c>
      <c r="AR139" s="136" t="s">
        <v>123</v>
      </c>
      <c r="AT139" s="136" t="s">
        <v>120</v>
      </c>
      <c r="AU139" s="136" t="s">
        <v>81</v>
      </c>
      <c r="AY139" s="13" t="s">
        <v>104</v>
      </c>
      <c r="BE139" s="137">
        <f>IF(N139="základní",J139,0)</f>
        <v>0</v>
      </c>
      <c r="BF139" s="137">
        <f>IF(N139="snížená",J139,0)</f>
        <v>0</v>
      </c>
      <c r="BG139" s="137">
        <f>IF(N139="zákl. přenesená",J139,0)</f>
        <v>0</v>
      </c>
      <c r="BH139" s="137">
        <f>IF(N139="sníž. přenesená",J139,0)</f>
        <v>0</v>
      </c>
      <c r="BI139" s="137">
        <f>IF(N139="nulová",J139,0)</f>
        <v>0</v>
      </c>
      <c r="BJ139" s="13" t="s">
        <v>79</v>
      </c>
      <c r="BK139" s="137">
        <f>ROUND(I139*H139,2)</f>
        <v>0</v>
      </c>
      <c r="BL139" s="13" t="s">
        <v>111</v>
      </c>
      <c r="BM139" s="136" t="s">
        <v>167</v>
      </c>
    </row>
    <row r="140" spans="2:65" s="1" customFormat="1" ht="19.5">
      <c r="B140" s="28"/>
      <c r="D140" s="138" t="s">
        <v>113</v>
      </c>
      <c r="F140" s="139" t="s">
        <v>168</v>
      </c>
      <c r="I140" s="140"/>
      <c r="L140" s="28"/>
      <c r="M140" s="141"/>
      <c r="T140" s="52"/>
      <c r="AT140" s="13" t="s">
        <v>113</v>
      </c>
      <c r="AU140" s="13" t="s">
        <v>81</v>
      </c>
    </row>
    <row r="141" spans="2:65" s="1" customFormat="1" ht="24.2" customHeight="1">
      <c r="B141" s="28"/>
      <c r="C141" s="142" t="s">
        <v>169</v>
      </c>
      <c r="D141" s="142" t="s">
        <v>120</v>
      </c>
      <c r="E141" s="143" t="s">
        <v>170</v>
      </c>
      <c r="F141" s="144" t="s">
        <v>171</v>
      </c>
      <c r="G141" s="145" t="s">
        <v>110</v>
      </c>
      <c r="H141" s="146">
        <v>2</v>
      </c>
      <c r="I141" s="147"/>
      <c r="J141" s="148">
        <f>ROUND(I141*H141,2)</f>
        <v>0</v>
      </c>
      <c r="K141" s="149"/>
      <c r="L141" s="150"/>
      <c r="M141" s="151" t="s">
        <v>1</v>
      </c>
      <c r="N141" s="152" t="s">
        <v>39</v>
      </c>
      <c r="P141" s="134">
        <f>O141*H141</f>
        <v>0</v>
      </c>
      <c r="Q141" s="134">
        <v>0</v>
      </c>
      <c r="R141" s="134">
        <f>Q141*H141</f>
        <v>0</v>
      </c>
      <c r="S141" s="134">
        <v>0</v>
      </c>
      <c r="T141" s="135">
        <f>S141*H141</f>
        <v>0</v>
      </c>
      <c r="AR141" s="136" t="s">
        <v>123</v>
      </c>
      <c r="AT141" s="136" t="s">
        <v>120</v>
      </c>
      <c r="AU141" s="136" t="s">
        <v>81</v>
      </c>
      <c r="AY141" s="13" t="s">
        <v>104</v>
      </c>
      <c r="BE141" s="137">
        <f>IF(N141="základní",J141,0)</f>
        <v>0</v>
      </c>
      <c r="BF141" s="137">
        <f>IF(N141="snížená",J141,0)</f>
        <v>0</v>
      </c>
      <c r="BG141" s="137">
        <f>IF(N141="zákl. přenesená",J141,0)</f>
        <v>0</v>
      </c>
      <c r="BH141" s="137">
        <f>IF(N141="sníž. přenesená",J141,0)</f>
        <v>0</v>
      </c>
      <c r="BI141" s="137">
        <f>IF(N141="nulová",J141,0)</f>
        <v>0</v>
      </c>
      <c r="BJ141" s="13" t="s">
        <v>79</v>
      </c>
      <c r="BK141" s="137">
        <f>ROUND(I141*H141,2)</f>
        <v>0</v>
      </c>
      <c r="BL141" s="13" t="s">
        <v>111</v>
      </c>
      <c r="BM141" s="136" t="s">
        <v>172</v>
      </c>
    </row>
    <row r="142" spans="2:65" s="1" customFormat="1" ht="19.5">
      <c r="B142" s="28"/>
      <c r="D142" s="138" t="s">
        <v>113</v>
      </c>
      <c r="F142" s="139" t="s">
        <v>173</v>
      </c>
      <c r="I142" s="140"/>
      <c r="L142" s="28"/>
      <c r="M142" s="141"/>
      <c r="T142" s="52"/>
      <c r="AT142" s="13" t="s">
        <v>113</v>
      </c>
      <c r="AU142" s="13" t="s">
        <v>81</v>
      </c>
    </row>
    <row r="143" spans="2:65" s="1" customFormat="1" ht="24.2" customHeight="1">
      <c r="B143" s="28"/>
      <c r="C143" s="124" t="s">
        <v>8</v>
      </c>
      <c r="D143" s="124" t="s">
        <v>107</v>
      </c>
      <c r="E143" s="125" t="s">
        <v>174</v>
      </c>
      <c r="F143" s="126" t="s">
        <v>175</v>
      </c>
      <c r="G143" s="127" t="s">
        <v>110</v>
      </c>
      <c r="H143" s="128">
        <v>1</v>
      </c>
      <c r="I143" s="129"/>
      <c r="J143" s="130">
        <f>ROUND(I143*H143,2)</f>
        <v>0</v>
      </c>
      <c r="K143" s="131"/>
      <c r="L143" s="28"/>
      <c r="M143" s="132" t="s">
        <v>1</v>
      </c>
      <c r="N143" s="133" t="s">
        <v>39</v>
      </c>
      <c r="P143" s="134">
        <f>O143*H143</f>
        <v>0</v>
      </c>
      <c r="Q143" s="134">
        <v>0</v>
      </c>
      <c r="R143" s="134">
        <f>Q143*H143</f>
        <v>0</v>
      </c>
      <c r="S143" s="134">
        <v>0</v>
      </c>
      <c r="T143" s="135">
        <f>S143*H143</f>
        <v>0</v>
      </c>
      <c r="AR143" s="136" t="s">
        <v>111</v>
      </c>
      <c r="AT143" s="136" t="s">
        <v>107</v>
      </c>
      <c r="AU143" s="136" t="s">
        <v>81</v>
      </c>
      <c r="AY143" s="13" t="s">
        <v>104</v>
      </c>
      <c r="BE143" s="137">
        <f>IF(N143="základní",J143,0)</f>
        <v>0</v>
      </c>
      <c r="BF143" s="137">
        <f>IF(N143="snížená",J143,0)</f>
        <v>0</v>
      </c>
      <c r="BG143" s="137">
        <f>IF(N143="zákl. přenesená",J143,0)</f>
        <v>0</v>
      </c>
      <c r="BH143" s="137">
        <f>IF(N143="sníž. přenesená",J143,0)</f>
        <v>0</v>
      </c>
      <c r="BI143" s="137">
        <f>IF(N143="nulová",J143,0)</f>
        <v>0</v>
      </c>
      <c r="BJ143" s="13" t="s">
        <v>79</v>
      </c>
      <c r="BK143" s="137">
        <f>ROUND(I143*H143,2)</f>
        <v>0</v>
      </c>
      <c r="BL143" s="13" t="s">
        <v>111</v>
      </c>
      <c r="BM143" s="136" t="s">
        <v>176</v>
      </c>
    </row>
    <row r="144" spans="2:65" s="1" customFormat="1" ht="19.5">
      <c r="B144" s="28"/>
      <c r="D144" s="138" t="s">
        <v>113</v>
      </c>
      <c r="F144" s="139" t="s">
        <v>177</v>
      </c>
      <c r="I144" s="140"/>
      <c r="L144" s="28"/>
      <c r="M144" s="141"/>
      <c r="T144" s="52"/>
      <c r="AT144" s="13" t="s">
        <v>113</v>
      </c>
      <c r="AU144" s="13" t="s">
        <v>81</v>
      </c>
    </row>
    <row r="145" spans="2:65" s="1" customFormat="1" ht="14.45" customHeight="1">
      <c r="B145" s="28"/>
      <c r="C145" s="142" t="s">
        <v>111</v>
      </c>
      <c r="D145" s="142" t="s">
        <v>120</v>
      </c>
      <c r="E145" s="143" t="s">
        <v>178</v>
      </c>
      <c r="F145" s="144" t="s">
        <v>179</v>
      </c>
      <c r="G145" s="145" t="s">
        <v>180</v>
      </c>
      <c r="H145" s="146">
        <v>1</v>
      </c>
      <c r="I145" s="147"/>
      <c r="J145" s="148">
        <f>ROUND(I145*H145,2)</f>
        <v>0</v>
      </c>
      <c r="K145" s="149"/>
      <c r="L145" s="150"/>
      <c r="M145" s="151" t="s">
        <v>1</v>
      </c>
      <c r="N145" s="152" t="s">
        <v>39</v>
      </c>
      <c r="P145" s="134">
        <f>O145*H145</f>
        <v>0</v>
      </c>
      <c r="Q145" s="134">
        <v>0</v>
      </c>
      <c r="R145" s="134">
        <f>Q145*H145</f>
        <v>0</v>
      </c>
      <c r="S145" s="134">
        <v>0</v>
      </c>
      <c r="T145" s="135">
        <f>S145*H145</f>
        <v>0</v>
      </c>
      <c r="AR145" s="136" t="s">
        <v>123</v>
      </c>
      <c r="AT145" s="136" t="s">
        <v>120</v>
      </c>
      <c r="AU145" s="136" t="s">
        <v>81</v>
      </c>
      <c r="AY145" s="13" t="s">
        <v>104</v>
      </c>
      <c r="BE145" s="137">
        <f>IF(N145="základní",J145,0)</f>
        <v>0</v>
      </c>
      <c r="BF145" s="137">
        <f>IF(N145="snížená",J145,0)</f>
        <v>0</v>
      </c>
      <c r="BG145" s="137">
        <f>IF(N145="zákl. přenesená",J145,0)</f>
        <v>0</v>
      </c>
      <c r="BH145" s="137">
        <f>IF(N145="sníž. přenesená",J145,0)</f>
        <v>0</v>
      </c>
      <c r="BI145" s="137">
        <f>IF(N145="nulová",J145,0)</f>
        <v>0</v>
      </c>
      <c r="BJ145" s="13" t="s">
        <v>79</v>
      </c>
      <c r="BK145" s="137">
        <f>ROUND(I145*H145,2)</f>
        <v>0</v>
      </c>
      <c r="BL145" s="13" t="s">
        <v>111</v>
      </c>
      <c r="BM145" s="136" t="s">
        <v>181</v>
      </c>
    </row>
    <row r="146" spans="2:65" s="1" customFormat="1" ht="11.25">
      <c r="B146" s="28"/>
      <c r="D146" s="138" t="s">
        <v>113</v>
      </c>
      <c r="F146" s="139" t="s">
        <v>179</v>
      </c>
      <c r="I146" s="140"/>
      <c r="L146" s="28"/>
      <c r="M146" s="141"/>
      <c r="T146" s="52"/>
      <c r="AT146" s="13" t="s">
        <v>113</v>
      </c>
      <c r="AU146" s="13" t="s">
        <v>81</v>
      </c>
    </row>
    <row r="147" spans="2:65" s="1" customFormat="1" ht="24.2" customHeight="1">
      <c r="B147" s="28"/>
      <c r="C147" s="124" t="s">
        <v>182</v>
      </c>
      <c r="D147" s="124" t="s">
        <v>107</v>
      </c>
      <c r="E147" s="125" t="s">
        <v>183</v>
      </c>
      <c r="F147" s="126" t="s">
        <v>184</v>
      </c>
      <c r="G147" s="127" t="s">
        <v>110</v>
      </c>
      <c r="H147" s="128">
        <v>1</v>
      </c>
      <c r="I147" s="129"/>
      <c r="J147" s="130">
        <f>ROUND(I147*H147,2)</f>
        <v>0</v>
      </c>
      <c r="K147" s="131"/>
      <c r="L147" s="28"/>
      <c r="M147" s="132" t="s">
        <v>1</v>
      </c>
      <c r="N147" s="133" t="s">
        <v>39</v>
      </c>
      <c r="P147" s="134">
        <f>O147*H147</f>
        <v>0</v>
      </c>
      <c r="Q147" s="134">
        <v>0</v>
      </c>
      <c r="R147" s="134">
        <f>Q147*H147</f>
        <v>0</v>
      </c>
      <c r="S147" s="134">
        <v>0</v>
      </c>
      <c r="T147" s="135">
        <f>S147*H147</f>
        <v>0</v>
      </c>
      <c r="AR147" s="136" t="s">
        <v>111</v>
      </c>
      <c r="AT147" s="136" t="s">
        <v>107</v>
      </c>
      <c r="AU147" s="136" t="s">
        <v>81</v>
      </c>
      <c r="AY147" s="13" t="s">
        <v>104</v>
      </c>
      <c r="BE147" s="137">
        <f>IF(N147="základní",J147,0)</f>
        <v>0</v>
      </c>
      <c r="BF147" s="137">
        <f>IF(N147="snížená",J147,0)</f>
        <v>0</v>
      </c>
      <c r="BG147" s="137">
        <f>IF(N147="zákl. přenesená",J147,0)</f>
        <v>0</v>
      </c>
      <c r="BH147" s="137">
        <f>IF(N147="sníž. přenesená",J147,0)</f>
        <v>0</v>
      </c>
      <c r="BI147" s="137">
        <f>IF(N147="nulová",J147,0)</f>
        <v>0</v>
      </c>
      <c r="BJ147" s="13" t="s">
        <v>79</v>
      </c>
      <c r="BK147" s="137">
        <f>ROUND(I147*H147,2)</f>
        <v>0</v>
      </c>
      <c r="BL147" s="13" t="s">
        <v>111</v>
      </c>
      <c r="BM147" s="136" t="s">
        <v>185</v>
      </c>
    </row>
    <row r="148" spans="2:65" s="1" customFormat="1" ht="19.5">
      <c r="B148" s="28"/>
      <c r="D148" s="138" t="s">
        <v>113</v>
      </c>
      <c r="F148" s="139" t="s">
        <v>186</v>
      </c>
      <c r="I148" s="140"/>
      <c r="L148" s="28"/>
      <c r="M148" s="141"/>
      <c r="T148" s="52"/>
      <c r="AT148" s="13" t="s">
        <v>113</v>
      </c>
      <c r="AU148" s="13" t="s">
        <v>81</v>
      </c>
    </row>
    <row r="149" spans="2:65" s="1" customFormat="1" ht="14.45" customHeight="1">
      <c r="B149" s="28"/>
      <c r="C149" s="142" t="s">
        <v>187</v>
      </c>
      <c r="D149" s="142" t="s">
        <v>120</v>
      </c>
      <c r="E149" s="143" t="s">
        <v>188</v>
      </c>
      <c r="F149" s="144" t="s">
        <v>189</v>
      </c>
      <c r="G149" s="145" t="s">
        <v>110</v>
      </c>
      <c r="H149" s="146">
        <v>1</v>
      </c>
      <c r="I149" s="147"/>
      <c r="J149" s="148">
        <f>ROUND(I149*H149,2)</f>
        <v>0</v>
      </c>
      <c r="K149" s="149"/>
      <c r="L149" s="150"/>
      <c r="M149" s="151" t="s">
        <v>1</v>
      </c>
      <c r="N149" s="152" t="s">
        <v>39</v>
      </c>
      <c r="P149" s="134">
        <f>O149*H149</f>
        <v>0</v>
      </c>
      <c r="Q149" s="134">
        <v>1.8E-3</v>
      </c>
      <c r="R149" s="134">
        <f>Q149*H149</f>
        <v>1.8E-3</v>
      </c>
      <c r="S149" s="134">
        <v>0</v>
      </c>
      <c r="T149" s="135">
        <f>S149*H149</f>
        <v>0</v>
      </c>
      <c r="AR149" s="136" t="s">
        <v>123</v>
      </c>
      <c r="AT149" s="136" t="s">
        <v>120</v>
      </c>
      <c r="AU149" s="136" t="s">
        <v>81</v>
      </c>
      <c r="AY149" s="13" t="s">
        <v>104</v>
      </c>
      <c r="BE149" s="137">
        <f>IF(N149="základní",J149,0)</f>
        <v>0</v>
      </c>
      <c r="BF149" s="137">
        <f>IF(N149="snížená",J149,0)</f>
        <v>0</v>
      </c>
      <c r="BG149" s="137">
        <f>IF(N149="zákl. přenesená",J149,0)</f>
        <v>0</v>
      </c>
      <c r="BH149" s="137">
        <f>IF(N149="sníž. přenesená",J149,0)</f>
        <v>0</v>
      </c>
      <c r="BI149" s="137">
        <f>IF(N149="nulová",J149,0)</f>
        <v>0</v>
      </c>
      <c r="BJ149" s="13" t="s">
        <v>79</v>
      </c>
      <c r="BK149" s="137">
        <f>ROUND(I149*H149,2)</f>
        <v>0</v>
      </c>
      <c r="BL149" s="13" t="s">
        <v>111</v>
      </c>
      <c r="BM149" s="136" t="s">
        <v>190</v>
      </c>
    </row>
    <row r="150" spans="2:65" s="1" customFormat="1" ht="19.5">
      <c r="B150" s="28"/>
      <c r="D150" s="138" t="s">
        <v>113</v>
      </c>
      <c r="F150" s="139" t="s">
        <v>191</v>
      </c>
      <c r="I150" s="140"/>
      <c r="L150" s="28"/>
      <c r="M150" s="141"/>
      <c r="T150" s="52"/>
      <c r="AT150" s="13" t="s">
        <v>113</v>
      </c>
      <c r="AU150" s="13" t="s">
        <v>81</v>
      </c>
    </row>
    <row r="151" spans="2:65" s="1" customFormat="1" ht="14.45" customHeight="1">
      <c r="B151" s="28"/>
      <c r="C151" s="124" t="s">
        <v>192</v>
      </c>
      <c r="D151" s="124" t="s">
        <v>107</v>
      </c>
      <c r="E151" s="125" t="s">
        <v>193</v>
      </c>
      <c r="F151" s="126" t="s">
        <v>194</v>
      </c>
      <c r="G151" s="127" t="s">
        <v>110</v>
      </c>
      <c r="H151" s="128">
        <v>1</v>
      </c>
      <c r="I151" s="129"/>
      <c r="J151" s="130">
        <f>ROUND(I151*H151,2)</f>
        <v>0</v>
      </c>
      <c r="K151" s="131"/>
      <c r="L151" s="28"/>
      <c r="M151" s="132" t="s">
        <v>1</v>
      </c>
      <c r="N151" s="133" t="s">
        <v>39</v>
      </c>
      <c r="P151" s="134">
        <f>O151*H151</f>
        <v>0</v>
      </c>
      <c r="Q151" s="134">
        <v>0</v>
      </c>
      <c r="R151" s="134">
        <f>Q151*H151</f>
        <v>0</v>
      </c>
      <c r="S151" s="134">
        <v>0</v>
      </c>
      <c r="T151" s="135">
        <f>S151*H151</f>
        <v>0</v>
      </c>
      <c r="AR151" s="136" t="s">
        <v>111</v>
      </c>
      <c r="AT151" s="136" t="s">
        <v>107</v>
      </c>
      <c r="AU151" s="136" t="s">
        <v>81</v>
      </c>
      <c r="AY151" s="13" t="s">
        <v>104</v>
      </c>
      <c r="BE151" s="137">
        <f>IF(N151="základní",J151,0)</f>
        <v>0</v>
      </c>
      <c r="BF151" s="137">
        <f>IF(N151="snížená",J151,0)</f>
        <v>0</v>
      </c>
      <c r="BG151" s="137">
        <f>IF(N151="zákl. přenesená",J151,0)</f>
        <v>0</v>
      </c>
      <c r="BH151" s="137">
        <f>IF(N151="sníž. přenesená",J151,0)</f>
        <v>0</v>
      </c>
      <c r="BI151" s="137">
        <f>IF(N151="nulová",J151,0)</f>
        <v>0</v>
      </c>
      <c r="BJ151" s="13" t="s">
        <v>79</v>
      </c>
      <c r="BK151" s="137">
        <f>ROUND(I151*H151,2)</f>
        <v>0</v>
      </c>
      <c r="BL151" s="13" t="s">
        <v>111</v>
      </c>
      <c r="BM151" s="136" t="s">
        <v>195</v>
      </c>
    </row>
    <row r="152" spans="2:65" s="1" customFormat="1" ht="29.25">
      <c r="B152" s="28"/>
      <c r="D152" s="138" t="s">
        <v>113</v>
      </c>
      <c r="F152" s="139" t="s">
        <v>196</v>
      </c>
      <c r="I152" s="140"/>
      <c r="L152" s="28"/>
      <c r="M152" s="141"/>
      <c r="T152" s="52"/>
      <c r="AT152" s="13" t="s">
        <v>113</v>
      </c>
      <c r="AU152" s="13" t="s">
        <v>81</v>
      </c>
    </row>
    <row r="153" spans="2:65" s="1" customFormat="1" ht="24.2" customHeight="1">
      <c r="B153" s="28"/>
      <c r="C153" s="124" t="s">
        <v>197</v>
      </c>
      <c r="D153" s="124" t="s">
        <v>107</v>
      </c>
      <c r="E153" s="125" t="s">
        <v>198</v>
      </c>
      <c r="F153" s="126" t="s">
        <v>199</v>
      </c>
      <c r="G153" s="127" t="s">
        <v>151</v>
      </c>
      <c r="H153" s="128">
        <v>6</v>
      </c>
      <c r="I153" s="129"/>
      <c r="J153" s="130">
        <f>ROUND(I153*H153,2)</f>
        <v>0</v>
      </c>
      <c r="K153" s="131"/>
      <c r="L153" s="28"/>
      <c r="M153" s="132" t="s">
        <v>1</v>
      </c>
      <c r="N153" s="133" t="s">
        <v>39</v>
      </c>
      <c r="P153" s="134">
        <f>O153*H153</f>
        <v>0</v>
      </c>
      <c r="Q153" s="134">
        <v>1.081E-2</v>
      </c>
      <c r="R153" s="134">
        <f>Q153*H153</f>
        <v>6.4860000000000001E-2</v>
      </c>
      <c r="S153" s="134">
        <v>0</v>
      </c>
      <c r="T153" s="135">
        <f>S153*H153</f>
        <v>0</v>
      </c>
      <c r="AR153" s="136" t="s">
        <v>111</v>
      </c>
      <c r="AT153" s="136" t="s">
        <v>107</v>
      </c>
      <c r="AU153" s="136" t="s">
        <v>81</v>
      </c>
      <c r="AY153" s="13" t="s">
        <v>104</v>
      </c>
      <c r="BE153" s="137">
        <f>IF(N153="základní",J153,0)</f>
        <v>0</v>
      </c>
      <c r="BF153" s="137">
        <f>IF(N153="snížená",J153,0)</f>
        <v>0</v>
      </c>
      <c r="BG153" s="137">
        <f>IF(N153="zákl. přenesená",J153,0)</f>
        <v>0</v>
      </c>
      <c r="BH153" s="137">
        <f>IF(N153="sníž. přenesená",J153,0)</f>
        <v>0</v>
      </c>
      <c r="BI153" s="137">
        <f>IF(N153="nulová",J153,0)</f>
        <v>0</v>
      </c>
      <c r="BJ153" s="13" t="s">
        <v>79</v>
      </c>
      <c r="BK153" s="137">
        <f>ROUND(I153*H153,2)</f>
        <v>0</v>
      </c>
      <c r="BL153" s="13" t="s">
        <v>111</v>
      </c>
      <c r="BM153" s="136" t="s">
        <v>200</v>
      </c>
    </row>
    <row r="154" spans="2:65" s="1" customFormat="1" ht="29.25">
      <c r="B154" s="28"/>
      <c r="D154" s="138" t="s">
        <v>113</v>
      </c>
      <c r="F154" s="139" t="s">
        <v>201</v>
      </c>
      <c r="I154" s="140"/>
      <c r="L154" s="28"/>
      <c r="M154" s="141"/>
      <c r="T154" s="52"/>
      <c r="AT154" s="13" t="s">
        <v>113</v>
      </c>
      <c r="AU154" s="13" t="s">
        <v>81</v>
      </c>
    </row>
    <row r="155" spans="2:65" s="1" customFormat="1" ht="24.2" customHeight="1">
      <c r="B155" s="28"/>
      <c r="C155" s="124" t="s">
        <v>7</v>
      </c>
      <c r="D155" s="124" t="s">
        <v>107</v>
      </c>
      <c r="E155" s="125" t="s">
        <v>202</v>
      </c>
      <c r="F155" s="126" t="s">
        <v>203</v>
      </c>
      <c r="G155" s="127" t="s">
        <v>151</v>
      </c>
      <c r="H155" s="128">
        <v>12</v>
      </c>
      <c r="I155" s="129"/>
      <c r="J155" s="130">
        <f>ROUND(I155*H155,2)</f>
        <v>0</v>
      </c>
      <c r="K155" s="131"/>
      <c r="L155" s="28"/>
      <c r="M155" s="132" t="s">
        <v>1</v>
      </c>
      <c r="N155" s="133" t="s">
        <v>39</v>
      </c>
      <c r="P155" s="134">
        <f>O155*H155</f>
        <v>0</v>
      </c>
      <c r="Q155" s="134">
        <v>1.8579999999999999E-2</v>
      </c>
      <c r="R155" s="134">
        <f>Q155*H155</f>
        <v>0.22295999999999999</v>
      </c>
      <c r="S155" s="134">
        <v>0</v>
      </c>
      <c r="T155" s="135">
        <f>S155*H155</f>
        <v>0</v>
      </c>
      <c r="AR155" s="136" t="s">
        <v>111</v>
      </c>
      <c r="AT155" s="136" t="s">
        <v>107</v>
      </c>
      <c r="AU155" s="136" t="s">
        <v>81</v>
      </c>
      <c r="AY155" s="13" t="s">
        <v>104</v>
      </c>
      <c r="BE155" s="137">
        <f>IF(N155="základní",J155,0)</f>
        <v>0</v>
      </c>
      <c r="BF155" s="137">
        <f>IF(N155="snížená",J155,0)</f>
        <v>0</v>
      </c>
      <c r="BG155" s="137">
        <f>IF(N155="zákl. přenesená",J155,0)</f>
        <v>0</v>
      </c>
      <c r="BH155" s="137">
        <f>IF(N155="sníž. přenesená",J155,0)</f>
        <v>0</v>
      </c>
      <c r="BI155" s="137">
        <f>IF(N155="nulová",J155,0)</f>
        <v>0</v>
      </c>
      <c r="BJ155" s="13" t="s">
        <v>79</v>
      </c>
      <c r="BK155" s="137">
        <f>ROUND(I155*H155,2)</f>
        <v>0</v>
      </c>
      <c r="BL155" s="13" t="s">
        <v>111</v>
      </c>
      <c r="BM155" s="136" t="s">
        <v>204</v>
      </c>
    </row>
    <row r="156" spans="2:65" s="1" customFormat="1" ht="19.5">
      <c r="B156" s="28"/>
      <c r="D156" s="138" t="s">
        <v>113</v>
      </c>
      <c r="F156" s="139" t="s">
        <v>205</v>
      </c>
      <c r="I156" s="140"/>
      <c r="L156" s="28"/>
      <c r="M156" s="141"/>
      <c r="T156" s="52"/>
      <c r="AT156" s="13" t="s">
        <v>113</v>
      </c>
      <c r="AU156" s="13" t="s">
        <v>81</v>
      </c>
    </row>
    <row r="157" spans="2:65" s="1" customFormat="1" ht="14.45" customHeight="1">
      <c r="B157" s="28"/>
      <c r="C157" s="142" t="s">
        <v>206</v>
      </c>
      <c r="D157" s="142" t="s">
        <v>120</v>
      </c>
      <c r="E157" s="143" t="s">
        <v>207</v>
      </c>
      <c r="F157" s="144" t="s">
        <v>208</v>
      </c>
      <c r="G157" s="145" t="s">
        <v>209</v>
      </c>
      <c r="H157" s="146">
        <v>20</v>
      </c>
      <c r="I157" s="147"/>
      <c r="J157" s="148">
        <f>ROUND(I157*H157,2)</f>
        <v>0</v>
      </c>
      <c r="K157" s="149"/>
      <c r="L157" s="150"/>
      <c r="M157" s="151" t="s">
        <v>1</v>
      </c>
      <c r="N157" s="152" t="s">
        <v>39</v>
      </c>
      <c r="P157" s="134">
        <f>O157*H157</f>
        <v>0</v>
      </c>
      <c r="Q157" s="134">
        <v>0</v>
      </c>
      <c r="R157" s="134">
        <f>Q157*H157</f>
        <v>0</v>
      </c>
      <c r="S157" s="134">
        <v>0</v>
      </c>
      <c r="T157" s="135">
        <f>S157*H157</f>
        <v>0</v>
      </c>
      <c r="AR157" s="136" t="s">
        <v>123</v>
      </c>
      <c r="AT157" s="136" t="s">
        <v>120</v>
      </c>
      <c r="AU157" s="136" t="s">
        <v>81</v>
      </c>
      <c r="AY157" s="13" t="s">
        <v>104</v>
      </c>
      <c r="BE157" s="137">
        <f>IF(N157="základní",J157,0)</f>
        <v>0</v>
      </c>
      <c r="BF157" s="137">
        <f>IF(N157="snížená",J157,0)</f>
        <v>0</v>
      </c>
      <c r="BG157" s="137">
        <f>IF(N157="zákl. přenesená",J157,0)</f>
        <v>0</v>
      </c>
      <c r="BH157" s="137">
        <f>IF(N157="sníž. přenesená",J157,0)</f>
        <v>0</v>
      </c>
      <c r="BI157" s="137">
        <f>IF(N157="nulová",J157,0)</f>
        <v>0</v>
      </c>
      <c r="BJ157" s="13" t="s">
        <v>79</v>
      </c>
      <c r="BK157" s="137">
        <f>ROUND(I157*H157,2)</f>
        <v>0</v>
      </c>
      <c r="BL157" s="13" t="s">
        <v>111</v>
      </c>
      <c r="BM157" s="136" t="s">
        <v>210</v>
      </c>
    </row>
    <row r="158" spans="2:65" s="1" customFormat="1" ht="19.5">
      <c r="B158" s="28"/>
      <c r="D158" s="138" t="s">
        <v>113</v>
      </c>
      <c r="F158" s="139" t="s">
        <v>211</v>
      </c>
      <c r="I158" s="140"/>
      <c r="L158" s="28"/>
      <c r="M158" s="141"/>
      <c r="T158" s="52"/>
      <c r="AT158" s="13" t="s">
        <v>113</v>
      </c>
      <c r="AU158" s="13" t="s">
        <v>81</v>
      </c>
    </row>
    <row r="159" spans="2:65" s="1" customFormat="1" ht="14.45" customHeight="1">
      <c r="B159" s="28"/>
      <c r="C159" s="142" t="s">
        <v>212</v>
      </c>
      <c r="D159" s="142" t="s">
        <v>120</v>
      </c>
      <c r="E159" s="143" t="s">
        <v>213</v>
      </c>
      <c r="F159" s="144" t="s">
        <v>214</v>
      </c>
      <c r="G159" s="145" t="s">
        <v>209</v>
      </c>
      <c r="H159" s="146">
        <v>15</v>
      </c>
      <c r="I159" s="147"/>
      <c r="J159" s="148">
        <f>ROUND(I159*H159,2)</f>
        <v>0</v>
      </c>
      <c r="K159" s="149"/>
      <c r="L159" s="150"/>
      <c r="M159" s="151" t="s">
        <v>1</v>
      </c>
      <c r="N159" s="152" t="s">
        <v>39</v>
      </c>
      <c r="P159" s="134">
        <f>O159*H159</f>
        <v>0</v>
      </c>
      <c r="Q159" s="134">
        <v>0</v>
      </c>
      <c r="R159" s="134">
        <f>Q159*H159</f>
        <v>0</v>
      </c>
      <c r="S159" s="134">
        <v>0</v>
      </c>
      <c r="T159" s="135">
        <f>S159*H159</f>
        <v>0</v>
      </c>
      <c r="AR159" s="136" t="s">
        <v>123</v>
      </c>
      <c r="AT159" s="136" t="s">
        <v>120</v>
      </c>
      <c r="AU159" s="136" t="s">
        <v>81</v>
      </c>
      <c r="AY159" s="13" t="s">
        <v>104</v>
      </c>
      <c r="BE159" s="137">
        <f>IF(N159="základní",J159,0)</f>
        <v>0</v>
      </c>
      <c r="BF159" s="137">
        <f>IF(N159="snížená",J159,0)</f>
        <v>0</v>
      </c>
      <c r="BG159" s="137">
        <f>IF(N159="zákl. přenesená",J159,0)</f>
        <v>0</v>
      </c>
      <c r="BH159" s="137">
        <f>IF(N159="sníž. přenesená",J159,0)</f>
        <v>0</v>
      </c>
      <c r="BI159" s="137">
        <f>IF(N159="nulová",J159,0)</f>
        <v>0</v>
      </c>
      <c r="BJ159" s="13" t="s">
        <v>79</v>
      </c>
      <c r="BK159" s="137">
        <f>ROUND(I159*H159,2)</f>
        <v>0</v>
      </c>
      <c r="BL159" s="13" t="s">
        <v>111</v>
      </c>
      <c r="BM159" s="136" t="s">
        <v>215</v>
      </c>
    </row>
    <row r="160" spans="2:65" s="1" customFormat="1" ht="19.5">
      <c r="B160" s="28"/>
      <c r="D160" s="138" t="s">
        <v>113</v>
      </c>
      <c r="F160" s="139" t="s">
        <v>216</v>
      </c>
      <c r="I160" s="140"/>
      <c r="L160" s="28"/>
      <c r="M160" s="141"/>
      <c r="T160" s="52"/>
      <c r="AT160" s="13" t="s">
        <v>113</v>
      </c>
      <c r="AU160" s="13" t="s">
        <v>81</v>
      </c>
    </row>
    <row r="161" spans="2:65" s="1" customFormat="1" ht="14.45" customHeight="1">
      <c r="B161" s="28"/>
      <c r="C161" s="124" t="s">
        <v>217</v>
      </c>
      <c r="D161" s="124" t="s">
        <v>107</v>
      </c>
      <c r="E161" s="125" t="s">
        <v>218</v>
      </c>
      <c r="F161" s="126" t="s">
        <v>219</v>
      </c>
      <c r="G161" s="127" t="s">
        <v>220</v>
      </c>
      <c r="H161" s="128">
        <v>50</v>
      </c>
      <c r="I161" s="129"/>
      <c r="J161" s="130">
        <f>ROUND(I161*H161,2)</f>
        <v>0</v>
      </c>
      <c r="K161" s="131"/>
      <c r="L161" s="28"/>
      <c r="M161" s="132" t="s">
        <v>1</v>
      </c>
      <c r="N161" s="133" t="s">
        <v>39</v>
      </c>
      <c r="P161" s="134">
        <f>O161*H161</f>
        <v>0</v>
      </c>
      <c r="Q161" s="134">
        <v>0</v>
      </c>
      <c r="R161" s="134">
        <f>Q161*H161</f>
        <v>0</v>
      </c>
      <c r="S161" s="134">
        <v>0</v>
      </c>
      <c r="T161" s="135">
        <f>S161*H161</f>
        <v>0</v>
      </c>
      <c r="AR161" s="136" t="s">
        <v>111</v>
      </c>
      <c r="AT161" s="136" t="s">
        <v>107</v>
      </c>
      <c r="AU161" s="136" t="s">
        <v>81</v>
      </c>
      <c r="AY161" s="13" t="s">
        <v>104</v>
      </c>
      <c r="BE161" s="137">
        <f>IF(N161="základní",J161,0)</f>
        <v>0</v>
      </c>
      <c r="BF161" s="137">
        <f>IF(N161="snížená",J161,0)</f>
        <v>0</v>
      </c>
      <c r="BG161" s="137">
        <f>IF(N161="zákl. přenesená",J161,0)</f>
        <v>0</v>
      </c>
      <c r="BH161" s="137">
        <f>IF(N161="sníž. přenesená",J161,0)</f>
        <v>0</v>
      </c>
      <c r="BI161" s="137">
        <f>IF(N161="nulová",J161,0)</f>
        <v>0</v>
      </c>
      <c r="BJ161" s="13" t="s">
        <v>79</v>
      </c>
      <c r="BK161" s="137">
        <f>ROUND(I161*H161,2)</f>
        <v>0</v>
      </c>
      <c r="BL161" s="13" t="s">
        <v>111</v>
      </c>
      <c r="BM161" s="136" t="s">
        <v>221</v>
      </c>
    </row>
    <row r="162" spans="2:65" s="1" customFormat="1" ht="11.25">
      <c r="B162" s="28"/>
      <c r="D162" s="138" t="s">
        <v>113</v>
      </c>
      <c r="F162" s="139" t="s">
        <v>219</v>
      </c>
      <c r="I162" s="140"/>
      <c r="L162" s="28"/>
      <c r="M162" s="141"/>
      <c r="T162" s="52"/>
      <c r="AT162" s="13" t="s">
        <v>113</v>
      </c>
      <c r="AU162" s="13" t="s">
        <v>81</v>
      </c>
    </row>
    <row r="163" spans="2:65" s="1" customFormat="1" ht="24.2" customHeight="1">
      <c r="B163" s="28"/>
      <c r="C163" s="124" t="s">
        <v>222</v>
      </c>
      <c r="D163" s="124" t="s">
        <v>107</v>
      </c>
      <c r="E163" s="125" t="s">
        <v>223</v>
      </c>
      <c r="F163" s="126" t="s">
        <v>224</v>
      </c>
      <c r="G163" s="127" t="s">
        <v>225</v>
      </c>
      <c r="H163" s="128">
        <v>15</v>
      </c>
      <c r="I163" s="129"/>
      <c r="J163" s="130">
        <f>ROUND(I163*H163,2)</f>
        <v>0</v>
      </c>
      <c r="K163" s="131"/>
      <c r="L163" s="28"/>
      <c r="M163" s="132" t="s">
        <v>1</v>
      </c>
      <c r="N163" s="133" t="s">
        <v>39</v>
      </c>
      <c r="P163" s="134">
        <f>O163*H163</f>
        <v>0</v>
      </c>
      <c r="Q163" s="134">
        <v>0</v>
      </c>
      <c r="R163" s="134">
        <f>Q163*H163</f>
        <v>0</v>
      </c>
      <c r="S163" s="134">
        <v>0</v>
      </c>
      <c r="T163" s="135">
        <f>S163*H163</f>
        <v>0</v>
      </c>
      <c r="AR163" s="136" t="s">
        <v>111</v>
      </c>
      <c r="AT163" s="136" t="s">
        <v>107</v>
      </c>
      <c r="AU163" s="136" t="s">
        <v>81</v>
      </c>
      <c r="AY163" s="13" t="s">
        <v>104</v>
      </c>
      <c r="BE163" s="137">
        <f>IF(N163="základní",J163,0)</f>
        <v>0</v>
      </c>
      <c r="BF163" s="137">
        <f>IF(N163="snížená",J163,0)</f>
        <v>0</v>
      </c>
      <c r="BG163" s="137">
        <f>IF(N163="zákl. přenesená",J163,0)</f>
        <v>0</v>
      </c>
      <c r="BH163" s="137">
        <f>IF(N163="sníž. přenesená",J163,0)</f>
        <v>0</v>
      </c>
      <c r="BI163" s="137">
        <f>IF(N163="nulová",J163,0)</f>
        <v>0</v>
      </c>
      <c r="BJ163" s="13" t="s">
        <v>79</v>
      </c>
      <c r="BK163" s="137">
        <f>ROUND(I163*H163,2)</f>
        <v>0</v>
      </c>
      <c r="BL163" s="13" t="s">
        <v>111</v>
      </c>
      <c r="BM163" s="136" t="s">
        <v>226</v>
      </c>
    </row>
    <row r="164" spans="2:65" s="1" customFormat="1" ht="19.5">
      <c r="B164" s="28"/>
      <c r="D164" s="138" t="s">
        <v>113</v>
      </c>
      <c r="F164" s="139" t="s">
        <v>227</v>
      </c>
      <c r="I164" s="140"/>
      <c r="L164" s="28"/>
      <c r="M164" s="141"/>
      <c r="T164" s="52"/>
      <c r="AT164" s="13" t="s">
        <v>113</v>
      </c>
      <c r="AU164" s="13" t="s">
        <v>81</v>
      </c>
    </row>
    <row r="165" spans="2:65" s="1" customFormat="1" ht="24.2" customHeight="1">
      <c r="B165" s="28"/>
      <c r="C165" s="124" t="s">
        <v>228</v>
      </c>
      <c r="D165" s="124" t="s">
        <v>107</v>
      </c>
      <c r="E165" s="125" t="s">
        <v>229</v>
      </c>
      <c r="F165" s="126" t="s">
        <v>230</v>
      </c>
      <c r="G165" s="127" t="s">
        <v>225</v>
      </c>
      <c r="H165" s="128">
        <v>15</v>
      </c>
      <c r="I165" s="129"/>
      <c r="J165" s="130">
        <f>ROUND(I165*H165,2)</f>
        <v>0</v>
      </c>
      <c r="K165" s="131"/>
      <c r="L165" s="28"/>
      <c r="M165" s="132" t="s">
        <v>1</v>
      </c>
      <c r="N165" s="133" t="s">
        <v>39</v>
      </c>
      <c r="P165" s="134">
        <f>O165*H165</f>
        <v>0</v>
      </c>
      <c r="Q165" s="134">
        <v>0</v>
      </c>
      <c r="R165" s="134">
        <f>Q165*H165</f>
        <v>0</v>
      </c>
      <c r="S165" s="134">
        <v>0</v>
      </c>
      <c r="T165" s="135">
        <f>S165*H165</f>
        <v>0</v>
      </c>
      <c r="AR165" s="136" t="s">
        <v>111</v>
      </c>
      <c r="AT165" s="136" t="s">
        <v>107</v>
      </c>
      <c r="AU165" s="136" t="s">
        <v>81</v>
      </c>
      <c r="AY165" s="13" t="s">
        <v>104</v>
      </c>
      <c r="BE165" s="137">
        <f>IF(N165="základní",J165,0)</f>
        <v>0</v>
      </c>
      <c r="BF165" s="137">
        <f>IF(N165="snížená",J165,0)</f>
        <v>0</v>
      </c>
      <c r="BG165" s="137">
        <f>IF(N165="zákl. přenesená",J165,0)</f>
        <v>0</v>
      </c>
      <c r="BH165" s="137">
        <f>IF(N165="sníž. přenesená",J165,0)</f>
        <v>0</v>
      </c>
      <c r="BI165" s="137">
        <f>IF(N165="nulová",J165,0)</f>
        <v>0</v>
      </c>
      <c r="BJ165" s="13" t="s">
        <v>79</v>
      </c>
      <c r="BK165" s="137">
        <f>ROUND(I165*H165,2)</f>
        <v>0</v>
      </c>
      <c r="BL165" s="13" t="s">
        <v>111</v>
      </c>
      <c r="BM165" s="136" t="s">
        <v>231</v>
      </c>
    </row>
    <row r="166" spans="2:65" s="1" customFormat="1" ht="19.5">
      <c r="B166" s="28"/>
      <c r="D166" s="138" t="s">
        <v>113</v>
      </c>
      <c r="F166" s="139" t="s">
        <v>232</v>
      </c>
      <c r="I166" s="140"/>
      <c r="L166" s="28"/>
      <c r="M166" s="141"/>
      <c r="T166" s="52"/>
      <c r="AT166" s="13" t="s">
        <v>113</v>
      </c>
      <c r="AU166" s="13" t="s">
        <v>81</v>
      </c>
    </row>
    <row r="167" spans="2:65" s="1" customFormat="1" ht="14.45" customHeight="1">
      <c r="B167" s="28"/>
      <c r="C167" s="124" t="s">
        <v>233</v>
      </c>
      <c r="D167" s="124" t="s">
        <v>107</v>
      </c>
      <c r="E167" s="125" t="s">
        <v>234</v>
      </c>
      <c r="F167" s="126" t="s">
        <v>235</v>
      </c>
      <c r="G167" s="127" t="s">
        <v>236</v>
      </c>
      <c r="H167" s="128">
        <v>1</v>
      </c>
      <c r="I167" s="129"/>
      <c r="J167" s="130">
        <f>ROUND(I167*H167,2)</f>
        <v>0</v>
      </c>
      <c r="K167" s="131"/>
      <c r="L167" s="28"/>
      <c r="M167" s="132" t="s">
        <v>1</v>
      </c>
      <c r="N167" s="133" t="s">
        <v>39</v>
      </c>
      <c r="P167" s="134">
        <f>O167*H167</f>
        <v>0</v>
      </c>
      <c r="Q167" s="134">
        <v>0</v>
      </c>
      <c r="R167" s="134">
        <f>Q167*H167</f>
        <v>0</v>
      </c>
      <c r="S167" s="134">
        <v>0</v>
      </c>
      <c r="T167" s="135">
        <f>S167*H167</f>
        <v>0</v>
      </c>
      <c r="AR167" s="136" t="s">
        <v>111</v>
      </c>
      <c r="AT167" s="136" t="s">
        <v>107</v>
      </c>
      <c r="AU167" s="136" t="s">
        <v>81</v>
      </c>
      <c r="AY167" s="13" t="s">
        <v>104</v>
      </c>
      <c r="BE167" s="137">
        <f>IF(N167="základní",J167,0)</f>
        <v>0</v>
      </c>
      <c r="BF167" s="137">
        <f>IF(N167="snížená",J167,0)</f>
        <v>0</v>
      </c>
      <c r="BG167" s="137">
        <f>IF(N167="zákl. přenesená",J167,0)</f>
        <v>0</v>
      </c>
      <c r="BH167" s="137">
        <f>IF(N167="sníž. přenesená",J167,0)</f>
        <v>0</v>
      </c>
      <c r="BI167" s="137">
        <f>IF(N167="nulová",J167,0)</f>
        <v>0</v>
      </c>
      <c r="BJ167" s="13" t="s">
        <v>79</v>
      </c>
      <c r="BK167" s="137">
        <f>ROUND(I167*H167,2)</f>
        <v>0</v>
      </c>
      <c r="BL167" s="13" t="s">
        <v>111</v>
      </c>
      <c r="BM167" s="136" t="s">
        <v>237</v>
      </c>
    </row>
    <row r="168" spans="2:65" s="1" customFormat="1" ht="11.25">
      <c r="B168" s="28"/>
      <c r="D168" s="138" t="s">
        <v>113</v>
      </c>
      <c r="F168" s="139" t="s">
        <v>235</v>
      </c>
      <c r="I168" s="140"/>
      <c r="L168" s="28"/>
      <c r="M168" s="141"/>
      <c r="T168" s="52"/>
      <c r="AT168" s="13" t="s">
        <v>113</v>
      </c>
      <c r="AU168" s="13" t="s">
        <v>81</v>
      </c>
    </row>
    <row r="169" spans="2:65" s="1" customFormat="1" ht="14.45" customHeight="1">
      <c r="B169" s="28"/>
      <c r="C169" s="124" t="s">
        <v>238</v>
      </c>
      <c r="D169" s="124" t="s">
        <v>107</v>
      </c>
      <c r="E169" s="125" t="s">
        <v>239</v>
      </c>
      <c r="F169" s="126" t="s">
        <v>240</v>
      </c>
      <c r="G169" s="127" t="s">
        <v>225</v>
      </c>
      <c r="H169" s="128">
        <v>30</v>
      </c>
      <c r="I169" s="129"/>
      <c r="J169" s="130">
        <f>ROUND(I169*H169,2)</f>
        <v>0</v>
      </c>
      <c r="K169" s="131"/>
      <c r="L169" s="28"/>
      <c r="M169" s="132" t="s">
        <v>1</v>
      </c>
      <c r="N169" s="133" t="s">
        <v>39</v>
      </c>
      <c r="P169" s="134">
        <f>O169*H169</f>
        <v>0</v>
      </c>
      <c r="Q169" s="134">
        <v>0</v>
      </c>
      <c r="R169" s="134">
        <f>Q169*H169</f>
        <v>0</v>
      </c>
      <c r="S169" s="134">
        <v>0</v>
      </c>
      <c r="T169" s="135">
        <f>S169*H169</f>
        <v>0</v>
      </c>
      <c r="AR169" s="136" t="s">
        <v>111</v>
      </c>
      <c r="AT169" s="136" t="s">
        <v>107</v>
      </c>
      <c r="AU169" s="136" t="s">
        <v>81</v>
      </c>
      <c r="AY169" s="13" t="s">
        <v>104</v>
      </c>
      <c r="BE169" s="137">
        <f>IF(N169="základní",J169,0)</f>
        <v>0</v>
      </c>
      <c r="BF169" s="137">
        <f>IF(N169="snížená",J169,0)</f>
        <v>0</v>
      </c>
      <c r="BG169" s="137">
        <f>IF(N169="zákl. přenesená",J169,0)</f>
        <v>0</v>
      </c>
      <c r="BH169" s="137">
        <f>IF(N169="sníž. přenesená",J169,0)</f>
        <v>0</v>
      </c>
      <c r="BI169" s="137">
        <f>IF(N169="nulová",J169,0)</f>
        <v>0</v>
      </c>
      <c r="BJ169" s="13" t="s">
        <v>79</v>
      </c>
      <c r="BK169" s="137">
        <f>ROUND(I169*H169,2)</f>
        <v>0</v>
      </c>
      <c r="BL169" s="13" t="s">
        <v>111</v>
      </c>
      <c r="BM169" s="136" t="s">
        <v>241</v>
      </c>
    </row>
    <row r="170" spans="2:65" s="1" customFormat="1" ht="29.25">
      <c r="B170" s="28"/>
      <c r="D170" s="138" t="s">
        <v>113</v>
      </c>
      <c r="F170" s="139" t="s">
        <v>242</v>
      </c>
      <c r="I170" s="140"/>
      <c r="L170" s="28"/>
      <c r="M170" s="141"/>
      <c r="T170" s="52"/>
      <c r="AT170" s="13" t="s">
        <v>113</v>
      </c>
      <c r="AU170" s="13" t="s">
        <v>81</v>
      </c>
    </row>
    <row r="171" spans="2:65" s="1" customFormat="1" ht="14.45" customHeight="1">
      <c r="B171" s="28"/>
      <c r="C171" s="142" t="s">
        <v>243</v>
      </c>
      <c r="D171" s="142" t="s">
        <v>120</v>
      </c>
      <c r="E171" s="143" t="s">
        <v>244</v>
      </c>
      <c r="F171" s="144" t="s">
        <v>245</v>
      </c>
      <c r="G171" s="145" t="s">
        <v>209</v>
      </c>
      <c r="H171" s="146">
        <v>12</v>
      </c>
      <c r="I171" s="147"/>
      <c r="J171" s="148">
        <f>ROUND(I171*H171,2)</f>
        <v>0</v>
      </c>
      <c r="K171" s="149"/>
      <c r="L171" s="150"/>
      <c r="M171" s="151" t="s">
        <v>1</v>
      </c>
      <c r="N171" s="152" t="s">
        <v>39</v>
      </c>
      <c r="P171" s="134">
        <f>O171*H171</f>
        <v>0</v>
      </c>
      <c r="Q171" s="134">
        <v>0</v>
      </c>
      <c r="R171" s="134">
        <f>Q171*H171</f>
        <v>0</v>
      </c>
      <c r="S171" s="134">
        <v>0</v>
      </c>
      <c r="T171" s="135">
        <f>S171*H171</f>
        <v>0</v>
      </c>
      <c r="AR171" s="136" t="s">
        <v>123</v>
      </c>
      <c r="AT171" s="136" t="s">
        <v>120</v>
      </c>
      <c r="AU171" s="136" t="s">
        <v>81</v>
      </c>
      <c r="AY171" s="13" t="s">
        <v>104</v>
      </c>
      <c r="BE171" s="137">
        <f>IF(N171="základní",J171,0)</f>
        <v>0</v>
      </c>
      <c r="BF171" s="137">
        <f>IF(N171="snížená",J171,0)</f>
        <v>0</v>
      </c>
      <c r="BG171" s="137">
        <f>IF(N171="zákl. přenesená",J171,0)</f>
        <v>0</v>
      </c>
      <c r="BH171" s="137">
        <f>IF(N171="sníž. přenesená",J171,0)</f>
        <v>0</v>
      </c>
      <c r="BI171" s="137">
        <f>IF(N171="nulová",J171,0)</f>
        <v>0</v>
      </c>
      <c r="BJ171" s="13" t="s">
        <v>79</v>
      </c>
      <c r="BK171" s="137">
        <f>ROUND(I171*H171,2)</f>
        <v>0</v>
      </c>
      <c r="BL171" s="13" t="s">
        <v>111</v>
      </c>
      <c r="BM171" s="136" t="s">
        <v>246</v>
      </c>
    </row>
    <row r="172" spans="2:65" s="1" customFormat="1" ht="19.5">
      <c r="B172" s="28"/>
      <c r="D172" s="138" t="s">
        <v>113</v>
      </c>
      <c r="F172" s="139" t="s">
        <v>247</v>
      </c>
      <c r="I172" s="140"/>
      <c r="L172" s="28"/>
      <c r="M172" s="141"/>
      <c r="T172" s="52"/>
      <c r="AT172" s="13" t="s">
        <v>113</v>
      </c>
      <c r="AU172" s="13" t="s">
        <v>81</v>
      </c>
    </row>
    <row r="173" spans="2:65" s="1" customFormat="1" ht="14.45" customHeight="1">
      <c r="B173" s="28"/>
      <c r="C173" s="124" t="s">
        <v>248</v>
      </c>
      <c r="D173" s="124" t="s">
        <v>107</v>
      </c>
      <c r="E173" s="125" t="s">
        <v>249</v>
      </c>
      <c r="F173" s="126" t="s">
        <v>250</v>
      </c>
      <c r="G173" s="127" t="s">
        <v>236</v>
      </c>
      <c r="H173" s="128">
        <v>1</v>
      </c>
      <c r="I173" s="129"/>
      <c r="J173" s="130">
        <f>ROUND(I173*H173,2)</f>
        <v>0</v>
      </c>
      <c r="K173" s="131"/>
      <c r="L173" s="28"/>
      <c r="M173" s="132" t="s">
        <v>1</v>
      </c>
      <c r="N173" s="133" t="s">
        <v>39</v>
      </c>
      <c r="P173" s="134">
        <f>O173*H173</f>
        <v>0</v>
      </c>
      <c r="Q173" s="134">
        <v>0</v>
      </c>
      <c r="R173" s="134">
        <f>Q173*H173</f>
        <v>0</v>
      </c>
      <c r="S173" s="134">
        <v>0</v>
      </c>
      <c r="T173" s="135">
        <f>S173*H173</f>
        <v>0</v>
      </c>
      <c r="AR173" s="136" t="s">
        <v>111</v>
      </c>
      <c r="AT173" s="136" t="s">
        <v>107</v>
      </c>
      <c r="AU173" s="136" t="s">
        <v>81</v>
      </c>
      <c r="AY173" s="13" t="s">
        <v>104</v>
      </c>
      <c r="BE173" s="137">
        <f>IF(N173="základní",J173,0)</f>
        <v>0</v>
      </c>
      <c r="BF173" s="137">
        <f>IF(N173="snížená",J173,0)</f>
        <v>0</v>
      </c>
      <c r="BG173" s="137">
        <f>IF(N173="zákl. přenesená",J173,0)</f>
        <v>0</v>
      </c>
      <c r="BH173" s="137">
        <f>IF(N173="sníž. přenesená",J173,0)</f>
        <v>0</v>
      </c>
      <c r="BI173" s="137">
        <f>IF(N173="nulová",J173,0)</f>
        <v>0</v>
      </c>
      <c r="BJ173" s="13" t="s">
        <v>79</v>
      </c>
      <c r="BK173" s="137">
        <f>ROUND(I173*H173,2)</f>
        <v>0</v>
      </c>
      <c r="BL173" s="13" t="s">
        <v>111</v>
      </c>
      <c r="BM173" s="136" t="s">
        <v>251</v>
      </c>
    </row>
    <row r="174" spans="2:65" s="1" customFormat="1" ht="29.25">
      <c r="B174" s="28"/>
      <c r="D174" s="138" t="s">
        <v>113</v>
      </c>
      <c r="F174" s="139" t="s">
        <v>252</v>
      </c>
      <c r="I174" s="140"/>
      <c r="L174" s="28"/>
      <c r="M174" s="141"/>
      <c r="T174" s="52"/>
      <c r="AT174" s="13" t="s">
        <v>113</v>
      </c>
      <c r="AU174" s="13" t="s">
        <v>81</v>
      </c>
    </row>
    <row r="175" spans="2:65" s="1" customFormat="1" ht="14.45" customHeight="1">
      <c r="B175" s="28"/>
      <c r="C175" s="124" t="s">
        <v>253</v>
      </c>
      <c r="D175" s="124" t="s">
        <v>107</v>
      </c>
      <c r="E175" s="125" t="s">
        <v>254</v>
      </c>
      <c r="F175" s="126" t="s">
        <v>255</v>
      </c>
      <c r="G175" s="127" t="s">
        <v>236</v>
      </c>
      <c r="H175" s="128">
        <v>1</v>
      </c>
      <c r="I175" s="129"/>
      <c r="J175" s="130">
        <f>ROUND(I175*H175,2)</f>
        <v>0</v>
      </c>
      <c r="K175" s="131"/>
      <c r="L175" s="28"/>
      <c r="M175" s="132" t="s">
        <v>1</v>
      </c>
      <c r="N175" s="133" t="s">
        <v>39</v>
      </c>
      <c r="P175" s="134">
        <f>O175*H175</f>
        <v>0</v>
      </c>
      <c r="Q175" s="134">
        <v>0</v>
      </c>
      <c r="R175" s="134">
        <f>Q175*H175</f>
        <v>0</v>
      </c>
      <c r="S175" s="134">
        <v>0</v>
      </c>
      <c r="T175" s="135">
        <f>S175*H175</f>
        <v>0</v>
      </c>
      <c r="AR175" s="136" t="s">
        <v>111</v>
      </c>
      <c r="AT175" s="136" t="s">
        <v>107</v>
      </c>
      <c r="AU175" s="136" t="s">
        <v>81</v>
      </c>
      <c r="AY175" s="13" t="s">
        <v>104</v>
      </c>
      <c r="BE175" s="137">
        <f>IF(N175="základní",J175,0)</f>
        <v>0</v>
      </c>
      <c r="BF175" s="137">
        <f>IF(N175="snížená",J175,0)</f>
        <v>0</v>
      </c>
      <c r="BG175" s="137">
        <f>IF(N175="zákl. přenesená",J175,0)</f>
        <v>0</v>
      </c>
      <c r="BH175" s="137">
        <f>IF(N175="sníž. přenesená",J175,0)</f>
        <v>0</v>
      </c>
      <c r="BI175" s="137">
        <f>IF(N175="nulová",J175,0)</f>
        <v>0</v>
      </c>
      <c r="BJ175" s="13" t="s">
        <v>79</v>
      </c>
      <c r="BK175" s="137">
        <f>ROUND(I175*H175,2)</f>
        <v>0</v>
      </c>
      <c r="BL175" s="13" t="s">
        <v>111</v>
      </c>
      <c r="BM175" s="136" t="s">
        <v>256</v>
      </c>
    </row>
    <row r="176" spans="2:65" s="1" customFormat="1" ht="29.25">
      <c r="B176" s="28"/>
      <c r="D176" s="138" t="s">
        <v>113</v>
      </c>
      <c r="F176" s="139" t="s">
        <v>257</v>
      </c>
      <c r="I176" s="140"/>
      <c r="L176" s="28"/>
      <c r="M176" s="141"/>
      <c r="T176" s="52"/>
      <c r="AT176" s="13" t="s">
        <v>113</v>
      </c>
      <c r="AU176" s="13" t="s">
        <v>81</v>
      </c>
    </row>
    <row r="177" spans="2:65" s="1" customFormat="1" ht="14.45" customHeight="1">
      <c r="B177" s="28"/>
      <c r="C177" s="124" t="s">
        <v>123</v>
      </c>
      <c r="D177" s="124" t="s">
        <v>107</v>
      </c>
      <c r="E177" s="125" t="s">
        <v>258</v>
      </c>
      <c r="F177" s="126" t="s">
        <v>259</v>
      </c>
      <c r="G177" s="127" t="s">
        <v>209</v>
      </c>
      <c r="H177" s="128">
        <v>50</v>
      </c>
      <c r="I177" s="129"/>
      <c r="J177" s="130">
        <f>ROUND(I177*H177,2)</f>
        <v>0</v>
      </c>
      <c r="K177" s="131"/>
      <c r="L177" s="28"/>
      <c r="M177" s="132" t="s">
        <v>1</v>
      </c>
      <c r="N177" s="133" t="s">
        <v>39</v>
      </c>
      <c r="P177" s="134">
        <f>O177*H177</f>
        <v>0</v>
      </c>
      <c r="Q177" s="134">
        <v>0</v>
      </c>
      <c r="R177" s="134">
        <f>Q177*H177</f>
        <v>0</v>
      </c>
      <c r="S177" s="134">
        <v>0</v>
      </c>
      <c r="T177" s="135">
        <f>S177*H177</f>
        <v>0</v>
      </c>
      <c r="AR177" s="136" t="s">
        <v>111</v>
      </c>
      <c r="AT177" s="136" t="s">
        <v>107</v>
      </c>
      <c r="AU177" s="136" t="s">
        <v>81</v>
      </c>
      <c r="AY177" s="13" t="s">
        <v>104</v>
      </c>
      <c r="BE177" s="137">
        <f>IF(N177="základní",J177,0)</f>
        <v>0</v>
      </c>
      <c r="BF177" s="137">
        <f>IF(N177="snížená",J177,0)</f>
        <v>0</v>
      </c>
      <c r="BG177" s="137">
        <f>IF(N177="zákl. přenesená",J177,0)</f>
        <v>0</v>
      </c>
      <c r="BH177" s="137">
        <f>IF(N177="sníž. přenesená",J177,0)</f>
        <v>0</v>
      </c>
      <c r="BI177" s="137">
        <f>IF(N177="nulová",J177,0)</f>
        <v>0</v>
      </c>
      <c r="BJ177" s="13" t="s">
        <v>79</v>
      </c>
      <c r="BK177" s="137">
        <f>ROUND(I177*H177,2)</f>
        <v>0</v>
      </c>
      <c r="BL177" s="13" t="s">
        <v>111</v>
      </c>
      <c r="BM177" s="136" t="s">
        <v>260</v>
      </c>
    </row>
    <row r="178" spans="2:65" s="1" customFormat="1" ht="11.25">
      <c r="B178" s="28"/>
      <c r="D178" s="138" t="s">
        <v>113</v>
      </c>
      <c r="F178" s="139" t="s">
        <v>259</v>
      </c>
      <c r="I178" s="140"/>
      <c r="L178" s="28"/>
      <c r="M178" s="141"/>
      <c r="T178" s="52"/>
      <c r="AT178" s="13" t="s">
        <v>113</v>
      </c>
      <c r="AU178" s="13" t="s">
        <v>81</v>
      </c>
    </row>
    <row r="179" spans="2:65" s="1" customFormat="1" ht="14.45" customHeight="1">
      <c r="B179" s="28"/>
      <c r="C179" s="124" t="s">
        <v>261</v>
      </c>
      <c r="D179" s="124" t="s">
        <v>107</v>
      </c>
      <c r="E179" s="125" t="s">
        <v>262</v>
      </c>
      <c r="F179" s="126" t="s">
        <v>263</v>
      </c>
      <c r="G179" s="127" t="s">
        <v>236</v>
      </c>
      <c r="H179" s="128">
        <v>1</v>
      </c>
      <c r="I179" s="129"/>
      <c r="J179" s="130">
        <f>ROUND(I179*H179,2)</f>
        <v>0</v>
      </c>
      <c r="K179" s="131"/>
      <c r="L179" s="28"/>
      <c r="M179" s="132" t="s">
        <v>1</v>
      </c>
      <c r="N179" s="133" t="s">
        <v>39</v>
      </c>
      <c r="P179" s="134">
        <f>O179*H179</f>
        <v>0</v>
      </c>
      <c r="Q179" s="134">
        <v>0</v>
      </c>
      <c r="R179" s="134">
        <f>Q179*H179</f>
        <v>0</v>
      </c>
      <c r="S179" s="134">
        <v>0</v>
      </c>
      <c r="T179" s="135">
        <f>S179*H179</f>
        <v>0</v>
      </c>
      <c r="AR179" s="136" t="s">
        <v>111</v>
      </c>
      <c r="AT179" s="136" t="s">
        <v>107</v>
      </c>
      <c r="AU179" s="136" t="s">
        <v>81</v>
      </c>
      <c r="AY179" s="13" t="s">
        <v>104</v>
      </c>
      <c r="BE179" s="137">
        <f>IF(N179="základní",J179,0)</f>
        <v>0</v>
      </c>
      <c r="BF179" s="137">
        <f>IF(N179="snížená",J179,0)</f>
        <v>0</v>
      </c>
      <c r="BG179" s="137">
        <f>IF(N179="zákl. přenesená",J179,0)</f>
        <v>0</v>
      </c>
      <c r="BH179" s="137">
        <f>IF(N179="sníž. přenesená",J179,0)</f>
        <v>0</v>
      </c>
      <c r="BI179" s="137">
        <f>IF(N179="nulová",J179,0)</f>
        <v>0</v>
      </c>
      <c r="BJ179" s="13" t="s">
        <v>79</v>
      </c>
      <c r="BK179" s="137">
        <f>ROUND(I179*H179,2)</f>
        <v>0</v>
      </c>
      <c r="BL179" s="13" t="s">
        <v>111</v>
      </c>
      <c r="BM179" s="136" t="s">
        <v>264</v>
      </c>
    </row>
    <row r="180" spans="2:65" s="1" customFormat="1" ht="19.5">
      <c r="B180" s="28"/>
      <c r="D180" s="138" t="s">
        <v>113</v>
      </c>
      <c r="F180" s="139" t="s">
        <v>265</v>
      </c>
      <c r="I180" s="140"/>
      <c r="L180" s="28"/>
      <c r="M180" s="141"/>
      <c r="T180" s="52"/>
      <c r="AT180" s="13" t="s">
        <v>113</v>
      </c>
      <c r="AU180" s="13" t="s">
        <v>81</v>
      </c>
    </row>
    <row r="181" spans="2:65" s="1" customFormat="1" ht="24.2" customHeight="1">
      <c r="B181" s="28"/>
      <c r="C181" s="124" t="s">
        <v>266</v>
      </c>
      <c r="D181" s="124" t="s">
        <v>107</v>
      </c>
      <c r="E181" s="125" t="s">
        <v>267</v>
      </c>
      <c r="F181" s="126" t="s">
        <v>268</v>
      </c>
      <c r="G181" s="127" t="s">
        <v>236</v>
      </c>
      <c r="H181" s="128">
        <v>1</v>
      </c>
      <c r="I181" s="129"/>
      <c r="J181" s="130">
        <f>ROUND(I181*H181,2)</f>
        <v>0</v>
      </c>
      <c r="K181" s="131"/>
      <c r="L181" s="28"/>
      <c r="M181" s="132" t="s">
        <v>1</v>
      </c>
      <c r="N181" s="133" t="s">
        <v>39</v>
      </c>
      <c r="P181" s="134">
        <f>O181*H181</f>
        <v>0</v>
      </c>
      <c r="Q181" s="134">
        <v>0</v>
      </c>
      <c r="R181" s="134">
        <f>Q181*H181</f>
        <v>0</v>
      </c>
      <c r="S181" s="134">
        <v>0</v>
      </c>
      <c r="T181" s="135">
        <f>S181*H181</f>
        <v>0</v>
      </c>
      <c r="AR181" s="136" t="s">
        <v>111</v>
      </c>
      <c r="AT181" s="136" t="s">
        <v>107</v>
      </c>
      <c r="AU181" s="136" t="s">
        <v>81</v>
      </c>
      <c r="AY181" s="13" t="s">
        <v>104</v>
      </c>
      <c r="BE181" s="137">
        <f>IF(N181="základní",J181,0)</f>
        <v>0</v>
      </c>
      <c r="BF181" s="137">
        <f>IF(N181="snížená",J181,0)</f>
        <v>0</v>
      </c>
      <c r="BG181" s="137">
        <f>IF(N181="zákl. přenesená",J181,0)</f>
        <v>0</v>
      </c>
      <c r="BH181" s="137">
        <f>IF(N181="sníž. přenesená",J181,0)</f>
        <v>0</v>
      </c>
      <c r="BI181" s="137">
        <f>IF(N181="nulová",J181,0)</f>
        <v>0</v>
      </c>
      <c r="BJ181" s="13" t="s">
        <v>79</v>
      </c>
      <c r="BK181" s="137">
        <f>ROUND(I181*H181,2)</f>
        <v>0</v>
      </c>
      <c r="BL181" s="13" t="s">
        <v>111</v>
      </c>
      <c r="BM181" s="136" t="s">
        <v>269</v>
      </c>
    </row>
    <row r="182" spans="2:65" s="1" customFormat="1" ht="11.25">
      <c r="B182" s="28"/>
      <c r="D182" s="138" t="s">
        <v>113</v>
      </c>
      <c r="F182" s="139" t="s">
        <v>270</v>
      </c>
      <c r="I182" s="140"/>
      <c r="L182" s="28"/>
      <c r="M182" s="141"/>
      <c r="T182" s="52"/>
      <c r="AT182" s="13" t="s">
        <v>113</v>
      </c>
      <c r="AU182" s="13" t="s">
        <v>81</v>
      </c>
    </row>
    <row r="183" spans="2:65" s="1" customFormat="1" ht="14.45" customHeight="1">
      <c r="B183" s="28"/>
      <c r="C183" s="124" t="s">
        <v>271</v>
      </c>
      <c r="D183" s="124" t="s">
        <v>107</v>
      </c>
      <c r="E183" s="125" t="s">
        <v>272</v>
      </c>
      <c r="F183" s="126" t="s">
        <v>273</v>
      </c>
      <c r="G183" s="127" t="s">
        <v>209</v>
      </c>
      <c r="H183" s="128">
        <v>240</v>
      </c>
      <c r="I183" s="129"/>
      <c r="J183" s="130">
        <f>ROUND(I183*H183,2)</f>
        <v>0</v>
      </c>
      <c r="K183" s="131"/>
      <c r="L183" s="28"/>
      <c r="M183" s="132" t="s">
        <v>1</v>
      </c>
      <c r="N183" s="133" t="s">
        <v>39</v>
      </c>
      <c r="P183" s="134">
        <f>O183*H183</f>
        <v>0</v>
      </c>
      <c r="Q183" s="134">
        <v>0</v>
      </c>
      <c r="R183" s="134">
        <f>Q183*H183</f>
        <v>0</v>
      </c>
      <c r="S183" s="134">
        <v>0</v>
      </c>
      <c r="T183" s="135">
        <f>S183*H183</f>
        <v>0</v>
      </c>
      <c r="AR183" s="136" t="s">
        <v>111</v>
      </c>
      <c r="AT183" s="136" t="s">
        <v>107</v>
      </c>
      <c r="AU183" s="136" t="s">
        <v>81</v>
      </c>
      <c r="AY183" s="13" t="s">
        <v>104</v>
      </c>
      <c r="BE183" s="137">
        <f>IF(N183="základní",J183,0)</f>
        <v>0</v>
      </c>
      <c r="BF183" s="137">
        <f>IF(N183="snížená",J183,0)</f>
        <v>0</v>
      </c>
      <c r="BG183" s="137">
        <f>IF(N183="zákl. přenesená",J183,0)</f>
        <v>0</v>
      </c>
      <c r="BH183" s="137">
        <f>IF(N183="sníž. přenesená",J183,0)</f>
        <v>0</v>
      </c>
      <c r="BI183" s="137">
        <f>IF(N183="nulová",J183,0)</f>
        <v>0</v>
      </c>
      <c r="BJ183" s="13" t="s">
        <v>79</v>
      </c>
      <c r="BK183" s="137">
        <f>ROUND(I183*H183,2)</f>
        <v>0</v>
      </c>
      <c r="BL183" s="13" t="s">
        <v>111</v>
      </c>
      <c r="BM183" s="136" t="s">
        <v>274</v>
      </c>
    </row>
    <row r="184" spans="2:65" s="1" customFormat="1" ht="39">
      <c r="B184" s="28"/>
      <c r="D184" s="138" t="s">
        <v>113</v>
      </c>
      <c r="F184" s="139" t="s">
        <v>275</v>
      </c>
      <c r="I184" s="140"/>
      <c r="L184" s="28"/>
      <c r="M184" s="141"/>
      <c r="T184" s="52"/>
      <c r="AT184" s="13" t="s">
        <v>113</v>
      </c>
      <c r="AU184" s="13" t="s">
        <v>81</v>
      </c>
    </row>
    <row r="185" spans="2:65" s="1" customFormat="1" ht="14.45" customHeight="1">
      <c r="B185" s="28"/>
      <c r="C185" s="124" t="s">
        <v>276</v>
      </c>
      <c r="D185" s="124" t="s">
        <v>107</v>
      </c>
      <c r="E185" s="125" t="s">
        <v>277</v>
      </c>
      <c r="F185" s="126" t="s">
        <v>278</v>
      </c>
      <c r="G185" s="127" t="s">
        <v>236</v>
      </c>
      <c r="H185" s="128">
        <v>1</v>
      </c>
      <c r="I185" s="129"/>
      <c r="J185" s="130">
        <f>ROUND(I185*H185,2)</f>
        <v>0</v>
      </c>
      <c r="K185" s="131"/>
      <c r="L185" s="28"/>
      <c r="M185" s="132" t="s">
        <v>1</v>
      </c>
      <c r="N185" s="133" t="s">
        <v>39</v>
      </c>
      <c r="P185" s="134">
        <f>O185*H185</f>
        <v>0</v>
      </c>
      <c r="Q185" s="134">
        <v>0</v>
      </c>
      <c r="R185" s="134">
        <f>Q185*H185</f>
        <v>0</v>
      </c>
      <c r="S185" s="134">
        <v>0</v>
      </c>
      <c r="T185" s="135">
        <f>S185*H185</f>
        <v>0</v>
      </c>
      <c r="AR185" s="136" t="s">
        <v>111</v>
      </c>
      <c r="AT185" s="136" t="s">
        <v>107</v>
      </c>
      <c r="AU185" s="136" t="s">
        <v>81</v>
      </c>
      <c r="AY185" s="13" t="s">
        <v>104</v>
      </c>
      <c r="BE185" s="137">
        <f>IF(N185="základní",J185,0)</f>
        <v>0</v>
      </c>
      <c r="BF185" s="137">
        <f>IF(N185="snížená",J185,0)</f>
        <v>0</v>
      </c>
      <c r="BG185" s="137">
        <f>IF(N185="zákl. přenesená",J185,0)</f>
        <v>0</v>
      </c>
      <c r="BH185" s="137">
        <f>IF(N185="sníž. přenesená",J185,0)</f>
        <v>0</v>
      </c>
      <c r="BI185" s="137">
        <f>IF(N185="nulová",J185,0)</f>
        <v>0</v>
      </c>
      <c r="BJ185" s="13" t="s">
        <v>79</v>
      </c>
      <c r="BK185" s="137">
        <f>ROUND(I185*H185,2)</f>
        <v>0</v>
      </c>
      <c r="BL185" s="13" t="s">
        <v>111</v>
      </c>
      <c r="BM185" s="136" t="s">
        <v>279</v>
      </c>
    </row>
    <row r="186" spans="2:65" s="1" customFormat="1" ht="19.5">
      <c r="B186" s="28"/>
      <c r="D186" s="138" t="s">
        <v>113</v>
      </c>
      <c r="F186" s="139" t="s">
        <v>280</v>
      </c>
      <c r="I186" s="140"/>
      <c r="L186" s="28"/>
      <c r="M186" s="141"/>
      <c r="T186" s="52"/>
      <c r="AT186" s="13" t="s">
        <v>113</v>
      </c>
      <c r="AU186" s="13" t="s">
        <v>81</v>
      </c>
    </row>
    <row r="187" spans="2:65" s="1" customFormat="1" ht="14.45" customHeight="1">
      <c r="B187" s="28"/>
      <c r="C187" s="124" t="s">
        <v>281</v>
      </c>
      <c r="D187" s="124" t="s">
        <v>107</v>
      </c>
      <c r="E187" s="125" t="s">
        <v>282</v>
      </c>
      <c r="F187" s="126" t="s">
        <v>283</v>
      </c>
      <c r="G187" s="127" t="s">
        <v>225</v>
      </c>
      <c r="H187" s="128">
        <v>30</v>
      </c>
      <c r="I187" s="129"/>
      <c r="J187" s="130">
        <f>ROUND(I187*H187,2)</f>
        <v>0</v>
      </c>
      <c r="K187" s="131"/>
      <c r="L187" s="28"/>
      <c r="M187" s="132" t="s">
        <v>1</v>
      </c>
      <c r="N187" s="133" t="s">
        <v>39</v>
      </c>
      <c r="P187" s="134">
        <f>O187*H187</f>
        <v>0</v>
      </c>
      <c r="Q187" s="134">
        <v>0</v>
      </c>
      <c r="R187" s="134">
        <f>Q187*H187</f>
        <v>0</v>
      </c>
      <c r="S187" s="134">
        <v>0</v>
      </c>
      <c r="T187" s="135">
        <f>S187*H187</f>
        <v>0</v>
      </c>
      <c r="AR187" s="136" t="s">
        <v>111</v>
      </c>
      <c r="AT187" s="136" t="s">
        <v>107</v>
      </c>
      <c r="AU187" s="136" t="s">
        <v>81</v>
      </c>
      <c r="AY187" s="13" t="s">
        <v>104</v>
      </c>
      <c r="BE187" s="137">
        <f>IF(N187="základní",J187,0)</f>
        <v>0</v>
      </c>
      <c r="BF187" s="137">
        <f>IF(N187="snížená",J187,0)</f>
        <v>0</v>
      </c>
      <c r="BG187" s="137">
        <f>IF(N187="zákl. přenesená",J187,0)</f>
        <v>0</v>
      </c>
      <c r="BH187" s="137">
        <f>IF(N187="sníž. přenesená",J187,0)</f>
        <v>0</v>
      </c>
      <c r="BI187" s="137">
        <f>IF(N187="nulová",J187,0)</f>
        <v>0</v>
      </c>
      <c r="BJ187" s="13" t="s">
        <v>79</v>
      </c>
      <c r="BK187" s="137">
        <f>ROUND(I187*H187,2)</f>
        <v>0</v>
      </c>
      <c r="BL187" s="13" t="s">
        <v>111</v>
      </c>
      <c r="BM187" s="136" t="s">
        <v>284</v>
      </c>
    </row>
    <row r="188" spans="2:65" s="1" customFormat="1" ht="19.5">
      <c r="B188" s="28"/>
      <c r="D188" s="138" t="s">
        <v>113</v>
      </c>
      <c r="F188" s="139" t="s">
        <v>285</v>
      </c>
      <c r="I188" s="140"/>
      <c r="L188" s="28"/>
      <c r="M188" s="141"/>
      <c r="T188" s="52"/>
      <c r="AT188" s="13" t="s">
        <v>113</v>
      </c>
      <c r="AU188" s="13" t="s">
        <v>81</v>
      </c>
    </row>
    <row r="189" spans="2:65" s="1" customFormat="1" ht="24.2" customHeight="1">
      <c r="B189" s="28"/>
      <c r="C189" s="124" t="s">
        <v>286</v>
      </c>
      <c r="D189" s="124" t="s">
        <v>107</v>
      </c>
      <c r="E189" s="125" t="s">
        <v>287</v>
      </c>
      <c r="F189" s="126" t="s">
        <v>288</v>
      </c>
      <c r="G189" s="127" t="s">
        <v>236</v>
      </c>
      <c r="H189" s="128">
        <v>1</v>
      </c>
      <c r="I189" s="129"/>
      <c r="J189" s="130">
        <f>ROUND(I189*H189,2)</f>
        <v>0</v>
      </c>
      <c r="K189" s="131"/>
      <c r="L189" s="28"/>
      <c r="M189" s="132" t="s">
        <v>1</v>
      </c>
      <c r="N189" s="133" t="s">
        <v>39</v>
      </c>
      <c r="P189" s="134">
        <f>O189*H189</f>
        <v>0</v>
      </c>
      <c r="Q189" s="134">
        <v>0</v>
      </c>
      <c r="R189" s="134">
        <f>Q189*H189</f>
        <v>0</v>
      </c>
      <c r="S189" s="134">
        <v>0</v>
      </c>
      <c r="T189" s="135">
        <f>S189*H189</f>
        <v>0</v>
      </c>
      <c r="AR189" s="136" t="s">
        <v>111</v>
      </c>
      <c r="AT189" s="136" t="s">
        <v>107</v>
      </c>
      <c r="AU189" s="136" t="s">
        <v>81</v>
      </c>
      <c r="AY189" s="13" t="s">
        <v>104</v>
      </c>
      <c r="BE189" s="137">
        <f>IF(N189="základní",J189,0)</f>
        <v>0</v>
      </c>
      <c r="BF189" s="137">
        <f>IF(N189="snížená",J189,0)</f>
        <v>0</v>
      </c>
      <c r="BG189" s="137">
        <f>IF(N189="zákl. přenesená",J189,0)</f>
        <v>0</v>
      </c>
      <c r="BH189" s="137">
        <f>IF(N189="sníž. přenesená",J189,0)</f>
        <v>0</v>
      </c>
      <c r="BI189" s="137">
        <f>IF(N189="nulová",J189,0)</f>
        <v>0</v>
      </c>
      <c r="BJ189" s="13" t="s">
        <v>79</v>
      </c>
      <c r="BK189" s="137">
        <f>ROUND(I189*H189,2)</f>
        <v>0</v>
      </c>
      <c r="BL189" s="13" t="s">
        <v>111</v>
      </c>
      <c r="BM189" s="136" t="s">
        <v>289</v>
      </c>
    </row>
    <row r="190" spans="2:65" s="1" customFormat="1" ht="19.5">
      <c r="B190" s="28"/>
      <c r="D190" s="138" t="s">
        <v>113</v>
      </c>
      <c r="F190" s="139" t="s">
        <v>288</v>
      </c>
      <c r="I190" s="140"/>
      <c r="L190" s="28"/>
      <c r="M190" s="141"/>
      <c r="T190" s="52"/>
      <c r="AT190" s="13" t="s">
        <v>113</v>
      </c>
      <c r="AU190" s="13" t="s">
        <v>81</v>
      </c>
    </row>
    <row r="191" spans="2:65" s="1" customFormat="1" ht="14.45" customHeight="1">
      <c r="B191" s="28"/>
      <c r="C191" s="124" t="s">
        <v>290</v>
      </c>
      <c r="D191" s="124" t="s">
        <v>107</v>
      </c>
      <c r="E191" s="125" t="s">
        <v>291</v>
      </c>
      <c r="F191" s="126" t="s">
        <v>292</v>
      </c>
      <c r="G191" s="127" t="s">
        <v>236</v>
      </c>
      <c r="H191" s="128">
        <v>1</v>
      </c>
      <c r="I191" s="129"/>
      <c r="J191" s="130">
        <f>ROUND(I191*H191,2)</f>
        <v>0</v>
      </c>
      <c r="K191" s="131"/>
      <c r="L191" s="28"/>
      <c r="M191" s="132" t="s">
        <v>1</v>
      </c>
      <c r="N191" s="133" t="s">
        <v>39</v>
      </c>
      <c r="P191" s="134">
        <f>O191*H191</f>
        <v>0</v>
      </c>
      <c r="Q191" s="134">
        <v>0</v>
      </c>
      <c r="R191" s="134">
        <f>Q191*H191</f>
        <v>0</v>
      </c>
      <c r="S191" s="134">
        <v>0</v>
      </c>
      <c r="T191" s="135">
        <f>S191*H191</f>
        <v>0</v>
      </c>
      <c r="AR191" s="136" t="s">
        <v>111</v>
      </c>
      <c r="AT191" s="136" t="s">
        <v>107</v>
      </c>
      <c r="AU191" s="136" t="s">
        <v>81</v>
      </c>
      <c r="AY191" s="13" t="s">
        <v>104</v>
      </c>
      <c r="BE191" s="137">
        <f>IF(N191="základní",J191,0)</f>
        <v>0</v>
      </c>
      <c r="BF191" s="137">
        <f>IF(N191="snížená",J191,0)</f>
        <v>0</v>
      </c>
      <c r="BG191" s="137">
        <f>IF(N191="zákl. přenesená",J191,0)</f>
        <v>0</v>
      </c>
      <c r="BH191" s="137">
        <f>IF(N191="sníž. přenesená",J191,0)</f>
        <v>0</v>
      </c>
      <c r="BI191" s="137">
        <f>IF(N191="nulová",J191,0)</f>
        <v>0</v>
      </c>
      <c r="BJ191" s="13" t="s">
        <v>79</v>
      </c>
      <c r="BK191" s="137">
        <f>ROUND(I191*H191,2)</f>
        <v>0</v>
      </c>
      <c r="BL191" s="13" t="s">
        <v>111</v>
      </c>
      <c r="BM191" s="136" t="s">
        <v>293</v>
      </c>
    </row>
    <row r="192" spans="2:65" s="1" customFormat="1" ht="11.25">
      <c r="B192" s="28"/>
      <c r="D192" s="138" t="s">
        <v>113</v>
      </c>
      <c r="F192" s="139" t="s">
        <v>292</v>
      </c>
      <c r="I192" s="140"/>
      <c r="L192" s="28"/>
      <c r="M192" s="141"/>
      <c r="T192" s="52"/>
      <c r="AT192" s="13" t="s">
        <v>113</v>
      </c>
      <c r="AU192" s="13" t="s">
        <v>81</v>
      </c>
    </row>
    <row r="193" spans="2:65" s="1" customFormat="1" ht="14.45" customHeight="1">
      <c r="B193" s="28"/>
      <c r="C193" s="124" t="s">
        <v>294</v>
      </c>
      <c r="D193" s="124" t="s">
        <v>107</v>
      </c>
      <c r="E193" s="125" t="s">
        <v>295</v>
      </c>
      <c r="F193" s="126" t="s">
        <v>296</v>
      </c>
      <c r="G193" s="127" t="s">
        <v>225</v>
      </c>
      <c r="H193" s="128">
        <v>20</v>
      </c>
      <c r="I193" s="129"/>
      <c r="J193" s="130">
        <f>ROUND(I193*H193,2)</f>
        <v>0</v>
      </c>
      <c r="K193" s="131"/>
      <c r="L193" s="28"/>
      <c r="M193" s="132" t="s">
        <v>1</v>
      </c>
      <c r="N193" s="133" t="s">
        <v>39</v>
      </c>
      <c r="P193" s="134">
        <f>O193*H193</f>
        <v>0</v>
      </c>
      <c r="Q193" s="134">
        <v>0</v>
      </c>
      <c r="R193" s="134">
        <f>Q193*H193</f>
        <v>0</v>
      </c>
      <c r="S193" s="134">
        <v>0</v>
      </c>
      <c r="T193" s="135">
        <f>S193*H193</f>
        <v>0</v>
      </c>
      <c r="AR193" s="136" t="s">
        <v>111</v>
      </c>
      <c r="AT193" s="136" t="s">
        <v>107</v>
      </c>
      <c r="AU193" s="136" t="s">
        <v>81</v>
      </c>
      <c r="AY193" s="13" t="s">
        <v>104</v>
      </c>
      <c r="BE193" s="137">
        <f>IF(N193="základní",J193,0)</f>
        <v>0</v>
      </c>
      <c r="BF193" s="137">
        <f>IF(N193="snížená",J193,0)</f>
        <v>0</v>
      </c>
      <c r="BG193" s="137">
        <f>IF(N193="zákl. přenesená",J193,0)</f>
        <v>0</v>
      </c>
      <c r="BH193" s="137">
        <f>IF(N193="sníž. přenesená",J193,0)</f>
        <v>0</v>
      </c>
      <c r="BI193" s="137">
        <f>IF(N193="nulová",J193,0)</f>
        <v>0</v>
      </c>
      <c r="BJ193" s="13" t="s">
        <v>79</v>
      </c>
      <c r="BK193" s="137">
        <f>ROUND(I193*H193,2)</f>
        <v>0</v>
      </c>
      <c r="BL193" s="13" t="s">
        <v>111</v>
      </c>
      <c r="BM193" s="136" t="s">
        <v>297</v>
      </c>
    </row>
    <row r="194" spans="2:65" s="1" customFormat="1" ht="11.25">
      <c r="B194" s="28"/>
      <c r="D194" s="138" t="s">
        <v>113</v>
      </c>
      <c r="F194" s="139" t="s">
        <v>298</v>
      </c>
      <c r="I194" s="140"/>
      <c r="L194" s="28"/>
      <c r="M194" s="141"/>
      <c r="T194" s="52"/>
      <c r="AT194" s="13" t="s">
        <v>113</v>
      </c>
      <c r="AU194" s="13" t="s">
        <v>81</v>
      </c>
    </row>
    <row r="195" spans="2:65" s="1" customFormat="1" ht="14.45" customHeight="1">
      <c r="B195" s="28"/>
      <c r="C195" s="124" t="s">
        <v>299</v>
      </c>
      <c r="D195" s="124" t="s">
        <v>107</v>
      </c>
      <c r="E195" s="125" t="s">
        <v>300</v>
      </c>
      <c r="F195" s="126" t="s">
        <v>301</v>
      </c>
      <c r="G195" s="127" t="s">
        <v>236</v>
      </c>
      <c r="H195" s="128">
        <v>1</v>
      </c>
      <c r="I195" s="129"/>
      <c r="J195" s="130">
        <f>ROUND(I195*H195,2)</f>
        <v>0</v>
      </c>
      <c r="K195" s="131"/>
      <c r="L195" s="28"/>
      <c r="M195" s="132" t="s">
        <v>1</v>
      </c>
      <c r="N195" s="133" t="s">
        <v>39</v>
      </c>
      <c r="P195" s="134">
        <f>O195*H195</f>
        <v>0</v>
      </c>
      <c r="Q195" s="134">
        <v>0</v>
      </c>
      <c r="R195" s="134">
        <f>Q195*H195</f>
        <v>0</v>
      </c>
      <c r="S195" s="134">
        <v>0</v>
      </c>
      <c r="T195" s="135">
        <f>S195*H195</f>
        <v>0</v>
      </c>
      <c r="AR195" s="136" t="s">
        <v>111</v>
      </c>
      <c r="AT195" s="136" t="s">
        <v>107</v>
      </c>
      <c r="AU195" s="136" t="s">
        <v>81</v>
      </c>
      <c r="AY195" s="13" t="s">
        <v>104</v>
      </c>
      <c r="BE195" s="137">
        <f>IF(N195="základní",J195,0)</f>
        <v>0</v>
      </c>
      <c r="BF195" s="137">
        <f>IF(N195="snížená",J195,0)</f>
        <v>0</v>
      </c>
      <c r="BG195" s="137">
        <f>IF(N195="zákl. přenesená",J195,0)</f>
        <v>0</v>
      </c>
      <c r="BH195" s="137">
        <f>IF(N195="sníž. přenesená",J195,0)</f>
        <v>0</v>
      </c>
      <c r="BI195" s="137">
        <f>IF(N195="nulová",J195,0)</f>
        <v>0</v>
      </c>
      <c r="BJ195" s="13" t="s">
        <v>79</v>
      </c>
      <c r="BK195" s="137">
        <f>ROUND(I195*H195,2)</f>
        <v>0</v>
      </c>
      <c r="BL195" s="13" t="s">
        <v>111</v>
      </c>
      <c r="BM195" s="136" t="s">
        <v>302</v>
      </c>
    </row>
    <row r="196" spans="2:65" s="1" customFormat="1" ht="39">
      <c r="B196" s="28"/>
      <c r="D196" s="138" t="s">
        <v>113</v>
      </c>
      <c r="F196" s="139" t="s">
        <v>303</v>
      </c>
      <c r="I196" s="140"/>
      <c r="L196" s="28"/>
      <c r="M196" s="141"/>
      <c r="T196" s="52"/>
      <c r="AT196" s="13" t="s">
        <v>113</v>
      </c>
      <c r="AU196" s="13" t="s">
        <v>81</v>
      </c>
    </row>
    <row r="197" spans="2:65" s="1" customFormat="1" ht="14.45" customHeight="1">
      <c r="B197" s="28"/>
      <c r="C197" s="124" t="s">
        <v>304</v>
      </c>
      <c r="D197" s="124" t="s">
        <v>107</v>
      </c>
      <c r="E197" s="125" t="s">
        <v>305</v>
      </c>
      <c r="F197" s="126" t="s">
        <v>306</v>
      </c>
      <c r="G197" s="127" t="s">
        <v>236</v>
      </c>
      <c r="H197" s="128">
        <v>1</v>
      </c>
      <c r="I197" s="129"/>
      <c r="J197" s="130">
        <f>ROUND(I197*H197,2)</f>
        <v>0</v>
      </c>
      <c r="K197" s="131"/>
      <c r="L197" s="28"/>
      <c r="M197" s="132" t="s">
        <v>1</v>
      </c>
      <c r="N197" s="133" t="s">
        <v>39</v>
      </c>
      <c r="P197" s="134">
        <f>O197*H197</f>
        <v>0</v>
      </c>
      <c r="Q197" s="134">
        <v>0</v>
      </c>
      <c r="R197" s="134">
        <f>Q197*H197</f>
        <v>0</v>
      </c>
      <c r="S197" s="134">
        <v>0</v>
      </c>
      <c r="T197" s="135">
        <f>S197*H197</f>
        <v>0</v>
      </c>
      <c r="AR197" s="136" t="s">
        <v>111</v>
      </c>
      <c r="AT197" s="136" t="s">
        <v>107</v>
      </c>
      <c r="AU197" s="136" t="s">
        <v>81</v>
      </c>
      <c r="AY197" s="13" t="s">
        <v>104</v>
      </c>
      <c r="BE197" s="137">
        <f>IF(N197="základní",J197,0)</f>
        <v>0</v>
      </c>
      <c r="BF197" s="137">
        <f>IF(N197="snížená",J197,0)</f>
        <v>0</v>
      </c>
      <c r="BG197" s="137">
        <f>IF(N197="zákl. přenesená",J197,0)</f>
        <v>0</v>
      </c>
      <c r="BH197" s="137">
        <f>IF(N197="sníž. přenesená",J197,0)</f>
        <v>0</v>
      </c>
      <c r="BI197" s="137">
        <f>IF(N197="nulová",J197,0)</f>
        <v>0</v>
      </c>
      <c r="BJ197" s="13" t="s">
        <v>79</v>
      </c>
      <c r="BK197" s="137">
        <f>ROUND(I197*H197,2)</f>
        <v>0</v>
      </c>
      <c r="BL197" s="13" t="s">
        <v>111</v>
      </c>
      <c r="BM197" s="136" t="s">
        <v>307</v>
      </c>
    </row>
    <row r="198" spans="2:65" s="1" customFormat="1" ht="19.5">
      <c r="B198" s="28"/>
      <c r="D198" s="138" t="s">
        <v>113</v>
      </c>
      <c r="F198" s="139" t="s">
        <v>308</v>
      </c>
      <c r="I198" s="140"/>
      <c r="L198" s="28"/>
      <c r="M198" s="141"/>
      <c r="T198" s="52"/>
      <c r="AT198" s="13" t="s">
        <v>113</v>
      </c>
      <c r="AU198" s="13" t="s">
        <v>81</v>
      </c>
    </row>
    <row r="199" spans="2:65" s="1" customFormat="1" ht="14.45" customHeight="1">
      <c r="B199" s="28"/>
      <c r="C199" s="124" t="s">
        <v>309</v>
      </c>
      <c r="D199" s="124" t="s">
        <v>107</v>
      </c>
      <c r="E199" s="125" t="s">
        <v>310</v>
      </c>
      <c r="F199" s="126" t="s">
        <v>311</v>
      </c>
      <c r="G199" s="127" t="s">
        <v>236</v>
      </c>
      <c r="H199" s="128">
        <v>1</v>
      </c>
      <c r="I199" s="129"/>
      <c r="J199" s="130">
        <f>ROUND(I199*H199,2)</f>
        <v>0</v>
      </c>
      <c r="K199" s="131"/>
      <c r="L199" s="28"/>
      <c r="M199" s="132" t="s">
        <v>1</v>
      </c>
      <c r="N199" s="133" t="s">
        <v>39</v>
      </c>
      <c r="P199" s="134">
        <f>O199*H199</f>
        <v>0</v>
      </c>
      <c r="Q199" s="134">
        <v>0</v>
      </c>
      <c r="R199" s="134">
        <f>Q199*H199</f>
        <v>0</v>
      </c>
      <c r="S199" s="134">
        <v>0</v>
      </c>
      <c r="T199" s="135">
        <f>S199*H199</f>
        <v>0</v>
      </c>
      <c r="AR199" s="136" t="s">
        <v>111</v>
      </c>
      <c r="AT199" s="136" t="s">
        <v>107</v>
      </c>
      <c r="AU199" s="136" t="s">
        <v>81</v>
      </c>
      <c r="AY199" s="13" t="s">
        <v>104</v>
      </c>
      <c r="BE199" s="137">
        <f>IF(N199="základní",J199,0)</f>
        <v>0</v>
      </c>
      <c r="BF199" s="137">
        <f>IF(N199="snížená",J199,0)</f>
        <v>0</v>
      </c>
      <c r="BG199" s="137">
        <f>IF(N199="zákl. přenesená",J199,0)</f>
        <v>0</v>
      </c>
      <c r="BH199" s="137">
        <f>IF(N199="sníž. přenesená",J199,0)</f>
        <v>0</v>
      </c>
      <c r="BI199" s="137">
        <f>IF(N199="nulová",J199,0)</f>
        <v>0</v>
      </c>
      <c r="BJ199" s="13" t="s">
        <v>79</v>
      </c>
      <c r="BK199" s="137">
        <f>ROUND(I199*H199,2)</f>
        <v>0</v>
      </c>
      <c r="BL199" s="13" t="s">
        <v>111</v>
      </c>
      <c r="BM199" s="136" t="s">
        <v>312</v>
      </c>
    </row>
    <row r="200" spans="2:65" s="1" customFormat="1" ht="11.25">
      <c r="B200" s="28"/>
      <c r="D200" s="138" t="s">
        <v>113</v>
      </c>
      <c r="F200" s="139" t="s">
        <v>313</v>
      </c>
      <c r="I200" s="140"/>
      <c r="L200" s="28"/>
      <c r="M200" s="141"/>
      <c r="T200" s="52"/>
      <c r="AT200" s="13" t="s">
        <v>113</v>
      </c>
      <c r="AU200" s="13" t="s">
        <v>81</v>
      </c>
    </row>
    <row r="201" spans="2:65" s="1" customFormat="1" ht="14.45" customHeight="1">
      <c r="B201" s="28"/>
      <c r="C201" s="124" t="s">
        <v>314</v>
      </c>
      <c r="D201" s="124" t="s">
        <v>107</v>
      </c>
      <c r="E201" s="125" t="s">
        <v>315</v>
      </c>
      <c r="F201" s="126" t="s">
        <v>316</v>
      </c>
      <c r="G201" s="127" t="s">
        <v>236</v>
      </c>
      <c r="H201" s="128">
        <v>1</v>
      </c>
      <c r="I201" s="129"/>
      <c r="J201" s="130">
        <f>ROUND(I201*H201,2)</f>
        <v>0</v>
      </c>
      <c r="K201" s="131"/>
      <c r="L201" s="28"/>
      <c r="M201" s="132" t="s">
        <v>1</v>
      </c>
      <c r="N201" s="133" t="s">
        <v>39</v>
      </c>
      <c r="P201" s="134">
        <f>O201*H201</f>
        <v>0</v>
      </c>
      <c r="Q201" s="134">
        <v>0</v>
      </c>
      <c r="R201" s="134">
        <f>Q201*H201</f>
        <v>0</v>
      </c>
      <c r="S201" s="134">
        <v>0</v>
      </c>
      <c r="T201" s="135">
        <f>S201*H201</f>
        <v>0</v>
      </c>
      <c r="AR201" s="136" t="s">
        <v>111</v>
      </c>
      <c r="AT201" s="136" t="s">
        <v>107</v>
      </c>
      <c r="AU201" s="136" t="s">
        <v>81</v>
      </c>
      <c r="AY201" s="13" t="s">
        <v>104</v>
      </c>
      <c r="BE201" s="137">
        <f>IF(N201="základní",J201,0)</f>
        <v>0</v>
      </c>
      <c r="BF201" s="137">
        <f>IF(N201="snížená",J201,0)</f>
        <v>0</v>
      </c>
      <c r="BG201" s="137">
        <f>IF(N201="zákl. přenesená",J201,0)</f>
        <v>0</v>
      </c>
      <c r="BH201" s="137">
        <f>IF(N201="sníž. přenesená",J201,0)</f>
        <v>0</v>
      </c>
      <c r="BI201" s="137">
        <f>IF(N201="nulová",J201,0)</f>
        <v>0</v>
      </c>
      <c r="BJ201" s="13" t="s">
        <v>79</v>
      </c>
      <c r="BK201" s="137">
        <f>ROUND(I201*H201,2)</f>
        <v>0</v>
      </c>
      <c r="BL201" s="13" t="s">
        <v>111</v>
      </c>
      <c r="BM201" s="136" t="s">
        <v>317</v>
      </c>
    </row>
    <row r="202" spans="2:65" s="1" customFormat="1" ht="19.5">
      <c r="B202" s="28"/>
      <c r="D202" s="138" t="s">
        <v>113</v>
      </c>
      <c r="F202" s="139" t="s">
        <v>318</v>
      </c>
      <c r="I202" s="140"/>
      <c r="L202" s="28"/>
      <c r="M202" s="141"/>
      <c r="T202" s="52"/>
      <c r="AT202" s="13" t="s">
        <v>113</v>
      </c>
      <c r="AU202" s="13" t="s">
        <v>81</v>
      </c>
    </row>
    <row r="203" spans="2:65" s="1" customFormat="1" ht="14.45" customHeight="1">
      <c r="B203" s="28"/>
      <c r="C203" s="124" t="s">
        <v>319</v>
      </c>
      <c r="D203" s="124" t="s">
        <v>107</v>
      </c>
      <c r="E203" s="125" t="s">
        <v>320</v>
      </c>
      <c r="F203" s="126" t="s">
        <v>321</v>
      </c>
      <c r="G203" s="127" t="s">
        <v>236</v>
      </c>
      <c r="H203" s="128">
        <v>1</v>
      </c>
      <c r="I203" s="129"/>
      <c r="J203" s="130">
        <f>ROUND(I203*H203,2)</f>
        <v>0</v>
      </c>
      <c r="K203" s="131"/>
      <c r="L203" s="28"/>
      <c r="M203" s="132" t="s">
        <v>1</v>
      </c>
      <c r="N203" s="133" t="s">
        <v>39</v>
      </c>
      <c r="P203" s="134">
        <f>O203*H203</f>
        <v>0</v>
      </c>
      <c r="Q203" s="134">
        <v>0</v>
      </c>
      <c r="R203" s="134">
        <f>Q203*H203</f>
        <v>0</v>
      </c>
      <c r="S203" s="134">
        <v>0</v>
      </c>
      <c r="T203" s="135">
        <f>S203*H203</f>
        <v>0</v>
      </c>
      <c r="AR203" s="136" t="s">
        <v>111</v>
      </c>
      <c r="AT203" s="136" t="s">
        <v>107</v>
      </c>
      <c r="AU203" s="136" t="s">
        <v>81</v>
      </c>
      <c r="AY203" s="13" t="s">
        <v>104</v>
      </c>
      <c r="BE203" s="137">
        <f>IF(N203="základní",J203,0)</f>
        <v>0</v>
      </c>
      <c r="BF203" s="137">
        <f>IF(N203="snížená",J203,0)</f>
        <v>0</v>
      </c>
      <c r="BG203" s="137">
        <f>IF(N203="zákl. přenesená",J203,0)</f>
        <v>0</v>
      </c>
      <c r="BH203" s="137">
        <f>IF(N203="sníž. přenesená",J203,0)</f>
        <v>0</v>
      </c>
      <c r="BI203" s="137">
        <f>IF(N203="nulová",J203,0)</f>
        <v>0</v>
      </c>
      <c r="BJ203" s="13" t="s">
        <v>79</v>
      </c>
      <c r="BK203" s="137">
        <f>ROUND(I203*H203,2)</f>
        <v>0</v>
      </c>
      <c r="BL203" s="13" t="s">
        <v>111</v>
      </c>
      <c r="BM203" s="136" t="s">
        <v>322</v>
      </c>
    </row>
    <row r="204" spans="2:65" s="1" customFormat="1" ht="19.5">
      <c r="B204" s="28"/>
      <c r="D204" s="138" t="s">
        <v>113</v>
      </c>
      <c r="F204" s="139" t="s">
        <v>323</v>
      </c>
      <c r="I204" s="140"/>
      <c r="L204" s="28"/>
      <c r="M204" s="153"/>
      <c r="N204" s="154"/>
      <c r="O204" s="154"/>
      <c r="P204" s="154"/>
      <c r="Q204" s="154"/>
      <c r="R204" s="154"/>
      <c r="S204" s="154"/>
      <c r="T204" s="155"/>
      <c r="AT204" s="13" t="s">
        <v>113</v>
      </c>
      <c r="AU204" s="13" t="s">
        <v>81</v>
      </c>
    </row>
    <row r="205" spans="2:65" s="1" customFormat="1" ht="6.95" customHeight="1">
      <c r="B205" s="40"/>
      <c r="C205" s="41"/>
      <c r="D205" s="41"/>
      <c r="E205" s="41"/>
      <c r="F205" s="41"/>
      <c r="G205" s="41"/>
      <c r="H205" s="41"/>
      <c r="I205" s="41"/>
      <c r="J205" s="41"/>
      <c r="K205" s="41"/>
      <c r="L205" s="28"/>
    </row>
  </sheetData>
  <sheetProtection algorithmName="SHA-512" hashValue="zJFqD+UtgI5MgQnv9hD+MuUL0QRHFT3EdGdyimEDNr30HR2KwrzfA7FdWjAEMMuuoq+2yyzdCSR/fKsQF6Jkug==" saltValue="g+1L+ylMsoBjZoEjQMPo7eR5rKTRlN9j1UDc7sr5xIN9+rgl3lWh/rDul6lWKMp7+Ggukj184V9u7WdMzIHPgw==" spinCount="100000" sheet="1" objects="1" scenarios="1" formatColumns="0" formatRows="0" autoFilter="0"/>
  <autoFilter ref="C113:K204" xr:uid="{00000000-0009-0000-0000-000001000000}"/>
  <mergeCells count="6">
    <mergeCell ref="L2:V2"/>
    <mergeCell ref="E7:H7"/>
    <mergeCell ref="E16:H16"/>
    <mergeCell ref="E25:H25"/>
    <mergeCell ref="E85:H85"/>
    <mergeCell ref="E106:H106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SO01 - MŠ Třebíč, Bartušk...</vt:lpstr>
      <vt:lpstr>'Rekapitulace stavby'!Názvy_tisku</vt:lpstr>
      <vt:lpstr>'SO01 - MŠ Třebíč, Bartušk...'!Názvy_tisku</vt:lpstr>
      <vt:lpstr>'Rekapitulace stavby'!Oblast_tisku</vt:lpstr>
      <vt:lpstr>'SO01 - MŠ Třebíč, Bartušk...'!Oblast_tisku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PETRA_PC\Petra</dc:creator>
  <cp:lastModifiedBy>Petra Pravdová</cp:lastModifiedBy>
  <dcterms:created xsi:type="dcterms:W3CDTF">2023-12-13T11:18:27Z</dcterms:created>
  <dcterms:modified xsi:type="dcterms:W3CDTF">2023-12-13T11:18:57Z</dcterms:modified>
</cp:coreProperties>
</file>