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Libuse\Desktop\Polanka\Polanka revize září 2023\02_Soupis_stavebnich_praci_dodavek_a_sluzeb\02_Soupis_stavebnich_praci_dodavek_a_sluzeb\"/>
    </mc:Choice>
  </mc:AlternateContent>
  <xr:revisionPtr revIDLastSave="0" documentId="13_ncr:1_{9CAFC35D-5452-43D7-8C5C-763A640BADE0}" xr6:coauthVersionLast="47" xr6:coauthVersionMax="47" xr10:uidLastSave="{00000000-0000-0000-0000-000000000000}"/>
  <bookViews>
    <workbookView xWindow="-28920" yWindow="555" windowWidth="29040" windowHeight="15720" activeTab="3" xr2:uid="{00000000-000D-0000-FFFF-FFFF00000000}"/>
  </bookViews>
  <sheets>
    <sheet name="Stavba" sheetId="1" r:id="rId1"/>
    <sheet name="VzorPolozky" sheetId="10" state="hidden" r:id="rId2"/>
    <sheet name="SO 31 Rekapitulace" sheetId="12" r:id="rId3"/>
    <sheet name="SO 31 Rozpočet" sheetId="13" r:id="rId4"/>
  </sheets>
  <externalReferences>
    <externalReference r:id="rId5"/>
  </externalReferences>
  <definedNames>
    <definedName name="CelkemDPHVypocet" localSheetId="0">Stavba!$H$42</definedName>
    <definedName name="CenaCelkem">Stavba!$G$29</definedName>
    <definedName name="CenaCelkemBezDPH">Stavba!$G$28</definedName>
    <definedName name="CenaCelkemVypocet" localSheetId="0">Stavba!$I$42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Stavba!$E$13:$G$13</definedName>
    <definedName name="DPHSni">Stavba!$G$24</definedName>
    <definedName name="DPHZakl">Stavba!$G$26</definedName>
    <definedName name="dpsc" localSheetId="0">Stavba!$D$13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_xlnm.Print_Titles" localSheetId="2">'SO 31 Rekapitulace'!$1:$7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'SO 31 Rekapitulace'!$A$1:$Y$21</definedName>
    <definedName name="_xlnm.Print_Area" localSheetId="0">Stavba!$A$1:$J$53</definedName>
    <definedName name="odic" localSheetId="0">Stavba!$I$6</definedName>
    <definedName name="oico" localSheetId="0">Stavba!$I$5</definedName>
    <definedName name="omisto" localSheetId="0">Stavba!$E$7</definedName>
    <definedName name="onazev" localSheetId="0">Stavba!$D$6</definedName>
    <definedName name="opsc" localSheetId="0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Stavba!$F$42</definedName>
    <definedName name="ZakladDPHZakl">Stavba!$G$25</definedName>
    <definedName name="ZakladDPHZaklVypocet" localSheetId="0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5" i="13" l="1"/>
  <c r="I55" i="13"/>
  <c r="I16" i="13" s="1"/>
  <c r="G48" i="13" l="1"/>
  <c r="G47" i="13" s="1"/>
  <c r="G44" i="13"/>
  <c r="G46" i="13" s="1"/>
  <c r="G43" i="13" s="1"/>
  <c r="G20" i="13"/>
  <c r="G19" i="13" s="1"/>
  <c r="G7" i="13"/>
  <c r="G15" i="13"/>
  <c r="G12" i="13"/>
  <c r="G28" i="13"/>
  <c r="G29" i="13" s="1"/>
  <c r="G27" i="13" s="1"/>
  <c r="G26" i="13"/>
  <c r="G25" i="13" s="1"/>
  <c r="AW53" i="13" l="1"/>
  <c r="AU53" i="13"/>
  <c r="AT53" i="13"/>
  <c r="AS53" i="13"/>
  <c r="AR53" i="13"/>
  <c r="I53" i="13"/>
  <c r="AQ53" i="13" s="1"/>
  <c r="AW51" i="13"/>
  <c r="AU51" i="13"/>
  <c r="AT51" i="13"/>
  <c r="AS51" i="13"/>
  <c r="AR51" i="13"/>
  <c r="AQ51" i="13"/>
  <c r="I51" i="13"/>
  <c r="AW49" i="13"/>
  <c r="AU49" i="13"/>
  <c r="AT49" i="13"/>
  <c r="AS49" i="13"/>
  <c r="AR49" i="13"/>
  <c r="I49" i="13"/>
  <c r="AQ49" i="13" s="1"/>
  <c r="AW47" i="13"/>
  <c r="AU47" i="13"/>
  <c r="AT47" i="13"/>
  <c r="AS47" i="13"/>
  <c r="AR47" i="13"/>
  <c r="I47" i="13"/>
  <c r="AQ47" i="13" s="1"/>
  <c r="AW43" i="13"/>
  <c r="AU43" i="13"/>
  <c r="AT43" i="13"/>
  <c r="AS43" i="13"/>
  <c r="AR43" i="13"/>
  <c r="I43" i="13"/>
  <c r="AQ43" i="13" s="1"/>
  <c r="AW41" i="13"/>
  <c r="AU41" i="13"/>
  <c r="AT41" i="13"/>
  <c r="AS41" i="13"/>
  <c r="AR41" i="13"/>
  <c r="I41" i="13"/>
  <c r="AQ41" i="13" s="1"/>
  <c r="AW39" i="13"/>
  <c r="AU39" i="13"/>
  <c r="AT39" i="13"/>
  <c r="AS39" i="13"/>
  <c r="AR39" i="13"/>
  <c r="I39" i="13"/>
  <c r="AQ39" i="13" s="1"/>
  <c r="AW35" i="13"/>
  <c r="AU35" i="13"/>
  <c r="AT35" i="13"/>
  <c r="AS35" i="13"/>
  <c r="AR35" i="13"/>
  <c r="I35" i="13"/>
  <c r="AQ35" i="13" s="1"/>
  <c r="AW32" i="13"/>
  <c r="AU32" i="13"/>
  <c r="AT32" i="13"/>
  <c r="AS32" i="13"/>
  <c r="AR32" i="13"/>
  <c r="I32" i="13"/>
  <c r="AQ32" i="13" s="1"/>
  <c r="AW30" i="13"/>
  <c r="AU30" i="13"/>
  <c r="AT30" i="13"/>
  <c r="AS30" i="13"/>
  <c r="AR30" i="13"/>
  <c r="I30" i="13"/>
  <c r="AQ30" i="13" s="1"/>
  <c r="AW27" i="13"/>
  <c r="AU27" i="13"/>
  <c r="AT27" i="13"/>
  <c r="AS27" i="13"/>
  <c r="AR27" i="13"/>
  <c r="I27" i="13"/>
  <c r="AQ27" i="13" s="1"/>
  <c r="AW25" i="13"/>
  <c r="AU25" i="13"/>
  <c r="AT25" i="13"/>
  <c r="AS25" i="13"/>
  <c r="AR25" i="13"/>
  <c r="I25" i="13"/>
  <c r="AQ25" i="13" s="1"/>
  <c r="AW23" i="13"/>
  <c r="AU23" i="13"/>
  <c r="AT23" i="13"/>
  <c r="AS23" i="13"/>
  <c r="AR23" i="13"/>
  <c r="I23" i="13"/>
  <c r="AQ23" i="13" s="1"/>
  <c r="AW21" i="13"/>
  <c r="AU21" i="13"/>
  <c r="AT21" i="13"/>
  <c r="AS21" i="13"/>
  <c r="AR21" i="13"/>
  <c r="I21" i="13"/>
  <c r="AQ21" i="13" s="1"/>
  <c r="AW19" i="13"/>
  <c r="AU19" i="13"/>
  <c r="AT19" i="13"/>
  <c r="AS19" i="13"/>
  <c r="AR19" i="13"/>
  <c r="I19" i="13"/>
  <c r="AQ19" i="13" s="1"/>
  <c r="AW17" i="13"/>
  <c r="AU17" i="13"/>
  <c r="AT17" i="13"/>
  <c r="AS17" i="13"/>
  <c r="AR17" i="13"/>
  <c r="I17" i="13"/>
  <c r="AQ17" i="13" s="1"/>
  <c r="AW7" i="13"/>
  <c r="AW6" i="13" s="1"/>
  <c r="I6" i="13" s="1"/>
  <c r="I5" i="13" s="1"/>
  <c r="I4" i="13" s="1"/>
  <c r="F9" i="12" s="1"/>
  <c r="AU7" i="13"/>
  <c r="AT7" i="13"/>
  <c r="AS7" i="13"/>
  <c r="AR7" i="13"/>
  <c r="AQ7" i="13"/>
  <c r="I7" i="13"/>
  <c r="I9" i="12"/>
  <c r="I8" i="12" s="1"/>
  <c r="K9" i="12"/>
  <c r="K8" i="12" s="1"/>
  <c r="O9" i="12"/>
  <c r="O8" i="12" s="1"/>
  <c r="Q9" i="12"/>
  <c r="Q8" i="12" s="1"/>
  <c r="V9" i="12"/>
  <c r="V8" i="12" s="1"/>
  <c r="AE11" i="12"/>
  <c r="F41" i="1" s="1"/>
  <c r="I20" i="1"/>
  <c r="I19" i="1"/>
  <c r="I18" i="1"/>
  <c r="I17" i="1"/>
  <c r="J28" i="1"/>
  <c r="J26" i="1"/>
  <c r="G38" i="1"/>
  <c r="F38" i="1"/>
  <c r="J23" i="1"/>
  <c r="J24" i="1"/>
  <c r="J25" i="1"/>
  <c r="J27" i="1"/>
  <c r="E24" i="1"/>
  <c r="E26" i="1"/>
  <c r="F39" i="1" l="1"/>
  <c r="F42" i="1" s="1"/>
  <c r="F40" i="1"/>
  <c r="AW34" i="13"/>
  <c r="I34" i="13" s="1"/>
  <c r="AW16" i="13"/>
  <c r="G23" i="1" l="1"/>
  <c r="A23" i="1" s="1"/>
  <c r="AW5" i="13"/>
  <c r="AW4" i="13" s="1"/>
  <c r="G9" i="12" s="1"/>
  <c r="M9" i="12" l="1"/>
  <c r="M8" i="12" s="1"/>
  <c r="G8" i="12"/>
  <c r="AF11" i="12"/>
  <c r="G24" i="1"/>
  <c r="A24" i="1"/>
  <c r="G41" i="1" l="1"/>
  <c r="H41" i="1" s="1"/>
  <c r="I41" i="1" s="1"/>
  <c r="G40" i="1"/>
  <c r="H40" i="1" s="1"/>
  <c r="I40" i="1" s="1"/>
  <c r="G39" i="1"/>
  <c r="I52" i="1"/>
  <c r="G11" i="12"/>
  <c r="I16" i="1" l="1"/>
  <c r="I21" i="1" s="1"/>
  <c r="I53" i="1"/>
  <c r="J52" i="1" s="1"/>
  <c r="J53" i="1" s="1"/>
  <c r="H39" i="1"/>
  <c r="H42" i="1" s="1"/>
  <c r="G42" i="1"/>
  <c r="I39" i="1" l="1"/>
  <c r="I42" i="1" s="1"/>
  <c r="J40" i="1" s="1"/>
  <c r="G25" i="1"/>
  <c r="G28" i="1"/>
  <c r="A25" i="1" l="1"/>
  <c r="J41" i="1"/>
  <c r="J39" i="1"/>
  <c r="J42" i="1" l="1"/>
  <c r="G26" i="1"/>
  <c r="A27" i="1" s="1"/>
  <c r="A26" i="1"/>
  <c r="A29" i="1" l="1"/>
  <c r="G29" i="1"/>
  <c r="G27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0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0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0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0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0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0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Libuse</author>
  </authors>
  <commentList>
    <comment ref="S6" authorId="0" shapeId="0" xr:uid="{00000000-0006-0000-0200-000001000000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00000000-0006-0000-0200-000002000000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<sst xmlns="http://schemas.openxmlformats.org/spreadsheetml/2006/main" count="660" uniqueCount="232">
  <si>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</si>
  <si>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</si>
  <si>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</si>
  <si>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</si>
  <si>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</si>
  <si>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</si>
  <si>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</si>
  <si>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</si>
  <si>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</si>
  <si>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</si>
  <si>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</si>
  <si>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</si>
  <si>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</si>
  <si>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</si>
  <si>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</si>
  <si>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</si>
  <si>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</si>
  <si>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</si>
  <si>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</si>
  <si>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</si>
  <si>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</si>
  <si>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</si>
  <si>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</si>
  <si>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</si>
  <si>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</si>
  <si>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</si>
  <si>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</si>
  <si>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</si>
  <si>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</si>
  <si>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</si>
  <si>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</si>
  <si>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</si>
  <si>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</si>
  <si>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</si>
  <si>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</si>
  <si>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</si>
  <si>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</si>
  <si>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</si>
  <si>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</si>
  <si>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</si>
  <si>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IČO:</t>
  </si>
  <si>
    <t>SO 31</t>
  </si>
  <si>
    <t>Areálové komunikace a zpevněné plochy</t>
  </si>
  <si>
    <t>AREÁLOVÉ KOMUNIKACE A ZPEVNĚNÉ PLOCHY</t>
  </si>
  <si>
    <t>Objekt:</t>
  </si>
  <si>
    <t>Rozpočet:</t>
  </si>
  <si>
    <t>Rekonstrukce a rozvoj koupaliště Polanka</t>
  </si>
  <si>
    <t>Stavba</t>
  </si>
  <si>
    <t>Celkem za stavbu</t>
  </si>
  <si>
    <t>CZK</t>
  </si>
  <si>
    <t>#POPS</t>
  </si>
  <si>
    <t>Popis stavby: SO 31 - Rekonstrukce a rozvoj koupaliště Polanka</t>
  </si>
  <si>
    <t>#POPO</t>
  </si>
  <si>
    <t>Popis objektu: SO 31 - AREÁLOVÉ KOMUNIKACE A ZPEVNĚNÉ PLOCHY</t>
  </si>
  <si>
    <t>#POPR</t>
  </si>
  <si>
    <t>Popis rozpočtu: SO 31 - Areálové komunikace a zpevněné plochy</t>
  </si>
  <si>
    <t>Rekapitulace dílů</t>
  </si>
  <si>
    <t>Typ dílu</t>
  </si>
  <si>
    <t>5</t>
  </si>
  <si>
    <t>Komunikace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</si>
  <si>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</si>
  <si>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</si>
  <si>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</si>
  <si>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</si>
  <si>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</si>
  <si>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</si>
  <si>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</si>
  <si>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</si>
  <si>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</si>
  <si>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</si>
  <si>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</si>
  <si>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</si>
  <si>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</si>
  <si>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</si>
  <si>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</si>
  <si>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</si>
  <si>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</si>
  <si>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</si>
  <si>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</si>
  <si>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</si>
  <si>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</si>
  <si>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</si>
  <si>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</si>
  <si>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</si>
  <si>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</si>
  <si>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</si>
  <si>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</si>
  <si>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</si>
  <si>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</si>
  <si>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</si>
  <si>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1</t>
  </si>
  <si>
    <t>celkem</t>
  </si>
  <si>
    <t>Vlastní</t>
  </si>
  <si>
    <t>Indiv</t>
  </si>
  <si>
    <t>Práce</t>
  </si>
  <si>
    <t>Běžná</t>
  </si>
  <si>
    <t>POL1_</t>
  </si>
  <si>
    <t>SUM</t>
  </si>
  <si>
    <t>Poznámky uchazeče k zadání</t>
  </si>
  <si>
    <t>POPUZIV</t>
  </si>
  <si>
    <t>END</t>
  </si>
  <si>
    <t>plocha_nepoj</t>
  </si>
  <si>
    <t/>
  </si>
  <si>
    <t>2</t>
  </si>
  <si>
    <t>kačírek</t>
  </si>
  <si>
    <t>False</t>
  </si>
  <si>
    <t>plocha_poj</t>
  </si>
  <si>
    <t>obruba100x250</t>
  </si>
  <si>
    <t>obruba150x250</t>
  </si>
  <si>
    <t>obruba50x200</t>
  </si>
  <si>
    <t>obruba50x300</t>
  </si>
  <si>
    <t>rozšíření</t>
  </si>
  <si>
    <t>Cena celkem [CZK]</t>
  </si>
  <si>
    <t>-1</t>
  </si>
  <si>
    <t>SOUPIS PRACÍ</t>
  </si>
  <si>
    <t>PČ</t>
  </si>
  <si>
    <t>Typ</t>
  </si>
  <si>
    <t>Kód</t>
  </si>
  <si>
    <t>Popis</t>
  </si>
  <si>
    <t>J.cena [CZK]</t>
  </si>
  <si>
    <t>Náklady soupisu celkem</t>
  </si>
  <si>
    <t>D</t>
  </si>
  <si>
    <t>Práce a dodávky HSV</t>
  </si>
  <si>
    <t>0</t>
  </si>
  <si>
    <t>ROZPOCET</t>
  </si>
  <si>
    <t>Zemní práce</t>
  </si>
  <si>
    <t>K</t>
  </si>
  <si>
    <t>181152302</t>
  </si>
  <si>
    <t>Úprava pláně pro silnice a dálnice v zářezech se zhutněním</t>
  </si>
  <si>
    <t>m2</t>
  </si>
  <si>
    <t>4</t>
  </si>
  <si>
    <t>-994180040</t>
  </si>
  <si>
    <t>VV</t>
  </si>
  <si>
    <t>"všechny výměry odečteny z gigitální verze příloh 02 a 03. Platí pro celý Soupis prací."</t>
  </si>
  <si>
    <t>True</t>
  </si>
  <si>
    <t>"odvozné vzdálenosti jsou uvažovány pro potřbu kontrolního rozpočtu a budou oceněny dle potřeb zhotovitele beze změny Soupisu prací"</t>
  </si>
  <si>
    <t>"plocha pojížděná" 1880+57+369+261</t>
  </si>
  <si>
    <t xml:space="preserve">"plocha nepojížděná" </t>
  </si>
  <si>
    <t>"rozšíření" obruba150x250*0,3+obruba100x250*0,38</t>
  </si>
  <si>
    <t>"kačírek" 290</t>
  </si>
  <si>
    <t>Součet</t>
  </si>
  <si>
    <t>Komunikace pozemní</t>
  </si>
  <si>
    <t>564851111</t>
  </si>
  <si>
    <t>Podklad ze štěrkodrtě ŠD plochy přes 100 m2 tl 150 mm</t>
  </si>
  <si>
    <t>1240788694</t>
  </si>
  <si>
    <t>3</t>
  </si>
  <si>
    <t>564861111</t>
  </si>
  <si>
    <t>Podklad ze štěrkodrtě ŠD plochy přes 100 m2 tl 200 mm</t>
  </si>
  <si>
    <t>-1464919917</t>
  </si>
  <si>
    <t>plocha_nepoj+rozšíření</t>
  </si>
  <si>
    <t>564952111</t>
  </si>
  <si>
    <t>Podklad z mechanicky zpevněného kameniva MZK tl 150 mm</t>
  </si>
  <si>
    <t>-1419986463</t>
  </si>
  <si>
    <t>571908111</t>
  </si>
  <si>
    <t>Kryt vymývaným dekoračním kamenivem (kačírkem) tl 200 mm</t>
  </si>
  <si>
    <t>1810701926</t>
  </si>
  <si>
    <t>6</t>
  </si>
  <si>
    <t>596211113</t>
  </si>
  <si>
    <t>Kladení zámkové dlažby komunikací pro pěší ručně tl 60 mm skupiny A pl přes 300 m2</t>
  </si>
  <si>
    <t>1294962554</t>
  </si>
  <si>
    <t>7</t>
  </si>
  <si>
    <t>M</t>
  </si>
  <si>
    <t>59245018</t>
  </si>
  <si>
    <t>dlažba tvar obdélník betonová 200x100x60mm přírodní</t>
  </si>
  <si>
    <t>8</t>
  </si>
  <si>
    <t>-472191060</t>
  </si>
  <si>
    <t>plocha_nepoj*1,02</t>
  </si>
  <si>
    <t>596212212</t>
  </si>
  <si>
    <t>Kladení zámkové dlažby pozemních komunikací ručně tl 80 mm skupiny A pl přes 100 do 300 m2</t>
  </si>
  <si>
    <t>1442739462</t>
  </si>
  <si>
    <t>9</t>
  </si>
  <si>
    <t>59245020</t>
  </si>
  <si>
    <t>dlažba tvar obdélník betonová 200x100x80mm přírodní</t>
  </si>
  <si>
    <t>-1892154248</t>
  </si>
  <si>
    <t>plocha_poj*1,02</t>
  </si>
  <si>
    <t>Ostatní konstrukce a práce, bourání</t>
  </si>
  <si>
    <t>10</t>
  </si>
  <si>
    <t>916131213</t>
  </si>
  <si>
    <t>Osazení silničního obrubníku betonového stojatého s boční opěrou do lože z betonu prostého</t>
  </si>
  <si>
    <t>m</t>
  </si>
  <si>
    <t>-208628650</t>
  </si>
  <si>
    <t>98+41+260+162</t>
  </si>
  <si>
    <t>266+16</t>
  </si>
  <si>
    <t>11</t>
  </si>
  <si>
    <t>59217017</t>
  </si>
  <si>
    <t>obrubník betonový chodníkový 1000x100x250mm</t>
  </si>
  <si>
    <t>1536604802</t>
  </si>
  <si>
    <t>obruba100x250*1,01</t>
  </si>
  <si>
    <t>12</t>
  </si>
  <si>
    <t>59217031</t>
  </si>
  <si>
    <t>obrubník betonový silniční 1000x150x250mm</t>
  </si>
  <si>
    <t>132515503</t>
  </si>
  <si>
    <t>obruba150x250*1,01</t>
  </si>
  <si>
    <t>13</t>
  </si>
  <si>
    <t>916331112</t>
  </si>
  <si>
    <t>Osazení zahradního obrubníku betonového do lože z betonu s boční opěrou</t>
  </si>
  <si>
    <t>-1413331224</t>
  </si>
  <si>
    <t>5*2,3+2</t>
  </si>
  <si>
    <t>14</t>
  </si>
  <si>
    <t>59217002</t>
  </si>
  <si>
    <t>obrubník betonový zahradní šedý 1000x50x200mm</t>
  </si>
  <si>
    <t>-1759050408</t>
  </si>
  <si>
    <t>obruba50x200*1,01</t>
  </si>
  <si>
    <t>15</t>
  </si>
  <si>
    <t>592VP003</t>
  </si>
  <si>
    <t>obrubník betonový zahradní 500x50x300mm</t>
  </si>
  <si>
    <t>-790625013</t>
  </si>
  <si>
    <t>obruba50x300*1,05</t>
  </si>
  <si>
    <t>16</t>
  </si>
  <si>
    <t>916371214</t>
  </si>
  <si>
    <t>Osazení skrytého flexibilního zahradního obrubníku plastového zarytím včetně začištění</t>
  </si>
  <si>
    <t>949732240</t>
  </si>
  <si>
    <t>33+30+25</t>
  </si>
  <si>
    <t>17</t>
  </si>
  <si>
    <t>27245186</t>
  </si>
  <si>
    <t>obrubník zahradní z recyklovaného materiálu 25mx250mmx4mm</t>
  </si>
  <si>
    <t>-1854001375</t>
  </si>
  <si>
    <t>88*1,02</t>
  </si>
  <si>
    <t>VMS Projekt s.r.o.</t>
  </si>
  <si>
    <t>plocha_nepoj 3273,5-587</t>
  </si>
  <si>
    <t>2740,23*1,01 'Přepočtené koeficientem množství</t>
  </si>
  <si>
    <t>"kolem bazénů" 93,5+4,2*5+959-294+821+546-48+77+800-290</t>
  </si>
  <si>
    <t>12+192+380+240+57-520</t>
  </si>
  <si>
    <t>Poznámka:</t>
  </si>
  <si>
    <t xml:space="preserve">V případě použití jiných než doporučených výrobků musí tyto periferie splňovat požadované standardy či vyšší, a měly by být schváleny projektantem. </t>
  </si>
  <si>
    <t>Případné záměny musí být změny zapracované do projektové dokumentace skutečného provedení.</t>
  </si>
  <si>
    <t>Pokud je v soupisu prací odkaz na normy nebo technické dokumenty umožňuje zadavatel nabídnout rovnocenné řešení dle §89 a §90 zákona 134/2016sb. Zákon o zadávání veřejných zakázek</t>
  </si>
  <si>
    <t xml:space="preserve">Pokud jsou v seznamu uvedeny konkrétní výrobky, slouží pro popis požadovaného standardu a nezakládají povinnost dodavatele tyto výrobky použít. </t>
  </si>
  <si>
    <t>998223011</t>
  </si>
  <si>
    <t>Přesun hmot pro pozemní komunikace s krytem dlážděným</t>
  </si>
  <si>
    <t>t</t>
  </si>
  <si>
    <t>0,408*290+0,08922*2686,5+0,131*2767,632+0,11162*2567+0,176*2618,34+0,1554*843+0,05612*566,61+0,08*284,82+0,10095*374,5+0,024*378,245+0,028*14,175+0,00103*89,76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</si>
</sst>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#,##0.00000"/>
    <numFmt numFmtId="166" formatCode="#,##0.000"/>
  </numFmts>
  <fonts count="3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9"/>
      <name val="Arial CE"/>
      <family val="2"/>
      <charset val="238"/>
    </font>
    <font>
      <b/>
      <sz val="10"/>
      <name val="Arial CE"/>
      <family val="2"/>
      <charset val="238"/>
    </font>
    <font>
      <sz val="12"/>
      <name val="Arial CE"/>
      <family val="2"/>
      <charset val="238"/>
    </font>
    <font>
      <sz val="7"/>
      <name val="Arial CE"/>
      <family val="2"/>
      <charset val="238"/>
    </font>
    <font>
      <b/>
      <sz val="11"/>
      <name val="Arial CE"/>
      <family val="2"/>
      <charset val="238"/>
    </font>
    <font>
      <b/>
      <sz val="13"/>
      <name val="Arial CE"/>
      <family val="2"/>
      <charset val="238"/>
    </font>
    <font>
      <sz val="11"/>
      <name val="Arial CE"/>
      <family val="2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b/>
      <sz val="12"/>
      <color rgb="FF960000"/>
      <name val="Arial CE"/>
      <family val="2"/>
      <charset val="238"/>
    </font>
    <font>
      <sz val="12"/>
      <color rgb="FF003366"/>
      <name val="Arial CE"/>
      <family val="2"/>
      <charset val="238"/>
    </font>
    <font>
      <sz val="10"/>
      <color rgb="FF003366"/>
      <name val="Arial CE"/>
      <family val="2"/>
      <charset val="238"/>
    </font>
    <font>
      <b/>
      <sz val="8"/>
      <name val="Arial CE"/>
      <family val="2"/>
      <charset val="238"/>
    </font>
    <font>
      <sz val="8"/>
      <color rgb="FF003366"/>
      <name val="Arial CE"/>
      <family val="2"/>
      <charset val="238"/>
    </font>
    <font>
      <sz val="8"/>
      <color rgb="FF800080"/>
      <name val="Arial CE"/>
      <family val="2"/>
      <charset val="238"/>
    </font>
    <font>
      <sz val="7"/>
      <color rgb="FF969696"/>
      <name val="Arial CE"/>
      <family val="2"/>
      <charset val="238"/>
    </font>
    <font>
      <sz val="8"/>
      <color rgb="FF505050"/>
      <name val="Arial CE"/>
      <family val="2"/>
      <charset val="238"/>
    </font>
    <font>
      <sz val="8"/>
      <color rgb="FFFF0000"/>
      <name val="Arial CE"/>
      <family val="2"/>
      <charset val="238"/>
    </font>
    <font>
      <i/>
      <sz val="9"/>
      <color rgb="FF0000FF"/>
      <name val="Arial CE"/>
      <family val="2"/>
      <charset val="238"/>
    </font>
    <font>
      <sz val="10"/>
      <color indexed="8"/>
      <name val="Calibri"/>
      <family val="2"/>
      <charset val="238"/>
    </font>
    <font>
      <sz val="8"/>
      <name val="Arial CE"/>
      <family val="2"/>
    </font>
    <font>
      <sz val="9"/>
      <name val="Arial CE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rgb="FFD2D2D2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</fills>
  <borders count="56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dotted">
        <color rgb="FF000000"/>
      </right>
      <top style="thin">
        <color rgb="FF000000"/>
      </top>
      <bottom style="dotted">
        <color rgb="FF000000"/>
      </bottom>
      <diagonal/>
    </border>
    <border>
      <left style="dotted">
        <color rgb="FF000000"/>
      </left>
      <right style="dotted">
        <color rgb="FF000000"/>
      </right>
      <top style="thin">
        <color rgb="FF000000"/>
      </top>
      <bottom style="dotted">
        <color rgb="FF000000"/>
      </bottom>
      <diagonal/>
    </border>
    <border>
      <left style="dotted">
        <color rgb="FF000000"/>
      </left>
      <right style="thin">
        <color rgb="FF000000"/>
      </right>
      <top style="thin">
        <color rgb="FF000000"/>
      </top>
      <bottom style="dotted">
        <color rgb="FF000000"/>
      </bottom>
      <diagonal/>
    </border>
    <border>
      <left style="thin">
        <color rgb="FF000000"/>
      </left>
      <right style="dotted">
        <color rgb="FF000000"/>
      </right>
      <top style="dotted">
        <color rgb="FF000000"/>
      </top>
      <bottom style="dotted">
        <color rgb="FF000000"/>
      </bottom>
      <diagonal/>
    </border>
    <border>
      <left style="dotted">
        <color rgb="FF000000"/>
      </left>
      <right style="dotted">
        <color rgb="FF000000"/>
      </right>
      <top style="dotted">
        <color rgb="FF000000"/>
      </top>
      <bottom style="dotted">
        <color rgb="FF000000"/>
      </bottom>
      <diagonal/>
    </border>
    <border>
      <left style="dotted">
        <color rgb="FF000000"/>
      </left>
      <right style="thin">
        <color rgb="FF000000"/>
      </right>
      <top style="dotted">
        <color rgb="FF000000"/>
      </top>
      <bottom style="dotted">
        <color rgb="FF000000"/>
      </bottom>
      <diagonal/>
    </border>
    <border>
      <left style="thin">
        <color rgb="FF000000"/>
      </left>
      <right style="dotted">
        <color rgb="FF000000"/>
      </right>
      <top style="dotted">
        <color rgb="FF000000"/>
      </top>
      <bottom style="thin">
        <color rgb="FF000000"/>
      </bottom>
      <diagonal/>
    </border>
    <border>
      <left style="dotted">
        <color rgb="FF000000"/>
      </left>
      <right style="dotted">
        <color rgb="FF000000"/>
      </right>
      <top style="dotted">
        <color rgb="FF000000"/>
      </top>
      <bottom style="thin">
        <color rgb="FF000000"/>
      </bottom>
      <diagonal/>
    </border>
    <border>
      <left style="dotted">
        <color rgb="FF000000"/>
      </left>
      <right style="thin">
        <color rgb="FF000000"/>
      </right>
      <top style="dotted">
        <color rgb="FF000000"/>
      </top>
      <bottom style="thin">
        <color rgb="FF000000"/>
      </bottom>
      <diagonal/>
    </border>
    <border>
      <left style="thin">
        <color rgb="FF000000"/>
      </left>
      <right style="dotted">
        <color rgb="FF000000"/>
      </right>
      <top style="dotted">
        <color rgb="FF000000"/>
      </top>
      <bottom/>
      <diagonal/>
    </border>
    <border>
      <left style="dotted">
        <color rgb="FF000000"/>
      </left>
      <right style="dotted">
        <color rgb="FF000000"/>
      </right>
      <top style="dotted">
        <color rgb="FF000000"/>
      </top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28" fillId="0" borderId="0"/>
  </cellStyleXfs>
  <cellXfs count="343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11" fillId="0" borderId="15" xfId="0" applyNumberFormat="1" applyFont="1" applyBorder="1" applyAlignment="1">
      <alignment vertical="center"/>
    </xf>
    <xf numFmtId="4" fontId="0" fillId="0" borderId="1" xfId="0" applyNumberFormat="1" applyBorder="1"/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Alignment="1">
      <alignment wrapText="1"/>
    </xf>
    <xf numFmtId="49" fontId="6" fillId="2" borderId="0" xfId="0" applyNumberFormat="1" applyFont="1" applyFill="1" applyAlignment="1">
      <alignment horizontal="left" vertical="center" wrapText="1"/>
    </xf>
    <xf numFmtId="0" fontId="0" fillId="2" borderId="1" xfId="0" applyFill="1" applyBorder="1" applyAlignment="1">
      <alignment horizontal="left" vertical="center" indent="1"/>
    </xf>
    <xf numFmtId="49" fontId="8" fillId="2" borderId="0" xfId="0" applyNumberFormat="1" applyFont="1" applyFill="1" applyAlignment="1">
      <alignment horizontal="left" vertical="center" wrapText="1"/>
    </xf>
    <xf numFmtId="0" fontId="0" fillId="2" borderId="9" xfId="0" applyFill="1" applyBorder="1" applyAlignment="1">
      <alignment horizontal="left" vertical="center" indent="1"/>
    </xf>
    <xf numFmtId="0" fontId="0" fillId="2" borderId="6" xfId="0" applyFill="1" applyBorder="1" applyAlignment="1">
      <alignment wrapText="1"/>
    </xf>
    <xf numFmtId="49" fontId="8" fillId="2" borderId="6" xfId="0" applyNumberFormat="1" applyFont="1" applyFill="1" applyBorder="1" applyAlignment="1">
      <alignment horizontal="left" vertical="center" wrapText="1"/>
    </xf>
    <xf numFmtId="0" fontId="8" fillId="3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 applyProtection="1">
      <alignment horizontal="left" vertical="center" wrapText="1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30" xfId="0" applyNumberFormat="1" applyFont="1" applyFill="1" applyBorder="1" applyAlignment="1">
      <alignment vertical="center"/>
    </xf>
    <xf numFmtId="4" fontId="7" fillId="4" borderId="31" xfId="0" applyNumberFormat="1" applyFont="1" applyFill="1" applyBorder="1" applyAlignment="1">
      <alignment vertical="center" wrapText="1"/>
    </xf>
    <xf numFmtId="4" fontId="10" fillId="4" borderId="32" xfId="0" applyNumberFormat="1" applyFont="1" applyFill="1" applyBorder="1" applyAlignment="1">
      <alignment horizontal="center" vertical="center" wrapText="1" shrinkToFit="1"/>
    </xf>
    <xf numFmtId="4" fontId="7" fillId="4" borderId="32" xfId="0" applyNumberFormat="1" applyFont="1" applyFill="1" applyBorder="1" applyAlignment="1">
      <alignment horizontal="center" vertical="center" wrapText="1" shrinkToFit="1"/>
    </xf>
    <xf numFmtId="3" fontId="7" fillId="4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5" fillId="0" borderId="33" xfId="0" applyNumberFormat="1" applyFont="1" applyBorder="1" applyAlignment="1">
      <alignment vertical="center"/>
    </xf>
    <xf numFmtId="4" fontId="5" fillId="0" borderId="35" xfId="0" applyNumberFormat="1" applyFont="1" applyBorder="1" applyAlignment="1">
      <alignment vertical="center" wrapText="1" shrinkToFit="1"/>
    </xf>
    <xf numFmtId="4" fontId="5" fillId="0" borderId="35" xfId="0" applyNumberFormat="1" applyFont="1" applyBorder="1" applyAlignment="1">
      <alignment vertical="center" shrinkToFit="1"/>
    </xf>
    <xf numFmtId="3" fontId="5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2" borderId="39" xfId="0" applyNumberFormat="1" applyFill="1" applyBorder="1" applyAlignment="1">
      <alignment vertical="center" wrapText="1" shrinkToFit="1"/>
    </xf>
    <xf numFmtId="4" fontId="0" fillId="2" borderId="39" xfId="0" applyNumberFormat="1" applyFill="1" applyBorder="1" applyAlignment="1">
      <alignment vertical="center" shrinkToFit="1"/>
    </xf>
    <xf numFmtId="3" fontId="0" fillId="2" borderId="39" xfId="0" applyNumberFormat="1" applyFill="1" applyBorder="1" applyAlignment="1">
      <alignment vertical="center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 wrapText="1"/>
    </xf>
    <xf numFmtId="0" fontId="0" fillId="2" borderId="7" xfId="0" applyFill="1" applyBorder="1" applyAlignment="1">
      <alignment horizontal="left" vertical="center" wrapText="1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 applyAlignment="1">
      <alignment wrapText="1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4" borderId="30" xfId="0" applyFont="1" applyFill="1" applyBorder="1" applyAlignment="1">
      <alignment horizontal="center" vertical="center" wrapText="1"/>
    </xf>
    <xf numFmtId="0" fontId="15" fillId="4" borderId="31" xfId="0" applyFont="1" applyFill="1" applyBorder="1" applyAlignment="1">
      <alignment horizontal="center" vertical="center" wrapText="1"/>
    </xf>
    <xf numFmtId="0" fontId="15" fillId="4" borderId="32" xfId="0" applyFont="1" applyFill="1" applyBorder="1" applyAlignment="1">
      <alignment horizontal="center" vertical="center" wrapText="1"/>
    </xf>
    <xf numFmtId="49" fontId="3" fillId="0" borderId="33" xfId="0" applyNumberFormat="1" applyFont="1" applyBorder="1" applyAlignment="1">
      <alignment vertical="center"/>
    </xf>
    <xf numFmtId="4" fontId="3" fillId="0" borderId="35" xfId="0" applyNumberFormat="1" applyFont="1" applyBorder="1" applyAlignment="1">
      <alignment vertical="center"/>
    </xf>
    <xf numFmtId="0" fontId="3" fillId="2" borderId="36" xfId="0" applyFont="1" applyFill="1" applyBorder="1" applyAlignment="1">
      <alignment vertical="center"/>
    </xf>
    <xf numFmtId="0" fontId="3" fillId="2" borderId="36" xfId="0" applyFont="1" applyFill="1" applyBorder="1" applyAlignment="1">
      <alignment vertical="center" wrapText="1"/>
    </xf>
    <xf numFmtId="0" fontId="3" fillId="2" borderId="37" xfId="0" applyFont="1" applyFill="1" applyBorder="1" applyAlignment="1">
      <alignment vertical="center" wrapText="1"/>
    </xf>
    <xf numFmtId="4" fontId="3" fillId="2" borderId="39" xfId="0" applyNumberFormat="1" applyFont="1" applyFill="1" applyBorder="1" applyAlignment="1">
      <alignment vertical="center"/>
    </xf>
    <xf numFmtId="164" fontId="3" fillId="0" borderId="35" xfId="0" applyNumberFormat="1" applyFont="1" applyBorder="1" applyAlignment="1">
      <alignment vertical="center"/>
    </xf>
    <xf numFmtId="164" fontId="3" fillId="2" borderId="39" xfId="0" applyNumberFormat="1" applyFont="1" applyFill="1" applyBorder="1" applyAlignment="1">
      <alignment vertical="center"/>
    </xf>
    <xf numFmtId="164" fontId="0" fillId="0" borderId="0" xfId="0" applyNumberFormat="1"/>
    <xf numFmtId="4" fontId="3" fillId="0" borderId="35" xfId="0" applyNumberFormat="1" applyFont="1" applyBorder="1" applyAlignment="1">
      <alignment horizontal="center" vertical="center"/>
    </xf>
    <xf numFmtId="4" fontId="3" fillId="2" borderId="39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1" fillId="0" borderId="21" xfId="0" applyFont="1" applyBorder="1" applyAlignment="1">
      <alignment vertical="center"/>
    </xf>
    <xf numFmtId="0" fontId="1" fillId="2" borderId="21" xfId="0" applyFon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2" borderId="15" xfId="0" applyFont="1" applyFill="1" applyBorder="1" applyAlignment="1">
      <alignment vertical="top"/>
    </xf>
    <xf numFmtId="49" fontId="5" fillId="2" borderId="12" xfId="0" applyNumberFormat="1" applyFont="1" applyFill="1" applyBorder="1" applyAlignment="1">
      <alignment vertical="top"/>
    </xf>
    <xf numFmtId="0" fontId="5" fillId="2" borderId="12" xfId="0" applyFont="1" applyFill="1" applyBorder="1" applyAlignment="1">
      <alignment horizontal="center" vertical="top"/>
    </xf>
    <xf numFmtId="0" fontId="5" fillId="2" borderId="12" xfId="0" applyFont="1" applyFill="1" applyBorder="1" applyAlignment="1">
      <alignment vertical="top"/>
    </xf>
    <xf numFmtId="165" fontId="16" fillId="0" borderId="0" xfId="0" applyNumberFormat="1" applyFont="1" applyAlignment="1">
      <alignment vertical="top" shrinkToFit="1"/>
    </xf>
    <xf numFmtId="4" fontId="16" fillId="0" borderId="0" xfId="0" applyNumberFormat="1" applyFont="1" applyAlignment="1">
      <alignment vertical="top" shrinkToFit="1"/>
    </xf>
    <xf numFmtId="4" fontId="16" fillId="3" borderId="0" xfId="0" applyNumberFormat="1" applyFont="1" applyFill="1" applyAlignment="1" applyProtection="1">
      <alignment vertical="top" shrinkToFit="1"/>
      <protection locked="0"/>
    </xf>
    <xf numFmtId="165" fontId="5" fillId="2" borderId="0" xfId="0" applyNumberFormat="1" applyFont="1" applyFill="1" applyAlignment="1">
      <alignment vertical="top" shrinkToFit="1"/>
    </xf>
    <xf numFmtId="4" fontId="5" fillId="2" borderId="0" xfId="0" applyNumberFormat="1" applyFont="1" applyFill="1" applyAlignment="1">
      <alignment vertical="top" shrinkToFit="1"/>
    </xf>
    <xf numFmtId="0" fontId="5" fillId="2" borderId="29" xfId="0" applyFont="1" applyFill="1" applyBorder="1" applyAlignment="1">
      <alignment vertical="top"/>
    </xf>
    <xf numFmtId="49" fontId="5" fillId="2" borderId="18" xfId="0" applyNumberFormat="1" applyFont="1" applyFill="1" applyBorder="1" applyAlignment="1">
      <alignment vertical="top"/>
    </xf>
    <xf numFmtId="0" fontId="5" fillId="2" borderId="18" xfId="0" applyFont="1" applyFill="1" applyBorder="1" applyAlignment="1">
      <alignment horizontal="center" vertical="top" shrinkToFit="1"/>
    </xf>
    <xf numFmtId="165" fontId="5" fillId="2" borderId="18" xfId="0" applyNumberFormat="1" applyFont="1" applyFill="1" applyBorder="1" applyAlignment="1">
      <alignment vertical="top" shrinkToFit="1"/>
    </xf>
    <xf numFmtId="4" fontId="5" fillId="2" borderId="18" xfId="0" applyNumberFormat="1" applyFont="1" applyFill="1" applyBorder="1" applyAlignment="1">
      <alignment vertical="top" shrinkToFit="1"/>
    </xf>
    <xf numFmtId="4" fontId="5" fillId="2" borderId="40" xfId="0" applyNumberFormat="1" applyFont="1" applyFill="1" applyBorder="1" applyAlignment="1">
      <alignment vertical="top" shrinkToFit="1"/>
    </xf>
    <xf numFmtId="4" fontId="5" fillId="2" borderId="22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5" fontId="16" fillId="0" borderId="42" xfId="0" applyNumberFormat="1" applyFont="1" applyBorder="1" applyAlignment="1">
      <alignment vertical="top" shrinkToFit="1"/>
    </xf>
    <xf numFmtId="4" fontId="16" fillId="0" borderId="43" xfId="0" applyNumberFormat="1" applyFont="1" applyBorder="1" applyAlignment="1">
      <alignment vertical="top" shrinkToFit="1"/>
    </xf>
    <xf numFmtId="49" fontId="5" fillId="2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2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" fontId="13" fillId="0" borderId="15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vertical="center"/>
    </xf>
    <xf numFmtId="4" fontId="20" fillId="0" borderId="0" xfId="0" applyNumberFormat="1" applyFont="1" applyAlignment="1">
      <alignment vertical="center"/>
    </xf>
    <xf numFmtId="0" fontId="21" fillId="0" borderId="0" xfId="0" applyFont="1"/>
    <xf numFmtId="0" fontId="21" fillId="0" borderId="0" xfId="0" applyFont="1" applyAlignment="1">
      <alignment horizontal="left"/>
    </xf>
    <xf numFmtId="0" fontId="21" fillId="0" borderId="0" xfId="0" applyFont="1" applyAlignment="1">
      <alignment horizontal="center"/>
    </xf>
    <xf numFmtId="4" fontId="21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22" fillId="0" borderId="0" xfId="0" applyFont="1" applyAlignment="1">
      <alignment vertical="center"/>
    </xf>
    <xf numFmtId="0" fontId="22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0" fontId="24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0" fontId="25" fillId="0" borderId="0" xfId="0" applyFont="1" applyAlignment="1">
      <alignment horizontal="left" vertical="center"/>
    </xf>
    <xf numFmtId="0" fontId="0" fillId="0" borderId="44" xfId="0" applyBorder="1" applyAlignment="1">
      <alignment vertical="center"/>
    </xf>
    <xf numFmtId="0" fontId="0" fillId="0" borderId="45" xfId="0" applyBorder="1" applyAlignment="1">
      <alignment vertical="center"/>
    </xf>
    <xf numFmtId="0" fontId="0" fillId="0" borderId="46" xfId="0" applyBorder="1" applyAlignment="1">
      <alignment vertical="center"/>
    </xf>
    <xf numFmtId="0" fontId="0" fillId="0" borderId="47" xfId="0" applyBorder="1" applyAlignment="1">
      <alignment vertical="center"/>
    </xf>
    <xf numFmtId="0" fontId="2" fillId="0" borderId="48" xfId="0" applyFont="1" applyBorder="1" applyAlignment="1">
      <alignment horizontal="left" vertical="center"/>
    </xf>
    <xf numFmtId="0" fontId="0" fillId="0" borderId="48" xfId="0" applyBorder="1" applyAlignment="1">
      <alignment vertical="center"/>
    </xf>
    <xf numFmtId="0" fontId="0" fillId="0" borderId="49" xfId="0" applyBorder="1" applyAlignment="1">
      <alignment vertical="center"/>
    </xf>
    <xf numFmtId="0" fontId="0" fillId="0" borderId="47" xfId="0" applyBorder="1" applyAlignment="1">
      <alignment horizontal="center" vertical="center" wrapText="1"/>
    </xf>
    <xf numFmtId="0" fontId="3" fillId="5" borderId="48" xfId="0" applyFont="1" applyFill="1" applyBorder="1" applyAlignment="1">
      <alignment horizontal="center" vertical="center" wrapText="1"/>
    </xf>
    <xf numFmtId="0" fontId="3" fillId="5" borderId="49" xfId="0" applyFont="1" applyFill="1" applyBorder="1" applyAlignment="1">
      <alignment horizontal="center" vertical="center" wrapText="1"/>
    </xf>
    <xf numFmtId="0" fontId="17" fillId="0" borderId="48" xfId="0" applyFont="1" applyBorder="1" applyAlignment="1">
      <alignment horizontal="left" vertical="center"/>
    </xf>
    <xf numFmtId="4" fontId="17" fillId="0" borderId="49" xfId="0" applyNumberFormat="1" applyFont="1" applyBorder="1"/>
    <xf numFmtId="0" fontId="21" fillId="0" borderId="47" xfId="0" applyFont="1" applyBorder="1"/>
    <xf numFmtId="0" fontId="21" fillId="0" borderId="48" xfId="0" applyFont="1" applyBorder="1"/>
    <xf numFmtId="0" fontId="21" fillId="0" borderId="48" xfId="0" applyFont="1" applyBorder="1" applyAlignment="1">
      <alignment horizontal="left"/>
    </xf>
    <xf numFmtId="0" fontId="18" fillId="0" borderId="48" xfId="0" applyFont="1" applyBorder="1" applyAlignment="1">
      <alignment horizontal="left"/>
    </xf>
    <xf numFmtId="4" fontId="18" fillId="0" borderId="49" xfId="0" applyNumberFormat="1" applyFont="1" applyBorder="1"/>
    <xf numFmtId="0" fontId="19" fillId="0" borderId="48" xfId="0" applyFont="1" applyBorder="1" applyAlignment="1">
      <alignment horizontal="left"/>
    </xf>
    <xf numFmtId="4" fontId="19" fillId="0" borderId="49" xfId="0" applyNumberFormat="1" applyFont="1" applyBorder="1"/>
    <xf numFmtId="0" fontId="3" fillId="0" borderId="48" xfId="0" applyFont="1" applyBorder="1" applyAlignment="1">
      <alignment horizontal="center" vertical="center"/>
    </xf>
    <xf numFmtId="49" fontId="3" fillId="0" borderId="48" xfId="0" applyNumberFormat="1" applyFont="1" applyBorder="1" applyAlignment="1">
      <alignment horizontal="left" vertical="center" wrapText="1"/>
    </xf>
    <xf numFmtId="0" fontId="3" fillId="0" borderId="48" xfId="0" applyFont="1" applyBorder="1" applyAlignment="1">
      <alignment horizontal="left" vertical="center" wrapText="1"/>
    </xf>
    <xf numFmtId="0" fontId="3" fillId="0" borderId="48" xfId="0" applyFont="1" applyBorder="1" applyAlignment="1">
      <alignment horizontal="center" vertical="center" wrapText="1"/>
    </xf>
    <xf numFmtId="166" fontId="3" fillId="0" borderId="48" xfId="0" applyNumberFormat="1" applyFont="1" applyBorder="1" applyAlignment="1">
      <alignment vertical="center"/>
    </xf>
    <xf numFmtId="4" fontId="3" fillId="0" borderId="49" xfId="0" applyNumberFormat="1" applyFont="1" applyBorder="1" applyAlignment="1">
      <alignment vertical="center"/>
    </xf>
    <xf numFmtId="0" fontId="22" fillId="0" borderId="47" xfId="0" applyFont="1" applyBorder="1" applyAlignment="1">
      <alignment vertical="center"/>
    </xf>
    <xf numFmtId="0" fontId="22" fillId="0" borderId="48" xfId="0" applyFont="1" applyBorder="1" applyAlignment="1">
      <alignment vertical="center"/>
    </xf>
    <xf numFmtId="0" fontId="23" fillId="0" borderId="48" xfId="0" applyFont="1" applyBorder="1" applyAlignment="1">
      <alignment horizontal="left" vertical="center"/>
    </xf>
    <xf numFmtId="0" fontId="22" fillId="0" borderId="48" xfId="0" applyFont="1" applyBorder="1" applyAlignment="1">
      <alignment horizontal="left" vertical="center"/>
    </xf>
    <xf numFmtId="0" fontId="22" fillId="0" borderId="48" xfId="0" applyFont="1" applyBorder="1" applyAlignment="1">
      <alignment horizontal="left" vertical="center" wrapText="1"/>
    </xf>
    <xf numFmtId="0" fontId="22" fillId="0" borderId="49" xfId="0" applyFont="1" applyBorder="1" applyAlignment="1">
      <alignment vertical="center"/>
    </xf>
    <xf numFmtId="0" fontId="24" fillId="0" borderId="47" xfId="0" applyFont="1" applyBorder="1" applyAlignment="1">
      <alignment vertical="center"/>
    </xf>
    <xf numFmtId="0" fontId="24" fillId="0" borderId="48" xfId="0" applyFont="1" applyBorder="1" applyAlignment="1">
      <alignment vertical="center"/>
    </xf>
    <xf numFmtId="0" fontId="24" fillId="0" borderId="48" xfId="0" applyFont="1" applyBorder="1" applyAlignment="1">
      <alignment horizontal="left" vertical="center"/>
    </xf>
    <xf numFmtId="0" fontId="24" fillId="0" borderId="48" xfId="0" applyFont="1" applyBorder="1" applyAlignment="1">
      <alignment horizontal="left" vertical="center" wrapText="1"/>
    </xf>
    <xf numFmtId="166" fontId="24" fillId="0" borderId="48" xfId="0" applyNumberFormat="1" applyFont="1" applyBorder="1" applyAlignment="1">
      <alignment vertical="center"/>
    </xf>
    <xf numFmtId="0" fontId="24" fillId="0" borderId="49" xfId="0" applyFont="1" applyBorder="1" applyAlignment="1">
      <alignment vertical="center"/>
    </xf>
    <xf numFmtId="0" fontId="25" fillId="0" borderId="47" xfId="0" applyFont="1" applyBorder="1" applyAlignment="1">
      <alignment vertical="center"/>
    </xf>
    <xf numFmtId="0" fontId="25" fillId="0" borderId="48" xfId="0" applyFont="1" applyBorder="1" applyAlignment="1">
      <alignment vertical="center"/>
    </xf>
    <xf numFmtId="0" fontId="25" fillId="0" borderId="48" xfId="0" applyFont="1" applyBorder="1" applyAlignment="1">
      <alignment horizontal="left" vertical="center"/>
    </xf>
    <xf numFmtId="0" fontId="25" fillId="0" borderId="48" xfId="0" applyFont="1" applyBorder="1" applyAlignment="1">
      <alignment horizontal="left" vertical="center" wrapText="1"/>
    </xf>
    <xf numFmtId="166" fontId="25" fillId="0" borderId="48" xfId="0" applyNumberFormat="1" applyFont="1" applyBorder="1" applyAlignment="1">
      <alignment vertical="center"/>
    </xf>
    <xf numFmtId="0" fontId="25" fillId="0" borderId="49" xfId="0" applyFont="1" applyBorder="1" applyAlignment="1">
      <alignment vertical="center"/>
    </xf>
    <xf numFmtId="0" fontId="26" fillId="0" borderId="48" xfId="0" applyFont="1" applyBorder="1" applyAlignment="1">
      <alignment horizontal="center" vertical="center"/>
    </xf>
    <xf numFmtId="49" fontId="26" fillId="0" borderId="48" xfId="0" applyNumberFormat="1" applyFont="1" applyBorder="1" applyAlignment="1">
      <alignment horizontal="left" vertical="center" wrapText="1"/>
    </xf>
    <xf numFmtId="0" fontId="26" fillId="0" borderId="48" xfId="0" applyFont="1" applyBorder="1" applyAlignment="1">
      <alignment horizontal="left" vertical="center" wrapText="1"/>
    </xf>
    <xf numFmtId="0" fontId="26" fillId="0" borderId="48" xfId="0" applyFont="1" applyBorder="1" applyAlignment="1">
      <alignment horizontal="center" vertical="center" wrapText="1"/>
    </xf>
    <xf numFmtId="166" fontId="26" fillId="0" borderId="48" xfId="0" applyNumberFormat="1" applyFont="1" applyBorder="1" applyAlignment="1">
      <alignment vertical="center"/>
    </xf>
    <xf numFmtId="4" fontId="26" fillId="0" borderId="49" xfId="0" applyNumberFormat="1" applyFont="1" applyBorder="1" applyAlignment="1">
      <alignment vertical="center"/>
    </xf>
    <xf numFmtId="0" fontId="0" fillId="0" borderId="50" xfId="0" applyBorder="1" applyAlignment="1">
      <alignment vertical="center"/>
    </xf>
    <xf numFmtId="0" fontId="0" fillId="0" borderId="51" xfId="0" applyBorder="1" applyAlignment="1">
      <alignment vertical="center"/>
    </xf>
    <xf numFmtId="0" fontId="0" fillId="0" borderId="52" xfId="0" applyBorder="1" applyAlignment="1">
      <alignment vertical="center"/>
    </xf>
    <xf numFmtId="4" fontId="16" fillId="3" borderId="42" xfId="0" applyNumberFormat="1" applyFont="1" applyFill="1" applyBorder="1" applyAlignment="1">
      <alignment vertical="top" shrinkToFit="1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center" wrapText="1"/>
    </xf>
    <xf numFmtId="164" fontId="1" fillId="0" borderId="0" xfId="0" applyNumberFormat="1" applyFont="1" applyAlignment="1">
      <alignment horizontal="right" wrapText="1"/>
    </xf>
    <xf numFmtId="4" fontId="5" fillId="0" borderId="0" xfId="0" applyNumberFormat="1" applyFont="1" applyAlignment="1">
      <alignment horizontal="right" wrapText="1"/>
    </xf>
    <xf numFmtId="4" fontId="0" fillId="0" borderId="0" xfId="0" applyNumberFormat="1" applyAlignment="1">
      <alignment wrapText="1"/>
    </xf>
    <xf numFmtId="164" fontId="0" fillId="0" borderId="0" xfId="0" applyNumberFormat="1" applyAlignment="1">
      <alignment wrapText="1"/>
    </xf>
    <xf numFmtId="4" fontId="3" fillId="6" borderId="48" xfId="0" applyNumberFormat="1" applyFont="1" applyFill="1" applyBorder="1" applyAlignment="1" applyProtection="1">
      <alignment vertical="center"/>
      <protection locked="0"/>
    </xf>
    <xf numFmtId="4" fontId="26" fillId="6" borderId="48" xfId="0" applyNumberFormat="1" applyFont="1" applyFill="1" applyBorder="1" applyAlignment="1" applyProtection="1">
      <alignment vertical="center"/>
      <protection locked="0"/>
    </xf>
    <xf numFmtId="0" fontId="16" fillId="0" borderId="51" xfId="0" applyFont="1" applyBorder="1" applyAlignment="1">
      <alignment vertical="center" wrapText="1"/>
    </xf>
    <xf numFmtId="0" fontId="24" fillId="7" borderId="53" xfId="0" applyFont="1" applyFill="1" applyBorder="1" applyAlignment="1">
      <alignment vertical="center"/>
    </xf>
    <xf numFmtId="0" fontId="16" fillId="7" borderId="54" xfId="0" applyFont="1" applyFill="1" applyBorder="1" applyAlignment="1">
      <alignment vertical="center"/>
    </xf>
    <xf numFmtId="0" fontId="10" fillId="7" borderId="54" xfId="0" applyFont="1" applyFill="1" applyBorder="1" applyAlignment="1">
      <alignment horizontal="left" vertical="center"/>
    </xf>
    <xf numFmtId="49" fontId="29" fillId="7" borderId="55" xfId="3" applyNumberFormat="1" applyFont="1" applyFill="1" applyBorder="1" applyAlignment="1">
      <alignment horizontal="left" vertical="center" wrapText="1"/>
    </xf>
    <xf numFmtId="0" fontId="29" fillId="7" borderId="55" xfId="3" applyFont="1" applyFill="1" applyBorder="1" applyAlignment="1">
      <alignment horizontal="left" vertical="center" wrapText="1"/>
    </xf>
    <xf numFmtId="0" fontId="29" fillId="7" borderId="55" xfId="3" applyFont="1" applyFill="1" applyBorder="1" applyAlignment="1">
      <alignment horizontal="center" vertical="center" wrapText="1"/>
    </xf>
    <xf numFmtId="166" fontId="24" fillId="7" borderId="54" xfId="0" applyNumberFormat="1" applyFont="1" applyFill="1" applyBorder="1" applyAlignment="1">
      <alignment vertical="center"/>
    </xf>
    <xf numFmtId="4" fontId="26" fillId="7" borderId="49" xfId="0" applyNumberFormat="1" applyFont="1" applyFill="1" applyBorder="1" applyAlignment="1">
      <alignment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9" fontId="6" fillId="2" borderId="18" xfId="0" applyNumberFormat="1" applyFont="1" applyFill="1" applyBorder="1" applyAlignment="1">
      <alignment horizontal="left" vertical="center" wrapText="1"/>
    </xf>
    <xf numFmtId="0" fontId="0" fillId="2" borderId="18" xfId="0" applyFill="1" applyBorder="1" applyAlignment="1">
      <alignment wrapText="1"/>
    </xf>
    <xf numFmtId="0" fontId="0" fillId="2" borderId="19" xfId="0" applyFill="1" applyBorder="1" applyAlignment="1">
      <alignment wrapText="1"/>
    </xf>
    <xf numFmtId="49" fontId="8" fillId="2" borderId="0" xfId="0" applyNumberFormat="1" applyFont="1" applyFill="1" applyAlignment="1">
      <alignment horizontal="left" vertical="center" wrapText="1"/>
    </xf>
    <xf numFmtId="0" fontId="0" fillId="2" borderId="0" xfId="0" applyFill="1" applyAlignment="1">
      <alignment wrapText="1"/>
    </xf>
    <xf numFmtId="0" fontId="0" fillId="2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3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3" borderId="0" xfId="0" applyFont="1" applyFill="1" applyAlignment="1" applyProtection="1">
      <alignment horizontal="left" vertical="center"/>
      <protection locked="0"/>
    </xf>
    <xf numFmtId="49" fontId="8" fillId="2" borderId="6" xfId="0" applyNumberFormat="1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 applyProtection="1">
      <alignment horizontal="left" vertical="center"/>
      <protection locked="0"/>
    </xf>
    <xf numFmtId="0" fontId="0" fillId="3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5" fillId="0" borderId="18" xfId="0" applyFont="1" applyBorder="1" applyAlignment="1">
      <alignment horizontal="center" vertical="top" wrapText="1"/>
    </xf>
    <xf numFmtId="0" fontId="8" fillId="0" borderId="18" xfId="0" applyFont="1" applyBorder="1" applyAlignment="1">
      <alignment horizontal="center" vertical="top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2" fillId="2" borderId="7" xfId="0" applyNumberFormat="1" applyFont="1" applyFill="1" applyBorder="1" applyAlignment="1">
      <alignment horizontal="right" vertical="center"/>
    </xf>
    <xf numFmtId="2" fontId="12" fillId="2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7" fillId="0" borderId="0" xfId="2" applyFont="1" applyAlignment="1">
      <alignment horizontal="center" wrapText="1"/>
    </xf>
    <xf numFmtId="4" fontId="0" fillId="0" borderId="34" xfId="0" applyNumberFormat="1" applyBorder="1" applyAlignment="1">
      <alignment vertical="center" wrapText="1"/>
    </xf>
    <xf numFmtId="4" fontId="5" fillId="0" borderId="34" xfId="0" applyNumberFormat="1" applyFont="1" applyBorder="1" applyAlignment="1">
      <alignment vertical="center" wrapText="1"/>
    </xf>
    <xf numFmtId="4" fontId="0" fillId="2" borderId="36" xfId="0" applyNumberFormat="1" applyFill="1" applyBorder="1" applyAlignment="1">
      <alignment vertical="center"/>
    </xf>
    <xf numFmtId="4" fontId="0" fillId="2" borderId="37" xfId="0" applyNumberFormat="1" applyFill="1" applyBorder="1" applyAlignment="1">
      <alignment vertical="center"/>
    </xf>
    <xf numFmtId="4" fontId="0" fillId="2" borderId="38" xfId="0" applyNumberFormat="1" applyFill="1" applyBorder="1" applyAlignment="1">
      <alignment vertical="center"/>
    </xf>
    <xf numFmtId="49" fontId="3" fillId="0" borderId="33" xfId="0" applyNumberFormat="1" applyFont="1" applyBorder="1" applyAlignment="1">
      <alignment vertical="center" wrapText="1"/>
    </xf>
    <xf numFmtId="49" fontId="3" fillId="0" borderId="34" xfId="0" applyNumberFormat="1" applyFont="1" applyBorder="1" applyAlignment="1">
      <alignment vertical="center" wrapText="1"/>
    </xf>
    <xf numFmtId="0" fontId="1" fillId="0" borderId="0" xfId="0" applyFont="1" applyAlignment="1">
      <alignment horizont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3" borderId="29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horizontal="left" vertical="top" wrapText="1"/>
      <protection locked="0"/>
    </xf>
    <xf numFmtId="0" fontId="0" fillId="3" borderId="40" xfId="0" applyFill="1" applyBorder="1" applyAlignment="1" applyProtection="1">
      <alignment vertical="top" wrapText="1"/>
      <protection locked="0"/>
    </xf>
    <xf numFmtId="0" fontId="0" fillId="3" borderId="26" xfId="0" applyFill="1" applyBorder="1" applyAlignment="1" applyProtection="1">
      <alignment vertical="top" wrapText="1"/>
      <protection locked="0"/>
    </xf>
    <xf numFmtId="0" fontId="0" fillId="3" borderId="0" xfId="0" applyFill="1" applyAlignment="1" applyProtection="1">
      <alignment vertical="top" wrapText="1"/>
      <protection locked="0"/>
    </xf>
    <xf numFmtId="0" fontId="0" fillId="3" borderId="0" xfId="0" applyFill="1" applyAlignment="1" applyProtection="1">
      <alignment horizontal="left" vertical="top" wrapText="1"/>
      <protection locked="0"/>
    </xf>
    <xf numFmtId="0" fontId="0" fillId="3" borderId="27" xfId="0" applyFill="1" applyBorder="1" applyAlignment="1" applyProtection="1">
      <alignment vertical="top" wrapText="1"/>
      <protection locked="0"/>
    </xf>
    <xf numFmtId="0" fontId="0" fillId="3" borderId="10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0" fontId="0" fillId="3" borderId="28" xfId="0" applyFill="1" applyBorder="1" applyAlignment="1" applyProtection="1">
      <alignment vertical="top" wrapText="1"/>
      <protection locked="0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4">
    <cellStyle name="Excel Built-in Normal" xfId="2" xr:uid="{00000000-0005-0000-0000-000000000000}"/>
    <cellStyle name="Normální" xfId="0" builtinId="0"/>
    <cellStyle name="normální 2" xfId="1" xr:uid="{00000000-0005-0000-0000-000002000000}"/>
    <cellStyle name="Normální 3" xfId="3" xr:uid="{471639AA-ECFA-4670-814E-65207147189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5112">
    <tabColor rgb="FF66FF66"/>
  </sheetPr>
  <dimension ref="A1:O59"/>
  <sheetViews>
    <sheetView showGridLines="0" topLeftCell="B43" zoomScaleNormal="100" zoomScaleSheetLayoutView="75" workbookViewId="0">
      <selection activeCell="C52" sqref="C52:E52"/>
    </sheetView>
  </sheetViews>
  <sheetFormatPr defaultColWidth="9" defaultRowHeight="13.2" x14ac:dyDescent="0.25"/>
  <cols>
    <col min="1" max="1" width="8.44140625" hidden="1" customWidth="1"/>
    <col min="2" max="2" width="13.44140625" customWidth="1"/>
    <col min="3" max="3" width="7.44140625" style="52" customWidth="1"/>
    <col min="4" max="4" width="13" style="52" customWidth="1"/>
    <col min="5" max="5" width="9.6640625" style="52" customWidth="1"/>
    <col min="6" max="6" width="11.6640625" customWidth="1"/>
    <col min="7" max="8" width="13" customWidth="1"/>
    <col min="9" max="9" width="19.33203125" customWidth="1"/>
    <col min="10" max="10" width="5.5546875" customWidth="1"/>
    <col min="11" max="11" width="4.33203125" customWidth="1"/>
    <col min="12" max="15" width="10.6640625" customWidth="1"/>
  </cols>
  <sheetData>
    <row r="1" spans="1:15" ht="33.75" customHeight="1" x14ac:dyDescent="0.25">
      <c r="A1" s="47" t="s">
        <v>38</v>
      </c>
      <c r="B1" s="264" t="s">
        <v>4</v>
      </c>
      <c r="C1" s="265"/>
      <c r="D1" s="265"/>
      <c r="E1" s="265"/>
      <c r="F1" s="265"/>
      <c r="G1" s="265"/>
      <c r="H1" s="265"/>
      <c r="I1" s="265"/>
      <c r="J1" s="266"/>
    </row>
    <row r="2" spans="1:15" ht="36" customHeight="1" x14ac:dyDescent="0.25">
      <c r="A2" s="2"/>
      <c r="B2" s="76" t="s">
        <v>24</v>
      </c>
      <c r="C2" s="77"/>
      <c r="D2" s="78" t="s">
        <v>41</v>
      </c>
      <c r="E2" s="272" t="s">
        <v>46</v>
      </c>
      <c r="F2" s="273"/>
      <c r="G2" s="273"/>
      <c r="H2" s="273"/>
      <c r="I2" s="273"/>
      <c r="J2" s="274"/>
      <c r="O2" s="1"/>
    </row>
    <row r="3" spans="1:15" ht="27" customHeight="1" x14ac:dyDescent="0.25">
      <c r="A3" s="2"/>
      <c r="B3" s="79" t="s">
        <v>44</v>
      </c>
      <c r="C3" s="77"/>
      <c r="D3" s="80" t="s">
        <v>41</v>
      </c>
      <c r="E3" s="275" t="s">
        <v>43</v>
      </c>
      <c r="F3" s="276"/>
      <c r="G3" s="276"/>
      <c r="H3" s="276"/>
      <c r="I3" s="276"/>
      <c r="J3" s="277"/>
    </row>
    <row r="4" spans="1:15" ht="23.25" customHeight="1" x14ac:dyDescent="0.25">
      <c r="A4" s="75">
        <v>1180</v>
      </c>
      <c r="B4" s="81" t="s">
        <v>45</v>
      </c>
      <c r="C4" s="82"/>
      <c r="D4" s="83" t="s">
        <v>41</v>
      </c>
      <c r="E4" s="285" t="s">
        <v>42</v>
      </c>
      <c r="F4" s="286"/>
      <c r="G4" s="286"/>
      <c r="H4" s="286"/>
      <c r="I4" s="286"/>
      <c r="J4" s="287"/>
    </row>
    <row r="5" spans="1:15" ht="24" customHeight="1" x14ac:dyDescent="0.25">
      <c r="A5" s="2"/>
      <c r="B5" s="31" t="s">
        <v>23</v>
      </c>
      <c r="D5" s="290"/>
      <c r="E5" s="291"/>
      <c r="F5" s="291"/>
      <c r="G5" s="291"/>
      <c r="H5" s="18" t="s">
        <v>40</v>
      </c>
      <c r="I5" s="22"/>
      <c r="J5" s="8"/>
    </row>
    <row r="6" spans="1:15" ht="15.75" customHeight="1" x14ac:dyDescent="0.25">
      <c r="A6" s="2"/>
      <c r="B6" s="28"/>
      <c r="C6" s="55"/>
      <c r="D6" s="292"/>
      <c r="E6" s="293"/>
      <c r="F6" s="293"/>
      <c r="G6" s="293"/>
      <c r="H6" s="18" t="s">
        <v>36</v>
      </c>
      <c r="I6" s="22"/>
      <c r="J6" s="8"/>
    </row>
    <row r="7" spans="1:15" ht="15.75" customHeight="1" x14ac:dyDescent="0.25">
      <c r="A7" s="2"/>
      <c r="B7" s="29"/>
      <c r="C7" s="56"/>
      <c r="D7" s="53"/>
      <c r="E7" s="294"/>
      <c r="F7" s="295"/>
      <c r="G7" s="295"/>
      <c r="H7" s="24"/>
      <c r="I7" s="23"/>
      <c r="J7" s="34"/>
    </row>
    <row r="8" spans="1:15" ht="24" hidden="1" customHeight="1" x14ac:dyDescent="0.25">
      <c r="A8" s="2"/>
      <c r="B8" s="31" t="s">
        <v>21</v>
      </c>
      <c r="D8" s="51"/>
      <c r="H8" s="18" t="s">
        <v>40</v>
      </c>
      <c r="I8" s="22"/>
      <c r="J8" s="8"/>
    </row>
    <row r="9" spans="1:15" ht="15.75" hidden="1" customHeight="1" x14ac:dyDescent="0.25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5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5">
      <c r="A11" s="2"/>
      <c r="B11" s="31" t="s">
        <v>20</v>
      </c>
      <c r="D11" s="279"/>
      <c r="E11" s="279"/>
      <c r="F11" s="279"/>
      <c r="G11" s="279"/>
      <c r="H11" s="18" t="s">
        <v>40</v>
      </c>
      <c r="I11" s="84"/>
      <c r="J11" s="8"/>
    </row>
    <row r="12" spans="1:15" ht="15.75" customHeight="1" x14ac:dyDescent="0.25">
      <c r="A12" s="2"/>
      <c r="B12" s="28"/>
      <c r="C12" s="55"/>
      <c r="D12" s="284"/>
      <c r="E12" s="284"/>
      <c r="F12" s="284"/>
      <c r="G12" s="284"/>
      <c r="H12" s="18" t="s">
        <v>36</v>
      </c>
      <c r="I12" s="84"/>
      <c r="J12" s="8"/>
    </row>
    <row r="13" spans="1:15" ht="15.75" customHeight="1" x14ac:dyDescent="0.25">
      <c r="A13" s="2"/>
      <c r="B13" s="29"/>
      <c r="C13" s="56"/>
      <c r="D13" s="85"/>
      <c r="E13" s="288"/>
      <c r="F13" s="289"/>
      <c r="G13" s="289"/>
      <c r="H13" s="19"/>
      <c r="I13" s="23"/>
      <c r="J13" s="34"/>
    </row>
    <row r="14" spans="1:15" ht="24" customHeight="1" x14ac:dyDescent="0.25">
      <c r="A14" s="2"/>
      <c r="B14" s="43" t="s">
        <v>22</v>
      </c>
      <c r="C14" s="58"/>
      <c r="D14" s="296" t="s">
        <v>218</v>
      </c>
      <c r="E14" s="297"/>
      <c r="F14" s="297"/>
      <c r="G14" s="297"/>
      <c r="H14" s="45"/>
      <c r="I14" s="44"/>
      <c r="J14" s="46"/>
    </row>
    <row r="15" spans="1:15" ht="32.25" customHeight="1" x14ac:dyDescent="0.25">
      <c r="A15" s="2"/>
      <c r="B15" s="35" t="s">
        <v>34</v>
      </c>
      <c r="C15" s="59"/>
      <c r="D15" s="54"/>
      <c r="E15" s="278"/>
      <c r="F15" s="278"/>
      <c r="G15" s="280"/>
      <c r="H15" s="280"/>
      <c r="I15" s="280" t="s">
        <v>31</v>
      </c>
      <c r="J15" s="281"/>
    </row>
    <row r="16" spans="1:15" ht="23.25" customHeight="1" x14ac:dyDescent="0.25">
      <c r="A16" s="138" t="s">
        <v>26</v>
      </c>
      <c r="B16" s="38" t="s">
        <v>26</v>
      </c>
      <c r="C16" s="60"/>
      <c r="D16" s="61"/>
      <c r="E16" s="270"/>
      <c r="F16" s="271"/>
      <c r="G16" s="270"/>
      <c r="H16" s="271"/>
      <c r="I16" s="176">
        <f>SUMIF(F52:F52,A16,I52:I52)+SUMIF(F52:F52,"PSU",I52:I52)</f>
        <v>0</v>
      </c>
      <c r="J16" s="177"/>
    </row>
    <row r="17" spans="1:10" ht="23.25" customHeight="1" x14ac:dyDescent="0.25">
      <c r="A17" s="138" t="s">
        <v>27</v>
      </c>
      <c r="B17" s="38" t="s">
        <v>27</v>
      </c>
      <c r="C17" s="60"/>
      <c r="D17" s="61"/>
      <c r="E17" s="270"/>
      <c r="F17" s="271"/>
      <c r="G17" s="270"/>
      <c r="H17" s="271"/>
      <c r="I17" s="176">
        <f>SUMIF(F52:F52,A17,I52:I52)</f>
        <v>0</v>
      </c>
      <c r="J17" s="177"/>
    </row>
    <row r="18" spans="1:10" ht="23.25" customHeight="1" x14ac:dyDescent="0.25">
      <c r="A18" s="138" t="s">
        <v>28</v>
      </c>
      <c r="B18" s="38" t="s">
        <v>28</v>
      </c>
      <c r="C18" s="60"/>
      <c r="D18" s="61"/>
      <c r="E18" s="270"/>
      <c r="F18" s="271"/>
      <c r="G18" s="270"/>
      <c r="H18" s="271"/>
      <c r="I18" s="176">
        <f>SUMIF(F52:F52,A18,I52:I52)</f>
        <v>0</v>
      </c>
      <c r="J18" s="177"/>
    </row>
    <row r="19" spans="1:10" ht="23.25" customHeight="1" x14ac:dyDescent="0.25">
      <c r="A19" s="138" t="s">
        <v>60</v>
      </c>
      <c r="B19" s="38" t="s">
        <v>29</v>
      </c>
      <c r="C19" s="60"/>
      <c r="D19" s="61"/>
      <c r="E19" s="270"/>
      <c r="F19" s="271"/>
      <c r="G19" s="270"/>
      <c r="H19" s="271"/>
      <c r="I19" s="176">
        <f>SUMIF(F52:F52,A19,I52:I52)</f>
        <v>0</v>
      </c>
      <c r="J19" s="177"/>
    </row>
    <row r="20" spans="1:10" ht="23.25" customHeight="1" x14ac:dyDescent="0.25">
      <c r="A20" s="138" t="s">
        <v>61</v>
      </c>
      <c r="B20" s="38" t="s">
        <v>30</v>
      </c>
      <c r="C20" s="60"/>
      <c r="D20" s="61"/>
      <c r="E20" s="270"/>
      <c r="F20" s="271"/>
      <c r="G20" s="270"/>
      <c r="H20" s="271"/>
      <c r="I20" s="176">
        <f>SUMIF(F52:F52,A20,I52:I52)</f>
        <v>0</v>
      </c>
      <c r="J20" s="177"/>
    </row>
    <row r="21" spans="1:10" ht="23.25" customHeight="1" x14ac:dyDescent="0.25">
      <c r="A21" s="2"/>
      <c r="B21" s="48" t="s">
        <v>31</v>
      </c>
      <c r="C21" s="62"/>
      <c r="D21" s="63"/>
      <c r="E21" s="282"/>
      <c r="F21" s="283"/>
      <c r="G21" s="282"/>
      <c r="H21" s="283"/>
      <c r="I21" s="74">
        <f>SUM(I16:J20)</f>
        <v>0</v>
      </c>
      <c r="J21" s="178"/>
    </row>
    <row r="22" spans="1:10" ht="33" customHeight="1" x14ac:dyDescent="0.25">
      <c r="A22" s="2"/>
      <c r="B22" s="42" t="s">
        <v>35</v>
      </c>
      <c r="C22" s="60"/>
      <c r="D22" s="61"/>
      <c r="E22" s="64"/>
      <c r="F22" s="39"/>
      <c r="G22" s="33"/>
      <c r="H22" s="33"/>
      <c r="I22" s="33"/>
      <c r="J22" s="40"/>
    </row>
    <row r="23" spans="1:10" ht="23.25" customHeight="1" x14ac:dyDescent="0.25">
      <c r="A23" s="2">
        <f>ZakladDPHSni*SazbaDPH1/100</f>
        <v>0</v>
      </c>
      <c r="B23" s="38" t="s">
        <v>13</v>
      </c>
      <c r="C23" s="60"/>
      <c r="D23" s="61"/>
      <c r="E23" s="65">
        <v>15</v>
      </c>
      <c r="F23" s="39" t="s">
        <v>0</v>
      </c>
      <c r="G23" s="301">
        <f>ZakladDPHSniVypocet</f>
        <v>0</v>
      </c>
      <c r="H23" s="302"/>
      <c r="I23" s="302"/>
      <c r="J23" s="40" t="str">
        <f t="shared" ref="J23:J28" si="0">Mena</f>
        <v>CZK</v>
      </c>
    </row>
    <row r="24" spans="1:10" ht="23.25" customHeight="1" x14ac:dyDescent="0.25">
      <c r="A24" s="2">
        <f>(A23-INT(A23))*100</f>
        <v>0</v>
      </c>
      <c r="B24" s="38" t="s">
        <v>14</v>
      </c>
      <c r="C24" s="60"/>
      <c r="D24" s="61"/>
      <c r="E24" s="65">
        <f>SazbaDPH1</f>
        <v>15</v>
      </c>
      <c r="F24" s="39" t="s">
        <v>0</v>
      </c>
      <c r="G24" s="299">
        <f>A23</f>
        <v>0</v>
      </c>
      <c r="H24" s="300"/>
      <c r="I24" s="300"/>
      <c r="J24" s="40" t="str">
        <f t="shared" si="0"/>
        <v>CZK</v>
      </c>
    </row>
    <row r="25" spans="1:10" ht="23.25" customHeight="1" x14ac:dyDescent="0.25">
      <c r="A25" s="2">
        <f>ZakladDPHZakl*SazbaDPH2/100</f>
        <v>0</v>
      </c>
      <c r="B25" s="38" t="s">
        <v>15</v>
      </c>
      <c r="C25" s="60"/>
      <c r="D25" s="61"/>
      <c r="E25" s="65">
        <v>21</v>
      </c>
      <c r="F25" s="39" t="s">
        <v>0</v>
      </c>
      <c r="G25" s="301">
        <f>ZakladDPHZaklVypocet</f>
        <v>0</v>
      </c>
      <c r="H25" s="302"/>
      <c r="I25" s="302"/>
      <c r="J25" s="40" t="str">
        <f t="shared" si="0"/>
        <v>CZK</v>
      </c>
    </row>
    <row r="26" spans="1:10" ht="23.25" customHeight="1" x14ac:dyDescent="0.25">
      <c r="A26" s="2">
        <f>(A25-INT(A25))*100</f>
        <v>0</v>
      </c>
      <c r="B26" s="32" t="s">
        <v>16</v>
      </c>
      <c r="C26" s="66"/>
      <c r="D26" s="54"/>
      <c r="E26" s="67">
        <f>SazbaDPH2</f>
        <v>21</v>
      </c>
      <c r="F26" s="30" t="s">
        <v>0</v>
      </c>
      <c r="G26" s="267">
        <f>A25</f>
        <v>0</v>
      </c>
      <c r="H26" s="268"/>
      <c r="I26" s="268"/>
      <c r="J26" s="37" t="str">
        <f t="shared" si="0"/>
        <v>CZK</v>
      </c>
    </row>
    <row r="27" spans="1:10" ht="23.25" customHeight="1" thickBot="1" x14ac:dyDescent="0.3">
      <c r="A27" s="2">
        <f>ZakladDPHSni+DPHSni+ZakladDPHZakl+DPHZakl</f>
        <v>0</v>
      </c>
      <c r="B27" s="31" t="s">
        <v>5</v>
      </c>
      <c r="C27" s="68"/>
      <c r="D27" s="69"/>
      <c r="E27" s="68"/>
      <c r="F27" s="16"/>
      <c r="G27" s="269">
        <f>CenaCelkem-(ZakladDPHSni+DPHSni+ZakladDPHZakl+DPHZakl)</f>
        <v>0</v>
      </c>
      <c r="H27" s="269"/>
      <c r="I27" s="269"/>
      <c r="J27" s="41" t="str">
        <f t="shared" si="0"/>
        <v>CZK</v>
      </c>
    </row>
    <row r="28" spans="1:10" ht="27.75" hidden="1" customHeight="1" thickBot="1" x14ac:dyDescent="0.3">
      <c r="A28" s="2"/>
      <c r="B28" s="111" t="s">
        <v>25</v>
      </c>
      <c r="C28" s="112"/>
      <c r="D28" s="112"/>
      <c r="E28" s="113"/>
      <c r="F28" s="114"/>
      <c r="G28" s="303">
        <f>ZakladDPHSniVypocet+ZakladDPHZaklVypocet</f>
        <v>0</v>
      </c>
      <c r="H28" s="304"/>
      <c r="I28" s="304"/>
      <c r="J28" s="115" t="str">
        <f t="shared" si="0"/>
        <v>CZK</v>
      </c>
    </row>
    <row r="29" spans="1:10" ht="27.75" customHeight="1" thickBot="1" x14ac:dyDescent="0.3">
      <c r="A29" s="2">
        <f>(A27-INT(A27))*100</f>
        <v>0</v>
      </c>
      <c r="B29" s="111" t="s">
        <v>37</v>
      </c>
      <c r="C29" s="116"/>
      <c r="D29" s="116"/>
      <c r="E29" s="116"/>
      <c r="F29" s="117"/>
      <c r="G29" s="303">
        <f>A27</f>
        <v>0</v>
      </c>
      <c r="H29" s="303"/>
      <c r="I29" s="303"/>
      <c r="J29" s="118" t="s">
        <v>49</v>
      </c>
    </row>
    <row r="30" spans="1:10" ht="12.75" customHeight="1" x14ac:dyDescent="0.25">
      <c r="A30" s="2"/>
      <c r="B30" s="2"/>
      <c r="J30" s="9"/>
    </row>
    <row r="31" spans="1:10" ht="30" customHeight="1" x14ac:dyDescent="0.25">
      <c r="A31" s="2"/>
      <c r="B31" s="2"/>
      <c r="J31" s="9"/>
    </row>
    <row r="32" spans="1:10" ht="18.75" customHeight="1" x14ac:dyDescent="0.25">
      <c r="A32" s="2"/>
      <c r="B32" s="17"/>
      <c r="C32" s="70" t="s">
        <v>12</v>
      </c>
      <c r="D32" s="71"/>
      <c r="E32" s="71"/>
      <c r="F32" s="15" t="s">
        <v>11</v>
      </c>
      <c r="G32" s="26"/>
      <c r="H32" s="27"/>
      <c r="I32" s="26"/>
      <c r="J32" s="9"/>
    </row>
    <row r="33" spans="1:10" ht="47.25" customHeight="1" x14ac:dyDescent="0.25">
      <c r="A33" s="2"/>
      <c r="B33" s="2"/>
      <c r="J33" s="9"/>
    </row>
    <row r="34" spans="1:10" s="21" customFormat="1" ht="18.75" customHeight="1" x14ac:dyDescent="0.25">
      <c r="A34" s="20"/>
      <c r="B34" s="20"/>
      <c r="C34" s="72"/>
      <c r="D34" s="305"/>
      <c r="E34" s="306"/>
      <c r="G34" s="307"/>
      <c r="H34" s="308"/>
      <c r="I34" s="308"/>
      <c r="J34" s="25"/>
    </row>
    <row r="35" spans="1:10" ht="12.75" customHeight="1" x14ac:dyDescent="0.25">
      <c r="A35" s="2"/>
      <c r="B35" s="2"/>
      <c r="D35" s="298" t="s">
        <v>2</v>
      </c>
      <c r="E35" s="298"/>
      <c r="H35" s="10" t="s">
        <v>3</v>
      </c>
      <c r="J35" s="9"/>
    </row>
    <row r="36" spans="1:10" ht="13.5" customHeight="1" thickBot="1" x14ac:dyDescent="0.3">
      <c r="A36" s="11"/>
      <c r="B36" s="11"/>
      <c r="C36" s="73"/>
      <c r="D36" s="73"/>
      <c r="E36" s="73"/>
      <c r="F36" s="12"/>
      <c r="G36" s="12"/>
      <c r="H36" s="12"/>
      <c r="I36" s="12"/>
      <c r="J36" s="13"/>
    </row>
    <row r="37" spans="1:10" ht="27" hidden="1" customHeight="1" x14ac:dyDescent="0.25">
      <c r="B37" s="88" t="s">
        <v>17</v>
      </c>
      <c r="C37" s="89"/>
      <c r="D37" s="89"/>
      <c r="E37" s="89"/>
      <c r="F37" s="90"/>
      <c r="G37" s="90"/>
      <c r="H37" s="90"/>
      <c r="I37" s="90"/>
      <c r="J37" s="91"/>
    </row>
    <row r="38" spans="1:10" ht="25.5" hidden="1" customHeight="1" x14ac:dyDescent="0.25">
      <c r="A38" s="87" t="s">
        <v>39</v>
      </c>
      <c r="B38" s="92" t="s">
        <v>18</v>
      </c>
      <c r="C38" s="93" t="s">
        <v>6</v>
      </c>
      <c r="D38" s="93"/>
      <c r="E38" s="93"/>
      <c r="F38" s="94" t="str">
        <f>B23</f>
        <v>Základ pro sníženou DPH</v>
      </c>
      <c r="G38" s="94" t="str">
        <f>B25</f>
        <v>Základ pro základní DPH</v>
      </c>
      <c r="H38" s="95" t="s">
        <v>19</v>
      </c>
      <c r="I38" s="95" t="s">
        <v>1</v>
      </c>
      <c r="J38" s="96" t="s">
        <v>0</v>
      </c>
    </row>
    <row r="39" spans="1:10" ht="25.5" hidden="1" customHeight="1" x14ac:dyDescent="0.25">
      <c r="A39" s="87">
        <v>1</v>
      </c>
      <c r="B39" s="97" t="s">
        <v>47</v>
      </c>
      <c r="C39" s="310"/>
      <c r="D39" s="310"/>
      <c r="E39" s="310"/>
      <c r="F39" s="98">
        <f>'SO 31 Rekapitulace'!AE11</f>
        <v>0</v>
      </c>
      <c r="G39" s="99">
        <f>'SO 31 Rekapitulace'!AF11</f>
        <v>0</v>
      </c>
      <c r="H39" s="100">
        <f>(F39*SazbaDPH1/100)+(G39*SazbaDPH2/100)</f>
        <v>0</v>
      </c>
      <c r="I39" s="100">
        <f>F39+G39+H39</f>
        <v>0</v>
      </c>
      <c r="J39" s="101" t="str">
        <f>IF(_xlfn.SINGLE(CenaCelkemVypocet)=0,"",I39/_xlfn.SINGLE(CenaCelkemVypocet)*100)</f>
        <v/>
      </c>
    </row>
    <row r="40" spans="1:10" ht="25.5" hidden="1" customHeight="1" x14ac:dyDescent="0.25">
      <c r="A40" s="87">
        <v>2</v>
      </c>
      <c r="B40" s="102" t="s">
        <v>41</v>
      </c>
      <c r="C40" s="311" t="s">
        <v>43</v>
      </c>
      <c r="D40" s="311"/>
      <c r="E40" s="311"/>
      <c r="F40" s="103">
        <f>'SO 31 Rekapitulace'!AE11</f>
        <v>0</v>
      </c>
      <c r="G40" s="104">
        <f>'SO 31 Rekapitulace'!AF11</f>
        <v>0</v>
      </c>
      <c r="H40" s="104">
        <f>(F40*SazbaDPH1/100)+(G40*SazbaDPH2/100)</f>
        <v>0</v>
      </c>
      <c r="I40" s="104">
        <f>F40+G40+H40</f>
        <v>0</v>
      </c>
      <c r="J40" s="105" t="str">
        <f>IF(_xlfn.SINGLE(CenaCelkemVypocet)=0,"",I40/_xlfn.SINGLE(CenaCelkemVypocet)*100)</f>
        <v/>
      </c>
    </row>
    <row r="41" spans="1:10" ht="25.5" hidden="1" customHeight="1" x14ac:dyDescent="0.25">
      <c r="A41" s="87">
        <v>3</v>
      </c>
      <c r="B41" s="106" t="s">
        <v>41</v>
      </c>
      <c r="C41" s="310" t="s">
        <v>42</v>
      </c>
      <c r="D41" s="310"/>
      <c r="E41" s="310"/>
      <c r="F41" s="107">
        <f>'SO 31 Rekapitulace'!AE11</f>
        <v>0</v>
      </c>
      <c r="G41" s="100">
        <f>'SO 31 Rekapitulace'!AF11</f>
        <v>0</v>
      </c>
      <c r="H41" s="100">
        <f>(F41*SazbaDPH1/100)+(G41*SazbaDPH2/100)</f>
        <v>0</v>
      </c>
      <c r="I41" s="100">
        <f>F41+G41+H41</f>
        <v>0</v>
      </c>
      <c r="J41" s="101" t="str">
        <f>IF(_xlfn.SINGLE(CenaCelkemVypocet)=0,"",I41/_xlfn.SINGLE(CenaCelkemVypocet)*100)</f>
        <v/>
      </c>
    </row>
    <row r="42" spans="1:10" ht="25.5" hidden="1" customHeight="1" x14ac:dyDescent="0.25">
      <c r="A42" s="87"/>
      <c r="B42" s="312" t="s">
        <v>48</v>
      </c>
      <c r="C42" s="313"/>
      <c r="D42" s="313"/>
      <c r="E42" s="314"/>
      <c r="F42" s="108">
        <f>SUMIF(A39:A41,"=1",F39:F41)</f>
        <v>0</v>
      </c>
      <c r="G42" s="109">
        <f>SUMIF(A39:A41,"=1",G39:G41)</f>
        <v>0</v>
      </c>
      <c r="H42" s="109">
        <f>SUMIF(A39:A41,"=1",H39:H41)</f>
        <v>0</v>
      </c>
      <c r="I42" s="109">
        <f>SUMIF(A39:A41,"=1",I39:I41)</f>
        <v>0</v>
      </c>
      <c r="J42" s="110">
        <f>SUMIF(A39:A41,"=1",J39:J41)</f>
        <v>0</v>
      </c>
    </row>
    <row r="44" spans="1:10" x14ac:dyDescent="0.25">
      <c r="A44" t="s">
        <v>50</v>
      </c>
      <c r="B44" t="s">
        <v>51</v>
      </c>
    </row>
    <row r="45" spans="1:10" x14ac:dyDescent="0.25">
      <c r="A45" t="s">
        <v>52</v>
      </c>
      <c r="B45" t="s">
        <v>53</v>
      </c>
    </row>
    <row r="46" spans="1:10" x14ac:dyDescent="0.25">
      <c r="A46" t="s">
        <v>54</v>
      </c>
      <c r="B46" t="s">
        <v>55</v>
      </c>
    </row>
    <row r="49" spans="1:10" ht="15.6" x14ac:dyDescent="0.3">
      <c r="B49" s="119" t="s">
        <v>56</v>
      </c>
    </row>
    <row r="51" spans="1:10" ht="25.5" customHeight="1" x14ac:dyDescent="0.25">
      <c r="A51" s="121"/>
      <c r="B51" s="124" t="s">
        <v>18</v>
      </c>
      <c r="C51" s="124" t="s">
        <v>6</v>
      </c>
      <c r="D51" s="125"/>
      <c r="E51" s="125"/>
      <c r="F51" s="126" t="s">
        <v>57</v>
      </c>
      <c r="G51" s="126"/>
      <c r="H51" s="126"/>
      <c r="I51" s="126" t="s">
        <v>31</v>
      </c>
      <c r="J51" s="126" t="s">
        <v>0</v>
      </c>
    </row>
    <row r="52" spans="1:10" ht="36.75" customHeight="1" x14ac:dyDescent="0.25">
      <c r="A52" s="122"/>
      <c r="B52" s="127" t="s">
        <v>58</v>
      </c>
      <c r="C52" s="315" t="s">
        <v>59</v>
      </c>
      <c r="D52" s="316"/>
      <c r="E52" s="316"/>
      <c r="F52" s="136" t="s">
        <v>26</v>
      </c>
      <c r="G52" s="128"/>
      <c r="H52" s="128"/>
      <c r="I52" s="128">
        <f>'SO 31 Rekapitulace'!G8</f>
        <v>0</v>
      </c>
      <c r="J52" s="133" t="str">
        <f>IF(I53=0,"",I52/I53*100)</f>
        <v/>
      </c>
    </row>
    <row r="53" spans="1:10" ht="25.5" customHeight="1" x14ac:dyDescent="0.25">
      <c r="A53" s="123"/>
      <c r="B53" s="129" t="s">
        <v>1</v>
      </c>
      <c r="C53" s="130"/>
      <c r="D53" s="131"/>
      <c r="E53" s="131"/>
      <c r="F53" s="137"/>
      <c r="G53" s="132"/>
      <c r="H53" s="132"/>
      <c r="I53" s="132">
        <f>I52</f>
        <v>0</v>
      </c>
      <c r="J53" s="134" t="str">
        <f>J52</f>
        <v/>
      </c>
    </row>
    <row r="54" spans="1:10" x14ac:dyDescent="0.25">
      <c r="F54" s="86"/>
      <c r="G54" s="86"/>
      <c r="H54" s="86"/>
      <c r="I54" s="86"/>
      <c r="J54" s="135"/>
    </row>
    <row r="55" spans="1:10" x14ac:dyDescent="0.25">
      <c r="B55" s="247" t="s">
        <v>223</v>
      </c>
      <c r="C55" s="248"/>
      <c r="D55" s="249"/>
      <c r="E55" s="250"/>
      <c r="F55" s="247"/>
      <c r="G55" s="251"/>
      <c r="H55" s="251"/>
      <c r="I55" s="251"/>
      <c r="J55" s="252"/>
    </row>
    <row r="56" spans="1:10" x14ac:dyDescent="0.25">
      <c r="B56" s="317" t="s">
        <v>226</v>
      </c>
      <c r="C56" s="317"/>
      <c r="D56" s="317"/>
      <c r="E56" s="317"/>
      <c r="F56" s="317"/>
      <c r="G56" s="317"/>
      <c r="H56" s="317"/>
      <c r="I56" s="317"/>
      <c r="J56" s="317"/>
    </row>
    <row r="57" spans="1:10" ht="13.8" x14ac:dyDescent="0.3">
      <c r="B57" s="309" t="s">
        <v>227</v>
      </c>
      <c r="C57" s="309"/>
      <c r="D57" s="309"/>
      <c r="E57" s="309"/>
      <c r="F57" s="309"/>
      <c r="G57" s="309"/>
      <c r="H57" s="309"/>
      <c r="I57" s="309"/>
      <c r="J57" s="309"/>
    </row>
    <row r="58" spans="1:10" ht="13.8" x14ac:dyDescent="0.3">
      <c r="B58" s="309" t="s">
        <v>224</v>
      </c>
      <c r="C58" s="309"/>
      <c r="D58" s="309"/>
      <c r="E58" s="309"/>
      <c r="F58" s="309"/>
      <c r="G58" s="309"/>
      <c r="H58" s="309"/>
      <c r="I58" s="309"/>
      <c r="J58" s="309"/>
    </row>
    <row r="59" spans="1:10" ht="13.8" x14ac:dyDescent="0.3">
      <c r="B59" s="309" t="s">
        <v>225</v>
      </c>
      <c r="C59" s="309"/>
      <c r="D59" s="309"/>
      <c r="E59" s="309"/>
      <c r="F59" s="309"/>
      <c r="G59" s="309"/>
      <c r="H59" s="309"/>
      <c r="I59" s="309"/>
      <c r="J59" s="309"/>
    </row>
  </sheetData>
  <sheetProtection algorithmName="SHA-512" hashValue="OD4FEuRRIyqHchS3wvRXqouy0Y6KvQLMj6NgTgJzWQiSyapNbE17daDFoezS4bcRQFs+Nhku4DbAPoAegsLGsw==" saltValue="3WDjXbViWTokPLPdKCc3cg==" spinCount="100000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5">
    <mergeCell ref="B57:J57"/>
    <mergeCell ref="B58:J58"/>
    <mergeCell ref="B59:J59"/>
    <mergeCell ref="C39:E39"/>
    <mergeCell ref="C40:E40"/>
    <mergeCell ref="C41:E41"/>
    <mergeCell ref="B42:E42"/>
    <mergeCell ref="C52:E52"/>
    <mergeCell ref="B56:J56"/>
    <mergeCell ref="D35:E35"/>
    <mergeCell ref="G24:I24"/>
    <mergeCell ref="G23:I23"/>
    <mergeCell ref="E19:F19"/>
    <mergeCell ref="E20:F20"/>
    <mergeCell ref="G19:H19"/>
    <mergeCell ref="G20:H20"/>
    <mergeCell ref="G29:I29"/>
    <mergeCell ref="G25:I25"/>
    <mergeCell ref="G28:I28"/>
    <mergeCell ref="D34:E34"/>
    <mergeCell ref="G34:I34"/>
    <mergeCell ref="G16:H16"/>
    <mergeCell ref="G17:H17"/>
    <mergeCell ref="E16:F16"/>
    <mergeCell ref="E13:G13"/>
    <mergeCell ref="D5:G5"/>
    <mergeCell ref="D6:G6"/>
    <mergeCell ref="E7:G7"/>
    <mergeCell ref="D14:G14"/>
    <mergeCell ref="B1:J1"/>
    <mergeCell ref="G26:I26"/>
    <mergeCell ref="G27:I27"/>
    <mergeCell ref="G18:H18"/>
    <mergeCell ref="E18:F18"/>
    <mergeCell ref="E2:J2"/>
    <mergeCell ref="E3:J3"/>
    <mergeCell ref="E15:F15"/>
    <mergeCell ref="D11:G11"/>
    <mergeCell ref="G15:H15"/>
    <mergeCell ref="I15:J15"/>
    <mergeCell ref="E21:F21"/>
    <mergeCell ref="G21:H21"/>
    <mergeCell ref="E17:F17"/>
    <mergeCell ref="D12:G12"/>
    <mergeCell ref="E4:J4"/>
  </mergeCells>
  <phoneticPr fontId="0" type="noConversion"/>
  <pageMargins left="0.39370078740157483" right="0.19685039370078741" top="0.59055118110236227" bottom="0.39370078740157483" header="0" footer="0.19685039370078741"/>
  <pageSetup paperSize="9" scale="94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6" max="16383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09375" defaultRowHeight="13.2" x14ac:dyDescent="0.25"/>
  <cols>
    <col min="1" max="1" width="4.33203125" style="3" customWidth="1"/>
    <col min="2" max="2" width="14.44140625" style="3" customWidth="1"/>
    <col min="3" max="3" width="38.33203125" style="7" customWidth="1"/>
    <col min="4" max="4" width="4.5546875" style="3" customWidth="1"/>
    <col min="5" max="5" width="10.5546875" style="3" customWidth="1"/>
    <col min="6" max="6" width="9.88671875" style="3" customWidth="1"/>
    <col min="7" max="7" width="12.6640625" style="3" customWidth="1"/>
    <col min="8" max="16384" width="9.109375" style="3"/>
  </cols>
  <sheetData>
    <row r="1" spans="1:7" ht="15.6" x14ac:dyDescent="0.25">
      <c r="A1" s="318" t="s">
        <v>7</v>
      </c>
      <c r="B1" s="318"/>
      <c r="C1" s="319"/>
      <c r="D1" s="318"/>
      <c r="E1" s="318"/>
      <c r="F1" s="318"/>
      <c r="G1" s="318"/>
    </row>
    <row r="2" spans="1:7" ht="24.9" customHeight="1" x14ac:dyDescent="0.25">
      <c r="A2" s="50" t="s">
        <v>8</v>
      </c>
      <c r="B2" s="49"/>
      <c r="C2" s="320"/>
      <c r="D2" s="320"/>
      <c r="E2" s="320"/>
      <c r="F2" s="320"/>
      <c r="G2" s="321"/>
    </row>
    <row r="3" spans="1:7" ht="24.9" customHeight="1" x14ac:dyDescent="0.25">
      <c r="A3" s="50" t="s">
        <v>9</v>
      </c>
      <c r="B3" s="49"/>
      <c r="C3" s="320"/>
      <c r="D3" s="320"/>
      <c r="E3" s="320"/>
      <c r="F3" s="320"/>
      <c r="G3" s="321"/>
    </row>
    <row r="4" spans="1:7" ht="24.9" customHeight="1" x14ac:dyDescent="0.25">
      <c r="A4" s="50" t="s">
        <v>10</v>
      </c>
      <c r="B4" s="49"/>
      <c r="C4" s="320"/>
      <c r="D4" s="320"/>
      <c r="E4" s="320"/>
      <c r="F4" s="320"/>
      <c r="G4" s="321"/>
    </row>
    <row r="5" spans="1:7" x14ac:dyDescent="0.25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/>
  </sheetPr>
  <dimension ref="A1:BH5000"/>
  <sheetViews>
    <sheetView zoomScaleNormal="100" workbookViewId="0">
      <pane ySplit="7" topLeftCell="A8" activePane="bottomLeft" state="frozen"/>
      <selection pane="bottomLeft" activeCell="F10" sqref="F10"/>
    </sheetView>
  </sheetViews>
  <sheetFormatPr defaultRowHeight="13.2" outlineLevelRow="1" x14ac:dyDescent="0.25"/>
  <cols>
    <col min="1" max="1" width="3.44140625" customWidth="1"/>
    <col min="2" max="2" width="12.6640625" style="120" customWidth="1"/>
    <col min="3" max="3" width="38.33203125" style="120" customWidth="1"/>
    <col min="4" max="4" width="4.88671875" customWidth="1"/>
    <col min="5" max="5" width="10.6640625" customWidth="1"/>
    <col min="6" max="6" width="9.88671875" customWidth="1"/>
    <col min="7" max="7" width="12.6640625" customWidth="1"/>
    <col min="8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3">
      <c r="A1" s="334" t="s">
        <v>7</v>
      </c>
      <c r="B1" s="334"/>
      <c r="C1" s="334"/>
      <c r="D1" s="334"/>
      <c r="E1" s="334"/>
      <c r="F1" s="334"/>
      <c r="G1" s="334"/>
      <c r="AG1" t="s">
        <v>62</v>
      </c>
    </row>
    <row r="2" spans="1:60" ht="25.2" customHeight="1" x14ac:dyDescent="0.25">
      <c r="A2" s="139" t="s">
        <v>8</v>
      </c>
      <c r="B2" s="49" t="s">
        <v>41</v>
      </c>
      <c r="C2" s="335" t="s">
        <v>46</v>
      </c>
      <c r="D2" s="336"/>
      <c r="E2" s="336"/>
      <c r="F2" s="336"/>
      <c r="G2" s="337"/>
      <c r="AG2" t="s">
        <v>63</v>
      </c>
    </row>
    <row r="3" spans="1:60" ht="25.2" customHeight="1" x14ac:dyDescent="0.25">
      <c r="A3" s="139" t="s">
        <v>9</v>
      </c>
      <c r="B3" s="49" t="s">
        <v>41</v>
      </c>
      <c r="C3" s="335" t="s">
        <v>43</v>
      </c>
      <c r="D3" s="336"/>
      <c r="E3" s="336"/>
      <c r="F3" s="336"/>
      <c r="G3" s="337"/>
      <c r="AC3" s="120" t="s">
        <v>63</v>
      </c>
      <c r="AG3" t="s">
        <v>64</v>
      </c>
    </row>
    <row r="4" spans="1:60" ht="25.2" customHeight="1" x14ac:dyDescent="0.25">
      <c r="A4" s="140" t="s">
        <v>10</v>
      </c>
      <c r="B4" s="141" t="s">
        <v>41</v>
      </c>
      <c r="C4" s="338" t="s">
        <v>42</v>
      </c>
      <c r="D4" s="339"/>
      <c r="E4" s="339"/>
      <c r="F4" s="339"/>
      <c r="G4" s="340"/>
      <c r="AG4" t="s">
        <v>65</v>
      </c>
    </row>
    <row r="5" spans="1:60" x14ac:dyDescent="0.25">
      <c r="D5" s="10"/>
    </row>
    <row r="6" spans="1:60" ht="39.6" x14ac:dyDescent="0.25">
      <c r="A6" s="143" t="s">
        <v>66</v>
      </c>
      <c r="B6" s="145" t="s">
        <v>67</v>
      </c>
      <c r="C6" s="145" t="s">
        <v>68</v>
      </c>
      <c r="D6" s="144" t="s">
        <v>69</v>
      </c>
      <c r="E6" s="143" t="s">
        <v>70</v>
      </c>
      <c r="F6" s="142" t="s">
        <v>71</v>
      </c>
      <c r="G6" s="143" t="s">
        <v>31</v>
      </c>
      <c r="H6" s="146" t="s">
        <v>32</v>
      </c>
      <c r="I6" s="146" t="s">
        <v>72</v>
      </c>
      <c r="J6" s="146" t="s">
        <v>33</v>
      </c>
      <c r="K6" s="146" t="s">
        <v>73</v>
      </c>
      <c r="L6" s="146" t="s">
        <v>74</v>
      </c>
      <c r="M6" s="146" t="s">
        <v>75</v>
      </c>
      <c r="N6" s="146" t="s">
        <v>76</v>
      </c>
      <c r="O6" s="146" t="s">
        <v>77</v>
      </c>
      <c r="P6" s="146" t="s">
        <v>78</v>
      </c>
      <c r="Q6" s="146" t="s">
        <v>79</v>
      </c>
      <c r="R6" s="146" t="s">
        <v>80</v>
      </c>
      <c r="S6" s="146" t="s">
        <v>81</v>
      </c>
      <c r="T6" s="146" t="s">
        <v>82</v>
      </c>
      <c r="U6" s="146" t="s">
        <v>83</v>
      </c>
      <c r="V6" s="146" t="s">
        <v>84</v>
      </c>
      <c r="W6" s="146" t="s">
        <v>85</v>
      </c>
      <c r="X6" s="146" t="s">
        <v>86</v>
      </c>
      <c r="Y6" s="146" t="s">
        <v>87</v>
      </c>
    </row>
    <row r="7" spans="1:60" hidden="1" x14ac:dyDescent="0.25">
      <c r="A7" s="3"/>
      <c r="B7" s="4"/>
      <c r="C7" s="4"/>
      <c r="D7" s="6"/>
      <c r="E7" s="148"/>
      <c r="F7" s="149"/>
      <c r="G7" s="149"/>
      <c r="H7" s="149"/>
      <c r="I7" s="149"/>
      <c r="J7" s="149"/>
      <c r="K7" s="149"/>
      <c r="L7" s="149"/>
      <c r="M7" s="149"/>
      <c r="N7" s="148"/>
      <c r="O7" s="148"/>
      <c r="P7" s="148"/>
      <c r="Q7" s="148"/>
      <c r="R7" s="149"/>
      <c r="S7" s="149"/>
      <c r="T7" s="149"/>
      <c r="U7" s="149"/>
      <c r="V7" s="149"/>
      <c r="W7" s="149"/>
      <c r="X7" s="149"/>
      <c r="Y7" s="149"/>
    </row>
    <row r="8" spans="1:60" x14ac:dyDescent="0.25">
      <c r="A8" s="159" t="s">
        <v>88</v>
      </c>
      <c r="B8" s="160" t="s">
        <v>58</v>
      </c>
      <c r="C8" s="171" t="s">
        <v>59</v>
      </c>
      <c r="D8" s="161"/>
      <c r="E8" s="162"/>
      <c r="F8" s="163"/>
      <c r="G8" s="164">
        <f>SUMIF(AG9:AG9,"&lt;&gt;NOR",G9:G9)</f>
        <v>0</v>
      </c>
      <c r="H8" s="158"/>
      <c r="I8" s="158">
        <f>SUM(I9:I9)</f>
        <v>0</v>
      </c>
      <c r="J8" s="158"/>
      <c r="K8" s="158">
        <f>SUM(K9:K9)</f>
        <v>10724686.32</v>
      </c>
      <c r="L8" s="158"/>
      <c r="M8" s="158">
        <f>SUM(M9:M9)</f>
        <v>0</v>
      </c>
      <c r="N8" s="157"/>
      <c r="O8" s="157">
        <f>SUM(O9:O9)</f>
        <v>0</v>
      </c>
      <c r="P8" s="157"/>
      <c r="Q8" s="157">
        <f>SUM(Q9:Q9)</f>
        <v>0</v>
      </c>
      <c r="R8" s="158"/>
      <c r="S8" s="158"/>
      <c r="T8" s="158"/>
      <c r="U8" s="158"/>
      <c r="V8" s="158">
        <f>SUM(V9:V9)</f>
        <v>0</v>
      </c>
      <c r="W8" s="158"/>
      <c r="X8" s="158"/>
      <c r="Y8" s="158"/>
      <c r="AG8" t="s">
        <v>89</v>
      </c>
    </row>
    <row r="9" spans="1:60" outlineLevel="1" x14ac:dyDescent="0.25">
      <c r="A9" s="166">
        <v>1</v>
      </c>
      <c r="B9" s="167" t="s">
        <v>90</v>
      </c>
      <c r="C9" s="172" t="s">
        <v>42</v>
      </c>
      <c r="D9" s="168" t="s">
        <v>91</v>
      </c>
      <c r="E9" s="169">
        <v>1</v>
      </c>
      <c r="F9" s="246">
        <f>'SO 31 Rozpočet'!I4</f>
        <v>0</v>
      </c>
      <c r="G9" s="170">
        <f>ROUND(E9*F9,2)</f>
        <v>0</v>
      </c>
      <c r="H9" s="156">
        <v>0</v>
      </c>
      <c r="I9" s="155">
        <f>ROUND(E9*H9,2)</f>
        <v>0</v>
      </c>
      <c r="J9" s="156">
        <v>10724686.32</v>
      </c>
      <c r="K9" s="155">
        <f>ROUND(E9*J9,2)</f>
        <v>10724686.32</v>
      </c>
      <c r="L9" s="155">
        <v>21</v>
      </c>
      <c r="M9" s="155">
        <f>G9*(1+L9/100)</f>
        <v>0</v>
      </c>
      <c r="N9" s="154">
        <v>0</v>
      </c>
      <c r="O9" s="154">
        <f>ROUND(E9*N9,2)</f>
        <v>0</v>
      </c>
      <c r="P9" s="154">
        <v>0</v>
      </c>
      <c r="Q9" s="154">
        <f>ROUND(E9*P9,2)</f>
        <v>0</v>
      </c>
      <c r="R9" s="155"/>
      <c r="S9" s="155" t="s">
        <v>92</v>
      </c>
      <c r="T9" s="155" t="s">
        <v>93</v>
      </c>
      <c r="U9" s="155">
        <v>0</v>
      </c>
      <c r="V9" s="155">
        <f>ROUND(E9*U9,2)</f>
        <v>0</v>
      </c>
      <c r="W9" s="155"/>
      <c r="X9" s="155" t="s">
        <v>94</v>
      </c>
      <c r="Y9" s="155" t="s">
        <v>95</v>
      </c>
      <c r="Z9" s="147"/>
      <c r="AA9" s="147"/>
      <c r="AB9" s="147"/>
      <c r="AC9" s="147"/>
      <c r="AD9" s="147"/>
      <c r="AE9" s="147"/>
      <c r="AF9" s="147"/>
      <c r="AG9" s="147" t="s">
        <v>96</v>
      </c>
      <c r="AH9" s="147"/>
      <c r="AI9" s="147"/>
      <c r="AJ9" s="147"/>
      <c r="AK9" s="147"/>
      <c r="AL9" s="147"/>
      <c r="AM9" s="147"/>
      <c r="AN9" s="147"/>
      <c r="AO9" s="147"/>
      <c r="AP9" s="147"/>
      <c r="AQ9" s="147"/>
      <c r="AR9" s="147"/>
      <c r="AS9" s="147"/>
      <c r="AT9" s="147"/>
      <c r="AU9" s="147"/>
      <c r="AV9" s="147"/>
      <c r="AW9" s="147"/>
      <c r="AX9" s="147"/>
      <c r="AY9" s="147"/>
      <c r="AZ9" s="147"/>
      <c r="BA9" s="147"/>
      <c r="BB9" s="147"/>
      <c r="BC9" s="147"/>
      <c r="BD9" s="147"/>
      <c r="BE9" s="147"/>
      <c r="BF9" s="147"/>
      <c r="BG9" s="147"/>
      <c r="BH9" s="147"/>
    </row>
    <row r="10" spans="1:60" x14ac:dyDescent="0.25">
      <c r="A10" s="3"/>
      <c r="B10" s="4"/>
      <c r="C10" s="173"/>
      <c r="D10" s="6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AE10">
        <v>15</v>
      </c>
      <c r="AF10">
        <v>21</v>
      </c>
      <c r="AG10" t="s">
        <v>74</v>
      </c>
    </row>
    <row r="11" spans="1:60" x14ac:dyDescent="0.25">
      <c r="A11" s="150"/>
      <c r="B11" s="151" t="s">
        <v>31</v>
      </c>
      <c r="C11" s="174"/>
      <c r="D11" s="152"/>
      <c r="E11" s="153"/>
      <c r="F11" s="153"/>
      <c r="G11" s="165">
        <f>G8</f>
        <v>0</v>
      </c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AE11">
        <f>SUMIF(L7:L9,AE10,G7:G9)</f>
        <v>0</v>
      </c>
      <c r="AF11">
        <f>SUMIF(L7:L9,AF10,G7:G9)</f>
        <v>0</v>
      </c>
      <c r="AG11" t="s">
        <v>97</v>
      </c>
    </row>
    <row r="12" spans="1:60" x14ac:dyDescent="0.25">
      <c r="A12" s="3"/>
      <c r="B12" s="4"/>
      <c r="C12" s="173"/>
      <c r="D12" s="6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60" x14ac:dyDescent="0.25">
      <c r="A13" s="3"/>
      <c r="B13" s="4"/>
      <c r="C13" s="173"/>
      <c r="D13" s="6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</row>
    <row r="14" spans="1:60" x14ac:dyDescent="0.25">
      <c r="A14" s="341" t="s">
        <v>98</v>
      </c>
      <c r="B14" s="341"/>
      <c r="C14" s="342"/>
      <c r="D14" s="6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</row>
    <row r="15" spans="1:60" x14ac:dyDescent="0.25">
      <c r="A15" s="322"/>
      <c r="B15" s="323"/>
      <c r="C15" s="324"/>
      <c r="D15" s="323"/>
      <c r="E15" s="323"/>
      <c r="F15" s="323"/>
      <c r="G15" s="325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AG15" t="s">
        <v>99</v>
      </c>
    </row>
    <row r="16" spans="1:60" x14ac:dyDescent="0.25">
      <c r="A16" s="326"/>
      <c r="B16" s="327"/>
      <c r="C16" s="328"/>
      <c r="D16" s="327"/>
      <c r="E16" s="327"/>
      <c r="F16" s="327"/>
      <c r="G16" s="329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</row>
    <row r="17" spans="1:33" x14ac:dyDescent="0.25">
      <c r="A17" s="326"/>
      <c r="B17" s="327"/>
      <c r="C17" s="328"/>
      <c r="D17" s="327"/>
      <c r="E17" s="327"/>
      <c r="F17" s="327"/>
      <c r="G17" s="329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</row>
    <row r="18" spans="1:33" x14ac:dyDescent="0.25">
      <c r="A18" s="326"/>
      <c r="B18" s="327"/>
      <c r="C18" s="328"/>
      <c r="D18" s="327"/>
      <c r="E18" s="327"/>
      <c r="F18" s="327"/>
      <c r="G18" s="329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</row>
    <row r="19" spans="1:33" x14ac:dyDescent="0.25">
      <c r="A19" s="330"/>
      <c r="B19" s="331"/>
      <c r="C19" s="332"/>
      <c r="D19" s="331"/>
      <c r="E19" s="331"/>
      <c r="F19" s="331"/>
      <c r="G19" s="33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</row>
    <row r="20" spans="1:33" x14ac:dyDescent="0.25">
      <c r="A20" s="3"/>
      <c r="B20" s="4"/>
      <c r="C20" s="173"/>
      <c r="D20" s="6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</row>
    <row r="21" spans="1:33" x14ac:dyDescent="0.25">
      <c r="C21" s="175"/>
      <c r="D21" s="10"/>
      <c r="AG21" t="s">
        <v>100</v>
      </c>
    </row>
    <row r="22" spans="1:33" x14ac:dyDescent="0.25">
      <c r="D22" s="10"/>
    </row>
    <row r="23" spans="1:33" x14ac:dyDescent="0.25">
      <c r="D23" s="10"/>
    </row>
    <row r="24" spans="1:33" x14ac:dyDescent="0.25">
      <c r="D24" s="10"/>
    </row>
    <row r="25" spans="1:33" x14ac:dyDescent="0.25">
      <c r="D25" s="10"/>
    </row>
    <row r="26" spans="1:33" x14ac:dyDescent="0.25">
      <c r="D26" s="10"/>
    </row>
    <row r="27" spans="1:33" x14ac:dyDescent="0.25">
      <c r="D27" s="10"/>
    </row>
    <row r="28" spans="1:33" x14ac:dyDescent="0.25">
      <c r="D28" s="10"/>
    </row>
    <row r="29" spans="1:33" x14ac:dyDescent="0.25">
      <c r="D29" s="10"/>
    </row>
    <row r="30" spans="1:33" x14ac:dyDescent="0.25">
      <c r="D30" s="10"/>
    </row>
    <row r="31" spans="1:33" x14ac:dyDescent="0.25">
      <c r="D31" s="10"/>
    </row>
    <row r="32" spans="1:33" x14ac:dyDescent="0.25">
      <c r="D32" s="10"/>
    </row>
    <row r="33" spans="4:4" x14ac:dyDescent="0.25">
      <c r="D33" s="10"/>
    </row>
    <row r="34" spans="4:4" x14ac:dyDescent="0.25">
      <c r="D34" s="10"/>
    </row>
    <row r="35" spans="4:4" x14ac:dyDescent="0.25">
      <c r="D35" s="10"/>
    </row>
    <row r="36" spans="4:4" x14ac:dyDescent="0.25">
      <c r="D36" s="10"/>
    </row>
    <row r="37" spans="4:4" x14ac:dyDescent="0.25">
      <c r="D37" s="10"/>
    </row>
    <row r="38" spans="4:4" x14ac:dyDescent="0.25">
      <c r="D38" s="10"/>
    </row>
    <row r="39" spans="4:4" x14ac:dyDescent="0.25">
      <c r="D39" s="10"/>
    </row>
    <row r="40" spans="4:4" x14ac:dyDescent="0.25">
      <c r="D40" s="10"/>
    </row>
    <row r="41" spans="4:4" x14ac:dyDescent="0.25">
      <c r="D41" s="10"/>
    </row>
    <row r="42" spans="4:4" x14ac:dyDescent="0.25">
      <c r="D42" s="10"/>
    </row>
    <row r="43" spans="4:4" x14ac:dyDescent="0.25">
      <c r="D43" s="10"/>
    </row>
    <row r="44" spans="4:4" x14ac:dyDescent="0.25">
      <c r="D44" s="10"/>
    </row>
    <row r="45" spans="4:4" x14ac:dyDescent="0.25">
      <c r="D45" s="10"/>
    </row>
    <row r="46" spans="4:4" x14ac:dyDescent="0.25">
      <c r="D46" s="10"/>
    </row>
    <row r="47" spans="4:4" x14ac:dyDescent="0.25">
      <c r="D47" s="10"/>
    </row>
    <row r="48" spans="4:4" x14ac:dyDescent="0.25">
      <c r="D48" s="10"/>
    </row>
    <row r="49" spans="4:4" x14ac:dyDescent="0.25">
      <c r="D49" s="10"/>
    </row>
    <row r="50" spans="4:4" x14ac:dyDescent="0.25">
      <c r="D50" s="10"/>
    </row>
    <row r="51" spans="4:4" x14ac:dyDescent="0.25">
      <c r="D51" s="10"/>
    </row>
    <row r="52" spans="4:4" x14ac:dyDescent="0.25">
      <c r="D52" s="10"/>
    </row>
    <row r="53" spans="4:4" x14ac:dyDescent="0.25">
      <c r="D53" s="10"/>
    </row>
    <row r="54" spans="4:4" x14ac:dyDescent="0.25">
      <c r="D54" s="10"/>
    </row>
    <row r="55" spans="4:4" x14ac:dyDescent="0.25">
      <c r="D55" s="10"/>
    </row>
    <row r="56" spans="4:4" x14ac:dyDescent="0.25">
      <c r="D56" s="10"/>
    </row>
    <row r="57" spans="4:4" x14ac:dyDescent="0.25">
      <c r="D57" s="10"/>
    </row>
    <row r="58" spans="4:4" x14ac:dyDescent="0.25">
      <c r="D58" s="10"/>
    </row>
    <row r="59" spans="4:4" x14ac:dyDescent="0.25">
      <c r="D59" s="10"/>
    </row>
    <row r="60" spans="4:4" x14ac:dyDescent="0.25">
      <c r="D60" s="10"/>
    </row>
    <row r="61" spans="4:4" x14ac:dyDescent="0.25">
      <c r="D61" s="10"/>
    </row>
    <row r="62" spans="4:4" x14ac:dyDescent="0.25">
      <c r="D62" s="10"/>
    </row>
    <row r="63" spans="4:4" x14ac:dyDescent="0.25">
      <c r="D63" s="10"/>
    </row>
    <row r="64" spans="4:4" x14ac:dyDescent="0.25">
      <c r="D64" s="10"/>
    </row>
    <row r="65" spans="4:4" x14ac:dyDescent="0.25">
      <c r="D65" s="10"/>
    </row>
    <row r="66" spans="4:4" x14ac:dyDescent="0.25">
      <c r="D66" s="10"/>
    </row>
    <row r="67" spans="4:4" x14ac:dyDescent="0.25">
      <c r="D67" s="10"/>
    </row>
    <row r="68" spans="4:4" x14ac:dyDescent="0.25">
      <c r="D68" s="10"/>
    </row>
    <row r="69" spans="4:4" x14ac:dyDescent="0.25">
      <c r="D69" s="10"/>
    </row>
    <row r="70" spans="4:4" x14ac:dyDescent="0.25">
      <c r="D70" s="10"/>
    </row>
    <row r="71" spans="4:4" x14ac:dyDescent="0.25">
      <c r="D71" s="10"/>
    </row>
    <row r="72" spans="4:4" x14ac:dyDescent="0.25">
      <c r="D72" s="10"/>
    </row>
    <row r="73" spans="4:4" x14ac:dyDescent="0.25">
      <c r="D73" s="10"/>
    </row>
    <row r="74" spans="4:4" x14ac:dyDescent="0.25">
      <c r="D74" s="10"/>
    </row>
    <row r="75" spans="4:4" x14ac:dyDescent="0.25">
      <c r="D75" s="10"/>
    </row>
    <row r="76" spans="4:4" x14ac:dyDescent="0.25">
      <c r="D76" s="10"/>
    </row>
    <row r="77" spans="4:4" x14ac:dyDescent="0.25">
      <c r="D77" s="10"/>
    </row>
    <row r="78" spans="4:4" x14ac:dyDescent="0.25">
      <c r="D78" s="10"/>
    </row>
    <row r="79" spans="4:4" x14ac:dyDescent="0.25">
      <c r="D79" s="10"/>
    </row>
    <row r="80" spans="4:4" x14ac:dyDescent="0.25">
      <c r="D80" s="10"/>
    </row>
    <row r="81" spans="4:4" x14ac:dyDescent="0.25">
      <c r="D81" s="10"/>
    </row>
    <row r="82" spans="4:4" x14ac:dyDescent="0.25">
      <c r="D82" s="10"/>
    </row>
    <row r="83" spans="4:4" x14ac:dyDescent="0.25">
      <c r="D83" s="10"/>
    </row>
    <row r="84" spans="4:4" x14ac:dyDescent="0.25">
      <c r="D84" s="10"/>
    </row>
    <row r="85" spans="4:4" x14ac:dyDescent="0.25">
      <c r="D85" s="10"/>
    </row>
    <row r="86" spans="4:4" x14ac:dyDescent="0.25">
      <c r="D86" s="10"/>
    </row>
    <row r="87" spans="4:4" x14ac:dyDescent="0.25">
      <c r="D87" s="10"/>
    </row>
    <row r="88" spans="4:4" x14ac:dyDescent="0.25">
      <c r="D88" s="10"/>
    </row>
    <row r="89" spans="4:4" x14ac:dyDescent="0.25">
      <c r="D89" s="10"/>
    </row>
    <row r="90" spans="4:4" x14ac:dyDescent="0.25">
      <c r="D90" s="10"/>
    </row>
    <row r="91" spans="4:4" x14ac:dyDescent="0.25">
      <c r="D91" s="10"/>
    </row>
    <row r="92" spans="4:4" x14ac:dyDescent="0.25">
      <c r="D92" s="10"/>
    </row>
    <row r="93" spans="4:4" x14ac:dyDescent="0.25">
      <c r="D93" s="10"/>
    </row>
    <row r="94" spans="4:4" x14ac:dyDescent="0.25">
      <c r="D94" s="10"/>
    </row>
    <row r="95" spans="4:4" x14ac:dyDescent="0.25">
      <c r="D95" s="10"/>
    </row>
    <row r="96" spans="4:4" x14ac:dyDescent="0.25">
      <c r="D96" s="10"/>
    </row>
    <row r="97" spans="4:4" x14ac:dyDescent="0.25">
      <c r="D97" s="10"/>
    </row>
    <row r="98" spans="4:4" x14ac:dyDescent="0.25">
      <c r="D98" s="10"/>
    </row>
    <row r="99" spans="4:4" x14ac:dyDescent="0.25">
      <c r="D99" s="10"/>
    </row>
    <row r="100" spans="4:4" x14ac:dyDescent="0.25">
      <c r="D100" s="10"/>
    </row>
    <row r="101" spans="4:4" x14ac:dyDescent="0.25">
      <c r="D101" s="10"/>
    </row>
    <row r="102" spans="4:4" x14ac:dyDescent="0.25">
      <c r="D102" s="10"/>
    </row>
    <row r="103" spans="4:4" x14ac:dyDescent="0.25">
      <c r="D103" s="10"/>
    </row>
    <row r="104" spans="4:4" x14ac:dyDescent="0.25">
      <c r="D104" s="10"/>
    </row>
    <row r="105" spans="4:4" x14ac:dyDescent="0.25">
      <c r="D105" s="10"/>
    </row>
    <row r="106" spans="4:4" x14ac:dyDescent="0.25">
      <c r="D106" s="10"/>
    </row>
    <row r="107" spans="4:4" x14ac:dyDescent="0.25">
      <c r="D107" s="10"/>
    </row>
    <row r="108" spans="4:4" x14ac:dyDescent="0.25">
      <c r="D108" s="10"/>
    </row>
    <row r="109" spans="4:4" x14ac:dyDescent="0.25">
      <c r="D109" s="10"/>
    </row>
    <row r="110" spans="4:4" x14ac:dyDescent="0.25">
      <c r="D110" s="10"/>
    </row>
    <row r="111" spans="4:4" x14ac:dyDescent="0.25">
      <c r="D111" s="10"/>
    </row>
    <row r="112" spans="4:4" x14ac:dyDescent="0.25">
      <c r="D112" s="10"/>
    </row>
    <row r="113" spans="4:4" x14ac:dyDescent="0.25">
      <c r="D113" s="10"/>
    </row>
    <row r="114" spans="4:4" x14ac:dyDescent="0.25">
      <c r="D114" s="10"/>
    </row>
    <row r="115" spans="4:4" x14ac:dyDescent="0.25">
      <c r="D115" s="10"/>
    </row>
    <row r="116" spans="4:4" x14ac:dyDescent="0.25">
      <c r="D116" s="10"/>
    </row>
    <row r="117" spans="4:4" x14ac:dyDescent="0.25">
      <c r="D117" s="10"/>
    </row>
    <row r="118" spans="4:4" x14ac:dyDescent="0.25">
      <c r="D118" s="10"/>
    </row>
    <row r="119" spans="4:4" x14ac:dyDescent="0.25">
      <c r="D119" s="10"/>
    </row>
    <row r="120" spans="4:4" x14ac:dyDescent="0.25">
      <c r="D120" s="10"/>
    </row>
    <row r="121" spans="4:4" x14ac:dyDescent="0.25">
      <c r="D121" s="10"/>
    </row>
    <row r="122" spans="4:4" x14ac:dyDescent="0.25">
      <c r="D122" s="10"/>
    </row>
    <row r="123" spans="4:4" x14ac:dyDescent="0.25">
      <c r="D123" s="10"/>
    </row>
    <row r="124" spans="4:4" x14ac:dyDescent="0.25">
      <c r="D124" s="10"/>
    </row>
    <row r="125" spans="4:4" x14ac:dyDescent="0.25">
      <c r="D125" s="10"/>
    </row>
    <row r="126" spans="4:4" x14ac:dyDescent="0.25">
      <c r="D126" s="10"/>
    </row>
    <row r="127" spans="4:4" x14ac:dyDescent="0.25">
      <c r="D127" s="10"/>
    </row>
    <row r="128" spans="4:4" x14ac:dyDescent="0.25">
      <c r="D128" s="10"/>
    </row>
    <row r="129" spans="4:4" x14ac:dyDescent="0.25">
      <c r="D129" s="10"/>
    </row>
    <row r="130" spans="4:4" x14ac:dyDescent="0.25">
      <c r="D130" s="10"/>
    </row>
    <row r="131" spans="4:4" x14ac:dyDescent="0.25">
      <c r="D131" s="10"/>
    </row>
    <row r="132" spans="4:4" x14ac:dyDescent="0.25">
      <c r="D132" s="10"/>
    </row>
    <row r="133" spans="4:4" x14ac:dyDescent="0.25">
      <c r="D133" s="10"/>
    </row>
    <row r="134" spans="4:4" x14ac:dyDescent="0.25">
      <c r="D134" s="10"/>
    </row>
    <row r="135" spans="4:4" x14ac:dyDescent="0.25">
      <c r="D135" s="10"/>
    </row>
    <row r="136" spans="4:4" x14ac:dyDescent="0.25">
      <c r="D136" s="10"/>
    </row>
    <row r="137" spans="4:4" x14ac:dyDescent="0.25">
      <c r="D137" s="10"/>
    </row>
    <row r="138" spans="4:4" x14ac:dyDescent="0.25">
      <c r="D138" s="10"/>
    </row>
    <row r="139" spans="4:4" x14ac:dyDescent="0.25">
      <c r="D139" s="10"/>
    </row>
    <row r="140" spans="4:4" x14ac:dyDescent="0.25">
      <c r="D140" s="10"/>
    </row>
    <row r="141" spans="4:4" x14ac:dyDescent="0.25">
      <c r="D141" s="10"/>
    </row>
    <row r="142" spans="4:4" x14ac:dyDescent="0.25">
      <c r="D142" s="10"/>
    </row>
    <row r="143" spans="4:4" x14ac:dyDescent="0.25">
      <c r="D143" s="10"/>
    </row>
    <row r="144" spans="4:4" x14ac:dyDescent="0.25">
      <c r="D144" s="10"/>
    </row>
    <row r="145" spans="4:4" x14ac:dyDescent="0.25">
      <c r="D145" s="10"/>
    </row>
    <row r="146" spans="4:4" x14ac:dyDescent="0.25">
      <c r="D146" s="10"/>
    </row>
    <row r="147" spans="4:4" x14ac:dyDescent="0.25">
      <c r="D147" s="10"/>
    </row>
    <row r="148" spans="4:4" x14ac:dyDescent="0.25">
      <c r="D148" s="10"/>
    </row>
    <row r="149" spans="4:4" x14ac:dyDescent="0.25">
      <c r="D149" s="10"/>
    </row>
    <row r="150" spans="4:4" x14ac:dyDescent="0.25">
      <c r="D150" s="10"/>
    </row>
    <row r="151" spans="4:4" x14ac:dyDescent="0.25">
      <c r="D151" s="10"/>
    </row>
    <row r="152" spans="4:4" x14ac:dyDescent="0.25">
      <c r="D152" s="10"/>
    </row>
    <row r="153" spans="4:4" x14ac:dyDescent="0.25">
      <c r="D153" s="10"/>
    </row>
    <row r="154" spans="4:4" x14ac:dyDescent="0.25">
      <c r="D154" s="10"/>
    </row>
    <row r="155" spans="4:4" x14ac:dyDescent="0.25">
      <c r="D155" s="10"/>
    </row>
    <row r="156" spans="4:4" x14ac:dyDescent="0.25">
      <c r="D156" s="10"/>
    </row>
    <row r="157" spans="4:4" x14ac:dyDescent="0.25">
      <c r="D157" s="10"/>
    </row>
    <row r="158" spans="4:4" x14ac:dyDescent="0.25">
      <c r="D158" s="10"/>
    </row>
    <row r="159" spans="4:4" x14ac:dyDescent="0.25">
      <c r="D159" s="10"/>
    </row>
    <row r="160" spans="4:4" x14ac:dyDescent="0.25">
      <c r="D160" s="10"/>
    </row>
    <row r="161" spans="4:4" x14ac:dyDescent="0.25">
      <c r="D161" s="10"/>
    </row>
    <row r="162" spans="4:4" x14ac:dyDescent="0.25">
      <c r="D162" s="10"/>
    </row>
    <row r="163" spans="4:4" x14ac:dyDescent="0.25">
      <c r="D163" s="10"/>
    </row>
    <row r="164" spans="4:4" x14ac:dyDescent="0.25">
      <c r="D164" s="10"/>
    </row>
    <row r="165" spans="4:4" x14ac:dyDescent="0.25">
      <c r="D165" s="10"/>
    </row>
    <row r="166" spans="4:4" x14ac:dyDescent="0.25">
      <c r="D166" s="10"/>
    </row>
    <row r="167" spans="4:4" x14ac:dyDescent="0.25">
      <c r="D167" s="10"/>
    </row>
    <row r="168" spans="4:4" x14ac:dyDescent="0.25">
      <c r="D168" s="10"/>
    </row>
    <row r="169" spans="4:4" x14ac:dyDescent="0.25">
      <c r="D169" s="10"/>
    </row>
    <row r="170" spans="4:4" x14ac:dyDescent="0.25">
      <c r="D170" s="10"/>
    </row>
    <row r="171" spans="4:4" x14ac:dyDescent="0.25">
      <c r="D171" s="10"/>
    </row>
    <row r="172" spans="4:4" x14ac:dyDescent="0.25">
      <c r="D172" s="10"/>
    </row>
    <row r="173" spans="4:4" x14ac:dyDescent="0.25">
      <c r="D173" s="10"/>
    </row>
    <row r="174" spans="4:4" x14ac:dyDescent="0.25">
      <c r="D174" s="10"/>
    </row>
    <row r="175" spans="4:4" x14ac:dyDescent="0.25">
      <c r="D175" s="10"/>
    </row>
    <row r="176" spans="4:4" x14ac:dyDescent="0.25">
      <c r="D176" s="10"/>
    </row>
    <row r="177" spans="4:4" x14ac:dyDescent="0.25">
      <c r="D177" s="10"/>
    </row>
    <row r="178" spans="4:4" x14ac:dyDescent="0.25">
      <c r="D178" s="10"/>
    </row>
    <row r="179" spans="4:4" x14ac:dyDescent="0.25">
      <c r="D179" s="10"/>
    </row>
    <row r="180" spans="4:4" x14ac:dyDescent="0.25">
      <c r="D180" s="10"/>
    </row>
    <row r="181" spans="4:4" x14ac:dyDescent="0.25">
      <c r="D181" s="10"/>
    </row>
    <row r="182" spans="4:4" x14ac:dyDescent="0.25">
      <c r="D182" s="10"/>
    </row>
    <row r="183" spans="4:4" x14ac:dyDescent="0.25">
      <c r="D183" s="10"/>
    </row>
    <row r="184" spans="4:4" x14ac:dyDescent="0.25">
      <c r="D184" s="10"/>
    </row>
    <row r="185" spans="4:4" x14ac:dyDescent="0.25">
      <c r="D185" s="10"/>
    </row>
    <row r="186" spans="4:4" x14ac:dyDescent="0.25">
      <c r="D186" s="10"/>
    </row>
    <row r="187" spans="4:4" x14ac:dyDescent="0.25">
      <c r="D187" s="10"/>
    </row>
    <row r="188" spans="4:4" x14ac:dyDescent="0.25">
      <c r="D188" s="10"/>
    </row>
    <row r="189" spans="4:4" x14ac:dyDescent="0.25">
      <c r="D189" s="10"/>
    </row>
    <row r="190" spans="4:4" x14ac:dyDescent="0.25">
      <c r="D190" s="10"/>
    </row>
    <row r="191" spans="4:4" x14ac:dyDescent="0.25">
      <c r="D191" s="10"/>
    </row>
    <row r="192" spans="4:4" x14ac:dyDescent="0.25">
      <c r="D192" s="10"/>
    </row>
    <row r="193" spans="4:4" x14ac:dyDescent="0.25">
      <c r="D193" s="10"/>
    </row>
    <row r="194" spans="4:4" x14ac:dyDescent="0.25">
      <c r="D194" s="10"/>
    </row>
    <row r="195" spans="4:4" x14ac:dyDescent="0.25">
      <c r="D195" s="10"/>
    </row>
    <row r="196" spans="4:4" x14ac:dyDescent="0.25">
      <c r="D196" s="10"/>
    </row>
    <row r="197" spans="4:4" x14ac:dyDescent="0.25">
      <c r="D197" s="10"/>
    </row>
    <row r="198" spans="4:4" x14ac:dyDescent="0.25">
      <c r="D198" s="10"/>
    </row>
    <row r="199" spans="4:4" x14ac:dyDescent="0.25">
      <c r="D199" s="10"/>
    </row>
    <row r="200" spans="4:4" x14ac:dyDescent="0.25">
      <c r="D200" s="10"/>
    </row>
    <row r="201" spans="4:4" x14ac:dyDescent="0.25">
      <c r="D201" s="10"/>
    </row>
    <row r="202" spans="4:4" x14ac:dyDescent="0.25">
      <c r="D202" s="10"/>
    </row>
    <row r="203" spans="4:4" x14ac:dyDescent="0.25">
      <c r="D203" s="10"/>
    </row>
    <row r="204" spans="4:4" x14ac:dyDescent="0.25">
      <c r="D204" s="10"/>
    </row>
    <row r="205" spans="4:4" x14ac:dyDescent="0.25">
      <c r="D205" s="10"/>
    </row>
    <row r="206" spans="4:4" x14ac:dyDescent="0.25">
      <c r="D206" s="10"/>
    </row>
    <row r="207" spans="4:4" x14ac:dyDescent="0.25">
      <c r="D207" s="10"/>
    </row>
    <row r="208" spans="4:4" x14ac:dyDescent="0.25">
      <c r="D208" s="10"/>
    </row>
    <row r="209" spans="4:4" x14ac:dyDescent="0.25">
      <c r="D209" s="10"/>
    </row>
    <row r="210" spans="4:4" x14ac:dyDescent="0.25">
      <c r="D210" s="10"/>
    </row>
    <row r="211" spans="4:4" x14ac:dyDescent="0.25">
      <c r="D211" s="10"/>
    </row>
    <row r="212" spans="4:4" x14ac:dyDescent="0.25">
      <c r="D212" s="10"/>
    </row>
    <row r="213" spans="4:4" x14ac:dyDescent="0.25">
      <c r="D213" s="10"/>
    </row>
    <row r="214" spans="4:4" x14ac:dyDescent="0.25">
      <c r="D214" s="10"/>
    </row>
    <row r="215" spans="4:4" x14ac:dyDescent="0.25">
      <c r="D215" s="10"/>
    </row>
    <row r="216" spans="4:4" x14ac:dyDescent="0.25">
      <c r="D216" s="10"/>
    </row>
    <row r="217" spans="4:4" x14ac:dyDescent="0.25">
      <c r="D217" s="10"/>
    </row>
    <row r="218" spans="4:4" x14ac:dyDescent="0.25">
      <c r="D218" s="10"/>
    </row>
    <row r="219" spans="4:4" x14ac:dyDescent="0.25">
      <c r="D219" s="10"/>
    </row>
    <row r="220" spans="4:4" x14ac:dyDescent="0.25">
      <c r="D220" s="10"/>
    </row>
    <row r="221" spans="4:4" x14ac:dyDescent="0.25">
      <c r="D221" s="10"/>
    </row>
    <row r="222" spans="4:4" x14ac:dyDescent="0.25">
      <c r="D222" s="10"/>
    </row>
    <row r="223" spans="4:4" x14ac:dyDescent="0.25">
      <c r="D223" s="10"/>
    </row>
    <row r="224" spans="4:4" x14ac:dyDescent="0.25">
      <c r="D224" s="10"/>
    </row>
    <row r="225" spans="4:4" x14ac:dyDescent="0.25">
      <c r="D225" s="10"/>
    </row>
    <row r="226" spans="4:4" x14ac:dyDescent="0.25">
      <c r="D226" s="10"/>
    </row>
    <row r="227" spans="4:4" x14ac:dyDescent="0.25">
      <c r="D227" s="10"/>
    </row>
    <row r="228" spans="4:4" x14ac:dyDescent="0.25">
      <c r="D228" s="10"/>
    </row>
    <row r="229" spans="4:4" x14ac:dyDescent="0.25">
      <c r="D229" s="10"/>
    </row>
    <row r="230" spans="4:4" x14ac:dyDescent="0.25">
      <c r="D230" s="10"/>
    </row>
    <row r="231" spans="4:4" x14ac:dyDescent="0.25">
      <c r="D231" s="10"/>
    </row>
    <row r="232" spans="4:4" x14ac:dyDescent="0.25">
      <c r="D232" s="10"/>
    </row>
    <row r="233" spans="4:4" x14ac:dyDescent="0.25">
      <c r="D233" s="10"/>
    </row>
    <row r="234" spans="4:4" x14ac:dyDescent="0.25">
      <c r="D234" s="10"/>
    </row>
    <row r="235" spans="4:4" x14ac:dyDescent="0.25">
      <c r="D235" s="10"/>
    </row>
    <row r="236" spans="4:4" x14ac:dyDescent="0.25">
      <c r="D236" s="10"/>
    </row>
    <row r="237" spans="4:4" x14ac:dyDescent="0.25">
      <c r="D237" s="10"/>
    </row>
    <row r="238" spans="4:4" x14ac:dyDescent="0.25">
      <c r="D238" s="10"/>
    </row>
    <row r="239" spans="4:4" x14ac:dyDescent="0.25">
      <c r="D239" s="10"/>
    </row>
    <row r="240" spans="4:4" x14ac:dyDescent="0.25">
      <c r="D240" s="10"/>
    </row>
    <row r="241" spans="4:4" x14ac:dyDescent="0.25">
      <c r="D241" s="10"/>
    </row>
    <row r="242" spans="4:4" x14ac:dyDescent="0.25">
      <c r="D242" s="10"/>
    </row>
    <row r="243" spans="4:4" x14ac:dyDescent="0.25">
      <c r="D243" s="10"/>
    </row>
    <row r="244" spans="4:4" x14ac:dyDescent="0.25">
      <c r="D244" s="10"/>
    </row>
    <row r="245" spans="4:4" x14ac:dyDescent="0.25">
      <c r="D245" s="10"/>
    </row>
    <row r="246" spans="4:4" x14ac:dyDescent="0.25">
      <c r="D246" s="10"/>
    </row>
    <row r="247" spans="4:4" x14ac:dyDescent="0.25">
      <c r="D247" s="10"/>
    </row>
    <row r="248" spans="4:4" x14ac:dyDescent="0.25">
      <c r="D248" s="10"/>
    </row>
    <row r="249" spans="4:4" x14ac:dyDescent="0.25">
      <c r="D249" s="10"/>
    </row>
    <row r="250" spans="4:4" x14ac:dyDescent="0.25">
      <c r="D250" s="10"/>
    </row>
    <row r="251" spans="4:4" x14ac:dyDescent="0.25">
      <c r="D251" s="10"/>
    </row>
    <row r="252" spans="4:4" x14ac:dyDescent="0.25">
      <c r="D252" s="10"/>
    </row>
    <row r="253" spans="4:4" x14ac:dyDescent="0.25">
      <c r="D253" s="10"/>
    </row>
    <row r="254" spans="4:4" x14ac:dyDescent="0.25">
      <c r="D254" s="10"/>
    </row>
    <row r="255" spans="4:4" x14ac:dyDescent="0.25">
      <c r="D255" s="10"/>
    </row>
    <row r="256" spans="4:4" x14ac:dyDescent="0.25">
      <c r="D256" s="10"/>
    </row>
    <row r="257" spans="4:4" x14ac:dyDescent="0.25">
      <c r="D257" s="10"/>
    </row>
    <row r="258" spans="4:4" x14ac:dyDescent="0.25">
      <c r="D258" s="10"/>
    </row>
    <row r="259" spans="4:4" x14ac:dyDescent="0.25">
      <c r="D259" s="10"/>
    </row>
    <row r="260" spans="4:4" x14ac:dyDescent="0.25">
      <c r="D260" s="10"/>
    </row>
    <row r="261" spans="4:4" x14ac:dyDescent="0.25">
      <c r="D261" s="10"/>
    </row>
    <row r="262" spans="4:4" x14ac:dyDescent="0.25">
      <c r="D262" s="10"/>
    </row>
    <row r="263" spans="4:4" x14ac:dyDescent="0.25">
      <c r="D263" s="10"/>
    </row>
    <row r="264" spans="4:4" x14ac:dyDescent="0.25">
      <c r="D264" s="10"/>
    </row>
    <row r="265" spans="4:4" x14ac:dyDescent="0.25">
      <c r="D265" s="10"/>
    </row>
    <row r="266" spans="4:4" x14ac:dyDescent="0.25">
      <c r="D266" s="10"/>
    </row>
    <row r="267" spans="4:4" x14ac:dyDescent="0.25">
      <c r="D267" s="10"/>
    </row>
    <row r="268" spans="4:4" x14ac:dyDescent="0.25">
      <c r="D268" s="10"/>
    </row>
    <row r="269" spans="4:4" x14ac:dyDescent="0.25">
      <c r="D269" s="10"/>
    </row>
    <row r="270" spans="4:4" x14ac:dyDescent="0.25">
      <c r="D270" s="10"/>
    </row>
    <row r="271" spans="4:4" x14ac:dyDescent="0.25">
      <c r="D271" s="10"/>
    </row>
    <row r="272" spans="4:4" x14ac:dyDescent="0.25">
      <c r="D272" s="10"/>
    </row>
    <row r="273" spans="4:4" x14ac:dyDescent="0.25">
      <c r="D273" s="10"/>
    </row>
    <row r="274" spans="4:4" x14ac:dyDescent="0.25">
      <c r="D274" s="10"/>
    </row>
    <row r="275" spans="4:4" x14ac:dyDescent="0.25">
      <c r="D275" s="10"/>
    </row>
    <row r="276" spans="4:4" x14ac:dyDescent="0.25">
      <c r="D276" s="10"/>
    </row>
    <row r="277" spans="4:4" x14ac:dyDescent="0.25">
      <c r="D277" s="10"/>
    </row>
    <row r="278" spans="4:4" x14ac:dyDescent="0.25">
      <c r="D278" s="10"/>
    </row>
    <row r="279" spans="4:4" x14ac:dyDescent="0.25">
      <c r="D279" s="10"/>
    </row>
    <row r="280" spans="4:4" x14ac:dyDescent="0.25">
      <c r="D280" s="10"/>
    </row>
    <row r="281" spans="4:4" x14ac:dyDescent="0.25">
      <c r="D281" s="10"/>
    </row>
    <row r="282" spans="4:4" x14ac:dyDescent="0.25">
      <c r="D282" s="10"/>
    </row>
    <row r="283" spans="4:4" x14ac:dyDescent="0.25">
      <c r="D283" s="10"/>
    </row>
    <row r="284" spans="4:4" x14ac:dyDescent="0.25">
      <c r="D284" s="10"/>
    </row>
    <row r="285" spans="4:4" x14ac:dyDescent="0.25">
      <c r="D285" s="10"/>
    </row>
    <row r="286" spans="4:4" x14ac:dyDescent="0.25">
      <c r="D286" s="10"/>
    </row>
    <row r="287" spans="4:4" x14ac:dyDescent="0.25">
      <c r="D287" s="10"/>
    </row>
    <row r="288" spans="4:4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sheetProtection algorithmName="SHA-512" hashValue="OeLd7jOlMJMC7fQiEM2+pmzrfU5SenF37HsBRrHuRoT70pS1Dbkps81jG/UleMI1/qCsDJRk1ALFsmoN+/Kp0g==" saltValue="1V8wnRCTQHziNKoZ+XoV6w==" spinCount="100000" sheet="1" objects="1" scenarios="1"/>
  <mergeCells count="6">
    <mergeCell ref="A15:G19"/>
    <mergeCell ref="A1:G1"/>
    <mergeCell ref="C2:G2"/>
    <mergeCell ref="C3:G3"/>
    <mergeCell ref="C4:G4"/>
    <mergeCell ref="A14:C14"/>
  </mergeCells>
  <pageMargins left="0.59055118110236204" right="0.196850393700787" top="0.78740157499999996" bottom="0.78740157499999996" header="0.3" footer="0.3"/>
  <pageSetup paperSize="9" orientation="portrait" horizontalDpi="4294967293" verticalDpi="0" r:id="rId1"/>
  <headerFooter>
    <oddFooter>&amp;RStránka &amp;P z &amp;N&amp;LZpracováno programem BUILDpower S,  © RTS, a.s.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Y56"/>
  <sheetViews>
    <sheetView tabSelected="1" topLeftCell="A31" zoomScaleNormal="100" workbookViewId="0">
      <selection activeCell="N51" sqref="N51"/>
    </sheetView>
  </sheetViews>
  <sheetFormatPr defaultRowHeight="13.2" x14ac:dyDescent="0.25"/>
  <cols>
    <col min="1" max="1" width="0.88671875" customWidth="1"/>
    <col min="2" max="3" width="3.33203125" customWidth="1"/>
    <col min="4" max="4" width="13.33203125" customWidth="1"/>
    <col min="5" max="5" width="39.5546875" customWidth="1"/>
    <col min="6" max="6" width="5.6640625" customWidth="1"/>
    <col min="7" max="7" width="10.88671875" customWidth="1"/>
    <col min="8" max="8" width="12.33203125" customWidth="1"/>
    <col min="9" max="9" width="17.33203125" customWidth="1"/>
    <col min="10" max="10" width="9.5546875" customWidth="1"/>
    <col min="11" max="11" width="11.6640625" customWidth="1"/>
    <col min="12" max="12" width="8.5546875" customWidth="1"/>
    <col min="13" max="13" width="11.6640625" customWidth="1"/>
    <col min="14" max="14" width="12.6640625" customWidth="1"/>
    <col min="15" max="15" width="8.5546875" customWidth="1"/>
    <col min="16" max="16" width="11.6640625" customWidth="1"/>
    <col min="17" max="17" width="12.6640625" customWidth="1"/>
    <col min="30" max="51" width="0" hidden="1" customWidth="1"/>
  </cols>
  <sheetData>
    <row r="1" spans="1:51" s="180" customFormat="1" ht="6.9" customHeight="1" x14ac:dyDescent="0.25">
      <c r="A1" s="194"/>
      <c r="B1" s="195"/>
      <c r="C1" s="195"/>
      <c r="D1" s="195"/>
      <c r="E1" s="195"/>
      <c r="F1" s="195"/>
      <c r="G1" s="195"/>
      <c r="H1" s="195"/>
      <c r="I1" s="196"/>
    </row>
    <row r="2" spans="1:51" s="180" customFormat="1" ht="24.9" customHeight="1" x14ac:dyDescent="0.25">
      <c r="A2" s="197"/>
      <c r="B2" s="198" t="s">
        <v>114</v>
      </c>
      <c r="C2" s="199"/>
      <c r="D2" s="199"/>
      <c r="E2" s="199"/>
      <c r="F2" s="199"/>
      <c r="G2" s="199"/>
      <c r="H2" s="199"/>
      <c r="I2" s="200"/>
    </row>
    <row r="3" spans="1:51" s="70" customFormat="1" ht="29.25" customHeight="1" x14ac:dyDescent="0.25">
      <c r="A3" s="201"/>
      <c r="B3" s="202" t="s">
        <v>115</v>
      </c>
      <c r="C3" s="202" t="s">
        <v>116</v>
      </c>
      <c r="D3" s="202" t="s">
        <v>117</v>
      </c>
      <c r="E3" s="202" t="s">
        <v>118</v>
      </c>
      <c r="F3" s="202" t="s">
        <v>69</v>
      </c>
      <c r="G3" s="202" t="s">
        <v>70</v>
      </c>
      <c r="H3" s="202" t="s">
        <v>119</v>
      </c>
      <c r="I3" s="203" t="s">
        <v>112</v>
      </c>
    </row>
    <row r="4" spans="1:51" s="180" customFormat="1" ht="22.95" customHeight="1" x14ac:dyDescent="0.3">
      <c r="A4" s="197"/>
      <c r="B4" s="204" t="s">
        <v>120</v>
      </c>
      <c r="C4" s="199"/>
      <c r="D4" s="199"/>
      <c r="E4" s="199"/>
      <c r="F4" s="199"/>
      <c r="G4" s="199"/>
      <c r="H4" s="199"/>
      <c r="I4" s="205">
        <f>I5</f>
        <v>0</v>
      </c>
      <c r="AF4" s="179" t="s">
        <v>121</v>
      </c>
      <c r="AG4" s="179" t="s">
        <v>113</v>
      </c>
      <c r="AW4" s="181">
        <f>AW5</f>
        <v>0</v>
      </c>
    </row>
    <row r="5" spans="1:51" s="182" customFormat="1" ht="25.95" customHeight="1" x14ac:dyDescent="0.25">
      <c r="A5" s="206"/>
      <c r="B5" s="207"/>
      <c r="C5" s="208" t="s">
        <v>121</v>
      </c>
      <c r="D5" s="209" t="s">
        <v>26</v>
      </c>
      <c r="E5" s="209" t="s">
        <v>122</v>
      </c>
      <c r="F5" s="207"/>
      <c r="G5" s="207"/>
      <c r="H5" s="207"/>
      <c r="I5" s="210">
        <f>I6+I16</f>
        <v>0</v>
      </c>
      <c r="AD5" s="183" t="s">
        <v>90</v>
      </c>
      <c r="AF5" s="184" t="s">
        <v>121</v>
      </c>
      <c r="AG5" s="184" t="s">
        <v>123</v>
      </c>
      <c r="AK5" s="183" t="s">
        <v>124</v>
      </c>
      <c r="AW5" s="185">
        <f>AW6+AW16+AW34</f>
        <v>0</v>
      </c>
    </row>
    <row r="6" spans="1:51" s="182" customFormat="1" ht="22.95" customHeight="1" x14ac:dyDescent="0.25">
      <c r="A6" s="206"/>
      <c r="B6" s="207"/>
      <c r="C6" s="208" t="s">
        <v>121</v>
      </c>
      <c r="D6" s="211" t="s">
        <v>90</v>
      </c>
      <c r="E6" s="211" t="s">
        <v>125</v>
      </c>
      <c r="F6" s="207"/>
      <c r="G6" s="207"/>
      <c r="H6" s="207"/>
      <c r="I6" s="212">
        <f>AW6</f>
        <v>0</v>
      </c>
      <c r="AD6" s="183" t="s">
        <v>90</v>
      </c>
      <c r="AF6" s="184" t="s">
        <v>121</v>
      </c>
      <c r="AG6" s="184" t="s">
        <v>90</v>
      </c>
      <c r="AK6" s="183" t="s">
        <v>124</v>
      </c>
      <c r="AW6" s="185">
        <f>SUM(AW7:AW15)</f>
        <v>0</v>
      </c>
    </row>
    <row r="7" spans="1:51" s="180" customFormat="1" ht="24.15" customHeight="1" x14ac:dyDescent="0.25">
      <c r="A7" s="197"/>
      <c r="B7" s="213" t="s">
        <v>90</v>
      </c>
      <c r="C7" s="213" t="s">
        <v>126</v>
      </c>
      <c r="D7" s="214" t="s">
        <v>127</v>
      </c>
      <c r="E7" s="215" t="s">
        <v>128</v>
      </c>
      <c r="F7" s="216" t="s">
        <v>129</v>
      </c>
      <c r="G7" s="217">
        <f>G15</f>
        <v>5841.28</v>
      </c>
      <c r="H7" s="253"/>
      <c r="I7" s="218">
        <f>ROUND(H7*G7,2)</f>
        <v>0</v>
      </c>
      <c r="AD7" s="186" t="s">
        <v>130</v>
      </c>
      <c r="AF7" s="186" t="s">
        <v>126</v>
      </c>
      <c r="AG7" s="186" t="s">
        <v>103</v>
      </c>
      <c r="AK7" s="179" t="s">
        <v>124</v>
      </c>
      <c r="AQ7" s="187" t="e">
        <f>IF(#REF!="základní",I7,0)</f>
        <v>#REF!</v>
      </c>
      <c r="AR7" s="187" t="e">
        <f>IF(#REF!="snížená",I7,0)</f>
        <v>#REF!</v>
      </c>
      <c r="AS7" s="187" t="e">
        <f>IF(#REF!="zákl. přenesená",I7,0)</f>
        <v>#REF!</v>
      </c>
      <c r="AT7" s="187" t="e">
        <f>IF(#REF!="sníž. přenesená",I7,0)</f>
        <v>#REF!</v>
      </c>
      <c r="AU7" s="187" t="e">
        <f>IF(#REF!="nulová",I7,0)</f>
        <v>#REF!</v>
      </c>
      <c r="AV7" s="179" t="s">
        <v>90</v>
      </c>
      <c r="AW7" s="187">
        <f>ROUND(H7*G7,2)</f>
        <v>0</v>
      </c>
      <c r="AX7" s="179" t="s">
        <v>130</v>
      </c>
      <c r="AY7" s="186" t="s">
        <v>131</v>
      </c>
    </row>
    <row r="8" spans="1:51" s="188" customFormat="1" ht="20.399999999999999" x14ac:dyDescent="0.25">
      <c r="A8" s="219"/>
      <c r="B8" s="220"/>
      <c r="C8" s="221" t="s">
        <v>132</v>
      </c>
      <c r="D8" s="222" t="s">
        <v>102</v>
      </c>
      <c r="E8" s="223" t="s">
        <v>133</v>
      </c>
      <c r="F8" s="220"/>
      <c r="G8" s="222" t="s">
        <v>102</v>
      </c>
      <c r="H8" s="220"/>
      <c r="I8" s="224"/>
      <c r="AF8" s="189" t="s">
        <v>132</v>
      </c>
      <c r="AG8" s="189" t="s">
        <v>103</v>
      </c>
      <c r="AH8" s="188" t="s">
        <v>90</v>
      </c>
      <c r="AI8" s="188" t="s">
        <v>134</v>
      </c>
      <c r="AJ8" s="188" t="s">
        <v>123</v>
      </c>
      <c r="AK8" s="189" t="s">
        <v>124</v>
      </c>
    </row>
    <row r="9" spans="1:51" s="188" customFormat="1" ht="30.6" x14ac:dyDescent="0.25">
      <c r="A9" s="219"/>
      <c r="B9" s="220"/>
      <c r="C9" s="221" t="s">
        <v>132</v>
      </c>
      <c r="D9" s="222" t="s">
        <v>102</v>
      </c>
      <c r="E9" s="223" t="s">
        <v>135</v>
      </c>
      <c r="F9" s="220"/>
      <c r="G9" s="222" t="s">
        <v>102</v>
      </c>
      <c r="H9" s="220"/>
      <c r="I9" s="224"/>
      <c r="AF9" s="189" t="s">
        <v>132</v>
      </c>
      <c r="AG9" s="189" t="s">
        <v>103</v>
      </c>
      <c r="AH9" s="188" t="s">
        <v>90</v>
      </c>
      <c r="AI9" s="188" t="s">
        <v>134</v>
      </c>
      <c r="AJ9" s="188" t="s">
        <v>123</v>
      </c>
      <c r="AK9" s="189" t="s">
        <v>124</v>
      </c>
    </row>
    <row r="10" spans="1:51" s="190" customFormat="1" ht="10.199999999999999" x14ac:dyDescent="0.25">
      <c r="A10" s="225"/>
      <c r="B10" s="226"/>
      <c r="C10" s="221" t="s">
        <v>132</v>
      </c>
      <c r="D10" s="227" t="s">
        <v>106</v>
      </c>
      <c r="E10" s="228" t="s">
        <v>136</v>
      </c>
      <c r="F10" s="226"/>
      <c r="G10" s="229">
        <v>2567</v>
      </c>
      <c r="H10" s="226"/>
      <c r="I10" s="230"/>
      <c r="AF10" s="191" t="s">
        <v>132</v>
      </c>
      <c r="AG10" s="191" t="s">
        <v>103</v>
      </c>
      <c r="AH10" s="190" t="s">
        <v>103</v>
      </c>
      <c r="AI10" s="190" t="s">
        <v>134</v>
      </c>
      <c r="AJ10" s="190" t="s">
        <v>123</v>
      </c>
      <c r="AK10" s="191" t="s">
        <v>124</v>
      </c>
    </row>
    <row r="11" spans="1:51" s="188" customFormat="1" ht="10.199999999999999" x14ac:dyDescent="0.25">
      <c r="A11" s="219"/>
      <c r="B11" s="220"/>
      <c r="C11" s="221" t="s">
        <v>132</v>
      </c>
      <c r="D11" s="222" t="s">
        <v>102</v>
      </c>
      <c r="E11" s="223" t="s">
        <v>137</v>
      </c>
      <c r="F11" s="220"/>
      <c r="G11" s="222" t="s">
        <v>102</v>
      </c>
      <c r="H11" s="220"/>
      <c r="I11" s="224"/>
      <c r="AF11" s="189" t="s">
        <v>132</v>
      </c>
      <c r="AG11" s="189" t="s">
        <v>103</v>
      </c>
      <c r="AH11" s="188" t="s">
        <v>90</v>
      </c>
      <c r="AI11" s="188" t="s">
        <v>134</v>
      </c>
      <c r="AJ11" s="188" t="s">
        <v>123</v>
      </c>
      <c r="AK11" s="189" t="s">
        <v>124</v>
      </c>
    </row>
    <row r="12" spans="1:51" s="190" customFormat="1" ht="20.399999999999999" x14ac:dyDescent="0.25">
      <c r="A12" s="225"/>
      <c r="B12" s="226"/>
      <c r="C12" s="221" t="s">
        <v>132</v>
      </c>
      <c r="D12" s="227" t="s">
        <v>101</v>
      </c>
      <c r="E12" s="228" t="s">
        <v>221</v>
      </c>
      <c r="F12" s="226"/>
      <c r="G12" s="229">
        <f>3273.5-587</f>
        <v>2686.5</v>
      </c>
      <c r="H12" s="226"/>
      <c r="I12" s="230"/>
      <c r="AF12" s="191" t="s">
        <v>132</v>
      </c>
      <c r="AG12" s="191" t="s">
        <v>103</v>
      </c>
      <c r="AH12" s="190" t="s">
        <v>103</v>
      </c>
      <c r="AI12" s="190" t="s">
        <v>134</v>
      </c>
      <c r="AJ12" s="190" t="s">
        <v>123</v>
      </c>
      <c r="AK12" s="191" t="s">
        <v>124</v>
      </c>
    </row>
    <row r="13" spans="1:51" s="190" customFormat="1" ht="10.199999999999999" x14ac:dyDescent="0.25">
      <c r="A13" s="225"/>
      <c r="B13" s="226"/>
      <c r="C13" s="221" t="s">
        <v>132</v>
      </c>
      <c r="D13" s="227" t="s">
        <v>111</v>
      </c>
      <c r="E13" s="228" t="s">
        <v>138</v>
      </c>
      <c r="F13" s="226"/>
      <c r="G13" s="229">
        <v>297.77999999999997</v>
      </c>
      <c r="H13" s="226"/>
      <c r="I13" s="230"/>
      <c r="AF13" s="191" t="s">
        <v>132</v>
      </c>
      <c r="AG13" s="191" t="s">
        <v>103</v>
      </c>
      <c r="AH13" s="190" t="s">
        <v>103</v>
      </c>
      <c r="AI13" s="190" t="s">
        <v>134</v>
      </c>
      <c r="AJ13" s="190" t="s">
        <v>123</v>
      </c>
      <c r="AK13" s="191" t="s">
        <v>124</v>
      </c>
    </row>
    <row r="14" spans="1:51" s="190" customFormat="1" ht="10.199999999999999" x14ac:dyDescent="0.25">
      <c r="A14" s="225"/>
      <c r="B14" s="226"/>
      <c r="C14" s="221" t="s">
        <v>132</v>
      </c>
      <c r="D14" s="227" t="s">
        <v>104</v>
      </c>
      <c r="E14" s="228" t="s">
        <v>139</v>
      </c>
      <c r="F14" s="226"/>
      <c r="G14" s="229">
        <v>290</v>
      </c>
      <c r="H14" s="226"/>
      <c r="I14" s="230"/>
      <c r="AF14" s="191" t="s">
        <v>132</v>
      </c>
      <c r="AG14" s="191" t="s">
        <v>103</v>
      </c>
      <c r="AH14" s="190" t="s">
        <v>103</v>
      </c>
      <c r="AI14" s="190" t="s">
        <v>134</v>
      </c>
      <c r="AJ14" s="190" t="s">
        <v>123</v>
      </c>
      <c r="AK14" s="191" t="s">
        <v>124</v>
      </c>
    </row>
    <row r="15" spans="1:51" s="192" customFormat="1" ht="10.199999999999999" x14ac:dyDescent="0.25">
      <c r="A15" s="231"/>
      <c r="B15" s="232"/>
      <c r="C15" s="221" t="s">
        <v>132</v>
      </c>
      <c r="D15" s="233" t="s">
        <v>102</v>
      </c>
      <c r="E15" s="234" t="s">
        <v>140</v>
      </c>
      <c r="F15" s="232"/>
      <c r="G15" s="235">
        <f>SUM(G10:G14)</f>
        <v>5841.28</v>
      </c>
      <c r="H15" s="232"/>
      <c r="I15" s="236"/>
      <c r="AF15" s="193" t="s">
        <v>132</v>
      </c>
      <c r="AG15" s="193" t="s">
        <v>103</v>
      </c>
      <c r="AH15" s="192" t="s">
        <v>130</v>
      </c>
      <c r="AI15" s="192" t="s">
        <v>134</v>
      </c>
      <c r="AJ15" s="192" t="s">
        <v>90</v>
      </c>
      <c r="AK15" s="193" t="s">
        <v>124</v>
      </c>
    </row>
    <row r="16" spans="1:51" s="182" customFormat="1" ht="22.95" customHeight="1" x14ac:dyDescent="0.25">
      <c r="A16" s="206"/>
      <c r="B16" s="207"/>
      <c r="C16" s="208" t="s">
        <v>121</v>
      </c>
      <c r="D16" s="211" t="s">
        <v>58</v>
      </c>
      <c r="E16" s="211" t="s">
        <v>141</v>
      </c>
      <c r="F16" s="207"/>
      <c r="G16" s="207"/>
      <c r="H16" s="207"/>
      <c r="I16" s="212">
        <f>SUM(I17:I55)</f>
        <v>0</v>
      </c>
      <c r="AD16" s="183" t="s">
        <v>90</v>
      </c>
      <c r="AF16" s="184" t="s">
        <v>121</v>
      </c>
      <c r="AG16" s="184" t="s">
        <v>90</v>
      </c>
      <c r="AK16" s="183" t="s">
        <v>124</v>
      </c>
      <c r="AW16" s="185">
        <f>SUM(AW17:AW33)</f>
        <v>0</v>
      </c>
    </row>
    <row r="17" spans="1:51" s="180" customFormat="1" ht="24.15" customHeight="1" x14ac:dyDescent="0.25">
      <c r="A17" s="197"/>
      <c r="B17" s="213" t="s">
        <v>103</v>
      </c>
      <c r="C17" s="213" t="s">
        <v>126</v>
      </c>
      <c r="D17" s="214" t="s">
        <v>142</v>
      </c>
      <c r="E17" s="215" t="s">
        <v>143</v>
      </c>
      <c r="F17" s="216" t="s">
        <v>129</v>
      </c>
      <c r="G17" s="217">
        <v>2567</v>
      </c>
      <c r="H17" s="253"/>
      <c r="I17" s="218">
        <f>ROUND(H17*G17,2)</f>
        <v>0</v>
      </c>
      <c r="AD17" s="186" t="s">
        <v>130</v>
      </c>
      <c r="AF17" s="186" t="s">
        <v>126</v>
      </c>
      <c r="AG17" s="186" t="s">
        <v>103</v>
      </c>
      <c r="AK17" s="179" t="s">
        <v>124</v>
      </c>
      <c r="AQ17" s="187" t="e">
        <f>IF(#REF!="základní",I17,0)</f>
        <v>#REF!</v>
      </c>
      <c r="AR17" s="187" t="e">
        <f>IF(#REF!="snížená",I17,0)</f>
        <v>#REF!</v>
      </c>
      <c r="AS17" s="187" t="e">
        <f>IF(#REF!="zákl. přenesená",I17,0)</f>
        <v>#REF!</v>
      </c>
      <c r="AT17" s="187" t="e">
        <f>IF(#REF!="sníž. přenesená",I17,0)</f>
        <v>#REF!</v>
      </c>
      <c r="AU17" s="187" t="e">
        <f>IF(#REF!="nulová",I17,0)</f>
        <v>#REF!</v>
      </c>
      <c r="AV17" s="179" t="s">
        <v>90</v>
      </c>
      <c r="AW17" s="187">
        <f>ROUND(H17*G17,2)</f>
        <v>0</v>
      </c>
      <c r="AX17" s="179" t="s">
        <v>130</v>
      </c>
      <c r="AY17" s="186" t="s">
        <v>144</v>
      </c>
    </row>
    <row r="18" spans="1:51" s="190" customFormat="1" ht="10.199999999999999" x14ac:dyDescent="0.25">
      <c r="A18" s="225"/>
      <c r="B18" s="226"/>
      <c r="C18" s="221" t="s">
        <v>132</v>
      </c>
      <c r="D18" s="227" t="s">
        <v>102</v>
      </c>
      <c r="E18" s="228" t="s">
        <v>106</v>
      </c>
      <c r="F18" s="226"/>
      <c r="G18" s="229">
        <v>2567</v>
      </c>
      <c r="H18" s="226"/>
      <c r="I18" s="230"/>
      <c r="AF18" s="191" t="s">
        <v>132</v>
      </c>
      <c r="AG18" s="191" t="s">
        <v>103</v>
      </c>
      <c r="AH18" s="190" t="s">
        <v>103</v>
      </c>
      <c r="AI18" s="190" t="s">
        <v>134</v>
      </c>
      <c r="AJ18" s="190" t="s">
        <v>90</v>
      </c>
      <c r="AK18" s="191" t="s">
        <v>124</v>
      </c>
    </row>
    <row r="19" spans="1:51" s="180" customFormat="1" ht="24.15" customHeight="1" x14ac:dyDescent="0.25">
      <c r="A19" s="197"/>
      <c r="B19" s="213" t="s">
        <v>145</v>
      </c>
      <c r="C19" s="213" t="s">
        <v>126</v>
      </c>
      <c r="D19" s="214" t="s">
        <v>146</v>
      </c>
      <c r="E19" s="215" t="s">
        <v>147</v>
      </c>
      <c r="F19" s="216" t="s">
        <v>129</v>
      </c>
      <c r="G19" s="217">
        <f>G20</f>
        <v>2984.28</v>
      </c>
      <c r="H19" s="253"/>
      <c r="I19" s="218">
        <f>ROUND(H19*G19,2)</f>
        <v>0</v>
      </c>
      <c r="AD19" s="186" t="s">
        <v>130</v>
      </c>
      <c r="AF19" s="186" t="s">
        <v>126</v>
      </c>
      <c r="AG19" s="186" t="s">
        <v>103</v>
      </c>
      <c r="AK19" s="179" t="s">
        <v>124</v>
      </c>
      <c r="AQ19" s="187" t="e">
        <f>IF(#REF!="základní",I19,0)</f>
        <v>#REF!</v>
      </c>
      <c r="AR19" s="187" t="e">
        <f>IF(#REF!="snížená",I19,0)</f>
        <v>#REF!</v>
      </c>
      <c r="AS19" s="187" t="e">
        <f>IF(#REF!="zákl. přenesená",I19,0)</f>
        <v>#REF!</v>
      </c>
      <c r="AT19" s="187" t="e">
        <f>IF(#REF!="sníž. přenesená",I19,0)</f>
        <v>#REF!</v>
      </c>
      <c r="AU19" s="187" t="e">
        <f>IF(#REF!="nulová",I19,0)</f>
        <v>#REF!</v>
      </c>
      <c r="AV19" s="179" t="s">
        <v>90</v>
      </c>
      <c r="AW19" s="187">
        <f>ROUND(H19*G19,2)</f>
        <v>0</v>
      </c>
      <c r="AX19" s="179" t="s">
        <v>130</v>
      </c>
      <c r="AY19" s="186" t="s">
        <v>148</v>
      </c>
    </row>
    <row r="20" spans="1:51" s="190" customFormat="1" ht="10.199999999999999" x14ac:dyDescent="0.25">
      <c r="A20" s="225"/>
      <c r="B20" s="226"/>
      <c r="C20" s="221" t="s">
        <v>132</v>
      </c>
      <c r="D20" s="227" t="s">
        <v>102</v>
      </c>
      <c r="E20" s="228" t="s">
        <v>149</v>
      </c>
      <c r="F20" s="226"/>
      <c r="G20" s="229">
        <f>3571.28-587</f>
        <v>2984.28</v>
      </c>
      <c r="H20" s="226"/>
      <c r="I20" s="230"/>
      <c r="AF20" s="191" t="s">
        <v>132</v>
      </c>
      <c r="AG20" s="191" t="s">
        <v>103</v>
      </c>
      <c r="AH20" s="190" t="s">
        <v>103</v>
      </c>
      <c r="AI20" s="190" t="s">
        <v>134</v>
      </c>
      <c r="AJ20" s="190" t="s">
        <v>90</v>
      </c>
      <c r="AK20" s="191" t="s">
        <v>124</v>
      </c>
    </row>
    <row r="21" spans="1:51" s="180" customFormat="1" ht="24.15" customHeight="1" x14ac:dyDescent="0.25">
      <c r="A21" s="197"/>
      <c r="B21" s="213" t="s">
        <v>130</v>
      </c>
      <c r="C21" s="213" t="s">
        <v>126</v>
      </c>
      <c r="D21" s="214" t="s">
        <v>150</v>
      </c>
      <c r="E21" s="215" t="s">
        <v>151</v>
      </c>
      <c r="F21" s="216" t="s">
        <v>129</v>
      </c>
      <c r="G21" s="217">
        <v>2567</v>
      </c>
      <c r="H21" s="253"/>
      <c r="I21" s="218">
        <f>ROUND(H21*G21,2)</f>
        <v>0</v>
      </c>
      <c r="AD21" s="186" t="s">
        <v>130</v>
      </c>
      <c r="AF21" s="186" t="s">
        <v>126</v>
      </c>
      <c r="AG21" s="186" t="s">
        <v>103</v>
      </c>
      <c r="AK21" s="179" t="s">
        <v>124</v>
      </c>
      <c r="AQ21" s="187" t="e">
        <f>IF(#REF!="základní",I21,0)</f>
        <v>#REF!</v>
      </c>
      <c r="AR21" s="187" t="e">
        <f>IF(#REF!="snížená",I21,0)</f>
        <v>#REF!</v>
      </c>
      <c r="AS21" s="187" t="e">
        <f>IF(#REF!="zákl. přenesená",I21,0)</f>
        <v>#REF!</v>
      </c>
      <c r="AT21" s="187" t="e">
        <f>IF(#REF!="sníž. přenesená",I21,0)</f>
        <v>#REF!</v>
      </c>
      <c r="AU21" s="187" t="e">
        <f>IF(#REF!="nulová",I21,0)</f>
        <v>#REF!</v>
      </c>
      <c r="AV21" s="179" t="s">
        <v>90</v>
      </c>
      <c r="AW21" s="187">
        <f>ROUND(H21*G21,2)</f>
        <v>0</v>
      </c>
      <c r="AX21" s="179" t="s">
        <v>130</v>
      </c>
      <c r="AY21" s="186" t="s">
        <v>152</v>
      </c>
    </row>
    <row r="22" spans="1:51" s="190" customFormat="1" ht="10.199999999999999" x14ac:dyDescent="0.25">
      <c r="A22" s="225"/>
      <c r="B22" s="226"/>
      <c r="C22" s="221" t="s">
        <v>132</v>
      </c>
      <c r="D22" s="227" t="s">
        <v>102</v>
      </c>
      <c r="E22" s="228" t="s">
        <v>106</v>
      </c>
      <c r="F22" s="226"/>
      <c r="G22" s="229">
        <v>2567</v>
      </c>
      <c r="H22" s="226"/>
      <c r="I22" s="230"/>
      <c r="AF22" s="191" t="s">
        <v>132</v>
      </c>
      <c r="AG22" s="191" t="s">
        <v>103</v>
      </c>
      <c r="AH22" s="190" t="s">
        <v>103</v>
      </c>
      <c r="AI22" s="190" t="s">
        <v>134</v>
      </c>
      <c r="AJ22" s="190" t="s">
        <v>90</v>
      </c>
      <c r="AK22" s="191" t="s">
        <v>124</v>
      </c>
    </row>
    <row r="23" spans="1:51" s="180" customFormat="1" ht="24.15" customHeight="1" x14ac:dyDescent="0.25">
      <c r="A23" s="197"/>
      <c r="B23" s="213" t="s">
        <v>58</v>
      </c>
      <c r="C23" s="213" t="s">
        <v>126</v>
      </c>
      <c r="D23" s="214" t="s">
        <v>153</v>
      </c>
      <c r="E23" s="215" t="s">
        <v>154</v>
      </c>
      <c r="F23" s="216" t="s">
        <v>129</v>
      </c>
      <c r="G23" s="217">
        <v>290</v>
      </c>
      <c r="H23" s="253"/>
      <c r="I23" s="218">
        <f>ROUND(H23*G23,2)</f>
        <v>0</v>
      </c>
      <c r="AD23" s="186" t="s">
        <v>130</v>
      </c>
      <c r="AF23" s="186" t="s">
        <v>126</v>
      </c>
      <c r="AG23" s="186" t="s">
        <v>103</v>
      </c>
      <c r="AK23" s="179" t="s">
        <v>124</v>
      </c>
      <c r="AQ23" s="187" t="e">
        <f>IF(#REF!="základní",I23,0)</f>
        <v>#REF!</v>
      </c>
      <c r="AR23" s="187" t="e">
        <f>IF(#REF!="snížená",I23,0)</f>
        <v>#REF!</v>
      </c>
      <c r="AS23" s="187" t="e">
        <f>IF(#REF!="zákl. přenesená",I23,0)</f>
        <v>#REF!</v>
      </c>
      <c r="AT23" s="187" t="e">
        <f>IF(#REF!="sníž. přenesená",I23,0)</f>
        <v>#REF!</v>
      </c>
      <c r="AU23" s="187" t="e">
        <f>IF(#REF!="nulová",I23,0)</f>
        <v>#REF!</v>
      </c>
      <c r="AV23" s="179" t="s">
        <v>90</v>
      </c>
      <c r="AW23" s="187">
        <f>ROUND(H23*G23,2)</f>
        <v>0</v>
      </c>
      <c r="AX23" s="179" t="s">
        <v>130</v>
      </c>
      <c r="AY23" s="186" t="s">
        <v>155</v>
      </c>
    </row>
    <row r="24" spans="1:51" s="190" customFormat="1" ht="10.199999999999999" x14ac:dyDescent="0.25">
      <c r="A24" s="225"/>
      <c r="B24" s="226"/>
      <c r="C24" s="221" t="s">
        <v>132</v>
      </c>
      <c r="D24" s="227" t="s">
        <v>102</v>
      </c>
      <c r="E24" s="228" t="s">
        <v>104</v>
      </c>
      <c r="F24" s="226"/>
      <c r="G24" s="229">
        <v>290</v>
      </c>
      <c r="H24" s="226"/>
      <c r="I24" s="230"/>
      <c r="AF24" s="191" t="s">
        <v>132</v>
      </c>
      <c r="AG24" s="191" t="s">
        <v>103</v>
      </c>
      <c r="AH24" s="190" t="s">
        <v>103</v>
      </c>
      <c r="AI24" s="190" t="s">
        <v>134</v>
      </c>
      <c r="AJ24" s="190" t="s">
        <v>90</v>
      </c>
      <c r="AK24" s="191" t="s">
        <v>124</v>
      </c>
    </row>
    <row r="25" spans="1:51" s="180" customFormat="1" ht="24.15" customHeight="1" x14ac:dyDescent="0.25">
      <c r="A25" s="197"/>
      <c r="B25" s="213" t="s">
        <v>156</v>
      </c>
      <c r="C25" s="213" t="s">
        <v>126</v>
      </c>
      <c r="D25" s="214" t="s">
        <v>157</v>
      </c>
      <c r="E25" s="215" t="s">
        <v>158</v>
      </c>
      <c r="F25" s="216" t="s">
        <v>129</v>
      </c>
      <c r="G25" s="217">
        <f>G26</f>
        <v>2686.5</v>
      </c>
      <c r="H25" s="253"/>
      <c r="I25" s="218">
        <f>ROUND(H25*G25,2)</f>
        <v>0</v>
      </c>
      <c r="AD25" s="186" t="s">
        <v>130</v>
      </c>
      <c r="AF25" s="186" t="s">
        <v>126</v>
      </c>
      <c r="AG25" s="186" t="s">
        <v>103</v>
      </c>
      <c r="AK25" s="179" t="s">
        <v>124</v>
      </c>
      <c r="AQ25" s="187" t="e">
        <f>IF(#REF!="základní",I25,0)</f>
        <v>#REF!</v>
      </c>
      <c r="AR25" s="187" t="e">
        <f>IF(#REF!="snížená",I25,0)</f>
        <v>#REF!</v>
      </c>
      <c r="AS25" s="187" t="e">
        <f>IF(#REF!="zákl. přenesená",I25,0)</f>
        <v>#REF!</v>
      </c>
      <c r="AT25" s="187" t="e">
        <f>IF(#REF!="sníž. přenesená",I25,0)</f>
        <v>#REF!</v>
      </c>
      <c r="AU25" s="187" t="e">
        <f>IF(#REF!="nulová",I25,0)</f>
        <v>#REF!</v>
      </c>
      <c r="AV25" s="179" t="s">
        <v>90</v>
      </c>
      <c r="AW25" s="187">
        <f>ROUND(H25*G25,2)</f>
        <v>0</v>
      </c>
      <c r="AX25" s="179" t="s">
        <v>130</v>
      </c>
      <c r="AY25" s="186" t="s">
        <v>159</v>
      </c>
    </row>
    <row r="26" spans="1:51" s="190" customFormat="1" ht="10.199999999999999" x14ac:dyDescent="0.25">
      <c r="A26" s="225"/>
      <c r="B26" s="226"/>
      <c r="C26" s="221" t="s">
        <v>132</v>
      </c>
      <c r="D26" s="227" t="s">
        <v>102</v>
      </c>
      <c r="E26" s="228" t="s">
        <v>219</v>
      </c>
      <c r="F26" s="226"/>
      <c r="G26" s="229">
        <f>3273.5-587</f>
        <v>2686.5</v>
      </c>
      <c r="H26" s="226"/>
      <c r="I26" s="230"/>
      <c r="AF26" s="191" t="s">
        <v>132</v>
      </c>
      <c r="AG26" s="191" t="s">
        <v>103</v>
      </c>
      <c r="AH26" s="190" t="s">
        <v>103</v>
      </c>
      <c r="AI26" s="190" t="s">
        <v>134</v>
      </c>
      <c r="AJ26" s="190" t="s">
        <v>90</v>
      </c>
      <c r="AK26" s="191" t="s">
        <v>124</v>
      </c>
    </row>
    <row r="27" spans="1:51" s="180" customFormat="1" ht="21.75" customHeight="1" x14ac:dyDescent="0.25">
      <c r="A27" s="197"/>
      <c r="B27" s="237" t="s">
        <v>160</v>
      </c>
      <c r="C27" s="237" t="s">
        <v>161</v>
      </c>
      <c r="D27" s="238" t="s">
        <v>162</v>
      </c>
      <c r="E27" s="239" t="s">
        <v>163</v>
      </c>
      <c r="F27" s="240" t="s">
        <v>129</v>
      </c>
      <c r="G27" s="241">
        <f>G29</f>
        <v>2767.6323000000002</v>
      </c>
      <c r="H27" s="254"/>
      <c r="I27" s="242">
        <f>ROUND(H27*G27,2)</f>
        <v>0</v>
      </c>
      <c r="AD27" s="186" t="s">
        <v>164</v>
      </c>
      <c r="AF27" s="186" t="s">
        <v>161</v>
      </c>
      <c r="AG27" s="186" t="s">
        <v>103</v>
      </c>
      <c r="AK27" s="179" t="s">
        <v>124</v>
      </c>
      <c r="AQ27" s="187" t="e">
        <f>IF(#REF!="základní",I27,0)</f>
        <v>#REF!</v>
      </c>
      <c r="AR27" s="187" t="e">
        <f>IF(#REF!="snížená",I27,0)</f>
        <v>#REF!</v>
      </c>
      <c r="AS27" s="187" t="e">
        <f>IF(#REF!="zákl. přenesená",I27,0)</f>
        <v>#REF!</v>
      </c>
      <c r="AT27" s="187" t="e">
        <f>IF(#REF!="sníž. přenesená",I27,0)</f>
        <v>#REF!</v>
      </c>
      <c r="AU27" s="187" t="e">
        <f>IF(#REF!="nulová",I27,0)</f>
        <v>#REF!</v>
      </c>
      <c r="AV27" s="179" t="s">
        <v>90</v>
      </c>
      <c r="AW27" s="187">
        <f>ROUND(H27*G27,2)</f>
        <v>0</v>
      </c>
      <c r="AX27" s="179" t="s">
        <v>130</v>
      </c>
      <c r="AY27" s="186" t="s">
        <v>165</v>
      </c>
    </row>
    <row r="28" spans="1:51" s="190" customFormat="1" ht="10.199999999999999" x14ac:dyDescent="0.25">
      <c r="A28" s="225"/>
      <c r="B28" s="226"/>
      <c r="C28" s="221" t="s">
        <v>132</v>
      </c>
      <c r="D28" s="227" t="s">
        <v>102</v>
      </c>
      <c r="E28" s="228" t="s">
        <v>166</v>
      </c>
      <c r="F28" s="226"/>
      <c r="G28" s="229">
        <f>2686.5*1.02</f>
        <v>2740.23</v>
      </c>
      <c r="H28" s="226"/>
      <c r="I28" s="230"/>
      <c r="AF28" s="191" t="s">
        <v>132</v>
      </c>
      <c r="AG28" s="191" t="s">
        <v>103</v>
      </c>
      <c r="AH28" s="190" t="s">
        <v>103</v>
      </c>
      <c r="AI28" s="190" t="s">
        <v>134</v>
      </c>
      <c r="AJ28" s="190" t="s">
        <v>90</v>
      </c>
      <c r="AK28" s="191" t="s">
        <v>124</v>
      </c>
    </row>
    <row r="29" spans="1:51" s="190" customFormat="1" ht="10.199999999999999" x14ac:dyDescent="0.25">
      <c r="A29" s="225"/>
      <c r="B29" s="226"/>
      <c r="C29" s="221" t="s">
        <v>132</v>
      </c>
      <c r="D29" s="226"/>
      <c r="E29" s="228" t="s">
        <v>220</v>
      </c>
      <c r="F29" s="226"/>
      <c r="G29" s="229">
        <f>G28*1.01</f>
        <v>2767.6323000000002</v>
      </c>
      <c r="H29" s="226"/>
      <c r="I29" s="230"/>
      <c r="AF29" s="191" t="s">
        <v>132</v>
      </c>
      <c r="AG29" s="191" t="s">
        <v>103</v>
      </c>
      <c r="AH29" s="190" t="s">
        <v>103</v>
      </c>
      <c r="AI29" s="190" t="s">
        <v>105</v>
      </c>
      <c r="AJ29" s="190" t="s">
        <v>90</v>
      </c>
      <c r="AK29" s="191" t="s">
        <v>124</v>
      </c>
    </row>
    <row r="30" spans="1:51" s="180" customFormat="1" ht="33" customHeight="1" x14ac:dyDescent="0.25">
      <c r="A30" s="197"/>
      <c r="B30" s="213" t="s">
        <v>164</v>
      </c>
      <c r="C30" s="213" t="s">
        <v>126</v>
      </c>
      <c r="D30" s="214" t="s">
        <v>167</v>
      </c>
      <c r="E30" s="215" t="s">
        <v>168</v>
      </c>
      <c r="F30" s="216" t="s">
        <v>129</v>
      </c>
      <c r="G30" s="217">
        <v>2567</v>
      </c>
      <c r="H30" s="253"/>
      <c r="I30" s="218">
        <f>ROUND(H30*G30,2)</f>
        <v>0</v>
      </c>
      <c r="AD30" s="186" t="s">
        <v>130</v>
      </c>
      <c r="AF30" s="186" t="s">
        <v>126</v>
      </c>
      <c r="AG30" s="186" t="s">
        <v>103</v>
      </c>
      <c r="AK30" s="179" t="s">
        <v>124</v>
      </c>
      <c r="AQ30" s="187" t="e">
        <f>IF(#REF!="základní",I30,0)</f>
        <v>#REF!</v>
      </c>
      <c r="AR30" s="187" t="e">
        <f>IF(#REF!="snížená",I30,0)</f>
        <v>#REF!</v>
      </c>
      <c r="AS30" s="187" t="e">
        <f>IF(#REF!="zákl. přenesená",I30,0)</f>
        <v>#REF!</v>
      </c>
      <c r="AT30" s="187" t="e">
        <f>IF(#REF!="sníž. přenesená",I30,0)</f>
        <v>#REF!</v>
      </c>
      <c r="AU30" s="187" t="e">
        <f>IF(#REF!="nulová",I30,0)</f>
        <v>#REF!</v>
      </c>
      <c r="AV30" s="179" t="s">
        <v>90</v>
      </c>
      <c r="AW30" s="187">
        <f>ROUND(H30*G30,2)</f>
        <v>0</v>
      </c>
      <c r="AX30" s="179" t="s">
        <v>130</v>
      </c>
      <c r="AY30" s="186" t="s">
        <v>169</v>
      </c>
    </row>
    <row r="31" spans="1:51" s="190" customFormat="1" ht="10.199999999999999" x14ac:dyDescent="0.25">
      <c r="A31" s="225"/>
      <c r="B31" s="226"/>
      <c r="C31" s="221" t="s">
        <v>132</v>
      </c>
      <c r="D31" s="227" t="s">
        <v>102</v>
      </c>
      <c r="E31" s="228" t="s">
        <v>106</v>
      </c>
      <c r="F31" s="226"/>
      <c r="G31" s="229">
        <v>2567</v>
      </c>
      <c r="H31" s="226"/>
      <c r="I31" s="230"/>
      <c r="AF31" s="191" t="s">
        <v>132</v>
      </c>
      <c r="AG31" s="191" t="s">
        <v>103</v>
      </c>
      <c r="AH31" s="190" t="s">
        <v>103</v>
      </c>
      <c r="AI31" s="190" t="s">
        <v>134</v>
      </c>
      <c r="AJ31" s="190" t="s">
        <v>90</v>
      </c>
      <c r="AK31" s="191" t="s">
        <v>124</v>
      </c>
    </row>
    <row r="32" spans="1:51" s="180" customFormat="1" ht="21.75" customHeight="1" x14ac:dyDescent="0.25">
      <c r="A32" s="197"/>
      <c r="B32" s="237" t="s">
        <v>170</v>
      </c>
      <c r="C32" s="237" t="s">
        <v>161</v>
      </c>
      <c r="D32" s="238" t="s">
        <v>171</v>
      </c>
      <c r="E32" s="239" t="s">
        <v>172</v>
      </c>
      <c r="F32" s="240" t="s">
        <v>129</v>
      </c>
      <c r="G32" s="241">
        <v>2618.34</v>
      </c>
      <c r="H32" s="254"/>
      <c r="I32" s="242">
        <f>ROUND(H32*G32,2)</f>
        <v>0</v>
      </c>
      <c r="AD32" s="186" t="s">
        <v>164</v>
      </c>
      <c r="AF32" s="186" t="s">
        <v>161</v>
      </c>
      <c r="AG32" s="186" t="s">
        <v>103</v>
      </c>
      <c r="AK32" s="179" t="s">
        <v>124</v>
      </c>
      <c r="AQ32" s="187" t="e">
        <f>IF(#REF!="základní",I32,0)</f>
        <v>#REF!</v>
      </c>
      <c r="AR32" s="187" t="e">
        <f>IF(#REF!="snížená",I32,0)</f>
        <v>#REF!</v>
      </c>
      <c r="AS32" s="187" t="e">
        <f>IF(#REF!="zákl. přenesená",I32,0)</f>
        <v>#REF!</v>
      </c>
      <c r="AT32" s="187" t="e">
        <f>IF(#REF!="sníž. přenesená",I32,0)</f>
        <v>#REF!</v>
      </c>
      <c r="AU32" s="187" t="e">
        <f>IF(#REF!="nulová",I32,0)</f>
        <v>#REF!</v>
      </c>
      <c r="AV32" s="179" t="s">
        <v>90</v>
      </c>
      <c r="AW32" s="187">
        <f>ROUND(H32*G32,2)</f>
        <v>0</v>
      </c>
      <c r="AX32" s="179" t="s">
        <v>130</v>
      </c>
      <c r="AY32" s="186" t="s">
        <v>173</v>
      </c>
    </row>
    <row r="33" spans="1:51" s="190" customFormat="1" ht="10.199999999999999" x14ac:dyDescent="0.25">
      <c r="A33" s="225"/>
      <c r="B33" s="226"/>
      <c r="C33" s="221" t="s">
        <v>132</v>
      </c>
      <c r="D33" s="227" t="s">
        <v>102</v>
      </c>
      <c r="E33" s="228" t="s">
        <v>174</v>
      </c>
      <c r="F33" s="226"/>
      <c r="G33" s="229">
        <v>2618.34</v>
      </c>
      <c r="H33" s="226"/>
      <c r="I33" s="230"/>
      <c r="AF33" s="191" t="s">
        <v>132</v>
      </c>
      <c r="AG33" s="191" t="s">
        <v>103</v>
      </c>
      <c r="AH33" s="190" t="s">
        <v>103</v>
      </c>
      <c r="AI33" s="190" t="s">
        <v>134</v>
      </c>
      <c r="AJ33" s="190" t="s">
        <v>90</v>
      </c>
      <c r="AK33" s="191" t="s">
        <v>124</v>
      </c>
    </row>
    <row r="34" spans="1:51" s="182" customFormat="1" ht="22.95" customHeight="1" x14ac:dyDescent="0.25">
      <c r="A34" s="206"/>
      <c r="B34" s="207"/>
      <c r="C34" s="208" t="s">
        <v>121</v>
      </c>
      <c r="D34" s="211" t="s">
        <v>170</v>
      </c>
      <c r="E34" s="211" t="s">
        <v>175</v>
      </c>
      <c r="F34" s="207"/>
      <c r="G34" s="207"/>
      <c r="H34" s="207"/>
      <c r="I34" s="212">
        <f>AW34</f>
        <v>0</v>
      </c>
      <c r="AD34" s="183" t="s">
        <v>90</v>
      </c>
      <c r="AF34" s="184" t="s">
        <v>121</v>
      </c>
      <c r="AG34" s="184" t="s">
        <v>90</v>
      </c>
      <c r="AK34" s="183" t="s">
        <v>124</v>
      </c>
      <c r="AW34" s="185">
        <f>SUM(AW35:AW54)</f>
        <v>0</v>
      </c>
    </row>
    <row r="35" spans="1:51" s="180" customFormat="1" ht="33" customHeight="1" x14ac:dyDescent="0.25">
      <c r="A35" s="197"/>
      <c r="B35" s="213" t="s">
        <v>176</v>
      </c>
      <c r="C35" s="213" t="s">
        <v>126</v>
      </c>
      <c r="D35" s="214" t="s">
        <v>177</v>
      </c>
      <c r="E35" s="215" t="s">
        <v>178</v>
      </c>
      <c r="F35" s="216" t="s">
        <v>179</v>
      </c>
      <c r="G35" s="217">
        <v>843</v>
      </c>
      <c r="H35" s="253"/>
      <c r="I35" s="218">
        <f>ROUND(H35*G35,2)</f>
        <v>0</v>
      </c>
      <c r="AD35" s="186" t="s">
        <v>130</v>
      </c>
      <c r="AF35" s="186" t="s">
        <v>126</v>
      </c>
      <c r="AG35" s="186" t="s">
        <v>103</v>
      </c>
      <c r="AK35" s="179" t="s">
        <v>124</v>
      </c>
      <c r="AQ35" s="187" t="e">
        <f>IF(#REF!="základní",I35,0)</f>
        <v>#REF!</v>
      </c>
      <c r="AR35" s="187" t="e">
        <f>IF(#REF!="snížená",I35,0)</f>
        <v>#REF!</v>
      </c>
      <c r="AS35" s="187" t="e">
        <f>IF(#REF!="zákl. přenesená",I35,0)</f>
        <v>#REF!</v>
      </c>
      <c r="AT35" s="187" t="e">
        <f>IF(#REF!="sníž. přenesená",I35,0)</f>
        <v>#REF!</v>
      </c>
      <c r="AU35" s="187" t="e">
        <f>IF(#REF!="nulová",I35,0)</f>
        <v>#REF!</v>
      </c>
      <c r="AV35" s="179" t="s">
        <v>90</v>
      </c>
      <c r="AW35" s="187">
        <f>ROUND(H35*G35,2)</f>
        <v>0</v>
      </c>
      <c r="AX35" s="179" t="s">
        <v>130</v>
      </c>
      <c r="AY35" s="186" t="s">
        <v>180</v>
      </c>
    </row>
    <row r="36" spans="1:51" s="190" customFormat="1" ht="10.199999999999999" x14ac:dyDescent="0.25">
      <c r="A36" s="225"/>
      <c r="B36" s="226"/>
      <c r="C36" s="221" t="s">
        <v>132</v>
      </c>
      <c r="D36" s="227" t="s">
        <v>107</v>
      </c>
      <c r="E36" s="228" t="s">
        <v>181</v>
      </c>
      <c r="F36" s="226"/>
      <c r="G36" s="229">
        <v>561</v>
      </c>
      <c r="H36" s="226"/>
      <c r="I36" s="230"/>
      <c r="AF36" s="191" t="s">
        <v>132</v>
      </c>
      <c r="AG36" s="191" t="s">
        <v>103</v>
      </c>
      <c r="AH36" s="190" t="s">
        <v>103</v>
      </c>
      <c r="AI36" s="190" t="s">
        <v>134</v>
      </c>
      <c r="AJ36" s="190" t="s">
        <v>123</v>
      </c>
      <c r="AK36" s="191" t="s">
        <v>124</v>
      </c>
    </row>
    <row r="37" spans="1:51" s="190" customFormat="1" ht="10.199999999999999" x14ac:dyDescent="0.25">
      <c r="A37" s="225"/>
      <c r="B37" s="226"/>
      <c r="C37" s="221" t="s">
        <v>132</v>
      </c>
      <c r="D37" s="227" t="s">
        <v>108</v>
      </c>
      <c r="E37" s="228" t="s">
        <v>182</v>
      </c>
      <c r="F37" s="226"/>
      <c r="G37" s="229">
        <v>282</v>
      </c>
      <c r="H37" s="226"/>
      <c r="I37" s="230"/>
      <c r="AF37" s="191" t="s">
        <v>132</v>
      </c>
      <c r="AG37" s="191" t="s">
        <v>103</v>
      </c>
      <c r="AH37" s="190" t="s">
        <v>103</v>
      </c>
      <c r="AI37" s="190" t="s">
        <v>134</v>
      </c>
      <c r="AJ37" s="190" t="s">
        <v>123</v>
      </c>
      <c r="AK37" s="191" t="s">
        <v>124</v>
      </c>
    </row>
    <row r="38" spans="1:51" s="192" customFormat="1" ht="10.199999999999999" x14ac:dyDescent="0.25">
      <c r="A38" s="231"/>
      <c r="B38" s="232"/>
      <c r="C38" s="221" t="s">
        <v>132</v>
      </c>
      <c r="D38" s="233" t="s">
        <v>102</v>
      </c>
      <c r="E38" s="234" t="s">
        <v>140</v>
      </c>
      <c r="F38" s="232"/>
      <c r="G38" s="235">
        <v>843</v>
      </c>
      <c r="H38" s="232"/>
      <c r="I38" s="236"/>
      <c r="AF38" s="193" t="s">
        <v>132</v>
      </c>
      <c r="AG38" s="193" t="s">
        <v>103</v>
      </c>
      <c r="AH38" s="192" t="s">
        <v>130</v>
      </c>
      <c r="AI38" s="192" t="s">
        <v>134</v>
      </c>
      <c r="AJ38" s="192" t="s">
        <v>90</v>
      </c>
      <c r="AK38" s="193" t="s">
        <v>124</v>
      </c>
    </row>
    <row r="39" spans="1:51" s="180" customFormat="1" ht="16.5" customHeight="1" x14ac:dyDescent="0.25">
      <c r="A39" s="197"/>
      <c r="B39" s="237" t="s">
        <v>183</v>
      </c>
      <c r="C39" s="237" t="s">
        <v>161</v>
      </c>
      <c r="D39" s="238" t="s">
        <v>184</v>
      </c>
      <c r="E39" s="239" t="s">
        <v>185</v>
      </c>
      <c r="F39" s="240" t="s">
        <v>179</v>
      </c>
      <c r="G39" s="241">
        <v>566.61</v>
      </c>
      <c r="H39" s="254"/>
      <c r="I39" s="242">
        <f>ROUND(H39*G39,2)</f>
        <v>0</v>
      </c>
      <c r="AD39" s="186" t="s">
        <v>164</v>
      </c>
      <c r="AF39" s="186" t="s">
        <v>161</v>
      </c>
      <c r="AG39" s="186" t="s">
        <v>103</v>
      </c>
      <c r="AK39" s="179" t="s">
        <v>124</v>
      </c>
      <c r="AQ39" s="187" t="e">
        <f>IF(#REF!="základní",I39,0)</f>
        <v>#REF!</v>
      </c>
      <c r="AR39" s="187" t="e">
        <f>IF(#REF!="snížená",I39,0)</f>
        <v>#REF!</v>
      </c>
      <c r="AS39" s="187" t="e">
        <f>IF(#REF!="zákl. přenesená",I39,0)</f>
        <v>#REF!</v>
      </c>
      <c r="AT39" s="187" t="e">
        <f>IF(#REF!="sníž. přenesená",I39,0)</f>
        <v>#REF!</v>
      </c>
      <c r="AU39" s="187" t="e">
        <f>IF(#REF!="nulová",I39,0)</f>
        <v>#REF!</v>
      </c>
      <c r="AV39" s="179" t="s">
        <v>90</v>
      </c>
      <c r="AW39" s="187">
        <f>ROUND(H39*G39,2)</f>
        <v>0</v>
      </c>
      <c r="AX39" s="179" t="s">
        <v>130</v>
      </c>
      <c r="AY39" s="186" t="s">
        <v>186</v>
      </c>
    </row>
    <row r="40" spans="1:51" s="190" customFormat="1" ht="10.199999999999999" x14ac:dyDescent="0.25">
      <c r="A40" s="225"/>
      <c r="B40" s="226"/>
      <c r="C40" s="221" t="s">
        <v>132</v>
      </c>
      <c r="D40" s="227" t="s">
        <v>102</v>
      </c>
      <c r="E40" s="228" t="s">
        <v>187</v>
      </c>
      <c r="F40" s="226"/>
      <c r="G40" s="229">
        <v>566.61</v>
      </c>
      <c r="H40" s="226"/>
      <c r="I40" s="230"/>
      <c r="AF40" s="191" t="s">
        <v>132</v>
      </c>
      <c r="AG40" s="191" t="s">
        <v>103</v>
      </c>
      <c r="AH40" s="190" t="s">
        <v>103</v>
      </c>
      <c r="AI40" s="190" t="s">
        <v>134</v>
      </c>
      <c r="AJ40" s="190" t="s">
        <v>90</v>
      </c>
      <c r="AK40" s="191" t="s">
        <v>124</v>
      </c>
    </row>
    <row r="41" spans="1:51" s="180" customFormat="1" ht="16.5" customHeight="1" x14ac:dyDescent="0.25">
      <c r="A41" s="197"/>
      <c r="B41" s="237" t="s">
        <v>188</v>
      </c>
      <c r="C41" s="237" t="s">
        <v>161</v>
      </c>
      <c r="D41" s="238" t="s">
        <v>189</v>
      </c>
      <c r="E41" s="239" t="s">
        <v>190</v>
      </c>
      <c r="F41" s="240" t="s">
        <v>179</v>
      </c>
      <c r="G41" s="241">
        <v>284.82</v>
      </c>
      <c r="H41" s="254"/>
      <c r="I41" s="242">
        <f>ROUND(H41*G41,2)</f>
        <v>0</v>
      </c>
      <c r="AD41" s="186" t="s">
        <v>164</v>
      </c>
      <c r="AF41" s="186" t="s">
        <v>161</v>
      </c>
      <c r="AG41" s="186" t="s">
        <v>103</v>
      </c>
      <c r="AK41" s="179" t="s">
        <v>124</v>
      </c>
      <c r="AQ41" s="187" t="e">
        <f>IF(#REF!="základní",I41,0)</f>
        <v>#REF!</v>
      </c>
      <c r="AR41" s="187" t="e">
        <f>IF(#REF!="snížená",I41,0)</f>
        <v>#REF!</v>
      </c>
      <c r="AS41" s="187" t="e">
        <f>IF(#REF!="zákl. přenesená",I41,0)</f>
        <v>#REF!</v>
      </c>
      <c r="AT41" s="187" t="e">
        <f>IF(#REF!="sníž. přenesená",I41,0)</f>
        <v>#REF!</v>
      </c>
      <c r="AU41" s="187" t="e">
        <f>IF(#REF!="nulová",I41,0)</f>
        <v>#REF!</v>
      </c>
      <c r="AV41" s="179" t="s">
        <v>90</v>
      </c>
      <c r="AW41" s="187">
        <f>ROUND(H41*G41,2)</f>
        <v>0</v>
      </c>
      <c r="AX41" s="179" t="s">
        <v>130</v>
      </c>
      <c r="AY41" s="186" t="s">
        <v>191</v>
      </c>
    </row>
    <row r="42" spans="1:51" s="190" customFormat="1" ht="10.199999999999999" x14ac:dyDescent="0.25">
      <c r="A42" s="225"/>
      <c r="B42" s="226"/>
      <c r="C42" s="221" t="s">
        <v>132</v>
      </c>
      <c r="D42" s="227" t="s">
        <v>102</v>
      </c>
      <c r="E42" s="228" t="s">
        <v>192</v>
      </c>
      <c r="F42" s="226"/>
      <c r="G42" s="229">
        <v>284.82</v>
      </c>
      <c r="H42" s="226"/>
      <c r="I42" s="230"/>
      <c r="AF42" s="191" t="s">
        <v>132</v>
      </c>
      <c r="AG42" s="191" t="s">
        <v>103</v>
      </c>
      <c r="AH42" s="190" t="s">
        <v>103</v>
      </c>
      <c r="AI42" s="190" t="s">
        <v>134</v>
      </c>
      <c r="AJ42" s="190" t="s">
        <v>90</v>
      </c>
      <c r="AK42" s="191" t="s">
        <v>124</v>
      </c>
    </row>
    <row r="43" spans="1:51" s="180" customFormat="1" ht="24.15" customHeight="1" x14ac:dyDescent="0.25">
      <c r="A43" s="197"/>
      <c r="B43" s="213" t="s">
        <v>193</v>
      </c>
      <c r="C43" s="213" t="s">
        <v>126</v>
      </c>
      <c r="D43" s="214" t="s">
        <v>194</v>
      </c>
      <c r="E43" s="215" t="s">
        <v>195</v>
      </c>
      <c r="F43" s="216" t="s">
        <v>179</v>
      </c>
      <c r="G43" s="217">
        <f>G46</f>
        <v>374.5</v>
      </c>
      <c r="H43" s="253"/>
      <c r="I43" s="218">
        <f>ROUND(H43*G43,2)</f>
        <v>0</v>
      </c>
      <c r="AD43" s="186" t="s">
        <v>130</v>
      </c>
      <c r="AF43" s="186" t="s">
        <v>126</v>
      </c>
      <c r="AG43" s="186" t="s">
        <v>103</v>
      </c>
      <c r="AK43" s="179" t="s">
        <v>124</v>
      </c>
      <c r="AQ43" s="187" t="e">
        <f>IF(#REF!="základní",I43,0)</f>
        <v>#REF!</v>
      </c>
      <c r="AR43" s="187" t="e">
        <f>IF(#REF!="snížená",I43,0)</f>
        <v>#REF!</v>
      </c>
      <c r="AS43" s="187" t="e">
        <f>IF(#REF!="zákl. přenesená",I43,0)</f>
        <v>#REF!</v>
      </c>
      <c r="AT43" s="187" t="e">
        <f>IF(#REF!="sníž. přenesená",I43,0)</f>
        <v>#REF!</v>
      </c>
      <c r="AU43" s="187" t="e">
        <f>IF(#REF!="nulová",I43,0)</f>
        <v>#REF!</v>
      </c>
      <c r="AV43" s="179" t="s">
        <v>90</v>
      </c>
      <c r="AW43" s="187">
        <f>ROUND(H43*G43,2)</f>
        <v>0</v>
      </c>
      <c r="AX43" s="179" t="s">
        <v>130</v>
      </c>
      <c r="AY43" s="186" t="s">
        <v>196</v>
      </c>
    </row>
    <row r="44" spans="1:51" s="190" customFormat="1" ht="10.199999999999999" x14ac:dyDescent="0.25">
      <c r="A44" s="225"/>
      <c r="B44" s="226"/>
      <c r="C44" s="221" t="s">
        <v>132</v>
      </c>
      <c r="D44" s="227" t="s">
        <v>109</v>
      </c>
      <c r="E44" s="228" t="s">
        <v>222</v>
      </c>
      <c r="F44" s="226"/>
      <c r="G44" s="229">
        <f>881-520</f>
        <v>361</v>
      </c>
      <c r="H44" s="226"/>
      <c r="I44" s="230"/>
      <c r="AF44" s="191" t="s">
        <v>132</v>
      </c>
      <c r="AG44" s="191" t="s">
        <v>103</v>
      </c>
      <c r="AH44" s="190" t="s">
        <v>103</v>
      </c>
      <c r="AI44" s="190" t="s">
        <v>134</v>
      </c>
      <c r="AJ44" s="190" t="s">
        <v>123</v>
      </c>
      <c r="AK44" s="191" t="s">
        <v>124</v>
      </c>
    </row>
    <row r="45" spans="1:51" s="190" customFormat="1" ht="10.199999999999999" x14ac:dyDescent="0.25">
      <c r="A45" s="225"/>
      <c r="B45" s="226"/>
      <c r="C45" s="221" t="s">
        <v>132</v>
      </c>
      <c r="D45" s="227" t="s">
        <v>110</v>
      </c>
      <c r="E45" s="228" t="s">
        <v>197</v>
      </c>
      <c r="F45" s="226"/>
      <c r="G45" s="229">
        <v>13.5</v>
      </c>
      <c r="H45" s="226"/>
      <c r="I45" s="230"/>
      <c r="AF45" s="191" t="s">
        <v>132</v>
      </c>
      <c r="AG45" s="191" t="s">
        <v>103</v>
      </c>
      <c r="AH45" s="190" t="s">
        <v>103</v>
      </c>
      <c r="AI45" s="190" t="s">
        <v>134</v>
      </c>
      <c r="AJ45" s="190" t="s">
        <v>123</v>
      </c>
      <c r="AK45" s="191" t="s">
        <v>124</v>
      </c>
    </row>
    <row r="46" spans="1:51" s="192" customFormat="1" ht="10.199999999999999" x14ac:dyDescent="0.25">
      <c r="A46" s="231"/>
      <c r="B46" s="232"/>
      <c r="C46" s="221" t="s">
        <v>132</v>
      </c>
      <c r="D46" s="233" t="s">
        <v>102</v>
      </c>
      <c r="E46" s="234" t="s">
        <v>140</v>
      </c>
      <c r="F46" s="232"/>
      <c r="G46" s="235">
        <f>SUM(G44:G45)</f>
        <v>374.5</v>
      </c>
      <c r="H46" s="232"/>
      <c r="I46" s="236"/>
      <c r="AF46" s="193" t="s">
        <v>132</v>
      </c>
      <c r="AG46" s="193" t="s">
        <v>103</v>
      </c>
      <c r="AH46" s="192" t="s">
        <v>130</v>
      </c>
      <c r="AI46" s="192" t="s">
        <v>134</v>
      </c>
      <c r="AJ46" s="192" t="s">
        <v>90</v>
      </c>
      <c r="AK46" s="193" t="s">
        <v>124</v>
      </c>
    </row>
    <row r="47" spans="1:51" s="180" customFormat="1" ht="16.5" customHeight="1" x14ac:dyDescent="0.25">
      <c r="A47" s="197"/>
      <c r="B47" s="237" t="s">
        <v>198</v>
      </c>
      <c r="C47" s="237" t="s">
        <v>161</v>
      </c>
      <c r="D47" s="238" t="s">
        <v>199</v>
      </c>
      <c r="E47" s="239" t="s">
        <v>200</v>
      </c>
      <c r="F47" s="240" t="s">
        <v>179</v>
      </c>
      <c r="G47" s="241">
        <f>G48</f>
        <v>378.245</v>
      </c>
      <c r="H47" s="254"/>
      <c r="I47" s="242">
        <f>ROUND(H47*G47,2)</f>
        <v>0</v>
      </c>
      <c r="AD47" s="186" t="s">
        <v>164</v>
      </c>
      <c r="AF47" s="186" t="s">
        <v>161</v>
      </c>
      <c r="AG47" s="186" t="s">
        <v>103</v>
      </c>
      <c r="AK47" s="179" t="s">
        <v>124</v>
      </c>
      <c r="AQ47" s="187" t="e">
        <f>IF(#REF!="základní",I47,0)</f>
        <v>#REF!</v>
      </c>
      <c r="AR47" s="187" t="e">
        <f>IF(#REF!="snížená",I47,0)</f>
        <v>#REF!</v>
      </c>
      <c r="AS47" s="187" t="e">
        <f>IF(#REF!="zákl. přenesená",I47,0)</f>
        <v>#REF!</v>
      </c>
      <c r="AT47" s="187" t="e">
        <f>IF(#REF!="sníž. přenesená",I47,0)</f>
        <v>#REF!</v>
      </c>
      <c r="AU47" s="187" t="e">
        <f>IF(#REF!="nulová",I47,0)</f>
        <v>#REF!</v>
      </c>
      <c r="AV47" s="179" t="s">
        <v>90</v>
      </c>
      <c r="AW47" s="187">
        <f>ROUND(H47*G47,2)</f>
        <v>0</v>
      </c>
      <c r="AX47" s="179" t="s">
        <v>130</v>
      </c>
      <c r="AY47" s="186" t="s">
        <v>201</v>
      </c>
    </row>
    <row r="48" spans="1:51" s="190" customFormat="1" ht="10.199999999999999" x14ac:dyDescent="0.25">
      <c r="A48" s="225"/>
      <c r="B48" s="226"/>
      <c r="C48" s="221" t="s">
        <v>132</v>
      </c>
      <c r="D48" s="227" t="s">
        <v>102</v>
      </c>
      <c r="E48" s="228" t="s">
        <v>202</v>
      </c>
      <c r="F48" s="226"/>
      <c r="G48" s="229">
        <f>374.5*1.01</f>
        <v>378.245</v>
      </c>
      <c r="H48" s="226"/>
      <c r="I48" s="230"/>
      <c r="AF48" s="191" t="s">
        <v>132</v>
      </c>
      <c r="AG48" s="191" t="s">
        <v>103</v>
      </c>
      <c r="AH48" s="190" t="s">
        <v>103</v>
      </c>
      <c r="AI48" s="190" t="s">
        <v>134</v>
      </c>
      <c r="AJ48" s="190" t="s">
        <v>90</v>
      </c>
      <c r="AK48" s="191" t="s">
        <v>124</v>
      </c>
    </row>
    <row r="49" spans="1:51" s="180" customFormat="1" ht="16.5" customHeight="1" x14ac:dyDescent="0.25">
      <c r="A49" s="197"/>
      <c r="B49" s="237" t="s">
        <v>203</v>
      </c>
      <c r="C49" s="237" t="s">
        <v>161</v>
      </c>
      <c r="D49" s="238" t="s">
        <v>204</v>
      </c>
      <c r="E49" s="239" t="s">
        <v>205</v>
      </c>
      <c r="F49" s="240" t="s">
        <v>179</v>
      </c>
      <c r="G49" s="241">
        <v>14.175000000000001</v>
      </c>
      <c r="H49" s="254"/>
      <c r="I49" s="242">
        <f>ROUND(H49*G49,2)</f>
        <v>0</v>
      </c>
      <c r="AD49" s="186" t="s">
        <v>164</v>
      </c>
      <c r="AF49" s="186" t="s">
        <v>161</v>
      </c>
      <c r="AG49" s="186" t="s">
        <v>103</v>
      </c>
      <c r="AK49" s="179" t="s">
        <v>124</v>
      </c>
      <c r="AQ49" s="187" t="e">
        <f>IF(#REF!="základní",I49,0)</f>
        <v>#REF!</v>
      </c>
      <c r="AR49" s="187" t="e">
        <f>IF(#REF!="snížená",I49,0)</f>
        <v>#REF!</v>
      </c>
      <c r="AS49" s="187" t="e">
        <f>IF(#REF!="zákl. přenesená",I49,0)</f>
        <v>#REF!</v>
      </c>
      <c r="AT49" s="187" t="e">
        <f>IF(#REF!="sníž. přenesená",I49,0)</f>
        <v>#REF!</v>
      </c>
      <c r="AU49" s="187" t="e">
        <f>IF(#REF!="nulová",I49,0)</f>
        <v>#REF!</v>
      </c>
      <c r="AV49" s="179" t="s">
        <v>90</v>
      </c>
      <c r="AW49" s="187">
        <f>ROUND(H49*G49,2)</f>
        <v>0</v>
      </c>
      <c r="AX49" s="179" t="s">
        <v>130</v>
      </c>
      <c r="AY49" s="186" t="s">
        <v>206</v>
      </c>
    </row>
    <row r="50" spans="1:51" s="190" customFormat="1" ht="10.199999999999999" x14ac:dyDescent="0.25">
      <c r="A50" s="225"/>
      <c r="B50" s="226"/>
      <c r="C50" s="221" t="s">
        <v>132</v>
      </c>
      <c r="D50" s="227" t="s">
        <v>102</v>
      </c>
      <c r="E50" s="228" t="s">
        <v>207</v>
      </c>
      <c r="F50" s="226"/>
      <c r="G50" s="229">
        <v>14.175000000000001</v>
      </c>
      <c r="H50" s="226"/>
      <c r="I50" s="230"/>
      <c r="AF50" s="191" t="s">
        <v>132</v>
      </c>
      <c r="AG50" s="191" t="s">
        <v>103</v>
      </c>
      <c r="AH50" s="190" t="s">
        <v>103</v>
      </c>
      <c r="AI50" s="190" t="s">
        <v>134</v>
      </c>
      <c r="AJ50" s="190" t="s">
        <v>90</v>
      </c>
      <c r="AK50" s="191" t="s">
        <v>124</v>
      </c>
    </row>
    <row r="51" spans="1:51" s="180" customFormat="1" ht="24.15" customHeight="1" x14ac:dyDescent="0.25">
      <c r="A51" s="197"/>
      <c r="B51" s="213" t="s">
        <v>208</v>
      </c>
      <c r="C51" s="213" t="s">
        <v>126</v>
      </c>
      <c r="D51" s="214" t="s">
        <v>209</v>
      </c>
      <c r="E51" s="215" t="s">
        <v>210</v>
      </c>
      <c r="F51" s="216" t="s">
        <v>179</v>
      </c>
      <c r="G51" s="217">
        <v>88</v>
      </c>
      <c r="H51" s="253"/>
      <c r="I51" s="218">
        <f>ROUND(H51*G51,2)</f>
        <v>0</v>
      </c>
      <c r="AD51" s="186" t="s">
        <v>130</v>
      </c>
      <c r="AF51" s="186" t="s">
        <v>126</v>
      </c>
      <c r="AG51" s="186" t="s">
        <v>103</v>
      </c>
      <c r="AK51" s="179" t="s">
        <v>124</v>
      </c>
      <c r="AQ51" s="187" t="e">
        <f>IF(#REF!="základní",I51,0)</f>
        <v>#REF!</v>
      </c>
      <c r="AR51" s="187" t="e">
        <f>IF(#REF!="snížená",I51,0)</f>
        <v>#REF!</v>
      </c>
      <c r="AS51" s="187" t="e">
        <f>IF(#REF!="zákl. přenesená",I51,0)</f>
        <v>#REF!</v>
      </c>
      <c r="AT51" s="187" t="e">
        <f>IF(#REF!="sníž. přenesená",I51,0)</f>
        <v>#REF!</v>
      </c>
      <c r="AU51" s="187" t="e">
        <f>IF(#REF!="nulová",I51,0)</f>
        <v>#REF!</v>
      </c>
      <c r="AV51" s="179" t="s">
        <v>90</v>
      </c>
      <c r="AW51" s="187">
        <f>ROUND(H51*G51,2)</f>
        <v>0</v>
      </c>
      <c r="AX51" s="179" t="s">
        <v>130</v>
      </c>
      <c r="AY51" s="186" t="s">
        <v>211</v>
      </c>
    </row>
    <row r="52" spans="1:51" s="190" customFormat="1" ht="10.199999999999999" x14ac:dyDescent="0.25">
      <c r="A52" s="225"/>
      <c r="B52" s="226"/>
      <c r="C52" s="221" t="s">
        <v>132</v>
      </c>
      <c r="D52" s="227" t="s">
        <v>102</v>
      </c>
      <c r="E52" s="228" t="s">
        <v>212</v>
      </c>
      <c r="F52" s="226"/>
      <c r="G52" s="229">
        <v>88</v>
      </c>
      <c r="H52" s="226"/>
      <c r="I52" s="230"/>
      <c r="AF52" s="191" t="s">
        <v>132</v>
      </c>
      <c r="AG52" s="191" t="s">
        <v>103</v>
      </c>
      <c r="AH52" s="190" t="s">
        <v>103</v>
      </c>
      <c r="AI52" s="190" t="s">
        <v>134</v>
      </c>
      <c r="AJ52" s="190" t="s">
        <v>90</v>
      </c>
      <c r="AK52" s="191" t="s">
        <v>124</v>
      </c>
    </row>
    <row r="53" spans="1:51" s="180" customFormat="1" ht="24.15" customHeight="1" x14ac:dyDescent="0.25">
      <c r="A53" s="197"/>
      <c r="B53" s="237" t="s">
        <v>213</v>
      </c>
      <c r="C53" s="237" t="s">
        <v>161</v>
      </c>
      <c r="D53" s="238" t="s">
        <v>214</v>
      </c>
      <c r="E53" s="239" t="s">
        <v>215</v>
      </c>
      <c r="F53" s="240" t="s">
        <v>179</v>
      </c>
      <c r="G53" s="241">
        <v>89.76</v>
      </c>
      <c r="H53" s="254"/>
      <c r="I53" s="242">
        <f>ROUND(H53*G53,2)</f>
        <v>0</v>
      </c>
      <c r="AD53" s="186" t="s">
        <v>164</v>
      </c>
      <c r="AF53" s="186" t="s">
        <v>161</v>
      </c>
      <c r="AG53" s="186" t="s">
        <v>103</v>
      </c>
      <c r="AK53" s="179" t="s">
        <v>124</v>
      </c>
      <c r="AQ53" s="187" t="e">
        <f>IF(#REF!="základní",I53,0)</f>
        <v>#REF!</v>
      </c>
      <c r="AR53" s="187" t="e">
        <f>IF(#REF!="snížená",I53,0)</f>
        <v>#REF!</v>
      </c>
      <c r="AS53" s="187" t="e">
        <f>IF(#REF!="zákl. přenesená",I53,0)</f>
        <v>#REF!</v>
      </c>
      <c r="AT53" s="187" t="e">
        <f>IF(#REF!="sníž. přenesená",I53,0)</f>
        <v>#REF!</v>
      </c>
      <c r="AU53" s="187" t="e">
        <f>IF(#REF!="nulová",I53,0)</f>
        <v>#REF!</v>
      </c>
      <c r="AV53" s="179" t="s">
        <v>90</v>
      </c>
      <c r="AW53" s="187">
        <f>ROUND(H53*G53,2)</f>
        <v>0</v>
      </c>
      <c r="AX53" s="179" t="s">
        <v>130</v>
      </c>
      <c r="AY53" s="186" t="s">
        <v>216</v>
      </c>
    </row>
    <row r="54" spans="1:51" s="190" customFormat="1" ht="10.199999999999999" x14ac:dyDescent="0.25">
      <c r="A54" s="225"/>
      <c r="B54" s="226"/>
      <c r="C54" s="221" t="s">
        <v>132</v>
      </c>
      <c r="D54" s="227" t="s">
        <v>102</v>
      </c>
      <c r="E54" s="228" t="s">
        <v>217</v>
      </c>
      <c r="F54" s="226"/>
      <c r="G54" s="229">
        <v>89.76</v>
      </c>
      <c r="H54" s="226"/>
      <c r="I54" s="230"/>
      <c r="AF54" s="191" t="s">
        <v>132</v>
      </c>
      <c r="AG54" s="191" t="s">
        <v>103</v>
      </c>
      <c r="AH54" s="190" t="s">
        <v>103</v>
      </c>
      <c r="AI54" s="190" t="s">
        <v>134</v>
      </c>
      <c r="AJ54" s="190" t="s">
        <v>90</v>
      </c>
      <c r="AK54" s="191" t="s">
        <v>124</v>
      </c>
    </row>
    <row r="55" spans="1:51" s="190" customFormat="1" ht="22.8" x14ac:dyDescent="0.25">
      <c r="A55" s="256"/>
      <c r="B55" s="257">
        <v>18</v>
      </c>
      <c r="C55" s="258" t="s">
        <v>126</v>
      </c>
      <c r="D55" s="259" t="s">
        <v>228</v>
      </c>
      <c r="E55" s="260" t="s">
        <v>229</v>
      </c>
      <c r="F55" s="261" t="s">
        <v>230</v>
      </c>
      <c r="G55" s="262">
        <f>0.408*290+0.08922*2686.5+0.131*2767.632+0.11162*2567+0.176*2618.34+0.1554*843+0.05612*566.61+0.08*284.82+0.10095*374.5+0.024*378.245+0.028*14.175+0.00103*89.76</f>
        <v>1700.8846629999998</v>
      </c>
      <c r="H55" s="254"/>
      <c r="I55" s="263">
        <f>ROUND(H55*G55,2)</f>
        <v>0</v>
      </c>
      <c r="AF55" s="191"/>
      <c r="AG55" s="191"/>
      <c r="AK55" s="191"/>
    </row>
    <row r="56" spans="1:51" s="180" customFormat="1" ht="52.2" customHeight="1" x14ac:dyDescent="0.25">
      <c r="A56" s="243"/>
      <c r="B56" s="244"/>
      <c r="C56" s="244"/>
      <c r="D56" s="244"/>
      <c r="E56" s="255" t="s">
        <v>231</v>
      </c>
      <c r="F56" s="244"/>
      <c r="G56" s="244"/>
      <c r="H56" s="244"/>
      <c r="I56" s="245"/>
    </row>
  </sheetData>
  <sheetProtection algorithmName="SHA-512" hashValue="1uM8xCs4TiW01SSJsEVY5QxzqmEKvIK306SM4NisIJ6QKFHs8kcoTaYrmSV/xhJcsL/t6YYRoCUfbUqokuj/sA==" saltValue="UAW7s/w58ms8c5kVu2MxaA==" spinCount="100000" sheet="1" objects="1" scenarios="1"/>
  <pageMargins left="0.7" right="0.7" top="0.78740157499999996" bottom="0.78740157499999996" header="0.3" footer="0.3"/>
  <pageSetup paperSize="9" scale="83" orientation="portrait" horizontalDpi="4294967293" r:id="rId1"/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Stavba</vt:lpstr>
      <vt:lpstr>VzorPolozky</vt:lpstr>
      <vt:lpstr>SO 31 Rekapitulace</vt:lpstr>
      <vt:lpstr>SO 31 Rozpočet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31 Rekapitulace'!Názvy_tisku</vt:lpstr>
      <vt:lpstr>oadresa</vt:lpstr>
      <vt:lpstr>Stavba!Objednatel</vt:lpstr>
      <vt:lpstr>Stavba!Objekt</vt:lpstr>
      <vt:lpstr>'SO 31 Rekapitulace'!Oblast_tisku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Libuse</dc:creator>
  <cp:lastModifiedBy>Jan Tejmar</cp:lastModifiedBy>
  <cp:lastPrinted>2019-03-19T12:27:02Z</cp:lastPrinted>
  <dcterms:created xsi:type="dcterms:W3CDTF">2009-04-08T07:15:50Z</dcterms:created>
  <dcterms:modified xsi:type="dcterms:W3CDTF">2024-01-08T10:22:47Z</dcterms:modified>
</cp:coreProperties>
</file>