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use\Desktop\Polanka\Polanka revize září 2023\02_Soupis_stavebnich_praci_dodavek_a_sluzeb\02_Soupis_stavebnich_praci_dodavek_a_sluzeb\"/>
    </mc:Choice>
  </mc:AlternateContent>
  <xr:revisionPtr revIDLastSave="0" documentId="13_ncr:1_{3A843268-222C-4C83-82B5-34B053A2BF21}" xr6:coauthVersionLast="47" xr6:coauthVersionMax="47" xr10:uidLastSave="{00000000-0000-0000-0000-000000000000}"/>
  <bookViews>
    <workbookView xWindow="-28920" yWindow="555" windowWidth="29040" windowHeight="15720" firstSheet="2" activeTab="2" xr2:uid="{00000000-000D-0000-FFFF-FFFF00000000}"/>
  </bookViews>
  <sheets>
    <sheet name="Stavba" sheetId="1" r:id="rId1"/>
    <sheet name="VzorPolozky" sheetId="10" state="hidden" r:id="rId2"/>
    <sheet name="SO 35_oplocení" sheetId="17" r:id="rId3"/>
    <sheet name="SO 50 D 1.7 Pol" sheetId="12" r:id="rId4"/>
    <sheet name="SO 50 D 1.8 Rekapitulace" sheetId="13" r:id="rId5"/>
    <sheet name="SO 50 D 1.8 Rozpočet" sheetId="16" r:id="rId6"/>
    <sheet name="SO 50 D 1.9 Rekapitulace" sheetId="14" r:id="rId7"/>
    <sheet name="SO 50 D1.9 Rozpočet" sheetId="15" r:id="rId8"/>
  </sheets>
  <externalReferences>
    <externalReference r:id="rId9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'SO 50 D 1.7 Pol'!$1:$7</definedName>
    <definedName name="_xlnm.Print_Titles" localSheetId="4">'SO 50 D 1.8 Rekapitulace'!$1:$7</definedName>
    <definedName name="_xlnm.Print_Titles" localSheetId="6">'SO 50 D 1.9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'SO 50 D 1.7 Pol'!$A$1:$Y$23</definedName>
    <definedName name="_xlnm.Print_Area" localSheetId="4">'SO 50 D 1.8 Rekapitulace'!$A$1:$Y$20</definedName>
    <definedName name="_xlnm.Print_Area" localSheetId="6">'SO 50 D 1.9 Rekapitulace'!$A$1:$Y$21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7" l="1"/>
  <c r="E28" i="17"/>
  <c r="H46" i="15"/>
  <c r="F46" i="15"/>
  <c r="H43" i="15"/>
  <c r="H42" i="15"/>
  <c r="H41" i="15"/>
  <c r="F43" i="15"/>
  <c r="F42" i="15"/>
  <c r="F41" i="15"/>
  <c r="AE37" i="17"/>
  <c r="V35" i="17"/>
  <c r="Q35" i="17"/>
  <c r="O35" i="17"/>
  <c r="K35" i="17"/>
  <c r="I35" i="17"/>
  <c r="G35" i="17"/>
  <c r="M35" i="17" s="1"/>
  <c r="V34" i="17"/>
  <c r="Q34" i="17"/>
  <c r="O34" i="17"/>
  <c r="K34" i="17"/>
  <c r="I34" i="17"/>
  <c r="G34" i="17"/>
  <c r="M34" i="17" s="1"/>
  <c r="V33" i="17"/>
  <c r="Q33" i="17"/>
  <c r="O33" i="17"/>
  <c r="K33" i="17"/>
  <c r="I33" i="17"/>
  <c r="G33" i="17"/>
  <c r="V32" i="17"/>
  <c r="Q32" i="17"/>
  <c r="O32" i="17"/>
  <c r="K32" i="17"/>
  <c r="I32" i="17"/>
  <c r="G32" i="17"/>
  <c r="M32" i="17" s="1"/>
  <c r="V31" i="17"/>
  <c r="Q31" i="17"/>
  <c r="O31" i="17"/>
  <c r="K31" i="17"/>
  <c r="I31" i="17"/>
  <c r="G31" i="17"/>
  <c r="M31" i="17" s="1"/>
  <c r="O29" i="17"/>
  <c r="E29" i="17"/>
  <c r="K29" i="17" s="1"/>
  <c r="V27" i="17"/>
  <c r="Q27" i="17"/>
  <c r="O27" i="17"/>
  <c r="K27" i="17"/>
  <c r="I27" i="17"/>
  <c r="G27" i="17"/>
  <c r="M27" i="17" s="1"/>
  <c r="V25" i="17"/>
  <c r="Q25" i="17"/>
  <c r="O25" i="17"/>
  <c r="K25" i="17"/>
  <c r="I25" i="17"/>
  <c r="G25" i="17"/>
  <c r="M25" i="17" s="1"/>
  <c r="V22" i="17"/>
  <c r="V21" i="17" s="1"/>
  <c r="Q22" i="17"/>
  <c r="Q21" i="17" s="1"/>
  <c r="O22" i="17"/>
  <c r="O21" i="17" s="1"/>
  <c r="K22" i="17"/>
  <c r="K21" i="17" s="1"/>
  <c r="I22" i="17"/>
  <c r="I21" i="17" s="1"/>
  <c r="G22" i="17"/>
  <c r="M22" i="17" s="1"/>
  <c r="M21" i="17" s="1"/>
  <c r="G21" i="17"/>
  <c r="E19" i="17"/>
  <c r="V19" i="17" s="1"/>
  <c r="V18" i="17" s="1"/>
  <c r="V17" i="17"/>
  <c r="Q17" i="17"/>
  <c r="O17" i="17"/>
  <c r="K17" i="17"/>
  <c r="I17" i="17"/>
  <c r="G17" i="17"/>
  <c r="M17" i="17" s="1"/>
  <c r="V16" i="17"/>
  <c r="Q16" i="17"/>
  <c r="O16" i="17"/>
  <c r="K16" i="17"/>
  <c r="I16" i="17"/>
  <c r="G16" i="17"/>
  <c r="M16" i="17" s="1"/>
  <c r="V15" i="17"/>
  <c r="Q15" i="17"/>
  <c r="O15" i="17"/>
  <c r="K15" i="17"/>
  <c r="I15" i="17"/>
  <c r="G15" i="17"/>
  <c r="M15" i="17" s="1"/>
  <c r="V14" i="17"/>
  <c r="Q14" i="17"/>
  <c r="O14" i="17"/>
  <c r="K14" i="17"/>
  <c r="I14" i="17"/>
  <c r="G14" i="17"/>
  <c r="M14" i="17" s="1"/>
  <c r="V12" i="17"/>
  <c r="Q12" i="17"/>
  <c r="O12" i="17"/>
  <c r="K12" i="17"/>
  <c r="I12" i="17"/>
  <c r="G12" i="17"/>
  <c r="M12" i="17" s="1"/>
  <c r="E9" i="17"/>
  <c r="I9" i="17" s="1"/>
  <c r="F44" i="1"/>
  <c r="AX35" i="16"/>
  <c r="AX34" i="16" s="1"/>
  <c r="I34" i="16" s="1"/>
  <c r="AV35" i="16"/>
  <c r="AU35" i="16"/>
  <c r="AT35" i="16"/>
  <c r="AS35" i="16"/>
  <c r="I35" i="16"/>
  <c r="AR35" i="16" s="1"/>
  <c r="AX32" i="16"/>
  <c r="AV32" i="16"/>
  <c r="AU32" i="16"/>
  <c r="AT32" i="16"/>
  <c r="AS32" i="16"/>
  <c r="I32" i="16"/>
  <c r="AR32" i="16" s="1"/>
  <c r="AX31" i="16"/>
  <c r="AV31" i="16"/>
  <c r="AU31" i="16"/>
  <c r="AT31" i="16"/>
  <c r="AS31" i="16"/>
  <c r="I31" i="16"/>
  <c r="AR31" i="16" s="1"/>
  <c r="AX29" i="16"/>
  <c r="AV29" i="16"/>
  <c r="AU29" i="16"/>
  <c r="AT29" i="16"/>
  <c r="AS29" i="16"/>
  <c r="I29" i="16"/>
  <c r="AR29" i="16" s="1"/>
  <c r="AX27" i="16"/>
  <c r="AV27" i="16"/>
  <c r="AU27" i="16"/>
  <c r="AT27" i="16"/>
  <c r="AS27" i="16"/>
  <c r="I27" i="16"/>
  <c r="AR27" i="16" s="1"/>
  <c r="AX23" i="16"/>
  <c r="AV23" i="16"/>
  <c r="AU23" i="16"/>
  <c r="AT23" i="16"/>
  <c r="AS23" i="16"/>
  <c r="I23" i="16"/>
  <c r="AR23" i="16" s="1"/>
  <c r="AX20" i="16"/>
  <c r="AV20" i="16"/>
  <c r="AU20" i="16"/>
  <c r="AT20" i="16"/>
  <c r="AS20" i="16"/>
  <c r="I20" i="16"/>
  <c r="AR20" i="16" s="1"/>
  <c r="AX18" i="16"/>
  <c r="AV18" i="16"/>
  <c r="AU18" i="16"/>
  <c r="AT18" i="16"/>
  <c r="AS18" i="16"/>
  <c r="I18" i="16"/>
  <c r="AR18" i="16" s="1"/>
  <c r="AX16" i="16"/>
  <c r="AV16" i="16"/>
  <c r="AU16" i="16"/>
  <c r="AT16" i="16"/>
  <c r="AS16" i="16"/>
  <c r="I16" i="16"/>
  <c r="AR16" i="16" s="1"/>
  <c r="AX14" i="16"/>
  <c r="AV14" i="16"/>
  <c r="AU14" i="16"/>
  <c r="AT14" i="16"/>
  <c r="AS14" i="16"/>
  <c r="I14" i="16"/>
  <c r="AR14" i="16" s="1"/>
  <c r="AX7" i="16"/>
  <c r="AX6" i="16" s="1"/>
  <c r="I6" i="16" s="1"/>
  <c r="AV7" i="16"/>
  <c r="AU7" i="16"/>
  <c r="AT7" i="16"/>
  <c r="AS7" i="16"/>
  <c r="I7" i="16"/>
  <c r="AR7" i="16" s="1"/>
  <c r="H47" i="15"/>
  <c r="H48" i="15"/>
  <c r="H49" i="15"/>
  <c r="H50" i="15"/>
  <c r="H51" i="15"/>
  <c r="H45" i="15"/>
  <c r="F47" i="15"/>
  <c r="F48" i="15"/>
  <c r="F49" i="15"/>
  <c r="F50" i="15"/>
  <c r="F51" i="15"/>
  <c r="F45" i="15"/>
  <c r="F39" i="15"/>
  <c r="F40" i="15"/>
  <c r="F38" i="15"/>
  <c r="H39" i="15"/>
  <c r="H40" i="15"/>
  <c r="H38" i="15"/>
  <c r="H36" i="15"/>
  <c r="H35" i="15" s="1"/>
  <c r="F36" i="15"/>
  <c r="F35" i="15" s="1"/>
  <c r="H33" i="15"/>
  <c r="H34" i="15"/>
  <c r="H32" i="15"/>
  <c r="F33" i="15"/>
  <c r="F34" i="15"/>
  <c r="F32" i="15"/>
  <c r="I9" i="14"/>
  <c r="I8" i="14" s="1"/>
  <c r="K9" i="14"/>
  <c r="K8" i="14" s="1"/>
  <c r="O9" i="14"/>
  <c r="O8" i="14" s="1"/>
  <c r="Q9" i="14"/>
  <c r="Q8" i="14" s="1"/>
  <c r="V9" i="14"/>
  <c r="V8" i="14" s="1"/>
  <c r="AE11" i="14"/>
  <c r="F43" i="1" s="1"/>
  <c r="I9" i="13"/>
  <c r="I8" i="13" s="1"/>
  <c r="K9" i="13"/>
  <c r="K8" i="13" s="1"/>
  <c r="O9" i="13"/>
  <c r="O8" i="13" s="1"/>
  <c r="Q9" i="13"/>
  <c r="Q8" i="13" s="1"/>
  <c r="V9" i="13"/>
  <c r="V8" i="13" s="1"/>
  <c r="AE11" i="13"/>
  <c r="F42" i="1" s="1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AE13" i="12"/>
  <c r="F41" i="1" s="1"/>
  <c r="I20" i="1"/>
  <c r="I19" i="1"/>
  <c r="J28" i="1"/>
  <c r="J26" i="1"/>
  <c r="G38" i="1"/>
  <c r="F38" i="1"/>
  <c r="J23" i="1"/>
  <c r="J24" i="1"/>
  <c r="J25" i="1"/>
  <c r="J27" i="1"/>
  <c r="E24" i="1"/>
  <c r="E26" i="1"/>
  <c r="Q29" i="17" l="1"/>
  <c r="Q24" i="17" s="1"/>
  <c r="V9" i="17"/>
  <c r="V8" i="17" s="1"/>
  <c r="K9" i="17"/>
  <c r="K8" i="17" s="1"/>
  <c r="I29" i="17"/>
  <c r="I24" i="17" s="1"/>
  <c r="G19" i="17"/>
  <c r="V29" i="17"/>
  <c r="V24" i="17" s="1"/>
  <c r="O19" i="17"/>
  <c r="O18" i="17" s="1"/>
  <c r="V8" i="12"/>
  <c r="I8" i="17"/>
  <c r="Q19" i="17"/>
  <c r="Q18" i="17" s="1"/>
  <c r="O24" i="17"/>
  <c r="K24" i="17"/>
  <c r="G29" i="17"/>
  <c r="M29" i="17" s="1"/>
  <c r="H37" i="15"/>
  <c r="E9" i="15"/>
  <c r="G24" i="17"/>
  <c r="G8" i="12"/>
  <c r="AF13" i="12"/>
  <c r="G41" i="1" s="1"/>
  <c r="H41" i="1" s="1"/>
  <c r="I41" i="1" s="1"/>
  <c r="F37" i="15"/>
  <c r="H31" i="15"/>
  <c r="F31" i="15"/>
  <c r="H44" i="15"/>
  <c r="F39" i="1"/>
  <c r="F45" i="1" s="1"/>
  <c r="F40" i="1"/>
  <c r="I19" i="17"/>
  <c r="I18" i="17" s="1"/>
  <c r="O9" i="17"/>
  <c r="O8" i="17" s="1"/>
  <c r="K19" i="17"/>
  <c r="K18" i="17" s="1"/>
  <c r="Q9" i="17"/>
  <c r="Q8" i="17" s="1"/>
  <c r="M33" i="17"/>
  <c r="G9" i="17"/>
  <c r="AX22" i="16"/>
  <c r="I22" i="16" s="1"/>
  <c r="AX13" i="16"/>
  <c r="I13" i="16" s="1"/>
  <c r="F44" i="15"/>
  <c r="M8" i="12"/>
  <c r="M24" i="17" l="1"/>
  <c r="M19" i="17"/>
  <c r="M18" i="17" s="1"/>
  <c r="G18" i="17"/>
  <c r="G13" i="12"/>
  <c r="I17" i="1" s="1"/>
  <c r="I58" i="1"/>
  <c r="E8" i="15"/>
  <c r="E10" i="15"/>
  <c r="E11" i="15"/>
  <c r="AF37" i="17"/>
  <c r="G8" i="17"/>
  <c r="M9" i="17"/>
  <c r="M8" i="17" s="1"/>
  <c r="AX5" i="16"/>
  <c r="AX4" i="16" s="1"/>
  <c r="I4" i="16" s="1"/>
  <c r="F9" i="13" s="1"/>
  <c r="G9" i="13" s="1"/>
  <c r="G23" i="1"/>
  <c r="A23" i="1" s="1"/>
  <c r="G37" i="17" l="1"/>
  <c r="I60" i="1" s="1"/>
  <c r="G44" i="1" s="1"/>
  <c r="H44" i="1" s="1"/>
  <c r="I44" i="1" s="1"/>
  <c r="M9" i="13"/>
  <c r="M8" i="13" s="1"/>
  <c r="G8" i="13"/>
  <c r="AF11" i="13"/>
  <c r="G42" i="1" s="1"/>
  <c r="H42" i="1" s="1"/>
  <c r="I42" i="1" s="1"/>
  <c r="E13" i="15"/>
  <c r="F9" i="14" s="1"/>
  <c r="G9" i="14" s="1"/>
  <c r="M9" i="14" s="1"/>
  <c r="M8" i="14" s="1"/>
  <c r="G8" i="14"/>
  <c r="I5" i="16"/>
  <c r="A24" i="1"/>
  <c r="G24" i="1"/>
  <c r="I57" i="1" l="1"/>
  <c r="G11" i="13"/>
  <c r="I16" i="1" s="1"/>
  <c r="AF11" i="14"/>
  <c r="G43" i="1" s="1"/>
  <c r="I59" i="1"/>
  <c r="G11" i="14"/>
  <c r="G39" i="1" l="1"/>
  <c r="H39" i="1" s="1"/>
  <c r="I39" i="1" s="1"/>
  <c r="I18" i="1"/>
  <c r="I21" i="1" s="1"/>
  <c r="I61" i="1"/>
  <c r="H43" i="1"/>
  <c r="H45" i="1" s="1"/>
  <c r="G45" i="1"/>
  <c r="G25" i="1" s="1"/>
  <c r="A25" i="1" l="1"/>
  <c r="I43" i="1"/>
  <c r="I45" i="1" s="1"/>
  <c r="G40" i="1"/>
  <c r="H40" i="1" s="1"/>
  <c r="I40" i="1" s="1"/>
  <c r="G28" i="1"/>
  <c r="J57" i="1"/>
  <c r="J58" i="1"/>
  <c r="J59" i="1"/>
  <c r="A26" i="1" l="1"/>
  <c r="G26" i="1"/>
  <c r="A27" i="1" s="1"/>
  <c r="J43" i="1"/>
  <c r="J41" i="1"/>
  <c r="J44" i="1"/>
  <c r="J39" i="1"/>
  <c r="J42" i="1"/>
  <c r="J40" i="1"/>
  <c r="J60" i="1" l="1"/>
  <c r="J61" i="1" s="1"/>
  <c r="J45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6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<sst xmlns="http://schemas.openxmlformats.org/spreadsheetml/2006/main" count="881" uniqueCount="299">
  <si>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</si>
  <si>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</si>
  <si>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</si>
  <si>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</si>
  <si>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</si>
  <si>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</si>
  <si>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</si>
  <si>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</si>
  <si>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</si>
  <si>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</si>
  <si>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</si>
  <si>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</si>
  <si>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</si>
  <si>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</si>
  <si>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</si>
  <si>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</si>
  <si>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</si>
  <si>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</si>
  <si>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</si>
  <si>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</si>
  <si>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</si>
  <si>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</si>
  <si>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</si>
  <si>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</si>
  <si>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</si>
  <si>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</si>
  <si>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</si>
  <si>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</si>
  <si>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</si>
  <si>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</si>
  <si>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</si>
  <si>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</si>
  <si>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</si>
  <si>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</si>
  <si>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</si>
  <si>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</si>
  <si>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</si>
  <si>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</si>
  <si>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</si>
  <si>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</si>
  <si>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</si>
  <si>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50</t>
  </si>
  <si>
    <t>Rekonstrukce a rozvoj koupaliště Polanka</t>
  </si>
  <si>
    <t>Stavba</t>
  </si>
  <si>
    <t>PŘEDPOLÍ</t>
  </si>
  <si>
    <t>D 1.7</t>
  </si>
  <si>
    <t>Venkovní mobiliář</t>
  </si>
  <si>
    <t>D 1.8</t>
  </si>
  <si>
    <t>Venkovní komunikace a zpevněné plochy</t>
  </si>
  <si>
    <t>D 1.9</t>
  </si>
  <si>
    <t>Venkovní osvětlení</t>
  </si>
  <si>
    <t>Celkem za stavbu</t>
  </si>
  <si>
    <t>CZK</t>
  </si>
  <si>
    <t>#POPS</t>
  </si>
  <si>
    <t>Popis stavby: SO 50 - Rekonstrukce a rozvoj koupaliště Polanka</t>
  </si>
  <si>
    <t>#POPO</t>
  </si>
  <si>
    <t>Popis objektu: SO 50 - PŘEDPOLÍ</t>
  </si>
  <si>
    <t>#POPR</t>
  </si>
  <si>
    <t>Popis rozpočtu: D 1.7 - Venkovní mobiliář</t>
  </si>
  <si>
    <t>Popis rozpočtu: D 1.8 - Venkovní komunikace a zpevněné plochy</t>
  </si>
  <si>
    <t>Popis rozpočtu: D 1.9 - Venkovní osvětlení</t>
  </si>
  <si>
    <t>Rekapitulace dílů</t>
  </si>
  <si>
    <t>Typ dílu</t>
  </si>
  <si>
    <t>5</t>
  </si>
  <si>
    <t>Komunikace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</si>
  <si>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</si>
  <si>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</si>
  <si>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</si>
  <si>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</si>
  <si>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</si>
  <si>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</si>
  <si>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</si>
  <si>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</si>
  <si>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</si>
  <si>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</si>
  <si>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</si>
  <si>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</si>
  <si>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</si>
  <si>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</si>
  <si>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</si>
  <si>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</si>
  <si>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</si>
  <si>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</si>
  <si>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</si>
  <si>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</si>
  <si>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</si>
  <si>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</si>
  <si>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</si>
  <si>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</si>
  <si>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</si>
  <si>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</si>
  <si>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</si>
  <si>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</si>
  <si>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</si>
  <si>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</si>
  <si>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</si>
  <si>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</si>
  <si>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799000001R00</t>
  </si>
  <si>
    <t>N/01 - stojan na kola včetně základu</t>
  </si>
  <si>
    <t>kus</t>
  </si>
  <si>
    <t>Vlastní</t>
  </si>
  <si>
    <t>Indiv</t>
  </si>
  <si>
    <t>Práce</t>
  </si>
  <si>
    <t>Běžná</t>
  </si>
  <si>
    <t>POL1_</t>
  </si>
  <si>
    <t>799000002R00</t>
  </si>
  <si>
    <t>N/02 - venkovní lavička včetně základu</t>
  </si>
  <si>
    <t>799000003R00</t>
  </si>
  <si>
    <t>N/03 - kontejnery na tříděný odpad</t>
  </si>
  <si>
    <t>SUM</t>
  </si>
  <si>
    <t>Poznámky uchazeče k zadání</t>
  </si>
  <si>
    <t>POPUZIV</t>
  </si>
  <si>
    <t>END</t>
  </si>
  <si>
    <t>1</t>
  </si>
  <si>
    <t>celkem</t>
  </si>
  <si>
    <t>kpl</t>
  </si>
  <si>
    <t>akce : Koupaliště Polanka</t>
  </si>
  <si>
    <t>část : Elektroinstalace - předpolí SO 50</t>
  </si>
  <si>
    <t>Projekční investiční odhad</t>
  </si>
  <si>
    <t>kabelové trasy</t>
  </si>
  <si>
    <t>periferie + svítidla</t>
  </si>
  <si>
    <t>uzemnění + výkopové práce</t>
  </si>
  <si>
    <t>ostatní</t>
  </si>
  <si>
    <t>Celkem ( bez DPH )</t>
  </si>
  <si>
    <t xml:space="preserve">Pokud jsou v seznamu uvedeny konktrétní výrobky, slouží pro popis požadovaného standardu a nezakládají povinnost dodavatele tyto výrovky použít. 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</si>
  <si>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</si>
  <si>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</si>
  <si>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Stavba :</t>
  </si>
  <si>
    <t>Objekt:</t>
  </si>
  <si>
    <t>Elektroinstalace</t>
  </si>
  <si>
    <t>Varianta:</t>
  </si>
  <si>
    <t xml:space="preserve">Poznámka: </t>
  </si>
  <si>
    <t>Pol.č.</t>
  </si>
  <si>
    <t>množství</t>
  </si>
  <si>
    <t>Dodávka celkem (Kč)</t>
  </si>
  <si>
    <t>Montáž celkem (Kč)</t>
  </si>
  <si>
    <t xml:space="preserve"> </t>
  </si>
  <si>
    <t>kabel CYKY-J  3 x 2,5</t>
  </si>
  <si>
    <t>bm</t>
  </si>
  <si>
    <t>kabel CYKY-J  4 x 10</t>
  </si>
  <si>
    <t>ks</t>
  </si>
  <si>
    <t>drát FeZn 10 vč. svorek</t>
  </si>
  <si>
    <t>montážní materiál</t>
  </si>
  <si>
    <t>vedlejší náklady ( dopravy,lešení,likvidace atd. )</t>
  </si>
  <si>
    <t>Revize elektro, ostatní dokumentace pro předání stavby</t>
  </si>
  <si>
    <t>ostatní neuvedené položky k řádnému dokončení díla</t>
  </si>
  <si>
    <t>projektová dokumentace - dodavatelská + skutečného provedení</t>
  </si>
  <si>
    <t>obruba100x250</t>
  </si>
  <si>
    <t/>
  </si>
  <si>
    <t>2</t>
  </si>
  <si>
    <t>obruba150x250</t>
  </si>
  <si>
    <t>zpevněná_plocha</t>
  </si>
  <si>
    <t>rozšíření</t>
  </si>
  <si>
    <t>Cena celkem [CZK]</t>
  </si>
  <si>
    <t>-1</t>
  </si>
  <si>
    <t>SOUPIS PRACÍ</t>
  </si>
  <si>
    <t>PČ</t>
  </si>
  <si>
    <t>Typ</t>
  </si>
  <si>
    <t>Kód</t>
  </si>
  <si>
    <t>Popis</t>
  </si>
  <si>
    <t>J.cena [CZK]</t>
  </si>
  <si>
    <t>Náklady soupisu celkem</t>
  </si>
  <si>
    <t>D</t>
  </si>
  <si>
    <t>Práce a dodávky HSV</t>
  </si>
  <si>
    <t>0</t>
  </si>
  <si>
    <t>ROZPOCET</t>
  </si>
  <si>
    <t>Zemní práce</t>
  </si>
  <si>
    <t>K</t>
  </si>
  <si>
    <t>181152302</t>
  </si>
  <si>
    <t>Úprava pláně pro silnice a dálnice v zářezech se zhutněním</t>
  </si>
  <si>
    <t>m2</t>
  </si>
  <si>
    <t>4</t>
  </si>
  <si>
    <t>958235871</t>
  </si>
  <si>
    <t>VV</t>
  </si>
  <si>
    <t>"všechny výměry odečteny z gigitální verze příloh 02 a 03. Platí pro celý Soupis prací."</t>
  </si>
  <si>
    <t>True</t>
  </si>
  <si>
    <t>"odvozné vzdálenosti jsou uvažovány pro potřbu kontrolního rozpočtu a budou oceněny dle potřeb zhotovitele beze změny Soupisu prací"</t>
  </si>
  <si>
    <t>669-59</t>
  </si>
  <si>
    <t>"rozšíření pod obrubou" obruba150x250*0,3</t>
  </si>
  <si>
    <t>Součet</t>
  </si>
  <si>
    <t>Komunikace pozemní</t>
  </si>
  <si>
    <t>564851111</t>
  </si>
  <si>
    <t>Podklad ze štěrkodrtě ŠD plochy přes 100 m2 tl 150 mm</t>
  </si>
  <si>
    <t>1558624875</t>
  </si>
  <si>
    <t>zpevněná_plocha+rozšíření</t>
  </si>
  <si>
    <t>3</t>
  </si>
  <si>
    <t>564952111</t>
  </si>
  <si>
    <t>Podklad z mechanicky zpevněného kameniva MZK tl 150 mm</t>
  </si>
  <si>
    <t>-1697466658</t>
  </si>
  <si>
    <t>596212213</t>
  </si>
  <si>
    <t>Kladení zámkové dlažby pozemních komunikací ručně tl 80 mm skupiny A pl přes 300 m2</t>
  </si>
  <si>
    <t>-1305787663</t>
  </si>
  <si>
    <t>M</t>
  </si>
  <si>
    <t>59245020</t>
  </si>
  <si>
    <t>dlažba tvar obdélník betonová 200x100x80mm přírodní</t>
  </si>
  <si>
    <t>8</t>
  </si>
  <si>
    <t>1717226029</t>
  </si>
  <si>
    <t>zpevněná_plocha*1,03</t>
  </si>
  <si>
    <t>9</t>
  </si>
  <si>
    <t>Ostatní konstrukce a práce, bourání</t>
  </si>
  <si>
    <t>6</t>
  </si>
  <si>
    <t>916131213</t>
  </si>
  <si>
    <t>Osazení silničního obrubníku betonového stojatého s boční opěrou do lože z betonu prostého</t>
  </si>
  <si>
    <t>m</t>
  </si>
  <si>
    <t>-445027179</t>
  </si>
  <si>
    <t>"obrubní 100x250" 67</t>
  </si>
  <si>
    <t>"obrubník 150x250" 52</t>
  </si>
  <si>
    <t>7</t>
  </si>
  <si>
    <t>59217031</t>
  </si>
  <si>
    <t>obrubník betonový silniční 1000x150x250mm</t>
  </si>
  <si>
    <t>-481438090</t>
  </si>
  <si>
    <t>obruba150x250*1,01</t>
  </si>
  <si>
    <t>59217017</t>
  </si>
  <si>
    <t>obrubník betonový chodníkový 1000x100x250mm</t>
  </si>
  <si>
    <t>23110211</t>
  </si>
  <si>
    <t>obruba100x250*1,01</t>
  </si>
  <si>
    <t>916331112</t>
  </si>
  <si>
    <t>Osazení zahradního obrubníku betonového do lože z betonu s boční opěrou</t>
  </si>
  <si>
    <t>-132377730</t>
  </si>
  <si>
    <t>10</t>
  </si>
  <si>
    <t>59217002</t>
  </si>
  <si>
    <t>obrubník betonový zahradní šedý 1000x50x200mm</t>
  </si>
  <si>
    <t>-233793129</t>
  </si>
  <si>
    <t>50*1,01</t>
  </si>
  <si>
    <t>998</t>
  </si>
  <si>
    <t>Přesun hmot</t>
  </si>
  <si>
    <t>11</t>
  </si>
  <si>
    <t>998223011</t>
  </si>
  <si>
    <t>Přesun hmot pro pozemní komunikace s krytem dlážděným</t>
  </si>
  <si>
    <t>t</t>
  </si>
  <si>
    <t>205169063</t>
  </si>
  <si>
    <t>VMS Projekt s.r.o.</t>
  </si>
  <si>
    <t>SO 35</t>
  </si>
  <si>
    <t>Oplocení</t>
  </si>
  <si>
    <t>OPLOCENÍ</t>
  </si>
  <si>
    <t>139601102R00</t>
  </si>
  <si>
    <t>Ruční výkop jam, rýh a šachet v hornině tř. 3</t>
  </si>
  <si>
    <t>m3</t>
  </si>
  <si>
    <t>RTS 23/ II</t>
  </si>
  <si>
    <t>42*2,45*0,3*0,1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</si>
  <si>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</si>
  <si>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</si>
  <si>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</si>
  <si>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</si>
  <si>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</si>
  <si>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</si>
  <si>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</si>
  <si>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</si>
  <si>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199000002R00</t>
  </si>
  <si>
    <t>Poplatek za skládku horniny 1- 4</t>
  </si>
  <si>
    <t>Základy a zvláštní zakládání</t>
  </si>
  <si>
    <t>275313511R00</t>
  </si>
  <si>
    <t>Beton základových patek prostý C 12/15</t>
  </si>
  <si>
    <t>Svislé a kompletní konstrukce</t>
  </si>
  <si>
    <t>318110011RT7</t>
  </si>
  <si>
    <t>Osazení beton. podhrabové desky do ZN držáků deska 245x30x5cm, držák na sloupek 6x6/4cm v.30cm</t>
  </si>
  <si>
    <t>soubor</t>
  </si>
  <si>
    <t>104,74/2,45-0,75102</t>
  </si>
  <si>
    <t>767</t>
  </si>
  <si>
    <t>Konstrukce zámečnické</t>
  </si>
  <si>
    <t>767914130R00</t>
  </si>
  <si>
    <t>Montáž oplocení rámového H do 2,0 m</t>
  </si>
  <si>
    <t>25,2+2,4+13,85+0,86+0,3+19,4+1+1,9+3,2+16,3+0,3+3,83+16,2</t>
  </si>
  <si>
    <t>553424533R</t>
  </si>
  <si>
    <t>Panel plotový 1630x2500mm, pozink.poplastovaný, černá antracit</t>
  </si>
  <si>
    <t>SPCM</t>
  </si>
  <si>
    <t>Specifikace</t>
  </si>
  <si>
    <t>POL3_</t>
  </si>
  <si>
    <t>338171121R00</t>
  </si>
  <si>
    <t>Osazení sloupků plot.ocelových do 2,6 m,zalitím MC</t>
  </si>
  <si>
    <t>R-položka</t>
  </si>
  <si>
    <t>POL12_0</t>
  </si>
  <si>
    <t>553423864R</t>
  </si>
  <si>
    <t>Sloupek plotový  h=2500 mm, pozink poplastovaný černá abtracit, včetně plast.ucpávky</t>
  </si>
  <si>
    <t>767920230R00</t>
  </si>
  <si>
    <t>Montáž vrat na ocelové sloupky, plochy do 6 m2</t>
  </si>
  <si>
    <t>553420000R</t>
  </si>
  <si>
    <t xml:space="preserve">Dodávka vstupní branky jednokřídlá </t>
  </si>
  <si>
    <t>553420000R2</t>
  </si>
  <si>
    <t>Dodávka vstupní brána dvoukřídlá</t>
  </si>
  <si>
    <t>767000000R3</t>
  </si>
  <si>
    <t>Drobný montážní materiál, spojovací prvky</t>
  </si>
  <si>
    <t>HSV, PSV</t>
  </si>
  <si>
    <t>Popis rozpočtu: SO 35 Oplocení</t>
  </si>
  <si>
    <t>Dvouplášťová chránička  průměr 75mm</t>
  </si>
  <si>
    <t>Poznámka: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</si>
  <si>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</si>
  <si>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</si>
  <si>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r>
      <t xml:space="preserve">svítidlo VO dle knihy svítidel - Svítidlo veřejného osvětlení, materiál: hliník, barva nástřiku grafit, difuzor polykarbonát tl. 2,5mm, teplotně odolný,  nárazu odolný, rozměry: Ø 500mm, v. 105mm, LED 48W, 3000K, 5580lm, světelný zdroj součástí svítidla, IP66 - Stožár pro svítidlo veřejného osvětlení, materiál: ocelový s povrchovou úpravou  v jednotném designu se svítidly v. </t>
    </r>
    <r>
      <rPr>
        <b/>
        <sz val="8"/>
        <rFont val="Arial CE"/>
        <charset val="238"/>
      </rPr>
      <t>5m</t>
    </r>
    <r>
      <rPr>
        <sz val="8"/>
        <rFont val="Arial CE"/>
        <charset val="238"/>
      </rPr>
      <t xml:space="preserve"> stožár bezpaticový včetně výzbroje</t>
    </r>
  </si>
  <si>
    <t>strojní výkop a zához rýhy - hloubka 100 cm, šíře 50 cm , zemina 4</t>
  </si>
  <si>
    <t>Folie výstražná PVC  š = 33 ( dle doporučení ČSN )</t>
  </si>
  <si>
    <t>Pískové lože se zásypem 10 cm nad kabel</t>
  </si>
  <si>
    <t xml:space="preserve">strojní výkop pro základ stožáru 50cm x 50cm / hl. 100cm , zemina 4 </t>
  </si>
  <si>
    <t>Pouzdrový základ pro stořár ( beton 0,25m3 )</t>
  </si>
  <si>
    <t>demomtážní práce stávajícího zařízení včetně likvidace ( osvětlovací bod včetně stožáru )</t>
  </si>
  <si>
    <t>Vytýčení kabelové trasy ( koordinace dle stávajících sítí )</t>
  </si>
  <si>
    <t>(104,74/2,5)*1,2+0,7248</t>
  </si>
  <si>
    <t>53*0,8*0,2*0,2</t>
  </si>
  <si>
    <t>Odkaz na mn. položky pořadí 1 : 4,783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</si>
</sst>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"/>
    <numFmt numFmtId="165" formatCode="#,##0.00000"/>
    <numFmt numFmtId="166" formatCode="#,##0.00&quot; Kč&quot;;[Red]\-#,##0.00&quot; Kč&quot;"/>
    <numFmt numFmtId="167" formatCode="#,##0&quot; Kč&quot;"/>
    <numFmt numFmtId="168" formatCode="_-* #,##0.00\ _K_č_-;\-* #,##0.00\ _K_č_-;_-* \-??\ _K_č_-;_-@_-"/>
    <numFmt numFmtId="169" formatCode="#,##0.\-"/>
    <numFmt numFmtId="170" formatCode="#,##0.\-&quot;  Kč&quot;;[Red]\-#,##0.\-&quot; Kč&quot;"/>
    <numFmt numFmtId="171" formatCode="#,##0.00\ &quot;Kč&quot;"/>
    <numFmt numFmtId="172" formatCode="#,##0.000"/>
  </numFmts>
  <fonts count="4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1"/>
      <name val="Calibri"/>
      <family val="2"/>
      <charset val="238"/>
    </font>
    <font>
      <b/>
      <u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color indexed="16"/>
      <name val="Calibri"/>
      <family val="2"/>
      <charset val="238"/>
    </font>
    <font>
      <b/>
      <sz val="9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 Narrow"/>
      <family val="2"/>
      <charset val="238"/>
    </font>
    <font>
      <sz val="8"/>
      <name val="Arial CE"/>
      <family val="2"/>
      <charset val="238"/>
    </font>
    <font>
      <b/>
      <sz val="12"/>
      <name val="Calibri"/>
      <family val="2"/>
    </font>
    <font>
      <b/>
      <sz val="8"/>
      <name val="Arial CE"/>
      <family val="2"/>
      <charset val="238"/>
    </font>
    <font>
      <b/>
      <sz val="8"/>
      <name val="Calibri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indexed="12"/>
      <name val="Arial CE"/>
      <family val="2"/>
      <charset val="238"/>
    </font>
    <font>
      <sz val="9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7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1" fillId="0" borderId="0"/>
    <xf numFmtId="0" fontId="18" fillId="0" borderId="0"/>
    <xf numFmtId="168" fontId="1" fillId="0" borderId="0"/>
    <xf numFmtId="0" fontId="24" fillId="5" borderId="0"/>
    <xf numFmtId="0" fontId="1" fillId="0" borderId="0"/>
    <xf numFmtId="166" fontId="18" fillId="0" borderId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2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3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2"/>
    <xf numFmtId="0" fontId="1" fillId="0" borderId="0" xfId="5"/>
    <xf numFmtId="0" fontId="19" fillId="0" borderId="0" xfId="2" applyFont="1" applyAlignment="1" applyProtection="1">
      <alignment horizontal="left"/>
      <protection locked="0"/>
    </xf>
    <xf numFmtId="0" fontId="27" fillId="0" borderId="0" xfId="2" applyFont="1" applyAlignment="1">
      <alignment horizontal="center"/>
    </xf>
    <xf numFmtId="0" fontId="27" fillId="0" borderId="0" xfId="2" applyFont="1" applyAlignment="1">
      <alignment horizontal="left"/>
    </xf>
    <xf numFmtId="49" fontId="27" fillId="0" borderId="0" xfId="2" applyNumberFormat="1" applyFont="1"/>
    <xf numFmtId="1" fontId="27" fillId="0" borderId="0" xfId="7" applyNumberFormat="1" applyFont="1" applyAlignment="1">
      <alignment horizontal="center"/>
    </xf>
    <xf numFmtId="169" fontId="27" fillId="0" borderId="0" xfId="6" applyNumberFormat="1" applyFont="1" applyFill="1" applyBorder="1" applyAlignment="1" applyProtection="1">
      <alignment horizontal="right" vertical="top"/>
      <protection locked="0"/>
    </xf>
    <xf numFmtId="170" fontId="27" fillId="0" borderId="0" xfId="6" applyNumberFormat="1" applyFont="1" applyFill="1" applyBorder="1" applyAlignment="1" applyProtection="1">
      <alignment horizontal="right" vertical="top"/>
      <protection locked="0"/>
    </xf>
    <xf numFmtId="0" fontId="27" fillId="0" borderId="0" xfId="2" applyFont="1" applyAlignment="1" applyProtection="1">
      <alignment horizontal="center" vertical="top"/>
      <protection locked="0"/>
    </xf>
    <xf numFmtId="0" fontId="27" fillId="0" borderId="0" xfId="8" applyFont="1" applyAlignment="1">
      <alignment vertical="top"/>
    </xf>
    <xf numFmtId="0" fontId="27" fillId="0" borderId="0" xfId="2" applyFont="1" applyAlignment="1">
      <alignment horizontal="center" vertical="center"/>
    </xf>
    <xf numFmtId="4" fontId="28" fillId="6" borderId="47" xfId="9" applyNumberFormat="1" applyFont="1" applyFill="1" applyBorder="1" applyAlignment="1" applyProtection="1">
      <alignment horizontal="center" vertical="center"/>
      <protection locked="0"/>
    </xf>
    <xf numFmtId="0" fontId="15" fillId="0" borderId="0" xfId="5" applyFont="1"/>
    <xf numFmtId="4" fontId="17" fillId="3" borderId="42" xfId="0" applyNumberFormat="1" applyFont="1" applyFill="1" applyBorder="1" applyAlignment="1">
      <alignment vertical="top" shrinkToFi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" fontId="30" fillId="0" borderId="0" xfId="0" applyNumberFormat="1" applyFont="1" applyAlignment="1">
      <alignment vertical="center"/>
    </xf>
    <xf numFmtId="0" fontId="35" fillId="0" borderId="0" xfId="0" applyFont="1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4" fontId="3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0" fillId="0" borderId="80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83" xfId="0" applyBorder="1" applyAlignment="1">
      <alignment horizontal="center" vertical="center" wrapText="1"/>
    </xf>
    <xf numFmtId="0" fontId="3" fillId="12" borderId="84" xfId="0" applyFont="1" applyFill="1" applyBorder="1" applyAlignment="1">
      <alignment horizontal="center" vertical="center" wrapText="1"/>
    </xf>
    <xf numFmtId="0" fontId="3" fillId="12" borderId="85" xfId="0" applyFont="1" applyFill="1" applyBorder="1" applyAlignment="1">
      <alignment horizontal="center" vertical="center" wrapText="1"/>
    </xf>
    <xf numFmtId="0" fontId="32" fillId="0" borderId="84" xfId="0" applyFont="1" applyBorder="1" applyAlignment="1">
      <alignment horizontal="left" vertical="center"/>
    </xf>
    <xf numFmtId="4" fontId="32" fillId="0" borderId="85" xfId="0" applyNumberFormat="1" applyFont="1" applyBorder="1"/>
    <xf numFmtId="0" fontId="35" fillId="0" borderId="83" xfId="0" applyFont="1" applyBorder="1"/>
    <xf numFmtId="0" fontId="35" fillId="0" borderId="84" xfId="0" applyFont="1" applyBorder="1"/>
    <xf numFmtId="0" fontId="35" fillId="0" borderId="84" xfId="0" applyFont="1" applyBorder="1" applyAlignment="1">
      <alignment horizontal="left"/>
    </xf>
    <xf numFmtId="0" fontId="33" fillId="0" borderId="84" xfId="0" applyFont="1" applyBorder="1" applyAlignment="1">
      <alignment horizontal="left"/>
    </xf>
    <xf numFmtId="4" fontId="33" fillId="0" borderId="85" xfId="0" applyNumberFormat="1" applyFont="1" applyBorder="1"/>
    <xf numFmtId="0" fontId="34" fillId="0" borderId="84" xfId="0" applyFont="1" applyBorder="1" applyAlignment="1">
      <alignment horizontal="left"/>
    </xf>
    <xf numFmtId="4" fontId="34" fillId="0" borderId="85" xfId="0" applyNumberFormat="1" applyFont="1" applyBorder="1"/>
    <xf numFmtId="0" fontId="3" fillId="0" borderId="84" xfId="0" applyFont="1" applyBorder="1" applyAlignment="1">
      <alignment horizontal="center" vertical="center"/>
    </xf>
    <xf numFmtId="49" fontId="3" fillId="0" borderId="84" xfId="0" applyNumberFormat="1" applyFont="1" applyBorder="1" applyAlignment="1">
      <alignment horizontal="left" vertical="center" wrapText="1"/>
    </xf>
    <xf numFmtId="0" fontId="3" fillId="0" borderId="84" xfId="0" applyFont="1" applyBorder="1" applyAlignment="1">
      <alignment horizontal="left" vertical="center" wrapText="1"/>
    </xf>
    <xf numFmtId="0" fontId="3" fillId="0" borderId="84" xfId="0" applyFont="1" applyBorder="1" applyAlignment="1">
      <alignment horizontal="center" vertical="center" wrapText="1"/>
    </xf>
    <xf numFmtId="172" fontId="3" fillId="0" borderId="84" xfId="0" applyNumberFormat="1" applyFont="1" applyBorder="1" applyAlignment="1">
      <alignment vertical="center"/>
    </xf>
    <xf numFmtId="4" fontId="3" fillId="0" borderId="85" xfId="0" applyNumberFormat="1" applyFont="1" applyBorder="1" applyAlignment="1">
      <alignment vertical="center"/>
    </xf>
    <xf numFmtId="0" fontId="36" fillId="0" borderId="83" xfId="0" applyFont="1" applyBorder="1" applyAlignment="1">
      <alignment vertical="center"/>
    </xf>
    <xf numFmtId="0" fontId="36" fillId="0" borderId="84" xfId="0" applyFont="1" applyBorder="1" applyAlignment="1">
      <alignment vertical="center"/>
    </xf>
    <xf numFmtId="0" fontId="37" fillId="0" borderId="84" xfId="0" applyFont="1" applyBorder="1" applyAlignment="1">
      <alignment horizontal="left" vertical="center"/>
    </xf>
    <xf numFmtId="0" fontId="36" fillId="0" borderId="84" xfId="0" applyFont="1" applyBorder="1" applyAlignment="1">
      <alignment horizontal="left" vertical="center"/>
    </xf>
    <xf numFmtId="0" fontId="36" fillId="0" borderId="84" xfId="0" applyFont="1" applyBorder="1" applyAlignment="1">
      <alignment horizontal="left" vertical="center" wrapText="1"/>
    </xf>
    <xf numFmtId="0" fontId="36" fillId="0" borderId="85" xfId="0" applyFont="1" applyBorder="1" applyAlignment="1">
      <alignment vertical="center"/>
    </xf>
    <xf numFmtId="0" fontId="38" fillId="0" borderId="83" xfId="0" applyFont="1" applyBorder="1" applyAlignment="1">
      <alignment vertical="center"/>
    </xf>
    <xf numFmtId="0" fontId="38" fillId="0" borderId="84" xfId="0" applyFont="1" applyBorder="1" applyAlignment="1">
      <alignment vertical="center"/>
    </xf>
    <xf numFmtId="0" fontId="38" fillId="0" borderId="84" xfId="0" applyFont="1" applyBorder="1" applyAlignment="1">
      <alignment horizontal="left" vertical="center"/>
    </xf>
    <xf numFmtId="0" fontId="38" fillId="0" borderId="84" xfId="0" applyFont="1" applyBorder="1" applyAlignment="1">
      <alignment horizontal="left" vertical="center" wrapText="1"/>
    </xf>
    <xf numFmtId="172" fontId="38" fillId="0" borderId="84" xfId="0" applyNumberFormat="1" applyFont="1" applyBorder="1" applyAlignment="1">
      <alignment vertical="center"/>
    </xf>
    <xf numFmtId="0" fontId="38" fillId="0" borderId="85" xfId="0" applyFont="1" applyBorder="1" applyAlignment="1">
      <alignment vertical="center"/>
    </xf>
    <xf numFmtId="0" fontId="39" fillId="0" borderId="83" xfId="0" applyFont="1" applyBorder="1" applyAlignment="1">
      <alignment vertical="center"/>
    </xf>
    <xf numFmtId="0" fontId="39" fillId="0" borderId="84" xfId="0" applyFont="1" applyBorder="1" applyAlignment="1">
      <alignment vertical="center"/>
    </xf>
    <xf numFmtId="0" fontId="39" fillId="0" borderId="84" xfId="0" applyFont="1" applyBorder="1" applyAlignment="1">
      <alignment horizontal="left" vertical="center"/>
    </xf>
    <xf numFmtId="0" fontId="39" fillId="0" borderId="84" xfId="0" applyFont="1" applyBorder="1" applyAlignment="1">
      <alignment horizontal="left" vertical="center" wrapText="1"/>
    </xf>
    <xf numFmtId="172" fontId="39" fillId="0" borderId="84" xfId="0" applyNumberFormat="1" applyFont="1" applyBorder="1" applyAlignment="1">
      <alignment vertical="center"/>
    </xf>
    <xf numFmtId="0" fontId="39" fillId="0" borderId="85" xfId="0" applyFont="1" applyBorder="1" applyAlignment="1">
      <alignment vertical="center"/>
    </xf>
    <xf numFmtId="0" fontId="40" fillId="0" borderId="84" xfId="0" applyFont="1" applyBorder="1" applyAlignment="1">
      <alignment horizontal="center" vertical="center"/>
    </xf>
    <xf numFmtId="49" fontId="40" fillId="0" borderId="84" xfId="0" applyNumberFormat="1" applyFont="1" applyBorder="1" applyAlignment="1">
      <alignment horizontal="left" vertical="center" wrapText="1"/>
    </xf>
    <xf numFmtId="0" fontId="40" fillId="0" borderId="84" xfId="0" applyFont="1" applyBorder="1" applyAlignment="1">
      <alignment horizontal="left" vertical="center" wrapText="1"/>
    </xf>
    <xf numFmtId="0" fontId="40" fillId="0" borderId="84" xfId="0" applyFont="1" applyBorder="1" applyAlignment="1">
      <alignment horizontal="center" vertical="center" wrapText="1"/>
    </xf>
    <xf numFmtId="172" fontId="40" fillId="0" borderId="84" xfId="0" applyNumberFormat="1" applyFont="1" applyBorder="1" applyAlignment="1">
      <alignment vertical="center"/>
    </xf>
    <xf numFmtId="4" fontId="40" fillId="0" borderId="85" xfId="0" applyNumberFormat="1" applyFont="1" applyBorder="1" applyAlignment="1">
      <alignment vertical="center"/>
    </xf>
    <xf numFmtId="0" fontId="0" fillId="0" borderId="86" xfId="0" applyBorder="1" applyAlignment="1">
      <alignment vertical="center"/>
    </xf>
    <xf numFmtId="0" fontId="0" fillId="0" borderId="87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94" xfId="0" applyFont="1" applyBorder="1" applyAlignment="1">
      <alignment vertical="center"/>
    </xf>
    <xf numFmtId="49" fontId="0" fillId="0" borderId="93" xfId="0" applyNumberFormat="1" applyBorder="1" applyAlignment="1">
      <alignment vertical="center"/>
    </xf>
    <xf numFmtId="0" fontId="1" fillId="2" borderId="94" xfId="0" applyFont="1" applyFill="1" applyBorder="1" applyAlignment="1">
      <alignment vertical="center"/>
    </xf>
    <xf numFmtId="49" fontId="0" fillId="2" borderId="93" xfId="0" applyNumberFormat="1" applyFill="1" applyBorder="1" applyAlignment="1">
      <alignment vertical="center"/>
    </xf>
    <xf numFmtId="0" fontId="0" fillId="4" borderId="94" xfId="0" applyFill="1" applyBorder="1"/>
    <xf numFmtId="49" fontId="0" fillId="4" borderId="94" xfId="0" applyNumberFormat="1" applyFill="1" applyBorder="1"/>
    <xf numFmtId="0" fontId="0" fillId="4" borderId="94" xfId="0" applyFill="1" applyBorder="1" applyAlignment="1">
      <alignment horizontal="center"/>
    </xf>
    <xf numFmtId="0" fontId="0" fillId="4" borderId="92" xfId="0" applyFill="1" applyBorder="1"/>
    <xf numFmtId="0" fontId="0" fillId="4" borderId="94" xfId="0" applyFill="1" applyBorder="1" applyAlignment="1">
      <alignment wrapText="1"/>
    </xf>
    <xf numFmtId="0" fontId="5" fillId="2" borderId="96" xfId="0" applyFont="1" applyFill="1" applyBorder="1" applyAlignment="1">
      <alignment vertical="top"/>
    </xf>
    <xf numFmtId="49" fontId="5" fillId="2" borderId="97" xfId="0" applyNumberFormat="1" applyFont="1" applyFill="1" applyBorder="1" applyAlignment="1">
      <alignment vertical="top"/>
    </xf>
    <xf numFmtId="49" fontId="5" fillId="2" borderId="97" xfId="0" applyNumberFormat="1" applyFont="1" applyFill="1" applyBorder="1" applyAlignment="1">
      <alignment horizontal="left" vertical="top" wrapText="1"/>
    </xf>
    <xf numFmtId="0" fontId="5" fillId="2" borderId="97" xfId="0" applyFont="1" applyFill="1" applyBorder="1" applyAlignment="1">
      <alignment horizontal="center" vertical="top" shrinkToFit="1"/>
    </xf>
    <xf numFmtId="165" fontId="5" fillId="2" borderId="97" xfId="0" applyNumberFormat="1" applyFont="1" applyFill="1" applyBorder="1" applyAlignment="1">
      <alignment vertical="top" shrinkToFit="1"/>
    </xf>
    <xf numFmtId="4" fontId="5" fillId="2" borderId="97" xfId="0" applyNumberFormat="1" applyFont="1" applyFill="1" applyBorder="1" applyAlignment="1">
      <alignment vertical="top" shrinkToFit="1"/>
    </xf>
    <xf numFmtId="4" fontId="5" fillId="2" borderId="98" xfId="0" applyNumberFormat="1" applyFont="1" applyFill="1" applyBorder="1" applyAlignment="1">
      <alignment vertical="top" shrinkToFit="1"/>
    </xf>
    <xf numFmtId="0" fontId="17" fillId="0" borderId="99" xfId="0" applyFont="1" applyBorder="1" applyAlignment="1">
      <alignment vertical="top"/>
    </xf>
    <xf numFmtId="49" fontId="17" fillId="0" borderId="100" xfId="0" applyNumberFormat="1" applyFont="1" applyBorder="1" applyAlignment="1">
      <alignment vertical="top"/>
    </xf>
    <xf numFmtId="49" fontId="17" fillId="0" borderId="100" xfId="0" applyNumberFormat="1" applyFont="1" applyBorder="1" applyAlignment="1">
      <alignment horizontal="left" vertical="top" wrapText="1"/>
    </xf>
    <xf numFmtId="0" fontId="17" fillId="0" borderId="100" xfId="0" applyFont="1" applyBorder="1" applyAlignment="1">
      <alignment horizontal="center" vertical="top" shrinkToFit="1"/>
    </xf>
    <xf numFmtId="165" fontId="17" fillId="0" borderId="100" xfId="0" applyNumberFormat="1" applyFont="1" applyBorder="1" applyAlignment="1">
      <alignment vertical="top" shrinkToFit="1"/>
    </xf>
    <xf numFmtId="4" fontId="17" fillId="3" borderId="100" xfId="0" applyNumberFormat="1" applyFont="1" applyFill="1" applyBorder="1" applyAlignment="1" applyProtection="1">
      <alignment vertical="top" shrinkToFit="1"/>
      <protection locked="0"/>
    </xf>
    <xf numFmtId="4" fontId="17" fillId="0" borderId="101" xfId="0" applyNumberFormat="1" applyFont="1" applyBorder="1" applyAlignment="1">
      <alignment vertical="top" shrinkToFi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41" fillId="0" borderId="0" xfId="0" quotePrefix="1" applyNumberFormat="1" applyFont="1" applyAlignment="1">
      <alignment horizontal="left" vertical="top" wrapText="1"/>
    </xf>
    <xf numFmtId="165" fontId="41" fillId="0" borderId="0" xfId="0" applyNumberFormat="1" applyFont="1" applyAlignment="1">
      <alignment horizontal="center" vertical="top" wrapText="1" shrinkToFit="1"/>
    </xf>
    <xf numFmtId="165" fontId="41" fillId="0" borderId="0" xfId="0" applyNumberFormat="1" applyFont="1" applyAlignment="1">
      <alignment vertical="top" wrapText="1" shrinkToFit="1"/>
    </xf>
    <xf numFmtId="0" fontId="17" fillId="0" borderId="102" xfId="0" applyFont="1" applyBorder="1" applyAlignment="1">
      <alignment vertical="top"/>
    </xf>
    <xf numFmtId="49" fontId="17" fillId="0" borderId="103" xfId="0" applyNumberFormat="1" applyFont="1" applyBorder="1" applyAlignment="1">
      <alignment vertical="top"/>
    </xf>
    <xf numFmtId="49" fontId="17" fillId="0" borderId="103" xfId="0" applyNumberFormat="1" applyFont="1" applyBorder="1" applyAlignment="1">
      <alignment horizontal="left" vertical="top" wrapText="1"/>
    </xf>
    <xf numFmtId="0" fontId="17" fillId="0" borderId="103" xfId="0" applyFont="1" applyBorder="1" applyAlignment="1">
      <alignment horizontal="center" vertical="top" shrinkToFit="1"/>
    </xf>
    <xf numFmtId="165" fontId="17" fillId="0" borderId="103" xfId="0" applyNumberFormat="1" applyFont="1" applyBorder="1" applyAlignment="1">
      <alignment vertical="top" shrinkToFit="1"/>
    </xf>
    <xf numFmtId="4" fontId="17" fillId="3" borderId="103" xfId="0" applyNumberFormat="1" applyFont="1" applyFill="1" applyBorder="1" applyAlignment="1" applyProtection="1">
      <alignment vertical="top" shrinkToFit="1"/>
      <protection locked="0"/>
    </xf>
    <xf numFmtId="4" fontId="17" fillId="0" borderId="104" xfId="0" applyNumberFormat="1" applyFont="1" applyBorder="1" applyAlignment="1">
      <alignment vertical="top" shrinkToFit="1"/>
    </xf>
    <xf numFmtId="0" fontId="5" fillId="2" borderId="92" xfId="0" applyFont="1" applyFill="1" applyBorder="1" applyAlignment="1">
      <alignment vertical="top"/>
    </xf>
    <xf numFmtId="49" fontId="5" fillId="2" borderId="93" xfId="0" applyNumberFormat="1" applyFont="1" applyFill="1" applyBorder="1" applyAlignment="1">
      <alignment vertical="top"/>
    </xf>
    <xf numFmtId="49" fontId="5" fillId="2" borderId="93" xfId="0" applyNumberFormat="1" applyFont="1" applyFill="1" applyBorder="1" applyAlignment="1">
      <alignment horizontal="left" vertical="top" wrapText="1"/>
    </xf>
    <xf numFmtId="0" fontId="5" fillId="2" borderId="93" xfId="0" applyFont="1" applyFill="1" applyBorder="1" applyAlignment="1">
      <alignment horizontal="center" vertical="top"/>
    </xf>
    <xf numFmtId="0" fontId="5" fillId="2" borderId="93" xfId="0" applyFont="1" applyFill="1" applyBorder="1" applyAlignment="1">
      <alignment vertical="top"/>
    </xf>
    <xf numFmtId="4" fontId="5" fillId="2" borderId="95" xfId="0" applyNumberFormat="1" applyFont="1" applyFill="1" applyBorder="1" applyAlignment="1">
      <alignment vertical="top" shrinkToFit="1"/>
    </xf>
    <xf numFmtId="49" fontId="3" fillId="0" borderId="92" xfId="0" applyNumberFormat="1" applyFont="1" applyBorder="1" applyAlignment="1">
      <alignment vertical="center"/>
    </xf>
    <xf numFmtId="4" fontId="3" fillId="0" borderId="94" xfId="0" applyNumberFormat="1" applyFont="1" applyBorder="1" applyAlignment="1">
      <alignment horizontal="center" vertical="center"/>
    </xf>
    <xf numFmtId="4" fontId="3" fillId="0" borderId="94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28" fillId="6" borderId="105" xfId="9" applyNumberFormat="1" applyFont="1" applyFill="1" applyBorder="1" applyAlignment="1" applyProtection="1">
      <alignment horizontal="center" vertical="center"/>
      <protection locked="0"/>
    </xf>
    <xf numFmtId="4" fontId="3" fillId="10" borderId="84" xfId="0" applyNumberFormat="1" applyFont="1" applyFill="1" applyBorder="1" applyAlignment="1" applyProtection="1">
      <alignment vertical="center"/>
      <protection locked="0"/>
    </xf>
    <xf numFmtId="4" fontId="40" fillId="10" borderId="84" xfId="0" applyNumberFormat="1" applyFont="1" applyFill="1" applyBorder="1" applyAlignment="1" applyProtection="1">
      <alignment vertical="center"/>
      <protection locked="0"/>
    </xf>
    <xf numFmtId="0" fontId="19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0" fontId="2" fillId="11" borderId="0" xfId="2" applyFont="1" applyFill="1" applyAlignment="1">
      <alignment horizontal="left"/>
    </xf>
    <xf numFmtId="0" fontId="1" fillId="11" borderId="0" xfId="5" applyFill="1"/>
    <xf numFmtId="1" fontId="1" fillId="11" borderId="0" xfId="5" applyNumberFormat="1" applyFill="1"/>
    <xf numFmtId="0" fontId="1" fillId="11" borderId="0" xfId="5" applyFill="1" applyAlignment="1">
      <alignment horizontal="center"/>
    </xf>
    <xf numFmtId="171" fontId="1" fillId="0" borderId="0" xfId="5" applyNumberFormat="1" applyAlignment="1">
      <alignment horizontal="center"/>
    </xf>
    <xf numFmtId="0" fontId="29" fillId="9" borderId="72" xfId="4" applyFont="1" applyFill="1" applyBorder="1" applyAlignment="1">
      <alignment vertical="center"/>
    </xf>
    <xf numFmtId="0" fontId="1" fillId="10" borderId="73" xfId="2" applyFont="1" applyFill="1" applyBorder="1" applyAlignment="1">
      <alignment horizontal="left"/>
    </xf>
    <xf numFmtId="1" fontId="1" fillId="10" borderId="73" xfId="2" applyNumberFormat="1" applyFont="1" applyFill="1" applyBorder="1" applyAlignment="1">
      <alignment horizontal="right"/>
    </xf>
    <xf numFmtId="171" fontId="20" fillId="10" borderId="74" xfId="2" applyNumberFormat="1" applyFont="1" applyFill="1" applyBorder="1" applyAlignment="1">
      <alignment horizontal="center"/>
    </xf>
    <xf numFmtId="4" fontId="20" fillId="0" borderId="0" xfId="2" applyNumberFormat="1" applyFont="1" applyAlignment="1">
      <alignment horizontal="left"/>
    </xf>
    <xf numFmtId="4" fontId="20" fillId="0" borderId="0" xfId="2" applyNumberFormat="1" applyFont="1" applyAlignment="1">
      <alignment horizontal="right"/>
    </xf>
    <xf numFmtId="0" fontId="29" fillId="9" borderId="75" xfId="4" applyFont="1" applyFill="1" applyBorder="1" applyAlignment="1">
      <alignment vertical="center"/>
    </xf>
    <xf numFmtId="0" fontId="1" fillId="10" borderId="0" xfId="2" applyFont="1" applyFill="1" applyAlignment="1">
      <alignment horizontal="left"/>
    </xf>
    <xf numFmtId="1" fontId="1" fillId="10" borderId="0" xfId="2" applyNumberFormat="1" applyFont="1" applyFill="1" applyAlignment="1">
      <alignment horizontal="right"/>
    </xf>
    <xf numFmtId="171" fontId="20" fillId="10" borderId="2" xfId="2" applyNumberFormat="1" applyFont="1" applyFill="1" applyBorder="1" applyAlignment="1">
      <alignment horizontal="center"/>
    </xf>
    <xf numFmtId="0" fontId="29" fillId="9" borderId="76" xfId="4" applyFont="1" applyFill="1" applyBorder="1" applyAlignment="1">
      <alignment vertical="center"/>
    </xf>
    <xf numFmtId="0" fontId="1" fillId="10" borderId="4" xfId="2" applyFont="1" applyFill="1" applyBorder="1" applyAlignment="1">
      <alignment horizontal="left"/>
    </xf>
    <xf numFmtId="1" fontId="1" fillId="10" borderId="4" xfId="2" applyNumberFormat="1" applyFont="1" applyFill="1" applyBorder="1" applyAlignment="1">
      <alignment horizontal="right"/>
    </xf>
    <xf numFmtId="171" fontId="20" fillId="10" borderId="5" xfId="2" applyNumberFormat="1" applyFont="1" applyFill="1" applyBorder="1" applyAlignment="1">
      <alignment horizontal="center"/>
    </xf>
    <xf numFmtId="0" fontId="1" fillId="0" borderId="0" xfId="2" applyFont="1" applyAlignment="1">
      <alignment horizontal="left"/>
    </xf>
    <xf numFmtId="1" fontId="1" fillId="0" borderId="0" xfId="2" applyNumberFormat="1" applyFont="1" applyAlignment="1">
      <alignment horizontal="right"/>
    </xf>
    <xf numFmtId="171" fontId="5" fillId="0" borderId="0" xfId="2" applyNumberFormat="1" applyFont="1" applyAlignment="1">
      <alignment horizontal="center"/>
    </xf>
    <xf numFmtId="4" fontId="1" fillId="0" borderId="0" xfId="2" applyNumberFormat="1" applyFont="1" applyAlignment="1">
      <alignment horizontal="left"/>
    </xf>
    <xf numFmtId="4" fontId="1" fillId="0" borderId="0" xfId="2" applyNumberFormat="1" applyFont="1" applyAlignment="1">
      <alignment horizontal="right"/>
    </xf>
    <xf numFmtId="0" fontId="4" fillId="0" borderId="0" xfId="5" applyFont="1"/>
    <xf numFmtId="0" fontId="4" fillId="11" borderId="0" xfId="2" applyFont="1" applyFill="1" applyAlignment="1">
      <alignment horizontal="left"/>
    </xf>
    <xf numFmtId="4" fontId="4" fillId="11" borderId="0" xfId="2" applyNumberFormat="1" applyFont="1" applyFill="1" applyAlignment="1">
      <alignment horizontal="left"/>
    </xf>
    <xf numFmtId="1" fontId="4" fillId="11" borderId="0" xfId="2" applyNumberFormat="1" applyFont="1" applyFill="1" applyAlignment="1">
      <alignment horizontal="right"/>
    </xf>
    <xf numFmtId="171" fontId="21" fillId="11" borderId="0" xfId="2" applyNumberFormat="1" applyFont="1" applyFill="1" applyAlignment="1">
      <alignment horizontal="center"/>
    </xf>
    <xf numFmtId="4" fontId="21" fillId="0" borderId="0" xfId="2" applyNumberFormat="1" applyFont="1" applyAlignment="1">
      <alignment horizontal="left"/>
    </xf>
    <xf numFmtId="4" fontId="21" fillId="0" borderId="0" xfId="2" applyNumberFormat="1" applyFont="1" applyAlignment="1">
      <alignment horizontal="right"/>
    </xf>
    <xf numFmtId="0" fontId="4" fillId="0" borderId="0" xfId="2" applyFont="1" applyAlignment="1">
      <alignment horizontal="left"/>
    </xf>
    <xf numFmtId="4" fontId="4" fillId="0" borderId="0" xfId="2" applyNumberFormat="1" applyFont="1" applyAlignment="1">
      <alignment horizontal="left"/>
    </xf>
    <xf numFmtId="1" fontId="4" fillId="0" borderId="0" xfId="2" applyNumberFormat="1" applyFont="1" applyAlignment="1">
      <alignment horizontal="right"/>
    </xf>
    <xf numFmtId="171" fontId="21" fillId="0" borderId="0" xfId="2" applyNumberFormat="1" applyFont="1" applyAlignment="1">
      <alignment horizontal="center"/>
    </xf>
    <xf numFmtId="0" fontId="1" fillId="6" borderId="48" xfId="9" applyFill="1" applyBorder="1" applyAlignment="1">
      <alignment horizontal="center" vertical="center"/>
    </xf>
    <xf numFmtId="0" fontId="22" fillId="6" borderId="49" xfId="9" applyFont="1" applyFill="1" applyBorder="1" applyAlignment="1">
      <alignment vertical="center"/>
    </xf>
    <xf numFmtId="0" fontId="1" fillId="6" borderId="49" xfId="9" applyFill="1" applyBorder="1" applyAlignment="1">
      <alignment vertical="center"/>
    </xf>
    <xf numFmtId="1" fontId="3" fillId="6" borderId="49" xfId="9" applyNumberFormat="1" applyFont="1" applyFill="1" applyBorder="1" applyAlignment="1">
      <alignment horizontal="right" vertical="center"/>
    </xf>
    <xf numFmtId="0" fontId="1" fillId="6" borderId="49" xfId="9" applyFill="1" applyBorder="1" applyAlignment="1">
      <alignment horizontal="center" vertical="center"/>
    </xf>
    <xf numFmtId="0" fontId="1" fillId="6" borderId="49" xfId="9" applyFill="1" applyBorder="1" applyAlignment="1">
      <alignment horizontal="left" vertical="center"/>
    </xf>
    <xf numFmtId="167" fontId="1" fillId="6" borderId="50" xfId="9" applyNumberFormat="1" applyFill="1" applyBorder="1" applyAlignment="1">
      <alignment vertical="center"/>
    </xf>
    <xf numFmtId="0" fontId="1" fillId="6" borderId="51" xfId="9" applyFill="1" applyBorder="1" applyAlignment="1">
      <alignment horizontal="center" vertical="center"/>
    </xf>
    <xf numFmtId="0" fontId="22" fillId="6" borderId="0" xfId="9" applyFont="1" applyFill="1" applyAlignment="1">
      <alignment vertical="center"/>
    </xf>
    <xf numFmtId="0" fontId="1" fillId="6" borderId="0" xfId="9" applyFill="1" applyAlignment="1">
      <alignment vertical="center"/>
    </xf>
    <xf numFmtId="1" fontId="3" fillId="6" borderId="0" xfId="9" applyNumberFormat="1" applyFont="1" applyFill="1" applyAlignment="1">
      <alignment horizontal="right" vertical="center"/>
    </xf>
    <xf numFmtId="0" fontId="1" fillId="6" borderId="0" xfId="9" applyFill="1" applyAlignment="1">
      <alignment horizontal="center" vertical="center"/>
    </xf>
    <xf numFmtId="0" fontId="1" fillId="6" borderId="0" xfId="9" applyFill="1" applyAlignment="1">
      <alignment horizontal="left" vertical="center"/>
    </xf>
    <xf numFmtId="167" fontId="1" fillId="6" borderId="52" xfId="9" applyNumberFormat="1" applyFill="1" applyBorder="1" applyAlignment="1">
      <alignment vertical="center"/>
    </xf>
    <xf numFmtId="0" fontId="23" fillId="6" borderId="0" xfId="9" applyFont="1" applyFill="1" applyAlignment="1">
      <alignment vertical="center"/>
    </xf>
    <xf numFmtId="49" fontId="1" fillId="6" borderId="53" xfId="9" applyNumberFormat="1" applyFill="1" applyBorder="1" applyAlignment="1">
      <alignment horizontal="center" vertical="center"/>
    </xf>
    <xf numFmtId="0" fontId="23" fillId="6" borderId="54" xfId="9" applyFont="1" applyFill="1" applyBorder="1" applyAlignment="1">
      <alignment vertical="center"/>
    </xf>
    <xf numFmtId="0" fontId="1" fillId="6" borderId="54" xfId="9" applyFill="1" applyBorder="1" applyAlignment="1">
      <alignment vertical="center"/>
    </xf>
    <xf numFmtId="0" fontId="1" fillId="6" borderId="54" xfId="9" applyFill="1" applyBorder="1" applyAlignment="1">
      <alignment horizontal="center" vertical="center" shrinkToFit="1"/>
    </xf>
    <xf numFmtId="0" fontId="1" fillId="6" borderId="55" xfId="9" applyFill="1" applyBorder="1" applyAlignment="1">
      <alignment horizontal="center" vertical="center" shrinkToFit="1"/>
    </xf>
    <xf numFmtId="0" fontId="3" fillId="6" borderId="56" xfId="9" applyFont="1" applyFill="1" applyBorder="1" applyAlignment="1">
      <alignment vertical="center"/>
    </xf>
    <xf numFmtId="0" fontId="1" fillId="6" borderId="57" xfId="9" applyFill="1" applyBorder="1" applyAlignment="1">
      <alignment horizontal="center" vertical="center" wrapText="1"/>
    </xf>
    <xf numFmtId="0" fontId="1" fillId="6" borderId="58" xfId="9" applyFill="1" applyBorder="1" applyAlignment="1">
      <alignment horizontal="center" vertical="center" wrapText="1"/>
    </xf>
    <xf numFmtId="49" fontId="20" fillId="7" borderId="77" xfId="4" applyNumberFormat="1" applyFont="1" applyFill="1" applyBorder="1" applyAlignment="1">
      <alignment horizontal="center" vertical="center"/>
    </xf>
    <xf numFmtId="0" fontId="20" fillId="7" borderId="63" xfId="4" applyFont="1" applyFill="1" applyBorder="1" applyAlignment="1">
      <alignment horizontal="center" vertical="center"/>
    </xf>
    <xf numFmtId="1" fontId="20" fillId="7" borderId="63" xfId="4" applyNumberFormat="1" applyFont="1" applyFill="1" applyBorder="1" applyAlignment="1">
      <alignment horizontal="right" vertical="center"/>
    </xf>
    <xf numFmtId="167" fontId="20" fillId="7" borderId="63" xfId="4" applyNumberFormat="1" applyFont="1" applyFill="1" applyBorder="1" applyAlignment="1">
      <alignment horizontal="center" vertical="center"/>
    </xf>
    <xf numFmtId="167" fontId="20" fillId="7" borderId="78" xfId="4" applyNumberFormat="1" applyFont="1" applyFill="1" applyBorder="1" applyAlignment="1">
      <alignment horizontal="center" vertical="center"/>
    </xf>
    <xf numFmtId="0" fontId="31" fillId="6" borderId="105" xfId="4" applyFont="1" applyFill="1" applyBorder="1" applyAlignment="1">
      <alignment horizontal="center" vertical="center"/>
    </xf>
    <xf numFmtId="0" fontId="26" fillId="6" borderId="65" xfId="4" applyFont="1" applyFill="1" applyBorder="1" applyAlignment="1">
      <alignment vertical="center"/>
    </xf>
    <xf numFmtId="0" fontId="20" fillId="6" borderId="65" xfId="4" applyFont="1" applyFill="1" applyBorder="1" applyAlignment="1">
      <alignment horizontal="center" vertical="center"/>
    </xf>
    <xf numFmtId="1" fontId="20" fillId="6" borderId="65" xfId="4" applyNumberFormat="1" applyFont="1" applyFill="1" applyBorder="1" applyAlignment="1">
      <alignment horizontal="center" vertical="center"/>
    </xf>
    <xf numFmtId="4" fontId="17" fillId="6" borderId="47" xfId="9" applyNumberFormat="1" applyFont="1" applyFill="1" applyBorder="1" applyAlignment="1">
      <alignment horizontal="center" vertical="center"/>
    </xf>
    <xf numFmtId="166" fontId="20" fillId="6" borderId="65" xfId="4" applyNumberFormat="1" applyFont="1" applyFill="1" applyBorder="1" applyAlignment="1">
      <alignment horizontal="center" vertical="center"/>
    </xf>
    <xf numFmtId="166" fontId="20" fillId="6" borderId="69" xfId="4" applyNumberFormat="1" applyFont="1" applyFill="1" applyBorder="1" applyAlignment="1">
      <alignment horizontal="center" vertical="center"/>
    </xf>
    <xf numFmtId="0" fontId="42" fillId="0" borderId="64" xfId="4" applyFont="1" applyFill="1" applyBorder="1" applyAlignment="1">
      <alignment horizontal="center" vertical="center"/>
    </xf>
    <xf numFmtId="0" fontId="28" fillId="0" borderId="47" xfId="9" applyFont="1" applyBorder="1" applyAlignment="1">
      <alignment vertical="center" wrapText="1"/>
    </xf>
    <xf numFmtId="49" fontId="28" fillId="0" borderId="47" xfId="9" applyNumberFormat="1" applyFont="1" applyBorder="1" applyAlignment="1">
      <alignment horizontal="center" vertical="center" shrinkToFit="1"/>
    </xf>
    <xf numFmtId="1" fontId="28" fillId="0" borderId="47" xfId="9" applyNumberFormat="1" applyFont="1" applyBorder="1" applyAlignment="1">
      <alignment horizontal="center" vertical="center"/>
    </xf>
    <xf numFmtId="166" fontId="28" fillId="0" borderId="47" xfId="9" applyNumberFormat="1" applyFont="1" applyBorder="1" applyAlignment="1">
      <alignment horizontal="center" vertical="center"/>
    </xf>
    <xf numFmtId="166" fontId="28" fillId="0" borderId="71" xfId="9" applyNumberFormat="1" applyFont="1" applyBorder="1" applyAlignment="1">
      <alignment horizontal="center" vertical="center"/>
    </xf>
    <xf numFmtId="0" fontId="7" fillId="0" borderId="70" xfId="9" applyFont="1" applyBorder="1" applyAlignment="1">
      <alignment horizontal="center" vertical="center"/>
    </xf>
    <xf numFmtId="0" fontId="17" fillId="0" borderId="105" xfId="9" applyFont="1" applyBorder="1" applyAlignment="1">
      <alignment vertical="center" wrapText="1"/>
    </xf>
    <xf numFmtId="0" fontId="25" fillId="6" borderId="64" xfId="4" applyFont="1" applyFill="1" applyBorder="1" applyAlignment="1">
      <alignment horizontal="center" vertical="center"/>
    </xf>
    <xf numFmtId="0" fontId="44" fillId="0" borderId="105" xfId="9" applyFont="1" applyBorder="1" applyAlignment="1">
      <alignment vertical="center" wrapText="1"/>
    </xf>
    <xf numFmtId="49" fontId="28" fillId="8" borderId="47" xfId="9" applyNumberFormat="1" applyFont="1" applyFill="1" applyBorder="1" applyAlignment="1">
      <alignment horizontal="center" vertical="center" shrinkToFit="1"/>
    </xf>
    <xf numFmtId="1" fontId="28" fillId="8" borderId="47" xfId="9" applyNumberFormat="1" applyFont="1" applyFill="1" applyBorder="1" applyAlignment="1">
      <alignment horizontal="center" vertical="center"/>
    </xf>
    <xf numFmtId="49" fontId="28" fillId="8" borderId="105" xfId="9" applyNumberFormat="1" applyFont="1" applyFill="1" applyBorder="1" applyAlignment="1">
      <alignment horizontal="center" vertical="center" shrinkToFit="1"/>
    </xf>
    <xf numFmtId="1" fontId="28" fillId="8" borderId="105" xfId="9" applyNumberFormat="1" applyFont="1" applyFill="1" applyBorder="1" applyAlignment="1">
      <alignment horizontal="center" vertical="center"/>
    </xf>
    <xf numFmtId="166" fontId="28" fillId="0" borderId="105" xfId="9" applyNumberFormat="1" applyFont="1" applyBorder="1" applyAlignment="1">
      <alignment horizontal="center" vertical="center"/>
    </xf>
    <xf numFmtId="49" fontId="17" fillId="8" borderId="105" xfId="9" applyNumberFormat="1" applyFont="1" applyFill="1" applyBorder="1" applyAlignment="1">
      <alignment horizontal="center" vertical="center" shrinkToFit="1"/>
    </xf>
    <xf numFmtId="49" fontId="17" fillId="0" borderId="105" xfId="9" applyNumberFormat="1" applyFont="1" applyBorder="1" applyAlignment="1">
      <alignment horizontal="center" vertical="center" shrinkToFit="1"/>
    </xf>
    <xf numFmtId="1" fontId="28" fillId="0" borderId="105" xfId="9" applyNumberFormat="1" applyFont="1" applyBorder="1" applyAlignment="1">
      <alignment horizontal="center" vertical="center"/>
    </xf>
    <xf numFmtId="0" fontId="20" fillId="7" borderId="66" xfId="4" applyFont="1" applyFill="1" applyBorder="1" applyAlignment="1">
      <alignment horizontal="center" vertical="center"/>
    </xf>
    <xf numFmtId="0" fontId="20" fillId="7" borderId="67" xfId="4" applyFont="1" applyFill="1" applyBorder="1" applyAlignment="1">
      <alignment horizontal="center" vertical="center"/>
    </xf>
    <xf numFmtId="166" fontId="20" fillId="7" borderId="68" xfId="3" applyNumberFormat="1" applyFont="1" applyFill="1" applyBorder="1" applyAlignment="1">
      <alignment horizontal="center" vertical="center"/>
    </xf>
    <xf numFmtId="167" fontId="20" fillId="7" borderId="67" xfId="3" applyNumberFormat="1" applyFont="1" applyFill="1" applyBorder="1" applyAlignment="1">
      <alignment horizontal="center" vertical="center"/>
    </xf>
    <xf numFmtId="49" fontId="16" fillId="0" borderId="59" xfId="9" applyNumberFormat="1" applyFont="1" applyBorder="1" applyAlignment="1">
      <alignment horizontal="center" vertical="center" wrapText="1"/>
    </xf>
    <xf numFmtId="0" fontId="16" fillId="0" borderId="60" xfId="9" applyFont="1" applyBorder="1" applyAlignment="1">
      <alignment horizontal="center" vertical="center" wrapText="1"/>
    </xf>
    <xf numFmtId="0" fontId="16" fillId="0" borderId="61" xfId="9" applyFont="1" applyBorder="1" applyAlignment="1">
      <alignment horizontal="center" vertical="center" wrapText="1"/>
    </xf>
    <xf numFmtId="1" fontId="16" fillId="0" borderId="60" xfId="9" applyNumberFormat="1" applyFont="1" applyBorder="1" applyAlignment="1">
      <alignment horizontal="center" vertical="center" wrapText="1"/>
    </xf>
    <xf numFmtId="167" fontId="16" fillId="0" borderId="62" xfId="9" applyNumberFormat="1" applyFont="1" applyBorder="1" applyAlignment="1">
      <alignment horizontal="center" vertical="center" wrapText="1"/>
    </xf>
    <xf numFmtId="4" fontId="28" fillId="0" borderId="47" xfId="9" applyNumberFormat="1" applyFont="1" applyBorder="1" applyAlignment="1">
      <alignment horizontal="center" vertical="center"/>
    </xf>
    <xf numFmtId="0" fontId="17" fillId="13" borderId="102" xfId="0" applyFont="1" applyFill="1" applyBorder="1" applyAlignment="1">
      <alignment vertical="top"/>
    </xf>
    <xf numFmtId="49" fontId="17" fillId="13" borderId="103" xfId="0" applyNumberFormat="1" applyFont="1" applyFill="1" applyBorder="1" applyAlignment="1">
      <alignment vertical="top"/>
    </xf>
    <xf numFmtId="49" fontId="17" fillId="13" borderId="103" xfId="0" applyNumberFormat="1" applyFont="1" applyFill="1" applyBorder="1" applyAlignment="1">
      <alignment horizontal="left" vertical="top" wrapText="1"/>
    </xf>
    <xf numFmtId="0" fontId="17" fillId="13" borderId="103" xfId="0" applyFont="1" applyFill="1" applyBorder="1" applyAlignment="1">
      <alignment horizontal="center" vertical="top" shrinkToFit="1"/>
    </xf>
    <xf numFmtId="165" fontId="17" fillId="13" borderId="103" xfId="0" applyNumberFormat="1" applyFont="1" applyFill="1" applyBorder="1" applyAlignment="1">
      <alignment vertical="top" shrinkToFit="1"/>
    </xf>
    <xf numFmtId="4" fontId="17" fillId="13" borderId="104" xfId="0" applyNumberFormat="1" applyFont="1" applyFill="1" applyBorder="1" applyAlignment="1">
      <alignment vertical="top" shrinkToFit="1"/>
    </xf>
    <xf numFmtId="0" fontId="17" fillId="13" borderId="99" xfId="0" applyFont="1" applyFill="1" applyBorder="1" applyAlignment="1">
      <alignment vertical="top"/>
    </xf>
    <xf numFmtId="49" fontId="17" fillId="13" borderId="100" xfId="0" applyNumberFormat="1" applyFont="1" applyFill="1" applyBorder="1" applyAlignment="1">
      <alignment vertical="top"/>
    </xf>
    <xf numFmtId="49" fontId="17" fillId="13" borderId="100" xfId="0" applyNumberFormat="1" applyFont="1" applyFill="1" applyBorder="1" applyAlignment="1">
      <alignment horizontal="left" vertical="top" wrapText="1"/>
    </xf>
    <xf numFmtId="0" fontId="17" fillId="13" borderId="100" xfId="0" applyFont="1" applyFill="1" applyBorder="1" applyAlignment="1">
      <alignment horizontal="center" vertical="top" shrinkToFit="1"/>
    </xf>
    <xf numFmtId="165" fontId="17" fillId="13" borderId="100" xfId="0" applyNumberFormat="1" applyFont="1" applyFill="1" applyBorder="1" applyAlignment="1">
      <alignment vertical="top" shrinkToFit="1"/>
    </xf>
    <xf numFmtId="4" fontId="17" fillId="13" borderId="101" xfId="0" applyNumberFormat="1" applyFont="1" applyFill="1" applyBorder="1" applyAlignment="1">
      <alignment vertical="top" shrinkToFit="1"/>
    </xf>
    <xf numFmtId="4" fontId="17" fillId="14" borderId="100" xfId="0" applyNumberFormat="1" applyFont="1" applyFill="1" applyBorder="1" applyAlignment="1" applyProtection="1">
      <alignment vertical="top" shrinkToFit="1"/>
      <protection locked="0"/>
    </xf>
    <xf numFmtId="4" fontId="17" fillId="14" borderId="103" xfId="0" applyNumberFormat="1" applyFont="1" applyFill="1" applyBorder="1" applyAlignment="1" applyProtection="1">
      <alignment vertical="top" shrinkToFit="1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43" fillId="0" borderId="0" xfId="5" applyFont="1" applyAlignment="1">
      <alignment horizont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9" fontId="3" fillId="0" borderId="92" xfId="0" applyNumberFormat="1" applyFont="1" applyBorder="1" applyAlignment="1">
      <alignment horizontal="left" vertical="center" wrapText="1"/>
    </xf>
    <xf numFmtId="49" fontId="3" fillId="0" borderId="93" xfId="0" applyNumberFormat="1" applyFont="1" applyBorder="1" applyAlignment="1">
      <alignment horizontal="left" vertical="center" wrapText="1"/>
    </xf>
    <xf numFmtId="49" fontId="3" fillId="0" borderId="95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96" xfId="0" applyFill="1" applyBorder="1" applyAlignment="1" applyProtection="1">
      <alignment vertical="top" wrapText="1"/>
      <protection locked="0"/>
    </xf>
    <xf numFmtId="0" fontId="0" fillId="3" borderId="97" xfId="0" applyFill="1" applyBorder="1" applyAlignment="1" applyProtection="1">
      <alignment vertical="top" wrapText="1"/>
      <protection locked="0"/>
    </xf>
    <xf numFmtId="0" fontId="0" fillId="3" borderId="97" xfId="0" applyFill="1" applyBorder="1" applyAlignment="1" applyProtection="1">
      <alignment horizontal="left" vertical="top" wrapText="1"/>
      <protection locked="0"/>
    </xf>
    <xf numFmtId="0" fontId="0" fillId="3" borderId="98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93" xfId="0" applyNumberFormat="1" applyBorder="1" applyAlignment="1">
      <alignment vertical="center"/>
    </xf>
    <xf numFmtId="0" fontId="0" fillId="0" borderId="93" xfId="0" applyBorder="1" applyAlignment="1">
      <alignment vertical="center"/>
    </xf>
    <xf numFmtId="0" fontId="0" fillId="0" borderId="95" xfId="0" applyBorder="1" applyAlignment="1">
      <alignment vertical="center"/>
    </xf>
    <xf numFmtId="49" fontId="0" fillId="2" borderId="93" xfId="0" applyNumberFormat="1" applyFill="1" applyBorder="1" applyAlignment="1">
      <alignment vertical="center"/>
    </xf>
    <xf numFmtId="0" fontId="0" fillId="2" borderId="93" xfId="0" applyFill="1" applyBorder="1" applyAlignment="1">
      <alignment vertical="center"/>
    </xf>
    <xf numFmtId="0" fontId="0" fillId="2" borderId="95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2" fillId="0" borderId="89" xfId="0" applyFont="1" applyBorder="1" applyAlignment="1">
      <alignment horizontal="left" vertical="center"/>
    </xf>
    <xf numFmtId="0" fontId="2" fillId="0" borderId="90" xfId="0" applyFont="1" applyBorder="1" applyAlignment="1">
      <alignment horizontal="left" vertical="center"/>
    </xf>
    <xf numFmtId="0" fontId="2" fillId="0" borderId="91" xfId="0" applyFont="1" applyBorder="1" applyAlignment="1">
      <alignment horizontal="left" vertical="center"/>
    </xf>
    <xf numFmtId="0" fontId="1" fillId="6" borderId="54" xfId="9" applyFill="1" applyBorder="1" applyAlignment="1">
      <alignment horizontal="center" vertical="center" shrinkToFit="1"/>
    </xf>
    <xf numFmtId="0" fontId="1" fillId="6" borderId="79" xfId="9" applyFill="1" applyBorder="1" applyAlignment="1">
      <alignment horizontal="center" vertical="center" wrapText="1"/>
    </xf>
    <xf numFmtId="0" fontId="20" fillId="7" borderId="67" xfId="4" applyFont="1" applyFill="1" applyBorder="1" applyAlignment="1">
      <alignment horizontal="center" vertical="center"/>
    </xf>
  </cellXfs>
  <cellStyles count="10">
    <cellStyle name="Čárka 2" xfId="3" xr:uid="{00000000-0005-0000-0000-000000000000}"/>
    <cellStyle name="Excel Built-in Bad" xfId="4" xr:uid="{00000000-0005-0000-0000-000001000000}"/>
    <cellStyle name="Excel Built-in Normal" xfId="5" xr:uid="{00000000-0005-0000-0000-000002000000}"/>
    <cellStyle name="měny_List1" xfId="6" xr:uid="{00000000-0005-0000-0000-000003000000}"/>
    <cellStyle name="Normální" xfId="0" builtinId="0"/>
    <cellStyle name="normální 2" xfId="1" xr:uid="{00000000-0005-0000-0000-000005000000}"/>
    <cellStyle name="Normální 3" xfId="2" xr:uid="{00000000-0005-0000-0000-000006000000}"/>
    <cellStyle name="normální_ceník_2011" xfId="7" xr:uid="{00000000-0005-0000-0000-000007000000}"/>
    <cellStyle name="normální_Nabídka" xfId="8" xr:uid="{00000000-0005-0000-0000-000008000000}"/>
    <cellStyle name="normální_POL.XLS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7"/>
  <sheetViews>
    <sheetView showGridLines="0" topLeftCell="B14" zoomScaleNormal="100" zoomScaleSheetLayoutView="75" workbookViewId="0">
      <selection activeCell="C58" sqref="C58:E5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8" width="13" customWidth="1"/>
    <col min="9" max="9" width="17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433" t="s">
        <v>4</v>
      </c>
      <c r="C1" s="434"/>
      <c r="D1" s="434"/>
      <c r="E1" s="434"/>
      <c r="F1" s="434"/>
      <c r="G1" s="434"/>
      <c r="H1" s="434"/>
      <c r="I1" s="434"/>
      <c r="J1" s="435"/>
    </row>
    <row r="2" spans="1:15" ht="36" customHeight="1" x14ac:dyDescent="0.25">
      <c r="A2" s="2"/>
      <c r="B2" s="74" t="s">
        <v>24</v>
      </c>
      <c r="C2" s="75"/>
      <c r="D2" s="76" t="s">
        <v>41</v>
      </c>
      <c r="E2" s="441" t="s">
        <v>42</v>
      </c>
      <c r="F2" s="442"/>
      <c r="G2" s="442"/>
      <c r="H2" s="442"/>
      <c r="I2" s="442"/>
      <c r="J2" s="443"/>
      <c r="O2" s="1"/>
    </row>
    <row r="3" spans="1:15" ht="27" hidden="1" customHeight="1" x14ac:dyDescent="0.25">
      <c r="A3" s="2"/>
      <c r="B3" s="77"/>
      <c r="C3" s="75"/>
      <c r="D3" s="78"/>
      <c r="E3" s="444"/>
      <c r="F3" s="445"/>
      <c r="G3" s="445"/>
      <c r="H3" s="445"/>
      <c r="I3" s="445"/>
      <c r="J3" s="446"/>
    </row>
    <row r="4" spans="1:15" ht="23.25" customHeight="1" x14ac:dyDescent="0.25">
      <c r="A4" s="2"/>
      <c r="B4" s="79"/>
      <c r="C4" s="80"/>
      <c r="D4" s="81"/>
      <c r="E4" s="453"/>
      <c r="F4" s="453"/>
      <c r="G4" s="453"/>
      <c r="H4" s="453"/>
      <c r="I4" s="453"/>
      <c r="J4" s="454"/>
    </row>
    <row r="5" spans="1:15" ht="24" customHeight="1" x14ac:dyDescent="0.25">
      <c r="A5" s="2"/>
      <c r="B5" s="31" t="s">
        <v>23</v>
      </c>
      <c r="D5" s="457"/>
      <c r="E5" s="458"/>
      <c r="F5" s="458"/>
      <c r="G5" s="458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459"/>
      <c r="E6" s="460"/>
      <c r="F6" s="460"/>
      <c r="G6" s="460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461"/>
      <c r="F7" s="462"/>
      <c r="G7" s="462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448"/>
      <c r="E11" s="448"/>
      <c r="F11" s="448"/>
      <c r="G11" s="448"/>
      <c r="H11" s="18" t="s">
        <v>40</v>
      </c>
      <c r="I11" s="82"/>
      <c r="J11" s="8"/>
    </row>
    <row r="12" spans="1:15" ht="15.75" customHeight="1" x14ac:dyDescent="0.25">
      <c r="A12" s="2"/>
      <c r="B12" s="28"/>
      <c r="C12" s="55"/>
      <c r="D12" s="452"/>
      <c r="E12" s="452"/>
      <c r="F12" s="452"/>
      <c r="G12" s="452"/>
      <c r="H12" s="18" t="s">
        <v>36</v>
      </c>
      <c r="I12" s="82"/>
      <c r="J12" s="8"/>
    </row>
    <row r="13" spans="1:15" ht="15.75" customHeight="1" x14ac:dyDescent="0.25">
      <c r="A13" s="2"/>
      <c r="B13" s="29"/>
      <c r="C13" s="56"/>
      <c r="D13" s="83"/>
      <c r="E13" s="455"/>
      <c r="F13" s="456"/>
      <c r="G13" s="456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463" t="s">
        <v>231</v>
      </c>
      <c r="E14" s="464"/>
      <c r="F14" s="464"/>
      <c r="G14" s="46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4"/>
      <c r="E15" s="447"/>
      <c r="F15" s="447"/>
      <c r="G15" s="449"/>
      <c r="H15" s="449"/>
      <c r="I15" s="14" t="s">
        <v>31</v>
      </c>
      <c r="J15" s="34"/>
    </row>
    <row r="16" spans="1:15" ht="23.25" customHeight="1" x14ac:dyDescent="0.25">
      <c r="A16" s="136" t="s">
        <v>26</v>
      </c>
      <c r="B16" s="38" t="s">
        <v>26</v>
      </c>
      <c r="C16" s="60"/>
      <c r="D16" s="61"/>
      <c r="E16" s="439"/>
      <c r="F16" s="440"/>
      <c r="G16" s="439"/>
      <c r="H16" s="440"/>
      <c r="I16" s="198">
        <f>'SO 50 D 1.8 Rekapitulace'!G11+'SO 35_oplocení'!G8+'SO 35_oplocení'!G18+'SO 35_oplocení'!G21</f>
        <v>0</v>
      </c>
      <c r="J16" s="199"/>
    </row>
    <row r="17" spans="1:10" ht="23.25" customHeight="1" x14ac:dyDescent="0.25">
      <c r="A17" s="136" t="s">
        <v>27</v>
      </c>
      <c r="B17" s="38" t="s">
        <v>27</v>
      </c>
      <c r="C17" s="60"/>
      <c r="D17" s="61"/>
      <c r="E17" s="439"/>
      <c r="F17" s="440"/>
      <c r="G17" s="439"/>
      <c r="H17" s="440"/>
      <c r="I17" s="198">
        <f>'SO 35_oplocení'!G24+'SO 50 D 1.7 Pol'!G13</f>
        <v>0</v>
      </c>
      <c r="J17" s="199"/>
    </row>
    <row r="18" spans="1:10" ht="23.25" customHeight="1" x14ac:dyDescent="0.25">
      <c r="A18" s="136" t="s">
        <v>28</v>
      </c>
      <c r="B18" s="38" t="s">
        <v>28</v>
      </c>
      <c r="C18" s="60"/>
      <c r="D18" s="61"/>
      <c r="E18" s="439"/>
      <c r="F18" s="440"/>
      <c r="G18" s="439"/>
      <c r="H18" s="440"/>
      <c r="I18" s="198">
        <f>SUMIF(F57:F59,A18,I57:I59)</f>
        <v>0</v>
      </c>
      <c r="J18" s="199"/>
    </row>
    <row r="19" spans="1:10" ht="23.25" customHeight="1" x14ac:dyDescent="0.25">
      <c r="A19" s="136" t="s">
        <v>67</v>
      </c>
      <c r="B19" s="38" t="s">
        <v>29</v>
      </c>
      <c r="C19" s="60"/>
      <c r="D19" s="61"/>
      <c r="E19" s="439"/>
      <c r="F19" s="440"/>
      <c r="G19" s="439"/>
      <c r="H19" s="440"/>
      <c r="I19" s="198">
        <f>SUMIF(F57:F59,A19,I57:I59)</f>
        <v>0</v>
      </c>
      <c r="J19" s="199"/>
    </row>
    <row r="20" spans="1:10" ht="23.25" customHeight="1" x14ac:dyDescent="0.25">
      <c r="A20" s="136" t="s">
        <v>68</v>
      </c>
      <c r="B20" s="38" t="s">
        <v>30</v>
      </c>
      <c r="C20" s="60"/>
      <c r="D20" s="61"/>
      <c r="E20" s="439"/>
      <c r="F20" s="440"/>
      <c r="G20" s="439"/>
      <c r="H20" s="440"/>
      <c r="I20" s="198">
        <f>SUMIF(F57:F59,A20,I57:I59)</f>
        <v>0</v>
      </c>
      <c r="J20" s="199"/>
    </row>
    <row r="21" spans="1:10" ht="23.25" customHeight="1" x14ac:dyDescent="0.25">
      <c r="A21" s="2"/>
      <c r="B21" s="48" t="s">
        <v>31</v>
      </c>
      <c r="C21" s="62"/>
      <c r="D21" s="63"/>
      <c r="E21" s="450"/>
      <c r="F21" s="451"/>
      <c r="G21" s="450"/>
      <c r="H21" s="451"/>
      <c r="I21" s="197">
        <f>SUM(I16:J20)</f>
        <v>0</v>
      </c>
      <c r="J21" s="200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468">
        <f>ZakladDPHSniVypocet</f>
        <v>0</v>
      </c>
      <c r="H23" s="469"/>
      <c r="I23" s="469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466">
        <f>A23</f>
        <v>0</v>
      </c>
      <c r="H24" s="467"/>
      <c r="I24" s="467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468">
        <f>ZakladDPHZaklVypocet</f>
        <v>0</v>
      </c>
      <c r="H25" s="469"/>
      <c r="I25" s="469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436">
        <f>A25</f>
        <v>0</v>
      </c>
      <c r="H26" s="437"/>
      <c r="I26" s="437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438">
        <f>CenaCelkem-(ZakladDPHSni+DPHSni+ZakladDPHZakl+DPHZakl)</f>
        <v>0</v>
      </c>
      <c r="H27" s="438"/>
      <c r="I27" s="438"/>
      <c r="J27" s="41" t="str">
        <f t="shared" si="0"/>
        <v>CZK</v>
      </c>
    </row>
    <row r="28" spans="1:10" ht="27.75" hidden="1" customHeight="1" thickBot="1" x14ac:dyDescent="0.3">
      <c r="A28" s="2"/>
      <c r="B28" s="109" t="s">
        <v>25</v>
      </c>
      <c r="C28" s="110"/>
      <c r="D28" s="110"/>
      <c r="E28" s="111"/>
      <c r="F28" s="112"/>
      <c r="G28" s="470">
        <f>ZakladDPHSniVypocet+ZakladDPHZaklVypocet</f>
        <v>0</v>
      </c>
      <c r="H28" s="471"/>
      <c r="I28" s="471"/>
      <c r="J28" s="113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09" t="s">
        <v>37</v>
      </c>
      <c r="C29" s="114"/>
      <c r="D29" s="114"/>
      <c r="E29" s="114"/>
      <c r="F29" s="115"/>
      <c r="G29" s="470">
        <f>A27</f>
        <v>0</v>
      </c>
      <c r="H29" s="470"/>
      <c r="I29" s="470"/>
      <c r="J29" s="116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472"/>
      <c r="E34" s="473"/>
      <c r="G34" s="474"/>
      <c r="H34" s="475"/>
      <c r="I34" s="475"/>
      <c r="J34" s="25"/>
    </row>
    <row r="35" spans="1:10" ht="12.75" customHeight="1" x14ac:dyDescent="0.25">
      <c r="A35" s="2"/>
      <c r="B35" s="2"/>
      <c r="D35" s="465" t="s">
        <v>2</v>
      </c>
      <c r="E35" s="465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5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5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5">
      <c r="A39" s="85">
        <v>1</v>
      </c>
      <c r="B39" s="95" t="s">
        <v>43</v>
      </c>
      <c r="C39" s="476"/>
      <c r="D39" s="476"/>
      <c r="E39" s="476"/>
      <c r="F39" s="96">
        <f>'SO 50 D 1.7 Pol'!AE13+'SO 50 D 1.8 Rekapitulace'!AE11+'SO 50 D 1.9 Rekapitulace'!AE11</f>
        <v>0</v>
      </c>
      <c r="G39" s="97">
        <f>'SO 50 D 1.7 Pol'!AF13+'SO 50 D 1.8 Rekapitulace'!AF11+'SO 50 D 1.9 Rekapitulace'!AF11</f>
        <v>0</v>
      </c>
      <c r="H39" s="98">
        <f t="shared" ref="H39:H44" si="1">(F39*SazbaDPH1/100)+(G39*SazbaDPH2/100)</f>
        <v>0</v>
      </c>
      <c r="I39" s="98">
        <f t="shared" ref="I39:I44" si="2">F39+G39+H39</f>
        <v>0</v>
      </c>
      <c r="J39" s="99" t="str">
        <f t="shared" ref="J39:J44" si="3">IF(_xlfn.SINGLE(CenaCelkemVypocet)=0,"",I39/_xlfn.SINGLE(CenaCelkemVypocet)*100)</f>
        <v/>
      </c>
    </row>
    <row r="40" spans="1:10" ht="25.5" customHeight="1" x14ac:dyDescent="0.25">
      <c r="A40" s="85">
        <v>2</v>
      </c>
      <c r="B40" s="100" t="s">
        <v>41</v>
      </c>
      <c r="C40" s="479" t="s">
        <v>44</v>
      </c>
      <c r="D40" s="479"/>
      <c r="E40" s="479"/>
      <c r="F40" s="101">
        <f>'SO 50 D 1.7 Pol'!AE13+'SO 50 D 1.8 Rekapitulace'!AE11+'SO 50 D 1.9 Rekapitulace'!AE11</f>
        <v>0</v>
      </c>
      <c r="G40" s="102">
        <f>ZakladDPHZaklVypocet</f>
        <v>0</v>
      </c>
      <c r="H40" s="102">
        <f t="shared" si="1"/>
        <v>0</v>
      </c>
      <c r="I40" s="102">
        <f t="shared" si="2"/>
        <v>0</v>
      </c>
      <c r="J40" s="103" t="str">
        <f t="shared" si="3"/>
        <v/>
      </c>
    </row>
    <row r="41" spans="1:10" ht="25.5" customHeight="1" x14ac:dyDescent="0.25">
      <c r="A41" s="85">
        <v>3</v>
      </c>
      <c r="B41" s="104" t="s">
        <v>45</v>
      </c>
      <c r="C41" s="476" t="s">
        <v>46</v>
      </c>
      <c r="D41" s="476"/>
      <c r="E41" s="476"/>
      <c r="F41" s="105">
        <f>'SO 50 D 1.7 Pol'!AE13</f>
        <v>0</v>
      </c>
      <c r="G41" s="98">
        <f>'SO 50 D 1.7 Pol'!AF13</f>
        <v>0</v>
      </c>
      <c r="H41" s="98">
        <f t="shared" si="1"/>
        <v>0</v>
      </c>
      <c r="I41" s="98">
        <f t="shared" si="2"/>
        <v>0</v>
      </c>
      <c r="J41" s="99" t="str">
        <f t="shared" si="3"/>
        <v/>
      </c>
    </row>
    <row r="42" spans="1:10" ht="25.5" customHeight="1" x14ac:dyDescent="0.25">
      <c r="A42" s="85">
        <v>3</v>
      </c>
      <c r="B42" s="104" t="s">
        <v>47</v>
      </c>
      <c r="C42" s="476" t="s">
        <v>48</v>
      </c>
      <c r="D42" s="476"/>
      <c r="E42" s="476"/>
      <c r="F42" s="105">
        <f>'SO 50 D 1.8 Rekapitulace'!AE11</f>
        <v>0</v>
      </c>
      <c r="G42" s="98">
        <f>'SO 50 D 1.8 Rekapitulace'!AF11</f>
        <v>0</v>
      </c>
      <c r="H42" s="98">
        <f t="shared" si="1"/>
        <v>0</v>
      </c>
      <c r="I42" s="98">
        <f t="shared" si="2"/>
        <v>0</v>
      </c>
      <c r="J42" s="99" t="str">
        <f t="shared" si="3"/>
        <v/>
      </c>
    </row>
    <row r="43" spans="1:10" ht="25.5" customHeight="1" x14ac:dyDescent="0.25">
      <c r="A43" s="85">
        <v>3</v>
      </c>
      <c r="B43" s="104" t="s">
        <v>49</v>
      </c>
      <c r="C43" s="476" t="s">
        <v>50</v>
      </c>
      <c r="D43" s="476"/>
      <c r="E43" s="476"/>
      <c r="F43" s="105">
        <f>'SO 50 D 1.9 Rekapitulace'!AE11</f>
        <v>0</v>
      </c>
      <c r="G43" s="98">
        <f>'SO 50 D 1.9 Rekapitulace'!AF11</f>
        <v>0</v>
      </c>
      <c r="H43" s="98">
        <f t="shared" si="1"/>
        <v>0</v>
      </c>
      <c r="I43" s="98">
        <f t="shared" si="2"/>
        <v>0</v>
      </c>
      <c r="J43" s="99" t="str">
        <f t="shared" si="3"/>
        <v/>
      </c>
    </row>
    <row r="44" spans="1:10" ht="25.5" customHeight="1" x14ac:dyDescent="0.25">
      <c r="A44" s="85"/>
      <c r="B44" s="104" t="s">
        <v>232</v>
      </c>
      <c r="C44" s="476" t="s">
        <v>233</v>
      </c>
      <c r="D44" s="476"/>
      <c r="E44" s="476"/>
      <c r="F44" s="105">
        <f>'SO 50 D 1.9 Rekapitulace'!AE12</f>
        <v>0</v>
      </c>
      <c r="G44" s="98">
        <f>I60</f>
        <v>0</v>
      </c>
      <c r="H44" s="98">
        <f t="shared" si="1"/>
        <v>0</v>
      </c>
      <c r="I44" s="98">
        <f t="shared" si="2"/>
        <v>0</v>
      </c>
      <c r="J44" s="99" t="str">
        <f t="shared" si="3"/>
        <v/>
      </c>
    </row>
    <row r="45" spans="1:10" ht="25.5" customHeight="1" x14ac:dyDescent="0.25">
      <c r="A45" s="85"/>
      <c r="B45" s="480" t="s">
        <v>51</v>
      </c>
      <c r="C45" s="481"/>
      <c r="D45" s="481"/>
      <c r="E45" s="482"/>
      <c r="F45" s="106">
        <f>SUMIF(A39:A43,"=1",F39:F43)</f>
        <v>0</v>
      </c>
      <c r="G45" s="107">
        <f>SUM(G41:G44)</f>
        <v>0</v>
      </c>
      <c r="H45" s="107">
        <f>SUM(H41:H44)</f>
        <v>0</v>
      </c>
      <c r="I45" s="107">
        <f>SUM(I41:I44)</f>
        <v>0</v>
      </c>
      <c r="J45" s="108">
        <f>SUM(J41:J44)</f>
        <v>0</v>
      </c>
    </row>
    <row r="47" spans="1:10" x14ac:dyDescent="0.25">
      <c r="A47" t="s">
        <v>53</v>
      </c>
      <c r="B47" t="s">
        <v>54</v>
      </c>
    </row>
    <row r="48" spans="1:10" x14ac:dyDescent="0.25">
      <c r="A48" t="s">
        <v>55</v>
      </c>
      <c r="B48" t="s">
        <v>56</v>
      </c>
    </row>
    <row r="49" spans="1:10" x14ac:dyDescent="0.25">
      <c r="A49" t="s">
        <v>57</v>
      </c>
      <c r="B49" t="s">
        <v>58</v>
      </c>
    </row>
    <row r="50" spans="1:10" x14ac:dyDescent="0.25">
      <c r="A50" t="s">
        <v>57</v>
      </c>
      <c r="B50" t="s">
        <v>59</v>
      </c>
    </row>
    <row r="51" spans="1:10" x14ac:dyDescent="0.25">
      <c r="A51" t="s">
        <v>57</v>
      </c>
      <c r="B51" t="s">
        <v>60</v>
      </c>
    </row>
    <row r="52" spans="1:10" x14ac:dyDescent="0.25">
      <c r="B52" t="s">
        <v>283</v>
      </c>
    </row>
    <row r="54" spans="1:10" ht="15.6" x14ac:dyDescent="0.3">
      <c r="B54" s="117" t="s">
        <v>61</v>
      </c>
    </row>
    <row r="56" spans="1:10" ht="25.5" customHeight="1" x14ac:dyDescent="0.25">
      <c r="A56" s="119"/>
      <c r="B56" s="122" t="s">
        <v>18</v>
      </c>
      <c r="C56" s="122" t="s">
        <v>6</v>
      </c>
      <c r="D56" s="123"/>
      <c r="E56" s="123"/>
      <c r="F56" s="124" t="s">
        <v>62</v>
      </c>
      <c r="G56" s="124"/>
      <c r="H56" s="124"/>
      <c r="I56" s="124" t="s">
        <v>31</v>
      </c>
      <c r="J56" s="124" t="s">
        <v>0</v>
      </c>
    </row>
    <row r="57" spans="1:10" ht="36.75" customHeight="1" x14ac:dyDescent="0.25">
      <c r="A57" s="120"/>
      <c r="B57" s="125" t="s">
        <v>63</v>
      </c>
      <c r="C57" s="483" t="s">
        <v>64</v>
      </c>
      <c r="D57" s="484"/>
      <c r="E57" s="484"/>
      <c r="F57" s="134" t="s">
        <v>26</v>
      </c>
      <c r="G57" s="126"/>
      <c r="H57" s="126"/>
      <c r="I57" s="126">
        <f>'SO 50 D 1.8 Rekapitulace'!G8</f>
        <v>0</v>
      </c>
      <c r="J57" s="131" t="str">
        <f>IF(I61=0,"",I57/I61*100)</f>
        <v/>
      </c>
    </row>
    <row r="58" spans="1:10" ht="36.75" customHeight="1" x14ac:dyDescent="0.25">
      <c r="A58" s="120"/>
      <c r="B58" s="125" t="s">
        <v>65</v>
      </c>
      <c r="C58" s="483" t="s">
        <v>66</v>
      </c>
      <c r="D58" s="484"/>
      <c r="E58" s="484"/>
      <c r="F58" s="134" t="s">
        <v>27</v>
      </c>
      <c r="G58" s="126"/>
      <c r="H58" s="126"/>
      <c r="I58" s="126">
        <f>'SO 50 D 1.7 Pol'!G8</f>
        <v>0</v>
      </c>
      <c r="J58" s="131" t="str">
        <f>IF(I61=0,"",I58/I61*100)</f>
        <v/>
      </c>
    </row>
    <row r="59" spans="1:10" ht="36.75" customHeight="1" x14ac:dyDescent="0.25">
      <c r="A59" s="120"/>
      <c r="B59" s="125" t="s">
        <v>41</v>
      </c>
      <c r="C59" s="483" t="s">
        <v>50</v>
      </c>
      <c r="D59" s="484"/>
      <c r="E59" s="484"/>
      <c r="F59" s="134" t="s">
        <v>28</v>
      </c>
      <c r="G59" s="126"/>
      <c r="H59" s="126"/>
      <c r="I59" s="126">
        <f>'SO 50 D 1.9 Rekapitulace'!G8</f>
        <v>0</v>
      </c>
      <c r="J59" s="131" t="str">
        <f>IF(I61=0,"",I59/I61*100)</f>
        <v/>
      </c>
    </row>
    <row r="60" spans="1:10" ht="36.75" customHeight="1" x14ac:dyDescent="0.25">
      <c r="A60" s="120"/>
      <c r="B60" s="307" t="s">
        <v>232</v>
      </c>
      <c r="C60" s="485" t="s">
        <v>233</v>
      </c>
      <c r="D60" s="486"/>
      <c r="E60" s="487"/>
      <c r="F60" s="308" t="s">
        <v>282</v>
      </c>
      <c r="G60" s="309"/>
      <c r="H60" s="309"/>
      <c r="I60" s="309">
        <f>'SO 35_oplocení'!G37</f>
        <v>0</v>
      </c>
      <c r="J60" s="131" t="str">
        <f>J44</f>
        <v/>
      </c>
    </row>
    <row r="61" spans="1:10" ht="25.5" customHeight="1" x14ac:dyDescent="0.25">
      <c r="A61" s="121"/>
      <c r="B61" s="127" t="s">
        <v>1</v>
      </c>
      <c r="C61" s="128"/>
      <c r="D61" s="129"/>
      <c r="E61" s="129"/>
      <c r="F61" s="135"/>
      <c r="G61" s="130"/>
      <c r="H61" s="130"/>
      <c r="I61" s="130">
        <f>SUM(I57:I60)</f>
        <v>0</v>
      </c>
      <c r="J61" s="132">
        <f>SUM(J57:J60)</f>
        <v>0</v>
      </c>
    </row>
    <row r="62" spans="1:10" x14ac:dyDescent="0.25">
      <c r="F62" s="84"/>
      <c r="G62" s="84"/>
      <c r="H62" s="84"/>
      <c r="I62" s="84"/>
      <c r="J62" s="133"/>
    </row>
    <row r="63" spans="1:10" x14ac:dyDescent="0.25">
      <c r="B63" s="310" t="s">
        <v>285</v>
      </c>
      <c r="C63" s="311"/>
      <c r="D63" s="312"/>
      <c r="E63" s="313"/>
      <c r="F63" s="310"/>
      <c r="G63" s="314"/>
      <c r="H63" s="314"/>
      <c r="I63" s="314"/>
      <c r="J63" s="315"/>
    </row>
    <row r="64" spans="1:10" x14ac:dyDescent="0.25">
      <c r="B64" s="477" t="s">
        <v>286</v>
      </c>
      <c r="C64" s="477"/>
      <c r="D64" s="477"/>
      <c r="E64" s="477"/>
      <c r="F64" s="477"/>
      <c r="G64" s="477"/>
      <c r="H64" s="477"/>
      <c r="I64" s="477"/>
      <c r="J64" s="477"/>
    </row>
    <row r="65" spans="2:10" ht="13.8" x14ac:dyDescent="0.3">
      <c r="B65" s="478" t="s">
        <v>287</v>
      </c>
      <c r="C65" s="478"/>
      <c r="D65" s="478"/>
      <c r="E65" s="478"/>
      <c r="F65" s="478"/>
      <c r="G65" s="478"/>
      <c r="H65" s="478"/>
      <c r="I65" s="478"/>
      <c r="J65" s="478"/>
    </row>
    <row r="66" spans="2:10" ht="13.8" x14ac:dyDescent="0.3">
      <c r="B66" s="478" t="s">
        <v>125</v>
      </c>
      <c r="C66" s="478"/>
      <c r="D66" s="478"/>
      <c r="E66" s="478"/>
      <c r="F66" s="478"/>
      <c r="G66" s="478"/>
      <c r="H66" s="478"/>
      <c r="I66" s="478"/>
      <c r="J66" s="478"/>
    </row>
    <row r="67" spans="2:10" ht="13.8" x14ac:dyDescent="0.3">
      <c r="B67" s="478" t="s">
        <v>126</v>
      </c>
      <c r="C67" s="478"/>
      <c r="D67" s="478"/>
      <c r="E67" s="478"/>
      <c r="F67" s="478"/>
      <c r="G67" s="478"/>
      <c r="H67" s="478"/>
      <c r="I67" s="478"/>
      <c r="J67" s="478"/>
    </row>
  </sheetData>
  <sheetProtection algorithmName="SHA-512" hashValue="dknAZMq5ffYh9BEE/n0P58prfFgE45FoV0860vmxCQ6NgI8PtkJ2Yrn52C0LT17KSxnOYffJ/ZQTeryTnfY3fA==" saltValue="tJRh1Hp0u6ybxDu4EIxa3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66:J66"/>
    <mergeCell ref="C44:E44"/>
    <mergeCell ref="B67:J67"/>
    <mergeCell ref="B45:E45"/>
    <mergeCell ref="C57:E57"/>
    <mergeCell ref="C58:E58"/>
    <mergeCell ref="C59:E59"/>
    <mergeCell ref="C60:E60"/>
    <mergeCell ref="C42:E42"/>
    <mergeCell ref="C43:E43"/>
    <mergeCell ref="B64:J64"/>
    <mergeCell ref="B65:J65"/>
    <mergeCell ref="C39:E39"/>
    <mergeCell ref="C40:E40"/>
    <mergeCell ref="C41:E41"/>
    <mergeCell ref="G17:H17"/>
    <mergeCell ref="E16:F16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scale="96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488" t="s">
        <v>7</v>
      </c>
      <c r="B1" s="488"/>
      <c r="C1" s="489"/>
      <c r="D1" s="488"/>
      <c r="E1" s="488"/>
      <c r="F1" s="488"/>
      <c r="G1" s="488"/>
    </row>
    <row r="2" spans="1:7" ht="24.9" customHeight="1" x14ac:dyDescent="0.25">
      <c r="A2" s="50" t="s">
        <v>8</v>
      </c>
      <c r="B2" s="49"/>
      <c r="C2" s="490"/>
      <c r="D2" s="490"/>
      <c r="E2" s="490"/>
      <c r="F2" s="490"/>
      <c r="G2" s="491"/>
    </row>
    <row r="3" spans="1:7" ht="24.9" customHeight="1" x14ac:dyDescent="0.25">
      <c r="A3" s="50" t="s">
        <v>9</v>
      </c>
      <c r="B3" s="49"/>
      <c r="C3" s="490"/>
      <c r="D3" s="490"/>
      <c r="E3" s="490"/>
      <c r="F3" s="490"/>
      <c r="G3" s="491"/>
    </row>
    <row r="4" spans="1:7" ht="24.9" customHeight="1" x14ac:dyDescent="0.25">
      <c r="A4" s="50" t="s">
        <v>10</v>
      </c>
      <c r="B4" s="49"/>
      <c r="C4" s="490"/>
      <c r="D4" s="490"/>
      <c r="E4" s="490"/>
      <c r="F4" s="490"/>
      <c r="G4" s="491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4987"/>
  <sheetViews>
    <sheetView tabSelected="1" topLeftCell="A3" workbookViewId="0">
      <selection activeCell="AB20" sqref="AB20"/>
    </sheetView>
  </sheetViews>
  <sheetFormatPr defaultRowHeight="13.2" outlineLevelRow="3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5546875" customWidth="1"/>
    <col min="8" max="18" width="0" hidden="1" customWidth="1"/>
    <col min="19" max="19" width="0.33203125" customWidth="1"/>
    <col min="20" max="20" width="5.5546875" hidden="1" customWidth="1"/>
    <col min="21" max="21" width="8.33203125" hidden="1" customWidth="1"/>
    <col min="22" max="22" width="10.6640625" hidden="1" customWidth="1"/>
    <col min="23" max="23" width="8.88671875" hidden="1" customWidth="1"/>
    <col min="24" max="24" width="11.33203125" hidden="1" customWidth="1"/>
    <col min="25" max="25" width="8.6640625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04" t="s">
        <v>7</v>
      </c>
      <c r="B1" s="504"/>
      <c r="C1" s="504"/>
      <c r="D1" s="504"/>
      <c r="E1" s="504"/>
      <c r="F1" s="504"/>
      <c r="G1" s="504"/>
      <c r="AG1" t="s">
        <v>69</v>
      </c>
    </row>
    <row r="2" spans="1:60" ht="25.2" customHeight="1" x14ac:dyDescent="0.25">
      <c r="A2" s="266" t="s">
        <v>8</v>
      </c>
      <c r="B2" s="267" t="s">
        <v>232</v>
      </c>
      <c r="C2" s="505" t="s">
        <v>42</v>
      </c>
      <c r="D2" s="506"/>
      <c r="E2" s="506"/>
      <c r="F2" s="506"/>
      <c r="G2" s="507"/>
      <c r="AG2" t="s">
        <v>70</v>
      </c>
    </row>
    <row r="3" spans="1:60" ht="25.2" customHeight="1" x14ac:dyDescent="0.25">
      <c r="A3" s="266" t="s">
        <v>9</v>
      </c>
      <c r="B3" s="267" t="s">
        <v>232</v>
      </c>
      <c r="C3" s="505" t="s">
        <v>234</v>
      </c>
      <c r="D3" s="506"/>
      <c r="E3" s="506"/>
      <c r="F3" s="506"/>
      <c r="G3" s="507"/>
      <c r="AC3" s="118" t="s">
        <v>70</v>
      </c>
      <c r="AG3" t="s">
        <v>71</v>
      </c>
    </row>
    <row r="4" spans="1:60" ht="25.2" customHeight="1" x14ac:dyDescent="0.25">
      <c r="A4" s="268" t="s">
        <v>10</v>
      </c>
      <c r="B4" s="269" t="s">
        <v>232</v>
      </c>
      <c r="C4" s="508" t="s">
        <v>233</v>
      </c>
      <c r="D4" s="509"/>
      <c r="E4" s="509"/>
      <c r="F4" s="509"/>
      <c r="G4" s="510"/>
      <c r="AG4" t="s">
        <v>72</v>
      </c>
    </row>
    <row r="5" spans="1:60" x14ac:dyDescent="0.25">
      <c r="D5" s="10"/>
    </row>
    <row r="6" spans="1:60" ht="26.4" customHeight="1" x14ac:dyDescent="0.25">
      <c r="A6" s="270" t="s">
        <v>73</v>
      </c>
      <c r="B6" s="271" t="s">
        <v>74</v>
      </c>
      <c r="C6" s="271" t="s">
        <v>75</v>
      </c>
      <c r="D6" s="272" t="s">
        <v>76</v>
      </c>
      <c r="E6" s="270" t="s">
        <v>77</v>
      </c>
      <c r="F6" s="273" t="s">
        <v>78</v>
      </c>
      <c r="G6" s="270" t="s">
        <v>31</v>
      </c>
      <c r="H6" s="274" t="s">
        <v>32</v>
      </c>
      <c r="I6" s="274" t="s">
        <v>79</v>
      </c>
      <c r="J6" s="274" t="s">
        <v>33</v>
      </c>
      <c r="K6" s="274" t="s">
        <v>80</v>
      </c>
      <c r="L6" s="274" t="s">
        <v>81</v>
      </c>
      <c r="M6" s="274" t="s">
        <v>82</v>
      </c>
      <c r="N6" s="274" t="s">
        <v>83</v>
      </c>
      <c r="O6" s="274" t="s">
        <v>84</v>
      </c>
      <c r="P6" s="274" t="s">
        <v>85</v>
      </c>
      <c r="Q6" s="274" t="s">
        <v>86</v>
      </c>
      <c r="R6" s="274" t="s">
        <v>87</v>
      </c>
      <c r="S6" s="274" t="s">
        <v>88</v>
      </c>
      <c r="T6" s="274" t="s">
        <v>89</v>
      </c>
      <c r="U6" s="274" t="s">
        <v>90</v>
      </c>
      <c r="V6" s="274" t="s">
        <v>91</v>
      </c>
      <c r="W6" s="274" t="s">
        <v>92</v>
      </c>
      <c r="X6" s="274" t="s">
        <v>93</v>
      </c>
      <c r="Y6" s="274" t="s">
        <v>94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275" t="s">
        <v>95</v>
      </c>
      <c r="B8" s="276" t="s">
        <v>113</v>
      </c>
      <c r="C8" s="277" t="s">
        <v>166</v>
      </c>
      <c r="D8" s="278"/>
      <c r="E8" s="279"/>
      <c r="F8" s="280"/>
      <c r="G8" s="281">
        <f>SUMIF(AG9:AG17,"&lt;&gt;NOR",G9:G17)</f>
        <v>0</v>
      </c>
      <c r="H8" s="156"/>
      <c r="I8" s="156">
        <f>SUM(I9:I17)</f>
        <v>0</v>
      </c>
      <c r="J8" s="156"/>
      <c r="K8" s="156">
        <f>SUM(K9:K17)</f>
        <v>13779.35</v>
      </c>
      <c r="L8" s="156"/>
      <c r="M8" s="156">
        <f>SUM(M9:M17)</f>
        <v>0</v>
      </c>
      <c r="N8" s="155"/>
      <c r="O8" s="155">
        <f>SUM(O9:O17)</f>
        <v>0</v>
      </c>
      <c r="P8" s="155"/>
      <c r="Q8" s="155">
        <f>SUM(Q9:Q17)</f>
        <v>0</v>
      </c>
      <c r="R8" s="156"/>
      <c r="S8" s="156"/>
      <c r="T8" s="156"/>
      <c r="U8" s="156"/>
      <c r="V8" s="156">
        <f>SUM(V9:V17)</f>
        <v>20.48</v>
      </c>
      <c r="W8" s="156"/>
      <c r="X8" s="156"/>
      <c r="Y8" s="156"/>
      <c r="AG8" t="s">
        <v>96</v>
      </c>
    </row>
    <row r="9" spans="1:60" outlineLevel="1" x14ac:dyDescent="0.25">
      <c r="A9" s="425">
        <v>1</v>
      </c>
      <c r="B9" s="426" t="s">
        <v>235</v>
      </c>
      <c r="C9" s="427" t="s">
        <v>236</v>
      </c>
      <c r="D9" s="428" t="s">
        <v>237</v>
      </c>
      <c r="E9" s="429">
        <f>SUM(E10:E11)</f>
        <v>4.7830000000000004</v>
      </c>
      <c r="F9" s="431"/>
      <c r="G9" s="430">
        <f>ROUND(E9*F9,2)</f>
        <v>0</v>
      </c>
      <c r="H9" s="154">
        <v>0</v>
      </c>
      <c r="I9" s="153">
        <f>ROUND(E9*H9,2)</f>
        <v>0</v>
      </c>
      <c r="J9" s="154">
        <v>1475</v>
      </c>
      <c r="K9" s="153">
        <f>ROUND(E9*J9,2)</f>
        <v>7054.93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238</v>
      </c>
      <c r="T9" s="153" t="s">
        <v>238</v>
      </c>
      <c r="U9" s="153">
        <v>3.53</v>
      </c>
      <c r="V9" s="153">
        <f>ROUND(E9*U9,2)</f>
        <v>16.88</v>
      </c>
      <c r="W9" s="153"/>
      <c r="X9" s="153" t="s">
        <v>102</v>
      </c>
      <c r="Y9" s="153" t="s">
        <v>103</v>
      </c>
      <c r="Z9" s="145"/>
      <c r="AA9" s="145"/>
      <c r="AB9" s="145"/>
      <c r="AC9" s="145"/>
      <c r="AD9" s="145"/>
      <c r="AE9" s="145"/>
      <c r="AF9" s="145"/>
      <c r="AG9" s="145" t="s">
        <v>104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2" x14ac:dyDescent="0.25">
      <c r="A10" s="289"/>
      <c r="B10" s="290"/>
      <c r="C10" s="291" t="s">
        <v>297</v>
      </c>
      <c r="D10" s="292"/>
      <c r="E10" s="293">
        <v>1.696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5"/>
      <c r="AA10" s="145"/>
      <c r="AB10" s="145"/>
      <c r="AC10" s="145"/>
      <c r="AD10" s="145"/>
      <c r="AE10" s="145"/>
      <c r="AF10" s="145"/>
      <c r="AG10" s="145" t="s">
        <v>173</v>
      </c>
      <c r="AH10" s="145">
        <v>0</v>
      </c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3" x14ac:dyDescent="0.25">
      <c r="A11" s="289"/>
      <c r="B11" s="290"/>
      <c r="C11" s="291" t="s">
        <v>239</v>
      </c>
      <c r="D11" s="292"/>
      <c r="E11" s="293">
        <v>3.0870000000000002</v>
      </c>
      <c r="F11" s="153"/>
      <c r="G11" s="153"/>
      <c r="H11" s="153"/>
      <c r="I11" s="153"/>
      <c r="J11" s="153"/>
      <c r="K11" s="153"/>
      <c r="L11" s="153"/>
      <c r="M11" s="153"/>
      <c r="N11" s="152"/>
      <c r="O11" s="152"/>
      <c r="P11" s="152"/>
      <c r="Q11" s="152"/>
      <c r="R11" s="153"/>
      <c r="S11" s="153"/>
      <c r="T11" s="153"/>
      <c r="U11" s="153"/>
      <c r="V11" s="153"/>
      <c r="W11" s="153"/>
      <c r="X11" s="153"/>
      <c r="Y11" s="153"/>
      <c r="Z11" s="145"/>
      <c r="AA11" s="145"/>
      <c r="AB11" s="145"/>
      <c r="AC11" s="145"/>
      <c r="AD11" s="145"/>
      <c r="AE11" s="145"/>
      <c r="AF11" s="145"/>
      <c r="AG11" s="145" t="s">
        <v>173</v>
      </c>
      <c r="AH11" s="145">
        <v>0</v>
      </c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5">
      <c r="A12" s="425">
        <v>2</v>
      </c>
      <c r="B12" s="426" t="s">
        <v>240</v>
      </c>
      <c r="C12" s="427" t="s">
        <v>241</v>
      </c>
      <c r="D12" s="428" t="s">
        <v>237</v>
      </c>
      <c r="E12" s="429">
        <v>4.7830000000000004</v>
      </c>
      <c r="F12" s="431"/>
      <c r="G12" s="430">
        <f>ROUND(E12*F12,2)</f>
        <v>0</v>
      </c>
      <c r="H12" s="154">
        <v>0</v>
      </c>
      <c r="I12" s="153">
        <f>ROUND(E12*H12,2)</f>
        <v>0</v>
      </c>
      <c r="J12" s="154">
        <v>49.4</v>
      </c>
      <c r="K12" s="153">
        <f>ROUND(E12*J12,2)</f>
        <v>236.28</v>
      </c>
      <c r="L12" s="153">
        <v>21</v>
      </c>
      <c r="M12" s="153">
        <f>G12*(1+L12/100)</f>
        <v>0</v>
      </c>
      <c r="N12" s="152">
        <v>0</v>
      </c>
      <c r="O12" s="152">
        <f>ROUND(E12*N12,2)</f>
        <v>0</v>
      </c>
      <c r="P12" s="152">
        <v>0</v>
      </c>
      <c r="Q12" s="152">
        <f>ROUND(E12*P12,2)</f>
        <v>0</v>
      </c>
      <c r="R12" s="153"/>
      <c r="S12" s="153" t="s">
        <v>238</v>
      </c>
      <c r="T12" s="153" t="s">
        <v>238</v>
      </c>
      <c r="U12" s="153">
        <v>0.09</v>
      </c>
      <c r="V12" s="153">
        <f>ROUND(E12*U12,2)</f>
        <v>0.43</v>
      </c>
      <c r="W12" s="153"/>
      <c r="X12" s="153" t="s">
        <v>102</v>
      </c>
      <c r="Y12" s="153" t="s">
        <v>103</v>
      </c>
      <c r="Z12" s="145"/>
      <c r="AA12" s="145"/>
      <c r="AB12" s="145"/>
      <c r="AC12" s="145"/>
      <c r="AD12" s="145"/>
      <c r="AE12" s="145"/>
      <c r="AF12" s="145"/>
      <c r="AG12" s="145" t="s">
        <v>104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2" x14ac:dyDescent="0.25">
      <c r="A13" s="289"/>
      <c r="B13" s="290"/>
      <c r="C13" s="291" t="s">
        <v>298</v>
      </c>
      <c r="D13" s="292"/>
      <c r="E13" s="293">
        <v>4.7830000000000004</v>
      </c>
      <c r="F13" s="153"/>
      <c r="G13" s="153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5"/>
      <c r="AA13" s="145"/>
      <c r="AB13" s="145"/>
      <c r="AC13" s="145"/>
      <c r="AD13" s="145"/>
      <c r="AE13" s="145"/>
      <c r="AF13" s="145"/>
      <c r="AG13" s="145" t="s">
        <v>173</v>
      </c>
      <c r="AH13" s="145">
        <v>5</v>
      </c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5">
      <c r="A14" s="419">
        <v>3</v>
      </c>
      <c r="B14" s="420" t="s">
        <v>242</v>
      </c>
      <c r="C14" s="421" t="s">
        <v>243</v>
      </c>
      <c r="D14" s="422" t="s">
        <v>237</v>
      </c>
      <c r="E14" s="423">
        <v>4.7830000000000004</v>
      </c>
      <c r="F14" s="432"/>
      <c r="G14" s="424">
        <f>ROUND(E14*F14,2)</f>
        <v>0</v>
      </c>
      <c r="H14" s="154">
        <v>0</v>
      </c>
      <c r="I14" s="153">
        <f>ROUND(E14*H14,2)</f>
        <v>0</v>
      </c>
      <c r="J14" s="154">
        <v>308</v>
      </c>
      <c r="K14" s="153">
        <f>ROUND(E14*J14,2)</f>
        <v>1473.16</v>
      </c>
      <c r="L14" s="153">
        <v>21</v>
      </c>
      <c r="M14" s="153">
        <f>G14*(1+L14/100)</f>
        <v>0</v>
      </c>
      <c r="N14" s="152">
        <v>0</v>
      </c>
      <c r="O14" s="152">
        <f>ROUND(E14*N14,2)</f>
        <v>0</v>
      </c>
      <c r="P14" s="152">
        <v>0</v>
      </c>
      <c r="Q14" s="152">
        <f>ROUND(E14*P14,2)</f>
        <v>0</v>
      </c>
      <c r="R14" s="153"/>
      <c r="S14" s="153" t="s">
        <v>238</v>
      </c>
      <c r="T14" s="153" t="s">
        <v>238</v>
      </c>
      <c r="U14" s="153">
        <v>0.65200000000000002</v>
      </c>
      <c r="V14" s="153">
        <f>ROUND(E14*U14,2)</f>
        <v>3.12</v>
      </c>
      <c r="W14" s="153"/>
      <c r="X14" s="153" t="s">
        <v>102</v>
      </c>
      <c r="Y14" s="153" t="s">
        <v>103</v>
      </c>
      <c r="Z14" s="145"/>
      <c r="AA14" s="145"/>
      <c r="AB14" s="145"/>
      <c r="AC14" s="145"/>
      <c r="AD14" s="145"/>
      <c r="AE14" s="145"/>
      <c r="AF14" s="145"/>
      <c r="AG14" s="145" t="s">
        <v>104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5">
      <c r="A15" s="419">
        <v>4</v>
      </c>
      <c r="B15" s="420" t="s">
        <v>244</v>
      </c>
      <c r="C15" s="421" t="s">
        <v>245</v>
      </c>
      <c r="D15" s="422" t="s">
        <v>237</v>
      </c>
      <c r="E15" s="423">
        <v>4.7830000000000004</v>
      </c>
      <c r="F15" s="432"/>
      <c r="G15" s="424">
        <f>ROUND(E15*F15,2)</f>
        <v>0</v>
      </c>
      <c r="H15" s="154">
        <v>0</v>
      </c>
      <c r="I15" s="153">
        <f>ROUND(E15*H15,2)</f>
        <v>0</v>
      </c>
      <c r="J15" s="154">
        <v>296.5</v>
      </c>
      <c r="K15" s="153">
        <f>ROUND(E15*J15,2)</f>
        <v>1418.16</v>
      </c>
      <c r="L15" s="153">
        <v>21</v>
      </c>
      <c r="M15" s="153">
        <f>G15*(1+L15/100)</f>
        <v>0</v>
      </c>
      <c r="N15" s="152">
        <v>0</v>
      </c>
      <c r="O15" s="152">
        <f>ROUND(E15*N15,2)</f>
        <v>0</v>
      </c>
      <c r="P15" s="152">
        <v>0</v>
      </c>
      <c r="Q15" s="152">
        <f>ROUND(E15*P15,2)</f>
        <v>0</v>
      </c>
      <c r="R15" s="153"/>
      <c r="S15" s="153" t="s">
        <v>238</v>
      </c>
      <c r="T15" s="153" t="s">
        <v>238</v>
      </c>
      <c r="U15" s="153">
        <v>1.0999999999999999E-2</v>
      </c>
      <c r="V15" s="153">
        <f>ROUND(E15*U15,2)</f>
        <v>0.05</v>
      </c>
      <c r="W15" s="153"/>
      <c r="X15" s="153" t="s">
        <v>102</v>
      </c>
      <c r="Y15" s="153" t="s">
        <v>103</v>
      </c>
      <c r="Z15" s="145"/>
      <c r="AA15" s="145"/>
      <c r="AB15" s="145"/>
      <c r="AC15" s="145"/>
      <c r="AD15" s="145"/>
      <c r="AE15" s="145"/>
      <c r="AF15" s="145"/>
      <c r="AG15" s="145" t="s">
        <v>104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5">
      <c r="A16" s="419">
        <v>5</v>
      </c>
      <c r="B16" s="420" t="s">
        <v>246</v>
      </c>
      <c r="C16" s="421" t="s">
        <v>247</v>
      </c>
      <c r="D16" s="422" t="s">
        <v>237</v>
      </c>
      <c r="E16" s="423">
        <v>47.83</v>
      </c>
      <c r="F16" s="432"/>
      <c r="G16" s="424">
        <f>ROUND(E16*F16,2)</f>
        <v>0</v>
      </c>
      <c r="H16" s="154">
        <v>0</v>
      </c>
      <c r="I16" s="153">
        <f>ROUND(E16*H16,2)</f>
        <v>0</v>
      </c>
      <c r="J16" s="154">
        <v>23.9</v>
      </c>
      <c r="K16" s="153">
        <f>ROUND(E16*J16,2)</f>
        <v>1143.1400000000001</v>
      </c>
      <c r="L16" s="153">
        <v>21</v>
      </c>
      <c r="M16" s="153">
        <f>G16*(1+L16/100)</f>
        <v>0</v>
      </c>
      <c r="N16" s="152">
        <v>0</v>
      </c>
      <c r="O16" s="152">
        <f>ROUND(E16*N16,2)</f>
        <v>0</v>
      </c>
      <c r="P16" s="152">
        <v>0</v>
      </c>
      <c r="Q16" s="152">
        <f>ROUND(E16*P16,2)</f>
        <v>0</v>
      </c>
      <c r="R16" s="153"/>
      <c r="S16" s="153" t="s">
        <v>238</v>
      </c>
      <c r="T16" s="153" t="s">
        <v>238</v>
      </c>
      <c r="U16" s="153">
        <v>0</v>
      </c>
      <c r="V16" s="153">
        <f>ROUND(E16*U16,2)</f>
        <v>0</v>
      </c>
      <c r="W16" s="153"/>
      <c r="X16" s="153" t="s">
        <v>102</v>
      </c>
      <c r="Y16" s="153" t="s">
        <v>103</v>
      </c>
      <c r="Z16" s="145"/>
      <c r="AA16" s="145"/>
      <c r="AB16" s="145"/>
      <c r="AC16" s="145"/>
      <c r="AD16" s="145"/>
      <c r="AE16" s="145"/>
      <c r="AF16" s="145"/>
      <c r="AG16" s="145" t="s">
        <v>104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5">
      <c r="A17" s="419">
        <v>6</v>
      </c>
      <c r="B17" s="420" t="s">
        <v>248</v>
      </c>
      <c r="C17" s="421" t="s">
        <v>249</v>
      </c>
      <c r="D17" s="422" t="s">
        <v>237</v>
      </c>
      <c r="E17" s="423">
        <v>4.7830000000000004</v>
      </c>
      <c r="F17" s="432"/>
      <c r="G17" s="424">
        <f>ROUND(E17*F17,2)</f>
        <v>0</v>
      </c>
      <c r="H17" s="154">
        <v>0</v>
      </c>
      <c r="I17" s="153">
        <f>ROUND(E17*H17,2)</f>
        <v>0</v>
      </c>
      <c r="J17" s="154">
        <v>513</v>
      </c>
      <c r="K17" s="153">
        <f>ROUND(E17*J17,2)</f>
        <v>2453.6799999999998</v>
      </c>
      <c r="L17" s="153">
        <v>21</v>
      </c>
      <c r="M17" s="153">
        <f>G17*(1+L17/100)</f>
        <v>0</v>
      </c>
      <c r="N17" s="152">
        <v>0</v>
      </c>
      <c r="O17" s="152">
        <f>ROUND(E17*N17,2)</f>
        <v>0</v>
      </c>
      <c r="P17" s="152">
        <v>0</v>
      </c>
      <c r="Q17" s="152">
        <f>ROUND(E17*P17,2)</f>
        <v>0</v>
      </c>
      <c r="R17" s="153"/>
      <c r="S17" s="153" t="s">
        <v>238</v>
      </c>
      <c r="T17" s="153" t="s">
        <v>238</v>
      </c>
      <c r="U17" s="153">
        <v>0</v>
      </c>
      <c r="V17" s="153">
        <f>ROUND(E17*U17,2)</f>
        <v>0</v>
      </c>
      <c r="W17" s="153"/>
      <c r="X17" s="153" t="s">
        <v>102</v>
      </c>
      <c r="Y17" s="153" t="s">
        <v>103</v>
      </c>
      <c r="Z17" s="145"/>
      <c r="AA17" s="145"/>
      <c r="AB17" s="145"/>
      <c r="AC17" s="145"/>
      <c r="AD17" s="145"/>
      <c r="AE17" s="145"/>
      <c r="AF17" s="145"/>
      <c r="AG17" s="145" t="s">
        <v>104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x14ac:dyDescent="0.25">
      <c r="A18" s="275" t="s">
        <v>95</v>
      </c>
      <c r="B18" s="276" t="s">
        <v>149</v>
      </c>
      <c r="C18" s="277" t="s">
        <v>250</v>
      </c>
      <c r="D18" s="278"/>
      <c r="E18" s="279"/>
      <c r="F18" s="280"/>
      <c r="G18" s="281">
        <f>SUMIF(AG19:AG20,"&lt;&gt;NOR",G19:G20)</f>
        <v>0</v>
      </c>
      <c r="H18" s="156"/>
      <c r="I18" s="156">
        <f>SUM(I19:I20)</f>
        <v>4475.46</v>
      </c>
      <c r="J18" s="156"/>
      <c r="K18" s="156">
        <f>SUM(K19:K20)</f>
        <v>544.70000000000005</v>
      </c>
      <c r="L18" s="156"/>
      <c r="M18" s="156">
        <f>SUM(M19:M20)</f>
        <v>0</v>
      </c>
      <c r="N18" s="155"/>
      <c r="O18" s="155">
        <f>SUM(O19:O20)</f>
        <v>4.28</v>
      </c>
      <c r="P18" s="155"/>
      <c r="Q18" s="155">
        <f>SUM(Q19:Q20)</f>
        <v>0</v>
      </c>
      <c r="R18" s="156"/>
      <c r="S18" s="156"/>
      <c r="T18" s="156"/>
      <c r="U18" s="156"/>
      <c r="V18" s="156">
        <f>SUM(V19:V20)</f>
        <v>0.81</v>
      </c>
      <c r="W18" s="156"/>
      <c r="X18" s="156"/>
      <c r="Y18" s="156"/>
      <c r="AG18" t="s">
        <v>96</v>
      </c>
    </row>
    <row r="19" spans="1:60" outlineLevel="1" x14ac:dyDescent="0.25">
      <c r="A19" s="425">
        <v>7</v>
      </c>
      <c r="B19" s="426" t="s">
        <v>251</v>
      </c>
      <c r="C19" s="427" t="s">
        <v>252</v>
      </c>
      <c r="D19" s="428" t="s">
        <v>237</v>
      </c>
      <c r="E19" s="429">
        <f>E20</f>
        <v>1.6960000000000006</v>
      </c>
      <c r="F19" s="431"/>
      <c r="G19" s="430">
        <f>ROUND(E19*F19,2)</f>
        <v>0</v>
      </c>
      <c r="H19" s="154">
        <v>2638.83</v>
      </c>
      <c r="I19" s="153">
        <f>ROUND(E19*H19,2)</f>
        <v>4475.46</v>
      </c>
      <c r="J19" s="154">
        <v>321.17</v>
      </c>
      <c r="K19" s="153">
        <f>ROUND(E19*J19,2)</f>
        <v>544.70000000000005</v>
      </c>
      <c r="L19" s="153">
        <v>21</v>
      </c>
      <c r="M19" s="153">
        <f>G19*(1+L19/100)</f>
        <v>0</v>
      </c>
      <c r="N19" s="152">
        <v>2.5249999999999999</v>
      </c>
      <c r="O19" s="152">
        <f>ROUND(E19*N19,2)</f>
        <v>4.28</v>
      </c>
      <c r="P19" s="152">
        <v>0</v>
      </c>
      <c r="Q19" s="152">
        <f>ROUND(E19*P19,2)</f>
        <v>0</v>
      </c>
      <c r="R19" s="153"/>
      <c r="S19" s="153" t="s">
        <v>238</v>
      </c>
      <c r="T19" s="153" t="s">
        <v>238</v>
      </c>
      <c r="U19" s="153">
        <v>0.48</v>
      </c>
      <c r="V19" s="153">
        <f>ROUND(E19*U19,2)</f>
        <v>0.81</v>
      </c>
      <c r="W19" s="153"/>
      <c r="X19" s="153" t="s">
        <v>102</v>
      </c>
      <c r="Y19" s="153" t="s">
        <v>103</v>
      </c>
      <c r="Z19" s="145"/>
      <c r="AA19" s="145"/>
      <c r="AB19" s="145"/>
      <c r="AC19" s="145"/>
      <c r="AD19" s="145"/>
      <c r="AE19" s="145"/>
      <c r="AF19" s="145"/>
      <c r="AG19" s="145" t="s">
        <v>104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2" x14ac:dyDescent="0.25">
      <c r="A20" s="289"/>
      <c r="B20" s="290"/>
      <c r="C20" s="291" t="s">
        <v>297</v>
      </c>
      <c r="D20" s="292"/>
      <c r="E20" s="293">
        <f>53*0.8*0.2*0.2</f>
        <v>1.6960000000000006</v>
      </c>
      <c r="F20" s="153"/>
      <c r="G20" s="153"/>
      <c r="H20" s="153"/>
      <c r="I20" s="153"/>
      <c r="J20" s="153"/>
      <c r="K20" s="153"/>
      <c r="L20" s="153"/>
      <c r="M20" s="153"/>
      <c r="N20" s="152"/>
      <c r="O20" s="152"/>
      <c r="P20" s="152"/>
      <c r="Q20" s="152"/>
      <c r="R20" s="153"/>
      <c r="S20" s="153"/>
      <c r="T20" s="153"/>
      <c r="U20" s="153"/>
      <c r="V20" s="153"/>
      <c r="W20" s="153"/>
      <c r="X20" s="153"/>
      <c r="Y20" s="153"/>
      <c r="Z20" s="145"/>
      <c r="AA20" s="145"/>
      <c r="AB20" s="145"/>
      <c r="AC20" s="145"/>
      <c r="AD20" s="145"/>
      <c r="AE20" s="145"/>
      <c r="AF20" s="145"/>
      <c r="AG20" s="145" t="s">
        <v>173</v>
      </c>
      <c r="AH20" s="145">
        <v>0</v>
      </c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x14ac:dyDescent="0.25">
      <c r="A21" s="275" t="s">
        <v>95</v>
      </c>
      <c r="B21" s="276" t="s">
        <v>185</v>
      </c>
      <c r="C21" s="277" t="s">
        <v>253</v>
      </c>
      <c r="D21" s="278"/>
      <c r="E21" s="279"/>
      <c r="F21" s="280"/>
      <c r="G21" s="281">
        <f>SUMIF(AG22:AG23,"&lt;&gt;NOR",G22:G23)</f>
        <v>0</v>
      </c>
      <c r="H21" s="156"/>
      <c r="I21" s="156">
        <f>SUM(I22:I23)</f>
        <v>36631.56</v>
      </c>
      <c r="J21" s="156"/>
      <c r="K21" s="156">
        <f>SUM(K22:K23)</f>
        <v>36028.44</v>
      </c>
      <c r="L21" s="156"/>
      <c r="M21" s="156">
        <f>SUM(M22:M23)</f>
        <v>0</v>
      </c>
      <c r="N21" s="155"/>
      <c r="O21" s="155">
        <f>SUM(O22:O23)</f>
        <v>3.65</v>
      </c>
      <c r="P21" s="155"/>
      <c r="Q21" s="155">
        <f>SUM(Q22:Q23)</f>
        <v>0</v>
      </c>
      <c r="R21" s="156"/>
      <c r="S21" s="156"/>
      <c r="T21" s="156"/>
      <c r="U21" s="156"/>
      <c r="V21" s="156">
        <f>SUM(V22:V23)</f>
        <v>63</v>
      </c>
      <c r="W21" s="156"/>
      <c r="X21" s="156"/>
      <c r="Y21" s="156"/>
      <c r="AG21" t="s">
        <v>96</v>
      </c>
    </row>
    <row r="22" spans="1:60" ht="20.399999999999999" outlineLevel="1" x14ac:dyDescent="0.25">
      <c r="A22" s="282">
        <v>8</v>
      </c>
      <c r="B22" s="283" t="s">
        <v>254</v>
      </c>
      <c r="C22" s="284" t="s">
        <v>255</v>
      </c>
      <c r="D22" s="285" t="s">
        <v>256</v>
      </c>
      <c r="E22" s="286">
        <v>42</v>
      </c>
      <c r="F22" s="287"/>
      <c r="G22" s="288">
        <f>ROUND(E22*F22,2)</f>
        <v>0</v>
      </c>
      <c r="H22" s="154">
        <v>872.18</v>
      </c>
      <c r="I22" s="153">
        <f>ROUND(E22*H22,2)</f>
        <v>36631.56</v>
      </c>
      <c r="J22" s="154">
        <v>857.82</v>
      </c>
      <c r="K22" s="153">
        <f>ROUND(E22*J22,2)</f>
        <v>36028.44</v>
      </c>
      <c r="L22" s="153">
        <v>21</v>
      </c>
      <c r="M22" s="153">
        <f>G22*(1+L22/100)</f>
        <v>0</v>
      </c>
      <c r="N22" s="152">
        <v>8.6929999999999993E-2</v>
      </c>
      <c r="O22" s="152">
        <f>ROUND(E22*N22,2)</f>
        <v>3.65</v>
      </c>
      <c r="P22" s="152">
        <v>0</v>
      </c>
      <c r="Q22" s="152">
        <f>ROUND(E22*P22,2)</f>
        <v>0</v>
      </c>
      <c r="R22" s="153"/>
      <c r="S22" s="153" t="s">
        <v>238</v>
      </c>
      <c r="T22" s="153" t="s">
        <v>238</v>
      </c>
      <c r="U22" s="153">
        <v>1.5</v>
      </c>
      <c r="V22" s="153">
        <f>ROUND(E22*U22,2)</f>
        <v>63</v>
      </c>
      <c r="W22" s="153"/>
      <c r="X22" s="153" t="s">
        <v>102</v>
      </c>
      <c r="Y22" s="153" t="s">
        <v>103</v>
      </c>
      <c r="Z22" s="145"/>
      <c r="AA22" s="145"/>
      <c r="AB22" s="145"/>
      <c r="AC22" s="145"/>
      <c r="AD22" s="145"/>
      <c r="AE22" s="145"/>
      <c r="AF22" s="145"/>
      <c r="AG22" s="145" t="s">
        <v>104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2" x14ac:dyDescent="0.25">
      <c r="A23" s="289"/>
      <c r="B23" s="290"/>
      <c r="C23" s="291" t="s">
        <v>257</v>
      </c>
      <c r="D23" s="292"/>
      <c r="E23" s="293">
        <v>42</v>
      </c>
      <c r="F23" s="153"/>
      <c r="G23" s="153"/>
      <c r="H23" s="153"/>
      <c r="I23" s="153"/>
      <c r="J23" s="153"/>
      <c r="K23" s="153"/>
      <c r="L23" s="153"/>
      <c r="M23" s="153"/>
      <c r="N23" s="152"/>
      <c r="O23" s="152"/>
      <c r="P23" s="152"/>
      <c r="Q23" s="152"/>
      <c r="R23" s="153"/>
      <c r="S23" s="153"/>
      <c r="T23" s="153"/>
      <c r="U23" s="153"/>
      <c r="V23" s="153"/>
      <c r="W23" s="153"/>
      <c r="X23" s="153"/>
      <c r="Y23" s="153"/>
      <c r="Z23" s="145"/>
      <c r="AA23" s="145"/>
      <c r="AB23" s="145"/>
      <c r="AC23" s="145"/>
      <c r="AD23" s="145"/>
      <c r="AE23" s="145"/>
      <c r="AF23" s="145"/>
      <c r="AG23" s="145" t="s">
        <v>173</v>
      </c>
      <c r="AH23" s="145">
        <v>0</v>
      </c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x14ac:dyDescent="0.25">
      <c r="A24" s="275" t="s">
        <v>95</v>
      </c>
      <c r="B24" s="276" t="s">
        <v>258</v>
      </c>
      <c r="C24" s="277" t="s">
        <v>259</v>
      </c>
      <c r="D24" s="278"/>
      <c r="E24" s="279"/>
      <c r="F24" s="280"/>
      <c r="G24" s="281">
        <f>SUMIF(AG25:AG35,"&lt;&gt;NOR",G25:G35)</f>
        <v>0</v>
      </c>
      <c r="H24" s="156"/>
      <c r="I24" s="156">
        <f>SUM(I25:I35)</f>
        <v>71392</v>
      </c>
      <c r="J24" s="156"/>
      <c r="K24" s="156">
        <f>SUM(K25:K35)</f>
        <v>72288.899999999994</v>
      </c>
      <c r="L24" s="156"/>
      <c r="M24" s="156">
        <f>SUM(M25:M35)</f>
        <v>0</v>
      </c>
      <c r="N24" s="155"/>
      <c r="O24" s="155">
        <f>SUM(O25:O35)</f>
        <v>1.33</v>
      </c>
      <c r="P24" s="155"/>
      <c r="Q24" s="155">
        <f>SUM(Q25:Q35)</f>
        <v>0</v>
      </c>
      <c r="R24" s="156"/>
      <c r="S24" s="156"/>
      <c r="T24" s="156"/>
      <c r="U24" s="156"/>
      <c r="V24" s="156">
        <f>SUM(V25:V35)</f>
        <v>93.589999999999989</v>
      </c>
      <c r="W24" s="156"/>
      <c r="X24" s="156"/>
      <c r="Y24" s="156"/>
      <c r="AG24" t="s">
        <v>96</v>
      </c>
    </row>
    <row r="25" spans="1:60" outlineLevel="1" x14ac:dyDescent="0.25">
      <c r="A25" s="282">
        <v>12</v>
      </c>
      <c r="B25" s="283" t="s">
        <v>260</v>
      </c>
      <c r="C25" s="284" t="s">
        <v>261</v>
      </c>
      <c r="D25" s="285" t="s">
        <v>203</v>
      </c>
      <c r="E25" s="286">
        <v>104.74</v>
      </c>
      <c r="F25" s="287"/>
      <c r="G25" s="288">
        <f>ROUND(E25*F25,2)</f>
        <v>0</v>
      </c>
      <c r="H25" s="154">
        <v>0</v>
      </c>
      <c r="I25" s="153">
        <f>ROUND(E25*H25,2)</f>
        <v>0</v>
      </c>
      <c r="J25" s="154">
        <v>235</v>
      </c>
      <c r="K25" s="153">
        <f>ROUND(E25*J25,2)</f>
        <v>24613.9</v>
      </c>
      <c r="L25" s="153">
        <v>21</v>
      </c>
      <c r="M25" s="153">
        <f>G25*(1+L25/100)</f>
        <v>0</v>
      </c>
      <c r="N25" s="152">
        <v>0</v>
      </c>
      <c r="O25" s="152">
        <f>ROUND(E25*N25,2)</f>
        <v>0</v>
      </c>
      <c r="P25" s="152">
        <v>0</v>
      </c>
      <c r="Q25" s="152">
        <f>ROUND(E25*P25,2)</f>
        <v>0</v>
      </c>
      <c r="R25" s="153"/>
      <c r="S25" s="153" t="s">
        <v>238</v>
      </c>
      <c r="T25" s="153" t="s">
        <v>238</v>
      </c>
      <c r="U25" s="153">
        <v>0.47</v>
      </c>
      <c r="V25" s="153">
        <f>ROUND(E25*U25,2)</f>
        <v>49.23</v>
      </c>
      <c r="W25" s="153"/>
      <c r="X25" s="153" t="s">
        <v>102</v>
      </c>
      <c r="Y25" s="153" t="s">
        <v>103</v>
      </c>
      <c r="Z25" s="145"/>
      <c r="AA25" s="145"/>
      <c r="AB25" s="145"/>
      <c r="AC25" s="145"/>
      <c r="AD25" s="145"/>
      <c r="AE25" s="145"/>
      <c r="AF25" s="145"/>
      <c r="AG25" s="145" t="s">
        <v>104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ht="20.399999999999999" outlineLevel="2" x14ac:dyDescent="0.25">
      <c r="A26" s="289"/>
      <c r="B26" s="290"/>
      <c r="C26" s="291" t="s">
        <v>262</v>
      </c>
      <c r="D26" s="292"/>
      <c r="E26" s="293">
        <v>104.74</v>
      </c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5"/>
      <c r="AA26" s="145"/>
      <c r="AB26" s="145"/>
      <c r="AC26" s="145"/>
      <c r="AD26" s="145"/>
      <c r="AE26" s="145"/>
      <c r="AF26" s="145"/>
      <c r="AG26" s="145" t="s">
        <v>173</v>
      </c>
      <c r="AH26" s="145">
        <v>0</v>
      </c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ht="20.399999999999999" outlineLevel="1" x14ac:dyDescent="0.25">
      <c r="A27" s="425">
        <v>13</v>
      </c>
      <c r="B27" s="426" t="s">
        <v>263</v>
      </c>
      <c r="C27" s="427" t="s">
        <v>264</v>
      </c>
      <c r="D27" s="428" t="s">
        <v>99</v>
      </c>
      <c r="E27" s="429">
        <v>51</v>
      </c>
      <c r="F27" s="431"/>
      <c r="G27" s="430">
        <f>ROUND(E27*F27,2)</f>
        <v>0</v>
      </c>
      <c r="H27" s="154">
        <v>715</v>
      </c>
      <c r="I27" s="153">
        <f>ROUND(E27*H27,2)</f>
        <v>36465</v>
      </c>
      <c r="J27" s="154">
        <v>0</v>
      </c>
      <c r="K27" s="153">
        <f>ROUND(E27*J27,2)</f>
        <v>0</v>
      </c>
      <c r="L27" s="153">
        <v>21</v>
      </c>
      <c r="M27" s="153">
        <f>G27*(1+L27/100)</f>
        <v>0</v>
      </c>
      <c r="N27" s="152">
        <v>1.15E-2</v>
      </c>
      <c r="O27" s="152">
        <f>ROUND(E27*N27,2)</f>
        <v>0.59</v>
      </c>
      <c r="P27" s="152">
        <v>0</v>
      </c>
      <c r="Q27" s="152">
        <f>ROUND(E27*P27,2)</f>
        <v>0</v>
      </c>
      <c r="R27" s="153" t="s">
        <v>265</v>
      </c>
      <c r="S27" s="153" t="s">
        <v>238</v>
      </c>
      <c r="T27" s="153" t="s">
        <v>238</v>
      </c>
      <c r="U27" s="153">
        <v>0</v>
      </c>
      <c r="V27" s="153">
        <f>ROUND(E27*U27,2)</f>
        <v>0</v>
      </c>
      <c r="W27" s="153"/>
      <c r="X27" s="153" t="s">
        <v>266</v>
      </c>
      <c r="Y27" s="153" t="s">
        <v>103</v>
      </c>
      <c r="Z27" s="145"/>
      <c r="AA27" s="145"/>
      <c r="AB27" s="145"/>
      <c r="AC27" s="145"/>
      <c r="AD27" s="145"/>
      <c r="AE27" s="145"/>
      <c r="AF27" s="145"/>
      <c r="AG27" s="145" t="s">
        <v>267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2" x14ac:dyDescent="0.25">
      <c r="A28" s="289"/>
      <c r="B28" s="290"/>
      <c r="C28" s="291" t="s">
        <v>296</v>
      </c>
      <c r="D28" s="292"/>
      <c r="E28" s="293">
        <f>(104.74/2.5)*1.2+0.7248</f>
        <v>51</v>
      </c>
      <c r="F28" s="153"/>
      <c r="G28" s="153"/>
      <c r="H28" s="153"/>
      <c r="I28" s="153"/>
      <c r="J28" s="153"/>
      <c r="K28" s="153"/>
      <c r="L28" s="153"/>
      <c r="M28" s="153"/>
      <c r="N28" s="152"/>
      <c r="O28" s="152"/>
      <c r="P28" s="152"/>
      <c r="Q28" s="152"/>
      <c r="R28" s="153"/>
      <c r="S28" s="153"/>
      <c r="T28" s="153"/>
      <c r="U28" s="153"/>
      <c r="V28" s="153"/>
      <c r="W28" s="153"/>
      <c r="X28" s="153"/>
      <c r="Y28" s="153"/>
      <c r="Z28" s="145"/>
      <c r="AA28" s="145"/>
      <c r="AB28" s="145"/>
      <c r="AC28" s="145"/>
      <c r="AD28" s="145"/>
      <c r="AE28" s="145"/>
      <c r="AF28" s="145"/>
      <c r="AG28" s="145" t="s">
        <v>173</v>
      </c>
      <c r="AH28" s="145">
        <v>0</v>
      </c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5">
      <c r="A29" s="425">
        <v>14</v>
      </c>
      <c r="B29" s="426" t="s">
        <v>268</v>
      </c>
      <c r="C29" s="427" t="s">
        <v>269</v>
      </c>
      <c r="D29" s="428" t="s">
        <v>99</v>
      </c>
      <c r="E29" s="429">
        <f>E30</f>
        <v>53</v>
      </c>
      <c r="F29" s="431"/>
      <c r="G29" s="430">
        <f>ROUND(E29*F29,2)</f>
        <v>0</v>
      </c>
      <c r="H29" s="154">
        <v>257</v>
      </c>
      <c r="I29" s="153">
        <f>ROUND(E29*H29,2)</f>
        <v>13621</v>
      </c>
      <c r="J29" s="154">
        <v>0</v>
      </c>
      <c r="K29" s="153">
        <f>ROUND(E29*J29,2)</f>
        <v>0</v>
      </c>
      <c r="L29" s="153">
        <v>21</v>
      </c>
      <c r="M29" s="153">
        <f>G29*(1+L29/100)</f>
        <v>0</v>
      </c>
      <c r="N29" s="152">
        <v>7.0200000000000002E-3</v>
      </c>
      <c r="O29" s="152">
        <f>ROUND(E29*N29,2)</f>
        <v>0.37</v>
      </c>
      <c r="P29" s="152">
        <v>0</v>
      </c>
      <c r="Q29" s="152">
        <f>ROUND(E29*P29,2)</f>
        <v>0</v>
      </c>
      <c r="R29" s="153"/>
      <c r="S29" s="153" t="s">
        <v>238</v>
      </c>
      <c r="T29" s="153" t="s">
        <v>238</v>
      </c>
      <c r="U29" s="153">
        <v>0.52</v>
      </c>
      <c r="V29" s="153">
        <f>ROUND(E29*U29,2)</f>
        <v>27.56</v>
      </c>
      <c r="W29" s="153"/>
      <c r="X29" s="153" t="s">
        <v>270</v>
      </c>
      <c r="Y29" s="153" t="s">
        <v>103</v>
      </c>
      <c r="Z29" s="145"/>
      <c r="AA29" s="145"/>
      <c r="AB29" s="145"/>
      <c r="AC29" s="145"/>
      <c r="AD29" s="145"/>
      <c r="AE29" s="145"/>
      <c r="AF29" s="145"/>
      <c r="AG29" s="145" t="s">
        <v>271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2" x14ac:dyDescent="0.25">
      <c r="A30" s="289"/>
      <c r="B30" s="290"/>
      <c r="C30" s="291">
        <v>53</v>
      </c>
      <c r="D30" s="292"/>
      <c r="E30" s="293">
        <v>53</v>
      </c>
      <c r="F30" s="153"/>
      <c r="G30" s="153"/>
      <c r="H30" s="153"/>
      <c r="I30" s="153"/>
      <c r="J30" s="153"/>
      <c r="K30" s="153"/>
      <c r="L30" s="153"/>
      <c r="M30" s="153"/>
      <c r="N30" s="152"/>
      <c r="O30" s="152"/>
      <c r="P30" s="152"/>
      <c r="Q30" s="152"/>
      <c r="R30" s="153"/>
      <c r="S30" s="153"/>
      <c r="T30" s="153"/>
      <c r="U30" s="153"/>
      <c r="V30" s="153"/>
      <c r="W30" s="153"/>
      <c r="X30" s="153"/>
      <c r="Y30" s="153"/>
      <c r="Z30" s="145"/>
      <c r="AA30" s="145"/>
      <c r="AB30" s="145"/>
      <c r="AC30" s="145"/>
      <c r="AD30" s="145"/>
      <c r="AE30" s="145"/>
      <c r="AF30" s="145"/>
      <c r="AG30" s="145" t="s">
        <v>173</v>
      </c>
      <c r="AH30" s="145">
        <v>0</v>
      </c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ht="20.399999999999999" outlineLevel="1" x14ac:dyDescent="0.25">
      <c r="A31" s="419">
        <v>15</v>
      </c>
      <c r="B31" s="420" t="s">
        <v>272</v>
      </c>
      <c r="C31" s="421" t="s">
        <v>273</v>
      </c>
      <c r="D31" s="422" t="s">
        <v>99</v>
      </c>
      <c r="E31" s="423">
        <v>53</v>
      </c>
      <c r="F31" s="432"/>
      <c r="G31" s="424">
        <f t="shared" ref="G31:G35" si="0">ROUND(E31*F31,2)</f>
        <v>0</v>
      </c>
      <c r="H31" s="154">
        <v>402</v>
      </c>
      <c r="I31" s="153">
        <f t="shared" ref="I31:I35" si="1">ROUND(E31*H31,2)</f>
        <v>21306</v>
      </c>
      <c r="J31" s="154">
        <v>0</v>
      </c>
      <c r="K31" s="153">
        <f t="shared" ref="K31:K35" si="2">ROUND(E31*J31,2)</f>
        <v>0</v>
      </c>
      <c r="L31" s="153">
        <v>21</v>
      </c>
      <c r="M31" s="153">
        <f t="shared" ref="M31:M35" si="3">G31*(1+L31/100)</f>
        <v>0</v>
      </c>
      <c r="N31" s="152">
        <v>7.0000000000000001E-3</v>
      </c>
      <c r="O31" s="152">
        <f t="shared" ref="O31:O35" si="4">ROUND(E31*N31,2)</f>
        <v>0.37</v>
      </c>
      <c r="P31" s="152">
        <v>0</v>
      </c>
      <c r="Q31" s="152">
        <f t="shared" ref="Q31:Q35" si="5">ROUND(E31*P31,2)</f>
        <v>0</v>
      </c>
      <c r="R31" s="153" t="s">
        <v>265</v>
      </c>
      <c r="S31" s="153" t="s">
        <v>238</v>
      </c>
      <c r="T31" s="153" t="s">
        <v>238</v>
      </c>
      <c r="U31" s="153">
        <v>0</v>
      </c>
      <c r="V31" s="153">
        <f t="shared" ref="V31:V35" si="6">ROUND(E31*U31,2)</f>
        <v>0</v>
      </c>
      <c r="W31" s="153"/>
      <c r="X31" s="153" t="s">
        <v>266</v>
      </c>
      <c r="Y31" s="153" t="s">
        <v>103</v>
      </c>
      <c r="Z31" s="145"/>
      <c r="AA31" s="145"/>
      <c r="AB31" s="145"/>
      <c r="AC31" s="145"/>
      <c r="AD31" s="145"/>
      <c r="AE31" s="145"/>
      <c r="AF31" s="145"/>
      <c r="AG31" s="145" t="s">
        <v>267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5">
      <c r="A32" s="294">
        <v>18</v>
      </c>
      <c r="B32" s="295" t="s">
        <v>274</v>
      </c>
      <c r="C32" s="296" t="s">
        <v>275</v>
      </c>
      <c r="D32" s="297" t="s">
        <v>99</v>
      </c>
      <c r="E32" s="298">
        <v>5</v>
      </c>
      <c r="F32" s="299"/>
      <c r="G32" s="300">
        <f t="shared" si="0"/>
        <v>0</v>
      </c>
      <c r="H32" s="154">
        <v>0</v>
      </c>
      <c r="I32" s="153">
        <f t="shared" si="1"/>
        <v>0</v>
      </c>
      <c r="J32" s="154">
        <v>1755</v>
      </c>
      <c r="K32" s="153">
        <f t="shared" si="2"/>
        <v>8775</v>
      </c>
      <c r="L32" s="153">
        <v>21</v>
      </c>
      <c r="M32" s="153">
        <f t="shared" si="3"/>
        <v>0</v>
      </c>
      <c r="N32" s="152">
        <v>0</v>
      </c>
      <c r="O32" s="152">
        <f t="shared" si="4"/>
        <v>0</v>
      </c>
      <c r="P32" s="152">
        <v>0</v>
      </c>
      <c r="Q32" s="152">
        <f t="shared" si="5"/>
        <v>0</v>
      </c>
      <c r="R32" s="153"/>
      <c r="S32" s="153" t="s">
        <v>238</v>
      </c>
      <c r="T32" s="153" t="s">
        <v>238</v>
      </c>
      <c r="U32" s="153">
        <v>3.36</v>
      </c>
      <c r="V32" s="153">
        <f t="shared" si="6"/>
        <v>16.8</v>
      </c>
      <c r="W32" s="153"/>
      <c r="X32" s="153" t="s">
        <v>102</v>
      </c>
      <c r="Y32" s="153" t="s">
        <v>103</v>
      </c>
      <c r="Z32" s="145"/>
      <c r="AA32" s="145"/>
      <c r="AB32" s="145"/>
      <c r="AC32" s="145"/>
      <c r="AD32" s="145"/>
      <c r="AE32" s="145"/>
      <c r="AF32" s="145"/>
      <c r="AG32" s="145" t="s">
        <v>104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5">
      <c r="A33" s="294">
        <v>19</v>
      </c>
      <c r="B33" s="295" t="s">
        <v>276</v>
      </c>
      <c r="C33" s="296" t="s">
        <v>277</v>
      </c>
      <c r="D33" s="297" t="s">
        <v>99</v>
      </c>
      <c r="E33" s="298">
        <v>3</v>
      </c>
      <c r="F33" s="299"/>
      <c r="G33" s="300">
        <f t="shared" si="0"/>
        <v>0</v>
      </c>
      <c r="H33" s="154">
        <v>0</v>
      </c>
      <c r="I33" s="153">
        <f t="shared" si="1"/>
        <v>0</v>
      </c>
      <c r="J33" s="154">
        <v>4200</v>
      </c>
      <c r="K33" s="153">
        <f t="shared" si="2"/>
        <v>12600</v>
      </c>
      <c r="L33" s="153">
        <v>21</v>
      </c>
      <c r="M33" s="153">
        <f t="shared" si="3"/>
        <v>0</v>
      </c>
      <c r="N33" s="152">
        <v>0</v>
      </c>
      <c r="O33" s="152">
        <f t="shared" si="4"/>
        <v>0</v>
      </c>
      <c r="P33" s="152">
        <v>0</v>
      </c>
      <c r="Q33" s="152">
        <f t="shared" si="5"/>
        <v>0</v>
      </c>
      <c r="R33" s="153"/>
      <c r="S33" s="153" t="s">
        <v>100</v>
      </c>
      <c r="T33" s="153" t="s">
        <v>101</v>
      </c>
      <c r="U33" s="153">
        <v>0</v>
      </c>
      <c r="V33" s="153">
        <f t="shared" si="6"/>
        <v>0</v>
      </c>
      <c r="W33" s="153"/>
      <c r="X33" s="153" t="s">
        <v>102</v>
      </c>
      <c r="Y33" s="153" t="s">
        <v>103</v>
      </c>
      <c r="Z33" s="145"/>
      <c r="AA33" s="145"/>
      <c r="AB33" s="145"/>
      <c r="AC33" s="145"/>
      <c r="AD33" s="145"/>
      <c r="AE33" s="145"/>
      <c r="AF33" s="145"/>
      <c r="AG33" s="145" t="s">
        <v>104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5">
      <c r="A34" s="294">
        <v>20</v>
      </c>
      <c r="B34" s="295" t="s">
        <v>278</v>
      </c>
      <c r="C34" s="296" t="s">
        <v>279</v>
      </c>
      <c r="D34" s="297" t="s">
        <v>99</v>
      </c>
      <c r="E34" s="298">
        <v>2</v>
      </c>
      <c r="F34" s="299"/>
      <c r="G34" s="300">
        <f t="shared" si="0"/>
        <v>0</v>
      </c>
      <c r="H34" s="154">
        <v>0</v>
      </c>
      <c r="I34" s="153">
        <f t="shared" si="1"/>
        <v>0</v>
      </c>
      <c r="J34" s="154">
        <v>11200</v>
      </c>
      <c r="K34" s="153">
        <f t="shared" si="2"/>
        <v>22400</v>
      </c>
      <c r="L34" s="153">
        <v>21</v>
      </c>
      <c r="M34" s="153">
        <f t="shared" si="3"/>
        <v>0</v>
      </c>
      <c r="N34" s="152">
        <v>0</v>
      </c>
      <c r="O34" s="152">
        <f t="shared" si="4"/>
        <v>0</v>
      </c>
      <c r="P34" s="152">
        <v>0</v>
      </c>
      <c r="Q34" s="152">
        <f t="shared" si="5"/>
        <v>0</v>
      </c>
      <c r="R34" s="153"/>
      <c r="S34" s="153" t="s">
        <v>100</v>
      </c>
      <c r="T34" s="153" t="s">
        <v>101</v>
      </c>
      <c r="U34" s="153">
        <v>0</v>
      </c>
      <c r="V34" s="153">
        <f t="shared" si="6"/>
        <v>0</v>
      </c>
      <c r="W34" s="153"/>
      <c r="X34" s="153" t="s">
        <v>102</v>
      </c>
      <c r="Y34" s="153" t="s">
        <v>103</v>
      </c>
      <c r="Z34" s="145"/>
      <c r="AA34" s="145"/>
      <c r="AB34" s="145"/>
      <c r="AC34" s="145"/>
      <c r="AD34" s="145"/>
      <c r="AE34" s="145"/>
      <c r="AF34" s="145"/>
      <c r="AG34" s="145" t="s">
        <v>104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5">
      <c r="A35" s="282">
        <v>22</v>
      </c>
      <c r="B35" s="283" t="s">
        <v>280</v>
      </c>
      <c r="C35" s="284" t="s">
        <v>281</v>
      </c>
      <c r="D35" s="285" t="s">
        <v>115</v>
      </c>
      <c r="E35" s="286">
        <v>1</v>
      </c>
      <c r="F35" s="287"/>
      <c r="G35" s="288">
        <f t="shared" si="0"/>
        <v>0</v>
      </c>
      <c r="H35" s="154">
        <v>0</v>
      </c>
      <c r="I35" s="153">
        <f t="shared" si="1"/>
        <v>0</v>
      </c>
      <c r="J35" s="154">
        <v>3900</v>
      </c>
      <c r="K35" s="153">
        <f t="shared" si="2"/>
        <v>3900</v>
      </c>
      <c r="L35" s="153">
        <v>21</v>
      </c>
      <c r="M35" s="153">
        <f t="shared" si="3"/>
        <v>0</v>
      </c>
      <c r="N35" s="152">
        <v>0</v>
      </c>
      <c r="O35" s="152">
        <f t="shared" si="4"/>
        <v>0</v>
      </c>
      <c r="P35" s="152">
        <v>0</v>
      </c>
      <c r="Q35" s="152">
        <f t="shared" si="5"/>
        <v>0</v>
      </c>
      <c r="R35" s="153"/>
      <c r="S35" s="153" t="s">
        <v>100</v>
      </c>
      <c r="T35" s="153" t="s">
        <v>101</v>
      </c>
      <c r="U35" s="153">
        <v>0</v>
      </c>
      <c r="V35" s="153">
        <f t="shared" si="6"/>
        <v>0</v>
      </c>
      <c r="W35" s="153"/>
      <c r="X35" s="153" t="s">
        <v>102</v>
      </c>
      <c r="Y35" s="153" t="s">
        <v>103</v>
      </c>
      <c r="Z35" s="145"/>
      <c r="AA35" s="145"/>
      <c r="AB35" s="145"/>
      <c r="AC35" s="145"/>
      <c r="AD35" s="145"/>
      <c r="AE35" s="145"/>
      <c r="AF35" s="145"/>
      <c r="AG35" s="145" t="s">
        <v>104</v>
      </c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x14ac:dyDescent="0.25">
      <c r="A36" s="3"/>
      <c r="B36" s="4"/>
      <c r="C36" s="179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81</v>
      </c>
    </row>
    <row r="37" spans="1:60" x14ac:dyDescent="0.25">
      <c r="A37" s="301"/>
      <c r="B37" s="302" t="s">
        <v>31</v>
      </c>
      <c r="C37" s="303"/>
      <c r="D37" s="304"/>
      <c r="E37" s="305"/>
      <c r="F37" s="305"/>
      <c r="G37" s="306">
        <f>G8+G18+G21+G24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109</v>
      </c>
    </row>
    <row r="38" spans="1:60" x14ac:dyDescent="0.25">
      <c r="A38" s="3"/>
      <c r="B38" s="4"/>
      <c r="C38" s="179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60" x14ac:dyDescent="0.25">
      <c r="A39" s="3"/>
      <c r="B39" s="4"/>
      <c r="C39" s="179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60" x14ac:dyDescent="0.25">
      <c r="A40" s="511" t="s">
        <v>110</v>
      </c>
      <c r="B40" s="511"/>
      <c r="C40" s="512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60" x14ac:dyDescent="0.25">
      <c r="A41" s="492"/>
      <c r="B41" s="493"/>
      <c r="C41" s="494"/>
      <c r="D41" s="493"/>
      <c r="E41" s="493"/>
      <c r="F41" s="493"/>
      <c r="G41" s="49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G41" t="s">
        <v>111</v>
      </c>
    </row>
    <row r="42" spans="1:60" x14ac:dyDescent="0.25">
      <c r="A42" s="496"/>
      <c r="B42" s="497"/>
      <c r="C42" s="498"/>
      <c r="D42" s="497"/>
      <c r="E42" s="497"/>
      <c r="F42" s="497"/>
      <c r="G42" s="499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25">
      <c r="A43" s="496"/>
      <c r="B43" s="497"/>
      <c r="C43" s="498"/>
      <c r="D43" s="497"/>
      <c r="E43" s="497"/>
      <c r="F43" s="497"/>
      <c r="G43" s="499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25">
      <c r="A44" s="496"/>
      <c r="B44" s="497"/>
      <c r="C44" s="498"/>
      <c r="D44" s="497"/>
      <c r="E44" s="497"/>
      <c r="F44" s="497"/>
      <c r="G44" s="499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5">
      <c r="A45" s="500"/>
      <c r="B45" s="501"/>
      <c r="C45" s="502"/>
      <c r="D45" s="501"/>
      <c r="E45" s="501"/>
      <c r="F45" s="501"/>
      <c r="G45" s="50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5">
      <c r="A46" s="3"/>
      <c r="B46" s="4"/>
      <c r="C46" s="179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5">
      <c r="C47" s="181"/>
      <c r="D47" s="10"/>
      <c r="AG47" t="s">
        <v>112</v>
      </c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</sheetData>
  <sheetProtection algorithmName="SHA-512" hashValue="s0VYCN0MtLJ377C1GRis+13UoEvjwaSZ8SS53sPd++p6dp+ekdjJeza27OOzPl4OBM6qtx/syh5cWWN5bEpFrQ==" saltValue="CtGjU8oMae/IAx3SKgDbhQ==" spinCount="100000" sheet="1" objects="1" scenarios="1"/>
  <mergeCells count="6">
    <mergeCell ref="A41:G45"/>
    <mergeCell ref="A1:G1"/>
    <mergeCell ref="C2:G2"/>
    <mergeCell ref="C3:G3"/>
    <mergeCell ref="C4:G4"/>
    <mergeCell ref="A40:C40"/>
  </mergeCells>
  <phoneticPr fontId="44" type="noConversion"/>
  <pageMargins left="0.7" right="0.7" top="0.78740157499999996" bottom="0.78740157499999996" header="0.3" footer="0.3"/>
  <ignoredErrors>
    <ignoredError sqref="E9" formulaRange="1"/>
  </ignoredErrors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F9" sqref="F9:F11"/>
    </sheetView>
  </sheetViews>
  <sheetFormatPr defaultRowHeight="13.2" outlineLevelRow="1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04" t="s">
        <v>7</v>
      </c>
      <c r="B1" s="504"/>
      <c r="C1" s="504"/>
      <c r="D1" s="504"/>
      <c r="E1" s="504"/>
      <c r="F1" s="504"/>
      <c r="G1" s="504"/>
      <c r="AG1" t="s">
        <v>69</v>
      </c>
    </row>
    <row r="2" spans="1:60" ht="25.2" customHeight="1" x14ac:dyDescent="0.25">
      <c r="A2" s="137" t="s">
        <v>8</v>
      </c>
      <c r="B2" s="49" t="s">
        <v>41</v>
      </c>
      <c r="C2" s="517" t="s">
        <v>42</v>
      </c>
      <c r="D2" s="518"/>
      <c r="E2" s="518"/>
      <c r="F2" s="518"/>
      <c r="G2" s="519"/>
      <c r="AG2" t="s">
        <v>70</v>
      </c>
    </row>
    <row r="3" spans="1:60" ht="25.2" customHeight="1" x14ac:dyDescent="0.25">
      <c r="A3" s="137" t="s">
        <v>9</v>
      </c>
      <c r="B3" s="49" t="s">
        <v>41</v>
      </c>
      <c r="C3" s="517" t="s">
        <v>44</v>
      </c>
      <c r="D3" s="518"/>
      <c r="E3" s="518"/>
      <c r="F3" s="518"/>
      <c r="G3" s="519"/>
      <c r="AC3" s="118" t="s">
        <v>70</v>
      </c>
      <c r="AG3" t="s">
        <v>71</v>
      </c>
    </row>
    <row r="4" spans="1:60" ht="25.2" customHeight="1" x14ac:dyDescent="0.25">
      <c r="A4" s="138" t="s">
        <v>10</v>
      </c>
      <c r="B4" s="139" t="s">
        <v>45</v>
      </c>
      <c r="C4" s="520" t="s">
        <v>46</v>
      </c>
      <c r="D4" s="521"/>
      <c r="E4" s="521"/>
      <c r="F4" s="521"/>
      <c r="G4" s="522"/>
      <c r="AG4" t="s">
        <v>72</v>
      </c>
    </row>
    <row r="5" spans="1:60" x14ac:dyDescent="0.25">
      <c r="D5" s="10"/>
    </row>
    <row r="6" spans="1:60" ht="39.6" x14ac:dyDescent="0.25">
      <c r="A6" s="141" t="s">
        <v>73</v>
      </c>
      <c r="B6" s="143" t="s">
        <v>74</v>
      </c>
      <c r="C6" s="143" t="s">
        <v>75</v>
      </c>
      <c r="D6" s="142" t="s">
        <v>76</v>
      </c>
      <c r="E6" s="141" t="s">
        <v>77</v>
      </c>
      <c r="F6" s="140" t="s">
        <v>78</v>
      </c>
      <c r="G6" s="141" t="s">
        <v>31</v>
      </c>
      <c r="H6" s="144" t="s">
        <v>32</v>
      </c>
      <c r="I6" s="144" t="s">
        <v>79</v>
      </c>
      <c r="J6" s="144" t="s">
        <v>33</v>
      </c>
      <c r="K6" s="144" t="s">
        <v>80</v>
      </c>
      <c r="L6" s="144" t="s">
        <v>81</v>
      </c>
      <c r="M6" s="144" t="s">
        <v>82</v>
      </c>
      <c r="N6" s="144" t="s">
        <v>83</v>
      </c>
      <c r="O6" s="144" t="s">
        <v>84</v>
      </c>
      <c r="P6" s="144" t="s">
        <v>85</v>
      </c>
      <c r="Q6" s="144" t="s">
        <v>86</v>
      </c>
      <c r="R6" s="144" t="s">
        <v>87</v>
      </c>
      <c r="S6" s="144" t="s">
        <v>88</v>
      </c>
      <c r="T6" s="144" t="s">
        <v>89</v>
      </c>
      <c r="U6" s="144" t="s">
        <v>90</v>
      </c>
      <c r="V6" s="144" t="s">
        <v>91</v>
      </c>
      <c r="W6" s="144" t="s">
        <v>92</v>
      </c>
      <c r="X6" s="144" t="s">
        <v>93</v>
      </c>
      <c r="Y6" s="144" t="s">
        <v>94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57" t="s">
        <v>95</v>
      </c>
      <c r="B8" s="158" t="s">
        <v>65</v>
      </c>
      <c r="C8" s="176" t="s">
        <v>66</v>
      </c>
      <c r="D8" s="159"/>
      <c r="E8" s="160"/>
      <c r="F8" s="161"/>
      <c r="G8" s="162">
        <f>SUMIF(AG9:AG11,"&lt;&gt;NOR",G9:G11)</f>
        <v>0</v>
      </c>
      <c r="H8" s="156"/>
      <c r="I8" s="156">
        <f>SUM(I9:I11)</f>
        <v>0</v>
      </c>
      <c r="J8" s="156"/>
      <c r="K8" s="156">
        <f>SUM(K9:K11)</f>
        <v>513648</v>
      </c>
      <c r="L8" s="156"/>
      <c r="M8" s="156">
        <f>SUM(M9:M11)</f>
        <v>0</v>
      </c>
      <c r="N8" s="155"/>
      <c r="O8" s="155">
        <f>SUM(O9:O11)</f>
        <v>0</v>
      </c>
      <c r="P8" s="155"/>
      <c r="Q8" s="155">
        <f>SUM(Q9:Q11)</f>
        <v>0</v>
      </c>
      <c r="R8" s="156"/>
      <c r="S8" s="156"/>
      <c r="T8" s="156"/>
      <c r="U8" s="156"/>
      <c r="V8" s="156">
        <f>SUM(V9:V11)</f>
        <v>0</v>
      </c>
      <c r="W8" s="156"/>
      <c r="X8" s="156"/>
      <c r="Y8" s="156"/>
      <c r="AG8" t="s">
        <v>96</v>
      </c>
    </row>
    <row r="9" spans="1:60" outlineLevel="1" x14ac:dyDescent="0.25">
      <c r="A9" s="170">
        <v>1</v>
      </c>
      <c r="B9" s="171" t="s">
        <v>97</v>
      </c>
      <c r="C9" s="177" t="s">
        <v>98</v>
      </c>
      <c r="D9" s="172" t="s">
        <v>99</v>
      </c>
      <c r="E9" s="173">
        <v>36</v>
      </c>
      <c r="F9" s="174"/>
      <c r="G9" s="175">
        <f>ROUND(E9*F9,2)</f>
        <v>0</v>
      </c>
      <c r="H9" s="154">
        <v>0</v>
      </c>
      <c r="I9" s="153">
        <f>ROUND(E9*H9,2)</f>
        <v>0</v>
      </c>
      <c r="J9" s="154">
        <v>6739</v>
      </c>
      <c r="K9" s="153">
        <f>ROUND(E9*J9,2)</f>
        <v>242604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100</v>
      </c>
      <c r="T9" s="153" t="s">
        <v>101</v>
      </c>
      <c r="U9" s="153">
        <v>0</v>
      </c>
      <c r="V9" s="153">
        <f>ROUND(E9*U9,2)</f>
        <v>0</v>
      </c>
      <c r="W9" s="153"/>
      <c r="X9" s="153" t="s">
        <v>102</v>
      </c>
      <c r="Y9" s="153" t="s">
        <v>103</v>
      </c>
      <c r="Z9" s="145"/>
      <c r="AA9" s="145"/>
      <c r="AB9" s="145"/>
      <c r="AC9" s="145"/>
      <c r="AD9" s="145"/>
      <c r="AE9" s="145"/>
      <c r="AF9" s="145"/>
      <c r="AG9" s="145" t="s">
        <v>104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5">
      <c r="A10" s="170">
        <v>2</v>
      </c>
      <c r="B10" s="171" t="s">
        <v>105</v>
      </c>
      <c r="C10" s="177" t="s">
        <v>106</v>
      </c>
      <c r="D10" s="172" t="s">
        <v>99</v>
      </c>
      <c r="E10" s="173">
        <v>11</v>
      </c>
      <c r="F10" s="174"/>
      <c r="G10" s="175">
        <f>ROUND(E10*F10,2)</f>
        <v>0</v>
      </c>
      <c r="H10" s="154">
        <v>0</v>
      </c>
      <c r="I10" s="153">
        <f>ROUND(E10*H10,2)</f>
        <v>0</v>
      </c>
      <c r="J10" s="154">
        <v>22586</v>
      </c>
      <c r="K10" s="153">
        <f>ROUND(E10*J10,2)</f>
        <v>248446</v>
      </c>
      <c r="L10" s="153">
        <v>21</v>
      </c>
      <c r="M10" s="153">
        <f>G10*(1+L10/100)</f>
        <v>0</v>
      </c>
      <c r="N10" s="152">
        <v>0</v>
      </c>
      <c r="O10" s="152">
        <f>ROUND(E10*N10,2)</f>
        <v>0</v>
      </c>
      <c r="P10" s="152">
        <v>0</v>
      </c>
      <c r="Q10" s="152">
        <f>ROUND(E10*P10,2)</f>
        <v>0</v>
      </c>
      <c r="R10" s="153"/>
      <c r="S10" s="153" t="s">
        <v>100</v>
      </c>
      <c r="T10" s="153" t="s">
        <v>101</v>
      </c>
      <c r="U10" s="153">
        <v>0</v>
      </c>
      <c r="V10" s="153">
        <f>ROUND(E10*U10,2)</f>
        <v>0</v>
      </c>
      <c r="W10" s="153"/>
      <c r="X10" s="153" t="s">
        <v>102</v>
      </c>
      <c r="Y10" s="153" t="s">
        <v>103</v>
      </c>
      <c r="Z10" s="145"/>
      <c r="AA10" s="145"/>
      <c r="AB10" s="145"/>
      <c r="AC10" s="145"/>
      <c r="AD10" s="145"/>
      <c r="AE10" s="145"/>
      <c r="AF10" s="145"/>
      <c r="AG10" s="145" t="s">
        <v>104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5">
      <c r="A11" s="164">
        <v>3</v>
      </c>
      <c r="B11" s="165" t="s">
        <v>107</v>
      </c>
      <c r="C11" s="178" t="s">
        <v>108</v>
      </c>
      <c r="D11" s="166" t="s">
        <v>99</v>
      </c>
      <c r="E11" s="167">
        <v>1</v>
      </c>
      <c r="F11" s="168"/>
      <c r="G11" s="169">
        <f>ROUND(E11*F11,2)</f>
        <v>0</v>
      </c>
      <c r="H11" s="154">
        <v>0</v>
      </c>
      <c r="I11" s="153">
        <f>ROUND(E11*H11,2)</f>
        <v>0</v>
      </c>
      <c r="J11" s="154">
        <v>22598</v>
      </c>
      <c r="K11" s="153">
        <f>ROUND(E11*J11,2)</f>
        <v>22598</v>
      </c>
      <c r="L11" s="153">
        <v>21</v>
      </c>
      <c r="M11" s="153">
        <f>G11*(1+L11/100)</f>
        <v>0</v>
      </c>
      <c r="N11" s="152">
        <v>0</v>
      </c>
      <c r="O11" s="152">
        <f>ROUND(E11*N11,2)</f>
        <v>0</v>
      </c>
      <c r="P11" s="152">
        <v>0</v>
      </c>
      <c r="Q11" s="152">
        <f>ROUND(E11*P11,2)</f>
        <v>0</v>
      </c>
      <c r="R11" s="153"/>
      <c r="S11" s="153" t="s">
        <v>100</v>
      </c>
      <c r="T11" s="153" t="s">
        <v>101</v>
      </c>
      <c r="U11" s="153">
        <v>0</v>
      </c>
      <c r="V11" s="153">
        <f>ROUND(E11*U11,2)</f>
        <v>0</v>
      </c>
      <c r="W11" s="153"/>
      <c r="X11" s="153" t="s">
        <v>102</v>
      </c>
      <c r="Y11" s="153" t="s">
        <v>103</v>
      </c>
      <c r="Z11" s="145"/>
      <c r="AA11" s="145"/>
      <c r="AB11" s="145"/>
      <c r="AC11" s="145"/>
      <c r="AD11" s="145"/>
      <c r="AE11" s="145"/>
      <c r="AF11" s="145"/>
      <c r="AG11" s="145" t="s">
        <v>104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x14ac:dyDescent="0.25">
      <c r="A12" s="3"/>
      <c r="B12" s="4"/>
      <c r="C12" s="179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v>15</v>
      </c>
      <c r="AF12">
        <v>21</v>
      </c>
      <c r="AG12" t="s">
        <v>81</v>
      </c>
    </row>
    <row r="13" spans="1:60" x14ac:dyDescent="0.25">
      <c r="A13" s="148"/>
      <c r="B13" s="149" t="s">
        <v>31</v>
      </c>
      <c r="C13" s="180"/>
      <c r="D13" s="150"/>
      <c r="E13" s="151"/>
      <c r="F13" s="151"/>
      <c r="G13" s="163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f>SUMIF(L7:L11,AE12,G7:G11)</f>
        <v>0</v>
      </c>
      <c r="AF13">
        <f>SUMIF(L7:L11,AF12,G7:G11)</f>
        <v>0</v>
      </c>
      <c r="AG13" t="s">
        <v>109</v>
      </c>
    </row>
    <row r="14" spans="1:60" x14ac:dyDescent="0.25">
      <c r="A14" s="3"/>
      <c r="B14" s="4"/>
      <c r="C14" s="179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3"/>
      <c r="B15" s="4"/>
      <c r="C15" s="179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5">
      <c r="A16" s="511" t="s">
        <v>110</v>
      </c>
      <c r="B16" s="511"/>
      <c r="C16" s="512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513"/>
      <c r="B17" s="514"/>
      <c r="C17" s="515"/>
      <c r="D17" s="514"/>
      <c r="E17" s="514"/>
      <c r="F17" s="514"/>
      <c r="G17" s="516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G17" t="s">
        <v>111</v>
      </c>
    </row>
    <row r="18" spans="1:33" x14ac:dyDescent="0.25">
      <c r="A18" s="496"/>
      <c r="B18" s="497"/>
      <c r="C18" s="498"/>
      <c r="D18" s="497"/>
      <c r="E18" s="497"/>
      <c r="F18" s="497"/>
      <c r="G18" s="49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496"/>
      <c r="B19" s="497"/>
      <c r="C19" s="498"/>
      <c r="D19" s="497"/>
      <c r="E19" s="497"/>
      <c r="F19" s="497"/>
      <c r="G19" s="49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496"/>
      <c r="B20" s="497"/>
      <c r="C20" s="498"/>
      <c r="D20" s="497"/>
      <c r="E20" s="497"/>
      <c r="F20" s="497"/>
      <c r="G20" s="49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A21" s="500"/>
      <c r="B21" s="501"/>
      <c r="C21" s="502"/>
      <c r="D21" s="501"/>
      <c r="E21" s="501"/>
      <c r="F21" s="501"/>
      <c r="G21" s="50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5">
      <c r="A22" s="3"/>
      <c r="B22" s="4"/>
      <c r="C22" s="179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5">
      <c r="C23" s="181"/>
      <c r="D23" s="10"/>
      <c r="AG23" t="s">
        <v>112</v>
      </c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/N+zFfUW5AxYEOsa3XpZE0XL5gy2FFBxhHNIZVBtd1Zcw/9A8bMFgHh9BruTAxvS9vd2CSrtXKx4LAqXK6QaIg==" saltValue="rtC2TXisJeU720dBwbKgXA==" spinCount="100000" sheet="1" objects="1" scenarios="1"/>
  <mergeCells count="6">
    <mergeCell ref="A17:G21"/>
    <mergeCell ref="A1:G1"/>
    <mergeCell ref="C2:G2"/>
    <mergeCell ref="C3:G3"/>
    <mergeCell ref="C4:G4"/>
    <mergeCell ref="A16:C1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4990"/>
  <sheetViews>
    <sheetView zoomScaleNormal="100" workbookViewId="0">
      <pane ySplit="7" topLeftCell="A8" activePane="bottomLeft" state="frozen"/>
      <selection pane="bottomLeft" activeCell="E9" sqref="E9"/>
    </sheetView>
  </sheetViews>
  <sheetFormatPr defaultRowHeight="13.2" outlineLevelRow="1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04" t="s">
        <v>7</v>
      </c>
      <c r="B1" s="504"/>
      <c r="C1" s="504"/>
      <c r="D1" s="504"/>
      <c r="E1" s="504"/>
      <c r="F1" s="504"/>
      <c r="G1" s="504"/>
      <c r="AG1" t="s">
        <v>69</v>
      </c>
    </row>
    <row r="2" spans="1:60" ht="25.2" customHeight="1" x14ac:dyDescent="0.25">
      <c r="A2" s="137" t="s">
        <v>8</v>
      </c>
      <c r="B2" s="49" t="s">
        <v>41</v>
      </c>
      <c r="C2" s="517" t="s">
        <v>42</v>
      </c>
      <c r="D2" s="518"/>
      <c r="E2" s="518"/>
      <c r="F2" s="518"/>
      <c r="G2" s="519"/>
      <c r="AG2" t="s">
        <v>70</v>
      </c>
    </row>
    <row r="3" spans="1:60" ht="25.2" customHeight="1" x14ac:dyDescent="0.25">
      <c r="A3" s="137" t="s">
        <v>9</v>
      </c>
      <c r="B3" s="49" t="s">
        <v>41</v>
      </c>
      <c r="C3" s="517" t="s">
        <v>44</v>
      </c>
      <c r="D3" s="518"/>
      <c r="E3" s="518"/>
      <c r="F3" s="518"/>
      <c r="G3" s="519"/>
      <c r="AC3" s="118" t="s">
        <v>70</v>
      </c>
      <c r="AG3" t="s">
        <v>71</v>
      </c>
    </row>
    <row r="4" spans="1:60" ht="25.2" customHeight="1" x14ac:dyDescent="0.25">
      <c r="A4" s="138" t="s">
        <v>10</v>
      </c>
      <c r="B4" s="139" t="s">
        <v>47</v>
      </c>
      <c r="C4" s="520" t="s">
        <v>48</v>
      </c>
      <c r="D4" s="521"/>
      <c r="E4" s="521"/>
      <c r="F4" s="521"/>
      <c r="G4" s="522"/>
      <c r="AG4" t="s">
        <v>72</v>
      </c>
    </row>
    <row r="5" spans="1:60" x14ac:dyDescent="0.25">
      <c r="D5" s="10"/>
    </row>
    <row r="6" spans="1:60" ht="39.6" x14ac:dyDescent="0.25">
      <c r="A6" s="141" t="s">
        <v>73</v>
      </c>
      <c r="B6" s="143" t="s">
        <v>74</v>
      </c>
      <c r="C6" s="143" t="s">
        <v>75</v>
      </c>
      <c r="D6" s="142" t="s">
        <v>76</v>
      </c>
      <c r="E6" s="141" t="s">
        <v>77</v>
      </c>
      <c r="F6" s="140" t="s">
        <v>78</v>
      </c>
      <c r="G6" s="141" t="s">
        <v>31</v>
      </c>
      <c r="H6" s="144" t="s">
        <v>32</v>
      </c>
      <c r="I6" s="144" t="s">
        <v>79</v>
      </c>
      <c r="J6" s="144" t="s">
        <v>33</v>
      </c>
      <c r="K6" s="144" t="s">
        <v>80</v>
      </c>
      <c r="L6" s="144" t="s">
        <v>81</v>
      </c>
      <c r="M6" s="144" t="s">
        <v>82</v>
      </c>
      <c r="N6" s="144" t="s">
        <v>83</v>
      </c>
      <c r="O6" s="144" t="s">
        <v>84</v>
      </c>
      <c r="P6" s="144" t="s">
        <v>85</v>
      </c>
      <c r="Q6" s="144" t="s">
        <v>86</v>
      </c>
      <c r="R6" s="144" t="s">
        <v>87</v>
      </c>
      <c r="S6" s="144" t="s">
        <v>88</v>
      </c>
      <c r="T6" s="144" t="s">
        <v>89</v>
      </c>
      <c r="U6" s="144" t="s">
        <v>90</v>
      </c>
      <c r="V6" s="144" t="s">
        <v>91</v>
      </c>
      <c r="W6" s="144" t="s">
        <v>92</v>
      </c>
      <c r="X6" s="144" t="s">
        <v>93</v>
      </c>
      <c r="Y6" s="144" t="s">
        <v>94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57" t="s">
        <v>95</v>
      </c>
      <c r="B8" s="158" t="s">
        <v>63</v>
      </c>
      <c r="C8" s="176" t="s">
        <v>64</v>
      </c>
      <c r="D8" s="159"/>
      <c r="E8" s="160"/>
      <c r="F8" s="161"/>
      <c r="G8" s="162">
        <f>SUMIF(AG9:AG9,"&lt;&gt;NOR",G9:G9)</f>
        <v>0</v>
      </c>
      <c r="H8" s="156"/>
      <c r="I8" s="156">
        <f>SUM(I9:I9)</f>
        <v>0</v>
      </c>
      <c r="J8" s="156"/>
      <c r="K8" s="156">
        <f>SUM(K9:K9)</f>
        <v>1218800.46</v>
      </c>
      <c r="L8" s="156"/>
      <c r="M8" s="156">
        <f>SUM(M9:M9)</f>
        <v>0</v>
      </c>
      <c r="N8" s="155"/>
      <c r="O8" s="155">
        <f>SUM(O9:O9)</f>
        <v>0</v>
      </c>
      <c r="P8" s="155"/>
      <c r="Q8" s="155">
        <f>SUM(Q9:Q9)</f>
        <v>0</v>
      </c>
      <c r="R8" s="156"/>
      <c r="S8" s="156"/>
      <c r="T8" s="156"/>
      <c r="U8" s="156"/>
      <c r="V8" s="156">
        <f>SUM(V9:V9)</f>
        <v>0</v>
      </c>
      <c r="W8" s="156"/>
      <c r="X8" s="156"/>
      <c r="Y8" s="156"/>
      <c r="AG8" t="s">
        <v>96</v>
      </c>
    </row>
    <row r="9" spans="1:60" outlineLevel="1" x14ac:dyDescent="0.25">
      <c r="A9" s="164">
        <v>1</v>
      </c>
      <c r="B9" s="165" t="s">
        <v>113</v>
      </c>
      <c r="C9" s="178" t="s">
        <v>48</v>
      </c>
      <c r="D9" s="166" t="s">
        <v>114</v>
      </c>
      <c r="E9" s="167">
        <v>1</v>
      </c>
      <c r="F9" s="196">
        <f>'SO 50 D 1.8 Rozpočet'!I4</f>
        <v>0</v>
      </c>
      <c r="G9" s="169">
        <f>ROUND(E9*F9,2)</f>
        <v>0</v>
      </c>
      <c r="H9" s="154">
        <v>0</v>
      </c>
      <c r="I9" s="153">
        <f>ROUND(E9*H9,2)</f>
        <v>0</v>
      </c>
      <c r="J9" s="154">
        <v>1218800.46</v>
      </c>
      <c r="K9" s="153">
        <f>ROUND(E9*J9,2)</f>
        <v>1218800.46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100</v>
      </c>
      <c r="T9" s="153" t="s">
        <v>101</v>
      </c>
      <c r="U9" s="153">
        <v>0</v>
      </c>
      <c r="V9" s="153">
        <f>ROUND(E9*U9,2)</f>
        <v>0</v>
      </c>
      <c r="W9" s="153"/>
      <c r="X9" s="153" t="s">
        <v>102</v>
      </c>
      <c r="Y9" s="153" t="s">
        <v>103</v>
      </c>
      <c r="Z9" s="145"/>
      <c r="AA9" s="145"/>
      <c r="AB9" s="145"/>
      <c r="AC9" s="145"/>
      <c r="AD9" s="145"/>
      <c r="AE9" s="145"/>
      <c r="AF9" s="145"/>
      <c r="AG9" s="145" t="s">
        <v>104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x14ac:dyDescent="0.25">
      <c r="A10" s="3"/>
      <c r="B10" s="4"/>
      <c r="C10" s="179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81</v>
      </c>
    </row>
    <row r="11" spans="1:60" x14ac:dyDescent="0.25">
      <c r="A11" s="148"/>
      <c r="B11" s="149" t="s">
        <v>31</v>
      </c>
      <c r="C11" s="180"/>
      <c r="D11" s="150"/>
      <c r="E11" s="151"/>
      <c r="F11" s="151"/>
      <c r="G11" s="163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109</v>
      </c>
    </row>
    <row r="12" spans="1:60" x14ac:dyDescent="0.25">
      <c r="A12" s="3"/>
      <c r="B12" s="4"/>
      <c r="C12" s="179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5">
      <c r="A13" s="3"/>
      <c r="B13" s="4"/>
      <c r="C13" s="179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5">
      <c r="A14" s="511" t="s">
        <v>110</v>
      </c>
      <c r="B14" s="511"/>
      <c r="C14" s="512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513"/>
      <c r="B15" s="514"/>
      <c r="C15" s="515"/>
      <c r="D15" s="514"/>
      <c r="E15" s="514"/>
      <c r="F15" s="514"/>
      <c r="G15" s="51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111</v>
      </c>
    </row>
    <row r="16" spans="1:60" x14ac:dyDescent="0.25">
      <c r="A16" s="496"/>
      <c r="B16" s="497"/>
      <c r="C16" s="498"/>
      <c r="D16" s="497"/>
      <c r="E16" s="497"/>
      <c r="F16" s="497"/>
      <c r="G16" s="49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x14ac:dyDescent="0.25">
      <c r="A17" s="496"/>
      <c r="B17" s="497"/>
      <c r="C17" s="498"/>
      <c r="D17" s="497"/>
      <c r="E17" s="497"/>
      <c r="F17" s="497"/>
      <c r="G17" s="49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x14ac:dyDescent="0.25">
      <c r="A18" s="496"/>
      <c r="B18" s="497"/>
      <c r="C18" s="498"/>
      <c r="D18" s="497"/>
      <c r="E18" s="497"/>
      <c r="F18" s="497"/>
      <c r="G18" s="49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x14ac:dyDescent="0.25">
      <c r="A19" s="500"/>
      <c r="B19" s="501"/>
      <c r="C19" s="502"/>
      <c r="D19" s="501"/>
      <c r="E19" s="501"/>
      <c r="F19" s="501"/>
      <c r="G19" s="50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x14ac:dyDescent="0.25">
      <c r="A20" s="3"/>
      <c r="B20" s="4"/>
      <c r="C20" s="17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x14ac:dyDescent="0.25">
      <c r="D21" s="10"/>
    </row>
    <row r="22" spans="1:25" x14ac:dyDescent="0.25">
      <c r="D22" s="10"/>
    </row>
    <row r="23" spans="1:25" x14ac:dyDescent="0.25">
      <c r="D23" s="10"/>
    </row>
    <row r="24" spans="1:25" x14ac:dyDescent="0.25">
      <c r="D24" s="10"/>
    </row>
    <row r="25" spans="1:25" x14ac:dyDescent="0.25">
      <c r="D25" s="10"/>
    </row>
    <row r="26" spans="1:25" x14ac:dyDescent="0.25">
      <c r="D26" s="10"/>
    </row>
    <row r="27" spans="1:25" x14ac:dyDescent="0.25">
      <c r="D27" s="10"/>
    </row>
    <row r="28" spans="1:25" x14ac:dyDescent="0.25">
      <c r="D28" s="10"/>
    </row>
    <row r="29" spans="1:25" x14ac:dyDescent="0.25">
      <c r="D29" s="10"/>
    </row>
    <row r="30" spans="1:25" x14ac:dyDescent="0.25">
      <c r="D30" s="10"/>
    </row>
    <row r="31" spans="1:25" x14ac:dyDescent="0.25">
      <c r="D31" s="10"/>
    </row>
    <row r="32" spans="1:25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</sheetData>
  <sheetProtection algorithmName="SHA-512" hashValue="gSUG2xUR/tW0L5rbu2QF8dNcZPv7PUBeCcOBVHfFyv0coB6SIc3cHhoOFjf5mf1MH02PDkni5xZneJ3kuPZWUg==" saltValue="7pk/dNOSFV7Ki5ffUoHGCQ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36"/>
  <sheetViews>
    <sheetView topLeftCell="A10" zoomScaleNormal="100" workbookViewId="0">
      <selection activeCell="E26" sqref="E26"/>
    </sheetView>
  </sheetViews>
  <sheetFormatPr defaultRowHeight="13.2" x14ac:dyDescent="0.25"/>
  <cols>
    <col min="1" max="1" width="0.88671875" customWidth="1"/>
    <col min="2" max="3" width="3.33203125" customWidth="1"/>
    <col min="4" max="4" width="13.33203125" customWidth="1"/>
    <col min="5" max="5" width="39.5546875" customWidth="1"/>
    <col min="6" max="6" width="5.6640625" customWidth="1"/>
    <col min="7" max="7" width="10.88671875" customWidth="1"/>
    <col min="8" max="8" width="12.33203125" customWidth="1"/>
    <col min="9" max="9" width="17.33203125" customWidth="1"/>
    <col min="10" max="10" width="12.6640625" customWidth="1"/>
    <col min="11" max="11" width="9.5546875" customWidth="1"/>
    <col min="12" max="12" width="11.6640625" customWidth="1"/>
    <col min="13" max="13" width="8.5546875" customWidth="1"/>
    <col min="14" max="14" width="11.6640625" customWidth="1"/>
    <col min="15" max="15" width="12.6640625" customWidth="1"/>
    <col min="16" max="16" width="8.5546875" customWidth="1"/>
    <col min="17" max="17" width="11.6640625" customWidth="1"/>
    <col min="18" max="18" width="12.6640625" customWidth="1"/>
    <col min="31" max="52" width="0" hidden="1" customWidth="1"/>
  </cols>
  <sheetData>
    <row r="1" spans="1:52" s="202" customFormat="1" ht="6.9" customHeight="1" x14ac:dyDescent="0.25">
      <c r="A1" s="216"/>
      <c r="B1" s="217"/>
      <c r="C1" s="217"/>
      <c r="D1" s="217"/>
      <c r="E1" s="217"/>
      <c r="F1" s="217"/>
      <c r="G1" s="217"/>
      <c r="H1" s="217"/>
      <c r="I1" s="218"/>
    </row>
    <row r="2" spans="1:52" s="202" customFormat="1" ht="24.9" customHeight="1" x14ac:dyDescent="0.25">
      <c r="A2" s="219"/>
      <c r="B2" s="523" t="s">
        <v>155</v>
      </c>
      <c r="C2" s="524"/>
      <c r="D2" s="524"/>
      <c r="E2" s="524"/>
      <c r="F2" s="524"/>
      <c r="G2" s="524"/>
      <c r="H2" s="524"/>
      <c r="I2" s="525"/>
    </row>
    <row r="3" spans="1:52" s="70" customFormat="1" ht="29.25" customHeight="1" x14ac:dyDescent="0.25">
      <c r="A3" s="221"/>
      <c r="B3" s="222" t="s">
        <v>156</v>
      </c>
      <c r="C3" s="222" t="s">
        <v>157</v>
      </c>
      <c r="D3" s="222" t="s">
        <v>158</v>
      </c>
      <c r="E3" s="222" t="s">
        <v>159</v>
      </c>
      <c r="F3" s="222" t="s">
        <v>76</v>
      </c>
      <c r="G3" s="222" t="s">
        <v>77</v>
      </c>
      <c r="H3" s="222" t="s">
        <v>160</v>
      </c>
      <c r="I3" s="223" t="s">
        <v>153</v>
      </c>
    </row>
    <row r="4" spans="1:52" s="202" customFormat="1" ht="22.95" customHeight="1" x14ac:dyDescent="0.3">
      <c r="A4" s="219"/>
      <c r="B4" s="224" t="s">
        <v>161</v>
      </c>
      <c r="C4" s="220"/>
      <c r="D4" s="220"/>
      <c r="E4" s="220"/>
      <c r="F4" s="220"/>
      <c r="G4" s="220"/>
      <c r="H4" s="220"/>
      <c r="I4" s="225">
        <f>AX4</f>
        <v>0</v>
      </c>
      <c r="AG4" s="201" t="s">
        <v>162</v>
      </c>
      <c r="AH4" s="201" t="s">
        <v>154</v>
      </c>
      <c r="AX4" s="203">
        <f>AX5</f>
        <v>0</v>
      </c>
    </row>
    <row r="5" spans="1:52" s="204" customFormat="1" ht="25.95" customHeight="1" x14ac:dyDescent="0.25">
      <c r="A5" s="226"/>
      <c r="B5" s="227"/>
      <c r="C5" s="228" t="s">
        <v>162</v>
      </c>
      <c r="D5" s="229" t="s">
        <v>26</v>
      </c>
      <c r="E5" s="229" t="s">
        <v>163</v>
      </c>
      <c r="F5" s="227"/>
      <c r="G5" s="227"/>
      <c r="H5" s="227"/>
      <c r="I5" s="230">
        <f>AX5</f>
        <v>0</v>
      </c>
      <c r="AE5" s="205" t="s">
        <v>113</v>
      </c>
      <c r="AG5" s="206" t="s">
        <v>162</v>
      </c>
      <c r="AH5" s="206" t="s">
        <v>164</v>
      </c>
      <c r="AL5" s="205" t="s">
        <v>165</v>
      </c>
      <c r="AX5" s="207">
        <f>AX6+AX13+AX22+AX34</f>
        <v>0</v>
      </c>
    </row>
    <row r="6" spans="1:52" s="204" customFormat="1" ht="22.95" customHeight="1" x14ac:dyDescent="0.25">
      <c r="A6" s="226"/>
      <c r="B6" s="227"/>
      <c r="C6" s="228" t="s">
        <v>162</v>
      </c>
      <c r="D6" s="231" t="s">
        <v>113</v>
      </c>
      <c r="E6" s="231" t="s">
        <v>166</v>
      </c>
      <c r="F6" s="227"/>
      <c r="G6" s="227"/>
      <c r="H6" s="227"/>
      <c r="I6" s="232">
        <f>AX6</f>
        <v>0</v>
      </c>
      <c r="AE6" s="205" t="s">
        <v>113</v>
      </c>
      <c r="AG6" s="206" t="s">
        <v>162</v>
      </c>
      <c r="AH6" s="206" t="s">
        <v>113</v>
      </c>
      <c r="AL6" s="205" t="s">
        <v>165</v>
      </c>
      <c r="AX6" s="207">
        <f>SUM(AX7:AX12)</f>
        <v>0</v>
      </c>
    </row>
    <row r="7" spans="1:52" s="202" customFormat="1" ht="24.15" customHeight="1" x14ac:dyDescent="0.25">
      <c r="A7" s="219"/>
      <c r="B7" s="233" t="s">
        <v>113</v>
      </c>
      <c r="C7" s="233" t="s">
        <v>167</v>
      </c>
      <c r="D7" s="234" t="s">
        <v>168</v>
      </c>
      <c r="E7" s="235" t="s">
        <v>169</v>
      </c>
      <c r="F7" s="236" t="s">
        <v>170</v>
      </c>
      <c r="G7" s="237">
        <v>625.6</v>
      </c>
      <c r="H7" s="317"/>
      <c r="I7" s="238">
        <f>ROUND(H7*G7,2)</f>
        <v>0</v>
      </c>
      <c r="AE7" s="208" t="s">
        <v>171</v>
      </c>
      <c r="AG7" s="208" t="s">
        <v>167</v>
      </c>
      <c r="AH7" s="208" t="s">
        <v>149</v>
      </c>
      <c r="AL7" s="201" t="s">
        <v>165</v>
      </c>
      <c r="AR7" s="209" t="e">
        <f>IF(#REF!="základní",I7,0)</f>
        <v>#REF!</v>
      </c>
      <c r="AS7" s="209" t="e">
        <f>IF(#REF!="snížená",I7,0)</f>
        <v>#REF!</v>
      </c>
      <c r="AT7" s="209" t="e">
        <f>IF(#REF!="zákl. přenesená",I7,0)</f>
        <v>#REF!</v>
      </c>
      <c r="AU7" s="209" t="e">
        <f>IF(#REF!="sníž. přenesená",I7,0)</f>
        <v>#REF!</v>
      </c>
      <c r="AV7" s="209" t="e">
        <f>IF(#REF!="nulová",I7,0)</f>
        <v>#REF!</v>
      </c>
      <c r="AW7" s="201" t="s">
        <v>113</v>
      </c>
      <c r="AX7" s="209">
        <f>ROUND(H7*G7,2)</f>
        <v>0</v>
      </c>
      <c r="AY7" s="201" t="s">
        <v>171</v>
      </c>
      <c r="AZ7" s="208" t="s">
        <v>172</v>
      </c>
    </row>
    <row r="8" spans="1:52" s="210" customFormat="1" ht="20.399999999999999" x14ac:dyDescent="0.25">
      <c r="A8" s="239"/>
      <c r="B8" s="240"/>
      <c r="C8" s="241" t="s">
        <v>173</v>
      </c>
      <c r="D8" s="242" t="s">
        <v>148</v>
      </c>
      <c r="E8" s="243" t="s">
        <v>174</v>
      </c>
      <c r="F8" s="240"/>
      <c r="G8" s="242" t="s">
        <v>148</v>
      </c>
      <c r="H8" s="240"/>
      <c r="I8" s="244"/>
      <c r="AG8" s="211" t="s">
        <v>173</v>
      </c>
      <c r="AH8" s="211" t="s">
        <v>149</v>
      </c>
      <c r="AI8" s="210" t="s">
        <v>113</v>
      </c>
      <c r="AJ8" s="210" t="s">
        <v>175</v>
      </c>
      <c r="AK8" s="210" t="s">
        <v>164</v>
      </c>
      <c r="AL8" s="211" t="s">
        <v>165</v>
      </c>
    </row>
    <row r="9" spans="1:52" s="210" customFormat="1" ht="30.6" x14ac:dyDescent="0.25">
      <c r="A9" s="239"/>
      <c r="B9" s="240"/>
      <c r="C9" s="241" t="s">
        <v>173</v>
      </c>
      <c r="D9" s="242" t="s">
        <v>148</v>
      </c>
      <c r="E9" s="243" t="s">
        <v>176</v>
      </c>
      <c r="F9" s="240"/>
      <c r="G9" s="242" t="s">
        <v>148</v>
      </c>
      <c r="H9" s="240"/>
      <c r="I9" s="244"/>
      <c r="AG9" s="211" t="s">
        <v>173</v>
      </c>
      <c r="AH9" s="211" t="s">
        <v>149</v>
      </c>
      <c r="AI9" s="210" t="s">
        <v>113</v>
      </c>
      <c r="AJ9" s="210" t="s">
        <v>175</v>
      </c>
      <c r="AK9" s="210" t="s">
        <v>164</v>
      </c>
      <c r="AL9" s="211" t="s">
        <v>165</v>
      </c>
    </row>
    <row r="10" spans="1:52" s="212" customFormat="1" ht="10.199999999999999" x14ac:dyDescent="0.25">
      <c r="A10" s="245"/>
      <c r="B10" s="246"/>
      <c r="C10" s="241" t="s">
        <v>173</v>
      </c>
      <c r="D10" s="247" t="s">
        <v>151</v>
      </c>
      <c r="E10" s="248" t="s">
        <v>177</v>
      </c>
      <c r="F10" s="246"/>
      <c r="G10" s="249">
        <v>610</v>
      </c>
      <c r="H10" s="246"/>
      <c r="I10" s="250"/>
      <c r="AG10" s="213" t="s">
        <v>173</v>
      </c>
      <c r="AH10" s="213" t="s">
        <v>149</v>
      </c>
      <c r="AI10" s="212" t="s">
        <v>149</v>
      </c>
      <c r="AJ10" s="212" t="s">
        <v>175</v>
      </c>
      <c r="AK10" s="212" t="s">
        <v>164</v>
      </c>
      <c r="AL10" s="213" t="s">
        <v>165</v>
      </c>
    </row>
    <row r="11" spans="1:52" s="212" customFormat="1" ht="10.199999999999999" x14ac:dyDescent="0.25">
      <c r="A11" s="245"/>
      <c r="B11" s="246"/>
      <c r="C11" s="241" t="s">
        <v>173</v>
      </c>
      <c r="D11" s="247" t="s">
        <v>152</v>
      </c>
      <c r="E11" s="248" t="s">
        <v>178</v>
      </c>
      <c r="F11" s="246"/>
      <c r="G11" s="249">
        <v>15.6</v>
      </c>
      <c r="H11" s="246"/>
      <c r="I11" s="250"/>
      <c r="AG11" s="213" t="s">
        <v>173</v>
      </c>
      <c r="AH11" s="213" t="s">
        <v>149</v>
      </c>
      <c r="AI11" s="212" t="s">
        <v>149</v>
      </c>
      <c r="AJ11" s="212" t="s">
        <v>175</v>
      </c>
      <c r="AK11" s="212" t="s">
        <v>164</v>
      </c>
      <c r="AL11" s="213" t="s">
        <v>165</v>
      </c>
    </row>
    <row r="12" spans="1:52" s="214" customFormat="1" ht="10.199999999999999" x14ac:dyDescent="0.25">
      <c r="A12" s="251"/>
      <c r="B12" s="252"/>
      <c r="C12" s="241" t="s">
        <v>173</v>
      </c>
      <c r="D12" s="253" t="s">
        <v>148</v>
      </c>
      <c r="E12" s="254" t="s">
        <v>179</v>
      </c>
      <c r="F12" s="252"/>
      <c r="G12" s="255">
        <v>625.6</v>
      </c>
      <c r="H12" s="252"/>
      <c r="I12" s="256"/>
      <c r="AG12" s="215" t="s">
        <v>173</v>
      </c>
      <c r="AH12" s="215" t="s">
        <v>149</v>
      </c>
      <c r="AI12" s="214" t="s">
        <v>171</v>
      </c>
      <c r="AJ12" s="214" t="s">
        <v>175</v>
      </c>
      <c r="AK12" s="214" t="s">
        <v>113</v>
      </c>
      <c r="AL12" s="215" t="s">
        <v>165</v>
      </c>
    </row>
    <row r="13" spans="1:52" s="204" customFormat="1" ht="22.95" customHeight="1" x14ac:dyDescent="0.25">
      <c r="A13" s="226"/>
      <c r="B13" s="227"/>
      <c r="C13" s="228" t="s">
        <v>162</v>
      </c>
      <c r="D13" s="231" t="s">
        <v>63</v>
      </c>
      <c r="E13" s="231" t="s">
        <v>180</v>
      </c>
      <c r="F13" s="227"/>
      <c r="G13" s="227"/>
      <c r="H13" s="227"/>
      <c r="I13" s="232">
        <f>AX13</f>
        <v>0</v>
      </c>
      <c r="AE13" s="205" t="s">
        <v>113</v>
      </c>
      <c r="AG13" s="206" t="s">
        <v>162</v>
      </c>
      <c r="AH13" s="206" t="s">
        <v>113</v>
      </c>
      <c r="AL13" s="205" t="s">
        <v>165</v>
      </c>
      <c r="AX13" s="207">
        <f>SUM(AX14:AX21)</f>
        <v>0</v>
      </c>
    </row>
    <row r="14" spans="1:52" s="202" customFormat="1" ht="24.15" customHeight="1" x14ac:dyDescent="0.25">
      <c r="A14" s="219"/>
      <c r="B14" s="233" t="s">
        <v>149</v>
      </c>
      <c r="C14" s="233" t="s">
        <v>167</v>
      </c>
      <c r="D14" s="234" t="s">
        <v>181</v>
      </c>
      <c r="E14" s="235" t="s">
        <v>182</v>
      </c>
      <c r="F14" s="236" t="s">
        <v>170</v>
      </c>
      <c r="G14" s="237">
        <v>625.6</v>
      </c>
      <c r="H14" s="317"/>
      <c r="I14" s="238">
        <f>ROUND(H14*G14,2)</f>
        <v>0</v>
      </c>
      <c r="AE14" s="208" t="s">
        <v>171</v>
      </c>
      <c r="AG14" s="208" t="s">
        <v>167</v>
      </c>
      <c r="AH14" s="208" t="s">
        <v>149</v>
      </c>
      <c r="AL14" s="201" t="s">
        <v>165</v>
      </c>
      <c r="AR14" s="209" t="e">
        <f>IF(#REF!="základní",I14,0)</f>
        <v>#REF!</v>
      </c>
      <c r="AS14" s="209" t="e">
        <f>IF(#REF!="snížená",I14,0)</f>
        <v>#REF!</v>
      </c>
      <c r="AT14" s="209" t="e">
        <f>IF(#REF!="zákl. přenesená",I14,0)</f>
        <v>#REF!</v>
      </c>
      <c r="AU14" s="209" t="e">
        <f>IF(#REF!="sníž. přenesená",I14,0)</f>
        <v>#REF!</v>
      </c>
      <c r="AV14" s="209" t="e">
        <f>IF(#REF!="nulová",I14,0)</f>
        <v>#REF!</v>
      </c>
      <c r="AW14" s="201" t="s">
        <v>113</v>
      </c>
      <c r="AX14" s="209">
        <f>ROUND(H14*G14,2)</f>
        <v>0</v>
      </c>
      <c r="AY14" s="201" t="s">
        <v>171</v>
      </c>
      <c r="AZ14" s="208" t="s">
        <v>183</v>
      </c>
    </row>
    <row r="15" spans="1:52" s="212" customFormat="1" ht="10.199999999999999" x14ac:dyDescent="0.25">
      <c r="A15" s="245"/>
      <c r="B15" s="246"/>
      <c r="C15" s="241" t="s">
        <v>173</v>
      </c>
      <c r="D15" s="247" t="s">
        <v>148</v>
      </c>
      <c r="E15" s="248" t="s">
        <v>184</v>
      </c>
      <c r="F15" s="246"/>
      <c r="G15" s="249">
        <v>625.6</v>
      </c>
      <c r="H15" s="246"/>
      <c r="I15" s="250"/>
      <c r="AG15" s="213" t="s">
        <v>173</v>
      </c>
      <c r="AH15" s="213" t="s">
        <v>149</v>
      </c>
      <c r="AI15" s="212" t="s">
        <v>149</v>
      </c>
      <c r="AJ15" s="212" t="s">
        <v>175</v>
      </c>
      <c r="AK15" s="212" t="s">
        <v>113</v>
      </c>
      <c r="AL15" s="213" t="s">
        <v>165</v>
      </c>
    </row>
    <row r="16" spans="1:52" s="202" customFormat="1" ht="24.15" customHeight="1" x14ac:dyDescent="0.25">
      <c r="A16" s="219"/>
      <c r="B16" s="233" t="s">
        <v>185</v>
      </c>
      <c r="C16" s="233" t="s">
        <v>167</v>
      </c>
      <c r="D16" s="234" t="s">
        <v>186</v>
      </c>
      <c r="E16" s="235" t="s">
        <v>187</v>
      </c>
      <c r="F16" s="236" t="s">
        <v>170</v>
      </c>
      <c r="G16" s="237">
        <v>610</v>
      </c>
      <c r="H16" s="317"/>
      <c r="I16" s="238">
        <f>ROUND(H16*G16,2)</f>
        <v>0</v>
      </c>
      <c r="AE16" s="208" t="s">
        <v>171</v>
      </c>
      <c r="AG16" s="208" t="s">
        <v>167</v>
      </c>
      <c r="AH16" s="208" t="s">
        <v>149</v>
      </c>
      <c r="AL16" s="201" t="s">
        <v>165</v>
      </c>
      <c r="AR16" s="209" t="e">
        <f>IF(#REF!="základní",I16,0)</f>
        <v>#REF!</v>
      </c>
      <c r="AS16" s="209" t="e">
        <f>IF(#REF!="snížená",I16,0)</f>
        <v>#REF!</v>
      </c>
      <c r="AT16" s="209" t="e">
        <f>IF(#REF!="zákl. přenesená",I16,0)</f>
        <v>#REF!</v>
      </c>
      <c r="AU16" s="209" t="e">
        <f>IF(#REF!="sníž. přenesená",I16,0)</f>
        <v>#REF!</v>
      </c>
      <c r="AV16" s="209" t="e">
        <f>IF(#REF!="nulová",I16,0)</f>
        <v>#REF!</v>
      </c>
      <c r="AW16" s="201" t="s">
        <v>113</v>
      </c>
      <c r="AX16" s="209">
        <f>ROUND(H16*G16,2)</f>
        <v>0</v>
      </c>
      <c r="AY16" s="201" t="s">
        <v>171</v>
      </c>
      <c r="AZ16" s="208" t="s">
        <v>188</v>
      </c>
    </row>
    <row r="17" spans="1:52" s="212" customFormat="1" ht="10.199999999999999" x14ac:dyDescent="0.25">
      <c r="A17" s="245"/>
      <c r="B17" s="246"/>
      <c r="C17" s="241" t="s">
        <v>173</v>
      </c>
      <c r="D17" s="247" t="s">
        <v>148</v>
      </c>
      <c r="E17" s="248" t="s">
        <v>151</v>
      </c>
      <c r="F17" s="246"/>
      <c r="G17" s="249">
        <v>610</v>
      </c>
      <c r="H17" s="246"/>
      <c r="I17" s="250"/>
      <c r="AG17" s="213" t="s">
        <v>173</v>
      </c>
      <c r="AH17" s="213" t="s">
        <v>149</v>
      </c>
      <c r="AI17" s="212" t="s">
        <v>149</v>
      </c>
      <c r="AJ17" s="212" t="s">
        <v>175</v>
      </c>
      <c r="AK17" s="212" t="s">
        <v>113</v>
      </c>
      <c r="AL17" s="213" t="s">
        <v>165</v>
      </c>
    </row>
    <row r="18" spans="1:52" s="202" customFormat="1" ht="24.15" customHeight="1" x14ac:dyDescent="0.25">
      <c r="A18" s="219"/>
      <c r="B18" s="233" t="s">
        <v>171</v>
      </c>
      <c r="C18" s="233" t="s">
        <v>167</v>
      </c>
      <c r="D18" s="234" t="s">
        <v>189</v>
      </c>
      <c r="E18" s="235" t="s">
        <v>190</v>
      </c>
      <c r="F18" s="236" t="s">
        <v>170</v>
      </c>
      <c r="G18" s="237">
        <v>610</v>
      </c>
      <c r="H18" s="317"/>
      <c r="I18" s="238">
        <f>ROUND(H18*G18,2)</f>
        <v>0</v>
      </c>
      <c r="AE18" s="208" t="s">
        <v>171</v>
      </c>
      <c r="AG18" s="208" t="s">
        <v>167</v>
      </c>
      <c r="AH18" s="208" t="s">
        <v>149</v>
      </c>
      <c r="AL18" s="201" t="s">
        <v>165</v>
      </c>
      <c r="AR18" s="209" t="e">
        <f>IF(#REF!="základní",I18,0)</f>
        <v>#REF!</v>
      </c>
      <c r="AS18" s="209" t="e">
        <f>IF(#REF!="snížená",I18,0)</f>
        <v>#REF!</v>
      </c>
      <c r="AT18" s="209" t="e">
        <f>IF(#REF!="zákl. přenesená",I18,0)</f>
        <v>#REF!</v>
      </c>
      <c r="AU18" s="209" t="e">
        <f>IF(#REF!="sníž. přenesená",I18,0)</f>
        <v>#REF!</v>
      </c>
      <c r="AV18" s="209" t="e">
        <f>IF(#REF!="nulová",I18,0)</f>
        <v>#REF!</v>
      </c>
      <c r="AW18" s="201" t="s">
        <v>113</v>
      </c>
      <c r="AX18" s="209">
        <f>ROUND(H18*G18,2)</f>
        <v>0</v>
      </c>
      <c r="AY18" s="201" t="s">
        <v>171</v>
      </c>
      <c r="AZ18" s="208" t="s">
        <v>191</v>
      </c>
    </row>
    <row r="19" spans="1:52" s="212" customFormat="1" ht="10.199999999999999" x14ac:dyDescent="0.25">
      <c r="A19" s="245"/>
      <c r="B19" s="246"/>
      <c r="C19" s="241" t="s">
        <v>173</v>
      </c>
      <c r="D19" s="247" t="s">
        <v>148</v>
      </c>
      <c r="E19" s="248" t="s">
        <v>151</v>
      </c>
      <c r="F19" s="246"/>
      <c r="G19" s="249">
        <v>610</v>
      </c>
      <c r="H19" s="246"/>
      <c r="I19" s="250"/>
      <c r="AG19" s="213" t="s">
        <v>173</v>
      </c>
      <c r="AH19" s="213" t="s">
        <v>149</v>
      </c>
      <c r="AI19" s="212" t="s">
        <v>149</v>
      </c>
      <c r="AJ19" s="212" t="s">
        <v>175</v>
      </c>
      <c r="AK19" s="212" t="s">
        <v>113</v>
      </c>
      <c r="AL19" s="213" t="s">
        <v>165</v>
      </c>
    </row>
    <row r="20" spans="1:52" s="202" customFormat="1" ht="21.75" customHeight="1" x14ac:dyDescent="0.25">
      <c r="A20" s="219"/>
      <c r="B20" s="257" t="s">
        <v>63</v>
      </c>
      <c r="C20" s="257" t="s">
        <v>192</v>
      </c>
      <c r="D20" s="258" t="s">
        <v>193</v>
      </c>
      <c r="E20" s="259" t="s">
        <v>194</v>
      </c>
      <c r="F20" s="260" t="s">
        <v>170</v>
      </c>
      <c r="G20" s="261">
        <v>628.29999999999995</v>
      </c>
      <c r="H20" s="318"/>
      <c r="I20" s="262">
        <f>ROUND(H20*G20,2)</f>
        <v>0</v>
      </c>
      <c r="AE20" s="208" t="s">
        <v>195</v>
      </c>
      <c r="AG20" s="208" t="s">
        <v>192</v>
      </c>
      <c r="AH20" s="208" t="s">
        <v>149</v>
      </c>
      <c r="AL20" s="201" t="s">
        <v>165</v>
      </c>
      <c r="AR20" s="209" t="e">
        <f>IF(#REF!="základní",I20,0)</f>
        <v>#REF!</v>
      </c>
      <c r="AS20" s="209" t="e">
        <f>IF(#REF!="snížená",I20,0)</f>
        <v>#REF!</v>
      </c>
      <c r="AT20" s="209" t="e">
        <f>IF(#REF!="zákl. přenesená",I20,0)</f>
        <v>#REF!</v>
      </c>
      <c r="AU20" s="209" t="e">
        <f>IF(#REF!="sníž. přenesená",I20,0)</f>
        <v>#REF!</v>
      </c>
      <c r="AV20" s="209" t="e">
        <f>IF(#REF!="nulová",I20,0)</f>
        <v>#REF!</v>
      </c>
      <c r="AW20" s="201" t="s">
        <v>113</v>
      </c>
      <c r="AX20" s="209">
        <f>ROUND(H20*G20,2)</f>
        <v>0</v>
      </c>
      <c r="AY20" s="201" t="s">
        <v>171</v>
      </c>
      <c r="AZ20" s="208" t="s">
        <v>196</v>
      </c>
    </row>
    <row r="21" spans="1:52" s="212" customFormat="1" ht="10.199999999999999" x14ac:dyDescent="0.25">
      <c r="A21" s="245"/>
      <c r="B21" s="246"/>
      <c r="C21" s="241" t="s">
        <v>173</v>
      </c>
      <c r="D21" s="247" t="s">
        <v>148</v>
      </c>
      <c r="E21" s="248" t="s">
        <v>197</v>
      </c>
      <c r="F21" s="246"/>
      <c r="G21" s="249">
        <v>628.29999999999995</v>
      </c>
      <c r="H21" s="246"/>
      <c r="I21" s="250"/>
      <c r="AG21" s="213" t="s">
        <v>173</v>
      </c>
      <c r="AH21" s="213" t="s">
        <v>149</v>
      </c>
      <c r="AI21" s="212" t="s">
        <v>149</v>
      </c>
      <c r="AJ21" s="212" t="s">
        <v>175</v>
      </c>
      <c r="AK21" s="212" t="s">
        <v>113</v>
      </c>
      <c r="AL21" s="213" t="s">
        <v>165</v>
      </c>
    </row>
    <row r="22" spans="1:52" s="204" customFormat="1" ht="22.95" customHeight="1" x14ac:dyDescent="0.25">
      <c r="A22" s="226"/>
      <c r="B22" s="227"/>
      <c r="C22" s="228" t="s">
        <v>162</v>
      </c>
      <c r="D22" s="231" t="s">
        <v>198</v>
      </c>
      <c r="E22" s="231" t="s">
        <v>199</v>
      </c>
      <c r="F22" s="227"/>
      <c r="G22" s="227"/>
      <c r="H22" s="227"/>
      <c r="I22" s="232">
        <f>AX22</f>
        <v>0</v>
      </c>
      <c r="AE22" s="205" t="s">
        <v>113</v>
      </c>
      <c r="AG22" s="206" t="s">
        <v>162</v>
      </c>
      <c r="AH22" s="206" t="s">
        <v>113</v>
      </c>
      <c r="AL22" s="205" t="s">
        <v>165</v>
      </c>
      <c r="AX22" s="207">
        <f>SUM(AX23:AX33)</f>
        <v>0</v>
      </c>
    </row>
    <row r="23" spans="1:52" s="202" customFormat="1" ht="33" customHeight="1" x14ac:dyDescent="0.25">
      <c r="A23" s="219"/>
      <c r="B23" s="233" t="s">
        <v>200</v>
      </c>
      <c r="C23" s="233" t="s">
        <v>167</v>
      </c>
      <c r="D23" s="234" t="s">
        <v>201</v>
      </c>
      <c r="E23" s="235" t="s">
        <v>202</v>
      </c>
      <c r="F23" s="236" t="s">
        <v>203</v>
      </c>
      <c r="G23" s="237">
        <v>119</v>
      </c>
      <c r="H23" s="317"/>
      <c r="I23" s="238">
        <f>ROUND(H23*G23,2)</f>
        <v>0</v>
      </c>
      <c r="AE23" s="208" t="s">
        <v>171</v>
      </c>
      <c r="AG23" s="208" t="s">
        <v>167</v>
      </c>
      <c r="AH23" s="208" t="s">
        <v>149</v>
      </c>
      <c r="AL23" s="201" t="s">
        <v>165</v>
      </c>
      <c r="AR23" s="209" t="e">
        <f>IF(#REF!="základní",I23,0)</f>
        <v>#REF!</v>
      </c>
      <c r="AS23" s="209" t="e">
        <f>IF(#REF!="snížená",I23,0)</f>
        <v>#REF!</v>
      </c>
      <c r="AT23" s="209" t="e">
        <f>IF(#REF!="zákl. přenesená",I23,0)</f>
        <v>#REF!</v>
      </c>
      <c r="AU23" s="209" t="e">
        <f>IF(#REF!="sníž. přenesená",I23,0)</f>
        <v>#REF!</v>
      </c>
      <c r="AV23" s="209" t="e">
        <f>IF(#REF!="nulová",I23,0)</f>
        <v>#REF!</v>
      </c>
      <c r="AW23" s="201" t="s">
        <v>113</v>
      </c>
      <c r="AX23" s="209">
        <f>ROUND(H23*G23,2)</f>
        <v>0</v>
      </c>
      <c r="AY23" s="201" t="s">
        <v>171</v>
      </c>
      <c r="AZ23" s="208" t="s">
        <v>204</v>
      </c>
    </row>
    <row r="24" spans="1:52" s="212" customFormat="1" ht="10.199999999999999" x14ac:dyDescent="0.25">
      <c r="A24" s="245"/>
      <c r="B24" s="246"/>
      <c r="C24" s="241" t="s">
        <v>173</v>
      </c>
      <c r="D24" s="247" t="s">
        <v>147</v>
      </c>
      <c r="E24" s="248" t="s">
        <v>205</v>
      </c>
      <c r="F24" s="246"/>
      <c r="G24" s="249">
        <v>67</v>
      </c>
      <c r="H24" s="246"/>
      <c r="I24" s="250"/>
      <c r="AG24" s="213" t="s">
        <v>173</v>
      </c>
      <c r="AH24" s="213" t="s">
        <v>149</v>
      </c>
      <c r="AI24" s="212" t="s">
        <v>149</v>
      </c>
      <c r="AJ24" s="212" t="s">
        <v>175</v>
      </c>
      <c r="AK24" s="212" t="s">
        <v>164</v>
      </c>
      <c r="AL24" s="213" t="s">
        <v>165</v>
      </c>
    </row>
    <row r="25" spans="1:52" s="212" customFormat="1" ht="10.199999999999999" x14ac:dyDescent="0.25">
      <c r="A25" s="245"/>
      <c r="B25" s="246"/>
      <c r="C25" s="241" t="s">
        <v>173</v>
      </c>
      <c r="D25" s="247" t="s">
        <v>150</v>
      </c>
      <c r="E25" s="248" t="s">
        <v>206</v>
      </c>
      <c r="F25" s="246"/>
      <c r="G25" s="249">
        <v>52</v>
      </c>
      <c r="H25" s="246"/>
      <c r="I25" s="250"/>
      <c r="AG25" s="213" t="s">
        <v>173</v>
      </c>
      <c r="AH25" s="213" t="s">
        <v>149</v>
      </c>
      <c r="AI25" s="212" t="s">
        <v>149</v>
      </c>
      <c r="AJ25" s="212" t="s">
        <v>175</v>
      </c>
      <c r="AK25" s="212" t="s">
        <v>164</v>
      </c>
      <c r="AL25" s="213" t="s">
        <v>165</v>
      </c>
    </row>
    <row r="26" spans="1:52" s="214" customFormat="1" ht="10.199999999999999" x14ac:dyDescent="0.25">
      <c r="A26" s="251"/>
      <c r="B26" s="252"/>
      <c r="C26" s="241" t="s">
        <v>173</v>
      </c>
      <c r="D26" s="253" t="s">
        <v>148</v>
      </c>
      <c r="E26" s="254" t="s">
        <v>179</v>
      </c>
      <c r="F26" s="252"/>
      <c r="G26" s="255">
        <v>119</v>
      </c>
      <c r="H26" s="252"/>
      <c r="I26" s="256"/>
      <c r="AG26" s="215" t="s">
        <v>173</v>
      </c>
      <c r="AH26" s="215" t="s">
        <v>149</v>
      </c>
      <c r="AI26" s="214" t="s">
        <v>171</v>
      </c>
      <c r="AJ26" s="214" t="s">
        <v>175</v>
      </c>
      <c r="AK26" s="214" t="s">
        <v>113</v>
      </c>
      <c r="AL26" s="215" t="s">
        <v>165</v>
      </c>
    </row>
    <row r="27" spans="1:52" s="202" customFormat="1" ht="16.5" customHeight="1" x14ac:dyDescent="0.25">
      <c r="A27" s="219"/>
      <c r="B27" s="257" t="s">
        <v>207</v>
      </c>
      <c r="C27" s="257" t="s">
        <v>192</v>
      </c>
      <c r="D27" s="258" t="s">
        <v>208</v>
      </c>
      <c r="E27" s="259" t="s">
        <v>209</v>
      </c>
      <c r="F27" s="260" t="s">
        <v>203</v>
      </c>
      <c r="G27" s="261">
        <v>52.52</v>
      </c>
      <c r="H27" s="318"/>
      <c r="I27" s="262">
        <f>ROUND(H27*G27,2)</f>
        <v>0</v>
      </c>
      <c r="AE27" s="208" t="s">
        <v>195</v>
      </c>
      <c r="AG27" s="208" t="s">
        <v>192</v>
      </c>
      <c r="AH27" s="208" t="s">
        <v>149</v>
      </c>
      <c r="AL27" s="201" t="s">
        <v>165</v>
      </c>
      <c r="AR27" s="209" t="e">
        <f>IF(#REF!="základní",I27,0)</f>
        <v>#REF!</v>
      </c>
      <c r="AS27" s="209" t="e">
        <f>IF(#REF!="snížená",I27,0)</f>
        <v>#REF!</v>
      </c>
      <c r="AT27" s="209" t="e">
        <f>IF(#REF!="zákl. přenesená",I27,0)</f>
        <v>#REF!</v>
      </c>
      <c r="AU27" s="209" t="e">
        <f>IF(#REF!="sníž. přenesená",I27,0)</f>
        <v>#REF!</v>
      </c>
      <c r="AV27" s="209" t="e">
        <f>IF(#REF!="nulová",I27,0)</f>
        <v>#REF!</v>
      </c>
      <c r="AW27" s="201" t="s">
        <v>113</v>
      </c>
      <c r="AX27" s="209">
        <f>ROUND(H27*G27,2)</f>
        <v>0</v>
      </c>
      <c r="AY27" s="201" t="s">
        <v>171</v>
      </c>
      <c r="AZ27" s="208" t="s">
        <v>210</v>
      </c>
    </row>
    <row r="28" spans="1:52" s="212" customFormat="1" ht="10.199999999999999" x14ac:dyDescent="0.25">
      <c r="A28" s="245"/>
      <c r="B28" s="246"/>
      <c r="C28" s="241" t="s">
        <v>173</v>
      </c>
      <c r="D28" s="247" t="s">
        <v>148</v>
      </c>
      <c r="E28" s="248" t="s">
        <v>211</v>
      </c>
      <c r="F28" s="246"/>
      <c r="G28" s="249">
        <v>52.52</v>
      </c>
      <c r="H28" s="246"/>
      <c r="I28" s="250"/>
      <c r="AG28" s="213" t="s">
        <v>173</v>
      </c>
      <c r="AH28" s="213" t="s">
        <v>149</v>
      </c>
      <c r="AI28" s="212" t="s">
        <v>149</v>
      </c>
      <c r="AJ28" s="212" t="s">
        <v>175</v>
      </c>
      <c r="AK28" s="212" t="s">
        <v>113</v>
      </c>
      <c r="AL28" s="213" t="s">
        <v>165</v>
      </c>
    </row>
    <row r="29" spans="1:52" s="202" customFormat="1" ht="24.75" customHeight="1" x14ac:dyDescent="0.25">
      <c r="A29" s="219"/>
      <c r="B29" s="257" t="s">
        <v>195</v>
      </c>
      <c r="C29" s="257" t="s">
        <v>192</v>
      </c>
      <c r="D29" s="258" t="s">
        <v>212</v>
      </c>
      <c r="E29" s="259" t="s">
        <v>213</v>
      </c>
      <c r="F29" s="260" t="s">
        <v>203</v>
      </c>
      <c r="G29" s="261">
        <v>67.67</v>
      </c>
      <c r="H29" s="318"/>
      <c r="I29" s="262">
        <f>ROUND(H29*G29,2)</f>
        <v>0</v>
      </c>
      <c r="AE29" s="208" t="s">
        <v>195</v>
      </c>
      <c r="AG29" s="208" t="s">
        <v>192</v>
      </c>
      <c r="AH29" s="208" t="s">
        <v>149</v>
      </c>
      <c r="AL29" s="201" t="s">
        <v>165</v>
      </c>
      <c r="AR29" s="209" t="e">
        <f>IF(#REF!="základní",I29,0)</f>
        <v>#REF!</v>
      </c>
      <c r="AS29" s="209" t="e">
        <f>IF(#REF!="snížená",I29,0)</f>
        <v>#REF!</v>
      </c>
      <c r="AT29" s="209" t="e">
        <f>IF(#REF!="zákl. přenesená",I29,0)</f>
        <v>#REF!</v>
      </c>
      <c r="AU29" s="209" t="e">
        <f>IF(#REF!="sníž. přenesená",I29,0)</f>
        <v>#REF!</v>
      </c>
      <c r="AV29" s="209" t="e">
        <f>IF(#REF!="nulová",I29,0)</f>
        <v>#REF!</v>
      </c>
      <c r="AW29" s="201" t="s">
        <v>113</v>
      </c>
      <c r="AX29" s="209">
        <f>ROUND(H29*G29,2)</f>
        <v>0</v>
      </c>
      <c r="AY29" s="201" t="s">
        <v>171</v>
      </c>
      <c r="AZ29" s="208" t="s">
        <v>214</v>
      </c>
    </row>
    <row r="30" spans="1:52" s="212" customFormat="1" ht="10.199999999999999" x14ac:dyDescent="0.25">
      <c r="A30" s="245"/>
      <c r="B30" s="246"/>
      <c r="C30" s="241" t="s">
        <v>173</v>
      </c>
      <c r="D30" s="247" t="s">
        <v>148</v>
      </c>
      <c r="E30" s="248" t="s">
        <v>215</v>
      </c>
      <c r="F30" s="246"/>
      <c r="G30" s="249">
        <v>67.67</v>
      </c>
      <c r="H30" s="246"/>
      <c r="I30" s="250"/>
      <c r="AG30" s="213" t="s">
        <v>173</v>
      </c>
      <c r="AH30" s="213" t="s">
        <v>149</v>
      </c>
      <c r="AI30" s="212" t="s">
        <v>149</v>
      </c>
      <c r="AJ30" s="212" t="s">
        <v>175</v>
      </c>
      <c r="AK30" s="212" t="s">
        <v>113</v>
      </c>
      <c r="AL30" s="213" t="s">
        <v>165</v>
      </c>
    </row>
    <row r="31" spans="1:52" s="202" customFormat="1" ht="24.15" customHeight="1" x14ac:dyDescent="0.25">
      <c r="A31" s="219"/>
      <c r="B31" s="233" t="s">
        <v>198</v>
      </c>
      <c r="C31" s="233" t="s">
        <v>167</v>
      </c>
      <c r="D31" s="234" t="s">
        <v>216</v>
      </c>
      <c r="E31" s="235" t="s">
        <v>217</v>
      </c>
      <c r="F31" s="236" t="s">
        <v>203</v>
      </c>
      <c r="G31" s="237">
        <v>50</v>
      </c>
      <c r="H31" s="317"/>
      <c r="I31" s="238">
        <f>ROUND(H31*G31,2)</f>
        <v>0</v>
      </c>
      <c r="AE31" s="208" t="s">
        <v>171</v>
      </c>
      <c r="AG31" s="208" t="s">
        <v>167</v>
      </c>
      <c r="AH31" s="208" t="s">
        <v>149</v>
      </c>
      <c r="AL31" s="201" t="s">
        <v>165</v>
      </c>
      <c r="AR31" s="209" t="e">
        <f>IF(#REF!="základní",I31,0)</f>
        <v>#REF!</v>
      </c>
      <c r="AS31" s="209" t="e">
        <f>IF(#REF!="snížená",I31,0)</f>
        <v>#REF!</v>
      </c>
      <c r="AT31" s="209" t="e">
        <f>IF(#REF!="zákl. přenesená",I31,0)</f>
        <v>#REF!</v>
      </c>
      <c r="AU31" s="209" t="e">
        <f>IF(#REF!="sníž. přenesená",I31,0)</f>
        <v>#REF!</v>
      </c>
      <c r="AV31" s="209" t="e">
        <f>IF(#REF!="nulová",I31,0)</f>
        <v>#REF!</v>
      </c>
      <c r="AW31" s="201" t="s">
        <v>113</v>
      </c>
      <c r="AX31" s="209">
        <f>ROUND(H31*G31,2)</f>
        <v>0</v>
      </c>
      <c r="AY31" s="201" t="s">
        <v>171</v>
      </c>
      <c r="AZ31" s="208" t="s">
        <v>218</v>
      </c>
    </row>
    <row r="32" spans="1:52" s="202" customFormat="1" ht="24" customHeight="1" x14ac:dyDescent="0.25">
      <c r="A32" s="219"/>
      <c r="B32" s="257" t="s">
        <v>219</v>
      </c>
      <c r="C32" s="257" t="s">
        <v>192</v>
      </c>
      <c r="D32" s="258" t="s">
        <v>220</v>
      </c>
      <c r="E32" s="259" t="s">
        <v>221</v>
      </c>
      <c r="F32" s="260" t="s">
        <v>203</v>
      </c>
      <c r="G32" s="261">
        <v>50.5</v>
      </c>
      <c r="H32" s="318"/>
      <c r="I32" s="262">
        <f>ROUND(H32*G32,2)</f>
        <v>0</v>
      </c>
      <c r="AE32" s="208" t="s">
        <v>195</v>
      </c>
      <c r="AG32" s="208" t="s">
        <v>192</v>
      </c>
      <c r="AH32" s="208" t="s">
        <v>149</v>
      </c>
      <c r="AL32" s="201" t="s">
        <v>165</v>
      </c>
      <c r="AR32" s="209" t="e">
        <f>IF(#REF!="základní",I32,0)</f>
        <v>#REF!</v>
      </c>
      <c r="AS32" s="209" t="e">
        <f>IF(#REF!="snížená",I32,0)</f>
        <v>#REF!</v>
      </c>
      <c r="AT32" s="209" t="e">
        <f>IF(#REF!="zákl. přenesená",I32,0)</f>
        <v>#REF!</v>
      </c>
      <c r="AU32" s="209" t="e">
        <f>IF(#REF!="sníž. přenesená",I32,0)</f>
        <v>#REF!</v>
      </c>
      <c r="AV32" s="209" t="e">
        <f>IF(#REF!="nulová",I32,0)</f>
        <v>#REF!</v>
      </c>
      <c r="AW32" s="201" t="s">
        <v>113</v>
      </c>
      <c r="AX32" s="209">
        <f>ROUND(H32*G32,2)</f>
        <v>0</v>
      </c>
      <c r="AY32" s="201" t="s">
        <v>171</v>
      </c>
      <c r="AZ32" s="208" t="s">
        <v>222</v>
      </c>
    </row>
    <row r="33" spans="1:52" s="212" customFormat="1" ht="10.199999999999999" x14ac:dyDescent="0.25">
      <c r="A33" s="245"/>
      <c r="B33" s="246"/>
      <c r="C33" s="241" t="s">
        <v>173</v>
      </c>
      <c r="D33" s="247" t="s">
        <v>148</v>
      </c>
      <c r="E33" s="248" t="s">
        <v>223</v>
      </c>
      <c r="F33" s="246"/>
      <c r="G33" s="249">
        <v>50.5</v>
      </c>
      <c r="H33" s="246"/>
      <c r="I33" s="250"/>
      <c r="AG33" s="213" t="s">
        <v>173</v>
      </c>
      <c r="AH33" s="213" t="s">
        <v>149</v>
      </c>
      <c r="AI33" s="212" t="s">
        <v>149</v>
      </c>
      <c r="AJ33" s="212" t="s">
        <v>175</v>
      </c>
      <c r="AK33" s="212" t="s">
        <v>113</v>
      </c>
      <c r="AL33" s="213" t="s">
        <v>165</v>
      </c>
    </row>
    <row r="34" spans="1:52" s="204" customFormat="1" ht="22.95" customHeight="1" x14ac:dyDescent="0.25">
      <c r="A34" s="226"/>
      <c r="B34" s="227"/>
      <c r="C34" s="228" t="s">
        <v>162</v>
      </c>
      <c r="D34" s="231" t="s">
        <v>224</v>
      </c>
      <c r="E34" s="231" t="s">
        <v>225</v>
      </c>
      <c r="F34" s="227"/>
      <c r="G34" s="227"/>
      <c r="H34" s="227"/>
      <c r="I34" s="232">
        <f>AX34</f>
        <v>0</v>
      </c>
      <c r="AE34" s="205" t="s">
        <v>113</v>
      </c>
      <c r="AG34" s="206" t="s">
        <v>162</v>
      </c>
      <c r="AH34" s="206" t="s">
        <v>113</v>
      </c>
      <c r="AL34" s="205" t="s">
        <v>165</v>
      </c>
      <c r="AX34" s="207">
        <f>AX35</f>
        <v>0</v>
      </c>
    </row>
    <row r="35" spans="1:52" s="202" customFormat="1" ht="24.15" customHeight="1" x14ac:dyDescent="0.25">
      <c r="A35" s="219"/>
      <c r="B35" s="233" t="s">
        <v>226</v>
      </c>
      <c r="C35" s="233" t="s">
        <v>167</v>
      </c>
      <c r="D35" s="234" t="s">
        <v>227</v>
      </c>
      <c r="E35" s="235" t="s">
        <v>228</v>
      </c>
      <c r="F35" s="236" t="s">
        <v>229</v>
      </c>
      <c r="G35" s="237">
        <v>211.42</v>
      </c>
      <c r="H35" s="317"/>
      <c r="I35" s="238">
        <f>ROUND(H35*G35,2)</f>
        <v>0</v>
      </c>
      <c r="AE35" s="208" t="s">
        <v>171</v>
      </c>
      <c r="AG35" s="208" t="s">
        <v>167</v>
      </c>
      <c r="AH35" s="208" t="s">
        <v>149</v>
      </c>
      <c r="AL35" s="201" t="s">
        <v>165</v>
      </c>
      <c r="AR35" s="209" t="e">
        <f>IF(#REF!="základní",I35,0)</f>
        <v>#REF!</v>
      </c>
      <c r="AS35" s="209" t="e">
        <f>IF(#REF!="snížená",I35,0)</f>
        <v>#REF!</v>
      </c>
      <c r="AT35" s="209" t="e">
        <f>IF(#REF!="zákl. přenesená",I35,0)</f>
        <v>#REF!</v>
      </c>
      <c r="AU35" s="209" t="e">
        <f>IF(#REF!="sníž. přenesená",I35,0)</f>
        <v>#REF!</v>
      </c>
      <c r="AV35" s="209" t="e">
        <f>IF(#REF!="nulová",I35,0)</f>
        <v>#REF!</v>
      </c>
      <c r="AW35" s="201" t="s">
        <v>113</v>
      </c>
      <c r="AX35" s="209">
        <f>ROUND(H35*G35,2)</f>
        <v>0</v>
      </c>
      <c r="AY35" s="201" t="s">
        <v>171</v>
      </c>
      <c r="AZ35" s="208" t="s">
        <v>230</v>
      </c>
    </row>
    <row r="36" spans="1:52" s="202" customFormat="1" ht="6.9" customHeight="1" x14ac:dyDescent="0.25">
      <c r="A36" s="263"/>
      <c r="B36" s="264"/>
      <c r="C36" s="264"/>
      <c r="D36" s="264"/>
      <c r="E36" s="264"/>
      <c r="F36" s="264"/>
      <c r="G36" s="264"/>
      <c r="H36" s="264"/>
      <c r="I36" s="265"/>
    </row>
  </sheetData>
  <sheetProtection algorithmName="SHA-512" hashValue="GHNlsX98jB2nAwmVbrnlqHjVcJXfQCDo/Co9Nwr8ZTs52YP4GqAyjt8l8NQAgN2MU3YcSukCVSr4LLDAJmlutA==" saltValue="TrXgAc0FSW3yrnD4SGGIZg==" spinCount="100000" sheet="1" objects="1" scenarios="1"/>
  <mergeCells count="1">
    <mergeCell ref="B2:I2"/>
  </mergeCells>
  <pageMargins left="0.7" right="0.7" top="0.78740157499999996" bottom="0.78740157499999996" header="0.3" footer="0.3"/>
  <pageSetup paperSize="9" scale="83" orientation="portrait" horizontalDpi="4294967293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9" sqref="C9"/>
    </sheetView>
  </sheetViews>
  <sheetFormatPr defaultRowHeight="13.2" outlineLevelRow="1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04" t="s">
        <v>7</v>
      </c>
      <c r="B1" s="504"/>
      <c r="C1" s="504"/>
      <c r="D1" s="504"/>
      <c r="E1" s="504"/>
      <c r="F1" s="504"/>
      <c r="G1" s="504"/>
      <c r="AG1" t="s">
        <v>69</v>
      </c>
    </row>
    <row r="2" spans="1:60" ht="25.2" customHeight="1" x14ac:dyDescent="0.25">
      <c r="A2" s="137" t="s">
        <v>8</v>
      </c>
      <c r="B2" s="49" t="s">
        <v>41</v>
      </c>
      <c r="C2" s="517" t="s">
        <v>42</v>
      </c>
      <c r="D2" s="518"/>
      <c r="E2" s="518"/>
      <c r="F2" s="518"/>
      <c r="G2" s="519"/>
      <c r="AG2" t="s">
        <v>70</v>
      </c>
    </row>
    <row r="3" spans="1:60" ht="25.2" customHeight="1" x14ac:dyDescent="0.25">
      <c r="A3" s="137" t="s">
        <v>9</v>
      </c>
      <c r="B3" s="49" t="s">
        <v>41</v>
      </c>
      <c r="C3" s="517" t="s">
        <v>44</v>
      </c>
      <c r="D3" s="518"/>
      <c r="E3" s="518"/>
      <c r="F3" s="518"/>
      <c r="G3" s="519"/>
      <c r="AC3" s="118" t="s">
        <v>70</v>
      </c>
      <c r="AG3" t="s">
        <v>71</v>
      </c>
    </row>
    <row r="4" spans="1:60" ht="25.2" customHeight="1" x14ac:dyDescent="0.25">
      <c r="A4" s="138" t="s">
        <v>10</v>
      </c>
      <c r="B4" s="139" t="s">
        <v>49</v>
      </c>
      <c r="C4" s="520" t="s">
        <v>50</v>
      </c>
      <c r="D4" s="521"/>
      <c r="E4" s="521"/>
      <c r="F4" s="521"/>
      <c r="G4" s="522"/>
      <c r="AG4" t="s">
        <v>72</v>
      </c>
    </row>
    <row r="5" spans="1:60" x14ac:dyDescent="0.25">
      <c r="D5" s="10"/>
    </row>
    <row r="6" spans="1:60" ht="39.6" x14ac:dyDescent="0.25">
      <c r="A6" s="141" t="s">
        <v>73</v>
      </c>
      <c r="B6" s="143" t="s">
        <v>74</v>
      </c>
      <c r="C6" s="143" t="s">
        <v>75</v>
      </c>
      <c r="D6" s="142" t="s">
        <v>76</v>
      </c>
      <c r="E6" s="141" t="s">
        <v>77</v>
      </c>
      <c r="F6" s="140" t="s">
        <v>78</v>
      </c>
      <c r="G6" s="141" t="s">
        <v>31</v>
      </c>
      <c r="H6" s="144" t="s">
        <v>32</v>
      </c>
      <c r="I6" s="144" t="s">
        <v>79</v>
      </c>
      <c r="J6" s="144" t="s">
        <v>33</v>
      </c>
      <c r="K6" s="144" t="s">
        <v>80</v>
      </c>
      <c r="L6" s="144" t="s">
        <v>81</v>
      </c>
      <c r="M6" s="144" t="s">
        <v>82</v>
      </c>
      <c r="N6" s="144" t="s">
        <v>83</v>
      </c>
      <c r="O6" s="144" t="s">
        <v>84</v>
      </c>
      <c r="P6" s="144" t="s">
        <v>85</v>
      </c>
      <c r="Q6" s="144" t="s">
        <v>86</v>
      </c>
      <c r="R6" s="144" t="s">
        <v>87</v>
      </c>
      <c r="S6" s="144" t="s">
        <v>88</v>
      </c>
      <c r="T6" s="144" t="s">
        <v>89</v>
      </c>
      <c r="U6" s="144" t="s">
        <v>90</v>
      </c>
      <c r="V6" s="144" t="s">
        <v>91</v>
      </c>
      <c r="W6" s="144" t="s">
        <v>92</v>
      </c>
      <c r="X6" s="144" t="s">
        <v>93</v>
      </c>
      <c r="Y6" s="144" t="s">
        <v>94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57" t="s">
        <v>95</v>
      </c>
      <c r="B8" s="158" t="s">
        <v>41</v>
      </c>
      <c r="C8" s="176" t="s">
        <v>50</v>
      </c>
      <c r="D8" s="159"/>
      <c r="E8" s="160"/>
      <c r="F8" s="161"/>
      <c r="G8" s="162">
        <f>SUMIF(AG9:AG9,"&lt;&gt;NOR",G9:G9)</f>
        <v>0</v>
      </c>
      <c r="H8" s="156"/>
      <c r="I8" s="156">
        <f>SUM(I9:I9)</f>
        <v>0</v>
      </c>
      <c r="J8" s="156"/>
      <c r="K8" s="156">
        <f>SUM(K9:K9)</f>
        <v>996480</v>
      </c>
      <c r="L8" s="156"/>
      <c r="M8" s="156">
        <f>SUM(M9:M9)</f>
        <v>0</v>
      </c>
      <c r="N8" s="155"/>
      <c r="O8" s="155">
        <f>SUM(O9:O9)</f>
        <v>0</v>
      </c>
      <c r="P8" s="155"/>
      <c r="Q8" s="155">
        <f>SUM(Q9:Q9)</f>
        <v>0</v>
      </c>
      <c r="R8" s="156"/>
      <c r="S8" s="156"/>
      <c r="T8" s="156"/>
      <c r="U8" s="156"/>
      <c r="V8" s="156">
        <f>SUM(V9:V9)</f>
        <v>0</v>
      </c>
      <c r="W8" s="156"/>
      <c r="X8" s="156"/>
      <c r="Y8" s="156"/>
      <c r="AG8" t="s">
        <v>96</v>
      </c>
    </row>
    <row r="9" spans="1:60" outlineLevel="1" x14ac:dyDescent="0.25">
      <c r="A9" s="164">
        <v>1</v>
      </c>
      <c r="B9" s="165" t="s">
        <v>113</v>
      </c>
      <c r="C9" s="178" t="s">
        <v>50</v>
      </c>
      <c r="D9" s="166" t="s">
        <v>115</v>
      </c>
      <c r="E9" s="167">
        <v>1</v>
      </c>
      <c r="F9" s="196">
        <f>'SO 50 D1.9 Rozpočet'!E13</f>
        <v>0</v>
      </c>
      <c r="G9" s="169">
        <f>ROUND(E9*F9,2)</f>
        <v>0</v>
      </c>
      <c r="H9" s="154">
        <v>0</v>
      </c>
      <c r="I9" s="153">
        <f>ROUND(E9*H9,2)</f>
        <v>0</v>
      </c>
      <c r="J9" s="154">
        <v>996480</v>
      </c>
      <c r="K9" s="153">
        <f>ROUND(E9*J9,2)</f>
        <v>996480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100</v>
      </c>
      <c r="T9" s="153" t="s">
        <v>101</v>
      </c>
      <c r="U9" s="153">
        <v>0</v>
      </c>
      <c r="V9" s="153">
        <f>ROUND(E9*U9,2)</f>
        <v>0</v>
      </c>
      <c r="W9" s="153"/>
      <c r="X9" s="153" t="s">
        <v>102</v>
      </c>
      <c r="Y9" s="153" t="s">
        <v>103</v>
      </c>
      <c r="Z9" s="145"/>
      <c r="AA9" s="145"/>
      <c r="AB9" s="145"/>
      <c r="AC9" s="145"/>
      <c r="AD9" s="145"/>
      <c r="AE9" s="145"/>
      <c r="AF9" s="145"/>
      <c r="AG9" s="145" t="s">
        <v>104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x14ac:dyDescent="0.25">
      <c r="A10" s="3"/>
      <c r="B10" s="4"/>
      <c r="C10" s="179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81</v>
      </c>
    </row>
    <row r="11" spans="1:60" x14ac:dyDescent="0.25">
      <c r="A11" s="148"/>
      <c r="B11" s="149" t="s">
        <v>31</v>
      </c>
      <c r="C11" s="180"/>
      <c r="D11" s="150"/>
      <c r="E11" s="151"/>
      <c r="F11" s="151"/>
      <c r="G11" s="163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109</v>
      </c>
    </row>
    <row r="12" spans="1:60" x14ac:dyDescent="0.25">
      <c r="A12" s="3"/>
      <c r="B12" s="4"/>
      <c r="C12" s="179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5">
      <c r="A13" s="3"/>
      <c r="B13" s="4"/>
      <c r="C13" s="179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5">
      <c r="A14" s="511" t="s">
        <v>110</v>
      </c>
      <c r="B14" s="511"/>
      <c r="C14" s="512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513"/>
      <c r="B15" s="514"/>
      <c r="C15" s="515"/>
      <c r="D15" s="514"/>
      <c r="E15" s="514"/>
      <c r="F15" s="514"/>
      <c r="G15" s="51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111</v>
      </c>
    </row>
    <row r="16" spans="1:60" x14ac:dyDescent="0.25">
      <c r="A16" s="496"/>
      <c r="B16" s="497"/>
      <c r="C16" s="498"/>
      <c r="D16" s="497"/>
      <c r="E16" s="497"/>
      <c r="F16" s="497"/>
      <c r="G16" s="49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496"/>
      <c r="B17" s="497"/>
      <c r="C17" s="498"/>
      <c r="D17" s="497"/>
      <c r="E17" s="497"/>
      <c r="F17" s="497"/>
      <c r="G17" s="49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496"/>
      <c r="B18" s="497"/>
      <c r="C18" s="498"/>
      <c r="D18" s="497"/>
      <c r="E18" s="497"/>
      <c r="F18" s="497"/>
      <c r="G18" s="49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500"/>
      <c r="B19" s="501"/>
      <c r="C19" s="502"/>
      <c r="D19" s="501"/>
      <c r="E19" s="501"/>
      <c r="F19" s="501"/>
      <c r="G19" s="50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3"/>
      <c r="B20" s="4"/>
      <c r="C20" s="17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C21" s="181"/>
      <c r="D21" s="10"/>
      <c r="AG21" t="s">
        <v>112</v>
      </c>
    </row>
    <row r="22" spans="1:33" x14ac:dyDescent="0.25">
      <c r="D22" s="10"/>
    </row>
    <row r="23" spans="1:33" x14ac:dyDescent="0.25">
      <c r="D23" s="10"/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jNhobgEpVYlC8yw6yjgI3A0BEVJ4PLn3Rz5vjY/8UwMK9A/0orxDfSRgPa+kmxBhpztWQzd76dsg931lyhJ1tQ==" saltValue="npvNSACJ339hEFjBHlaQUA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53"/>
  <sheetViews>
    <sheetView view="pageBreakPreview" topLeftCell="A7" zoomScale="85" zoomScaleNormal="100" zoomScaleSheetLayoutView="85" workbookViewId="0">
      <selection activeCell="B32" sqref="B32"/>
    </sheetView>
  </sheetViews>
  <sheetFormatPr defaultRowHeight="13.2" x14ac:dyDescent="0.25"/>
  <cols>
    <col min="2" max="2" width="44.44140625" customWidth="1"/>
    <col min="5" max="5" width="17.33203125" customWidth="1"/>
    <col min="6" max="6" width="18.109375" customWidth="1"/>
    <col min="7" max="7" width="16.44140625" customWidth="1"/>
    <col min="8" max="8" width="16.6640625" customWidth="1"/>
  </cols>
  <sheetData>
    <row r="1" spans="1:8" ht="22.8" x14ac:dyDescent="0.4">
      <c r="A1" s="182"/>
      <c r="B1" s="184"/>
      <c r="C1" s="182"/>
      <c r="D1" s="182"/>
      <c r="E1" s="182"/>
      <c r="F1" s="182"/>
      <c r="G1" s="182"/>
      <c r="H1" s="182"/>
    </row>
    <row r="2" spans="1:8" ht="22.8" x14ac:dyDescent="0.4">
      <c r="A2" s="182"/>
      <c r="B2" s="319" t="s">
        <v>116</v>
      </c>
      <c r="C2" s="182"/>
      <c r="D2" s="182"/>
      <c r="E2" s="182"/>
      <c r="F2" s="182"/>
      <c r="G2" s="182"/>
      <c r="H2" s="182"/>
    </row>
    <row r="3" spans="1:8" x14ac:dyDescent="0.25">
      <c r="A3" s="182"/>
      <c r="B3" s="182"/>
      <c r="C3" s="182"/>
      <c r="D3" s="182"/>
      <c r="E3" s="182"/>
      <c r="F3" s="182"/>
      <c r="G3" s="182"/>
      <c r="H3" s="182"/>
    </row>
    <row r="4" spans="1:8" ht="17.399999999999999" x14ac:dyDescent="0.3">
      <c r="A4" s="182"/>
      <c r="B4" s="320" t="s">
        <v>117</v>
      </c>
      <c r="C4" s="182"/>
      <c r="D4" s="182"/>
      <c r="E4" s="182"/>
      <c r="F4" s="182"/>
      <c r="G4" s="182"/>
      <c r="H4" s="182"/>
    </row>
    <row r="5" spans="1:8" ht="17.399999999999999" x14ac:dyDescent="0.3">
      <c r="A5" s="182"/>
      <c r="B5" s="320"/>
      <c r="C5" s="182"/>
      <c r="D5" s="182"/>
      <c r="E5" s="182"/>
      <c r="F5" s="182"/>
      <c r="G5" s="182"/>
      <c r="H5" s="182"/>
    </row>
    <row r="6" spans="1:8" ht="17.399999999999999" x14ac:dyDescent="0.3">
      <c r="A6" s="182"/>
      <c r="B6" s="321" t="s">
        <v>118</v>
      </c>
      <c r="C6" s="322"/>
      <c r="D6" s="323"/>
      <c r="E6" s="324"/>
      <c r="F6" s="182"/>
      <c r="G6" s="182"/>
      <c r="H6" s="182"/>
    </row>
    <row r="7" spans="1:8" ht="18" thickBot="1" x14ac:dyDescent="0.35">
      <c r="A7" s="182"/>
      <c r="B7" s="320"/>
      <c r="C7" s="182"/>
      <c r="D7" s="182"/>
      <c r="E7" s="325"/>
      <c r="F7" s="182"/>
      <c r="G7" s="182"/>
      <c r="H7" s="182"/>
    </row>
    <row r="8" spans="1:8" ht="15.6" x14ac:dyDescent="0.3">
      <c r="A8" s="182"/>
      <c r="B8" s="326" t="s">
        <v>119</v>
      </c>
      <c r="C8" s="327"/>
      <c r="D8" s="328"/>
      <c r="E8" s="329">
        <f>F31+H31</f>
        <v>0</v>
      </c>
      <c r="F8" s="330"/>
      <c r="G8" s="331"/>
      <c r="H8" s="331"/>
    </row>
    <row r="9" spans="1:8" ht="15.6" x14ac:dyDescent="0.3">
      <c r="A9" s="182"/>
      <c r="B9" s="332" t="s">
        <v>120</v>
      </c>
      <c r="C9" s="333"/>
      <c r="D9" s="334"/>
      <c r="E9" s="335">
        <f>F35+H35</f>
        <v>0</v>
      </c>
      <c r="F9" s="330"/>
      <c r="G9" s="331"/>
      <c r="H9" s="331"/>
    </row>
    <row r="10" spans="1:8" ht="15.6" x14ac:dyDescent="0.3">
      <c r="A10" s="182"/>
      <c r="B10" s="332" t="s">
        <v>121</v>
      </c>
      <c r="C10" s="333"/>
      <c r="D10" s="334"/>
      <c r="E10" s="335">
        <f>F37+H37</f>
        <v>0</v>
      </c>
      <c r="F10" s="330"/>
      <c r="G10" s="331"/>
      <c r="H10" s="331"/>
    </row>
    <row r="11" spans="1:8" ht="16.2" thickBot="1" x14ac:dyDescent="0.35">
      <c r="A11" s="182"/>
      <c r="B11" s="336" t="s">
        <v>122</v>
      </c>
      <c r="C11" s="337"/>
      <c r="D11" s="338"/>
      <c r="E11" s="339">
        <f>F44+H44</f>
        <v>0</v>
      </c>
      <c r="F11" s="330"/>
      <c r="G11" s="331"/>
      <c r="H11" s="331"/>
    </row>
    <row r="12" spans="1:8" x14ac:dyDescent="0.25">
      <c r="A12" s="182"/>
      <c r="B12" s="340"/>
      <c r="C12" s="340"/>
      <c r="D12" s="341"/>
      <c r="E12" s="342"/>
      <c r="F12" s="343"/>
      <c r="G12" s="344"/>
      <c r="H12" s="344"/>
    </row>
    <row r="13" spans="1:8" ht="15.6" x14ac:dyDescent="0.3">
      <c r="A13" s="345"/>
      <c r="B13" s="346"/>
      <c r="C13" s="347" t="s">
        <v>123</v>
      </c>
      <c r="D13" s="348"/>
      <c r="E13" s="349">
        <f>SUM(E8:E11)</f>
        <v>0</v>
      </c>
      <c r="F13" s="350"/>
      <c r="G13" s="351"/>
      <c r="H13" s="351"/>
    </row>
    <row r="14" spans="1:8" ht="15.6" x14ac:dyDescent="0.3">
      <c r="A14" s="345"/>
      <c r="B14" s="352"/>
      <c r="C14" s="353"/>
      <c r="D14" s="354"/>
      <c r="E14" s="355"/>
      <c r="F14" s="350"/>
      <c r="G14" s="351"/>
      <c r="H14" s="351"/>
    </row>
    <row r="15" spans="1:8" ht="15.6" x14ac:dyDescent="0.3">
      <c r="A15" s="345"/>
      <c r="B15" s="352"/>
      <c r="C15" s="353"/>
      <c r="D15" s="354"/>
      <c r="E15" s="355"/>
      <c r="F15" s="350"/>
      <c r="G15" s="351"/>
      <c r="H15" s="351"/>
    </row>
    <row r="16" spans="1:8" x14ac:dyDescent="0.25">
      <c r="A16" s="182"/>
      <c r="B16" s="183" t="s">
        <v>124</v>
      </c>
      <c r="C16" s="182"/>
      <c r="D16" s="182"/>
      <c r="E16" s="182"/>
      <c r="F16" s="182"/>
      <c r="G16" s="182"/>
      <c r="H16" s="182"/>
    </row>
    <row r="17" spans="1:8" x14ac:dyDescent="0.25">
      <c r="A17" s="182"/>
      <c r="B17" s="183" t="s">
        <v>125</v>
      </c>
      <c r="C17" s="182"/>
      <c r="D17" s="182"/>
      <c r="E17" s="182"/>
      <c r="F17" s="182"/>
      <c r="G17" s="182"/>
      <c r="H17" s="182"/>
    </row>
    <row r="18" spans="1:8" x14ac:dyDescent="0.25">
      <c r="A18" s="182"/>
      <c r="B18" s="183" t="s">
        <v>126</v>
      </c>
      <c r="C18" s="182"/>
      <c r="D18" s="182"/>
      <c r="E18" s="182"/>
      <c r="F18" s="182"/>
      <c r="G18" s="182"/>
      <c r="H18" s="182"/>
    </row>
    <row r="19" spans="1:8" x14ac:dyDescent="0.25">
      <c r="A19" s="182"/>
      <c r="B19" s="182"/>
      <c r="C19" s="182"/>
      <c r="D19" s="182"/>
      <c r="E19" s="182"/>
      <c r="F19" s="182"/>
      <c r="G19" s="182"/>
      <c r="H19" s="182"/>
    </row>
    <row r="20" spans="1:8" x14ac:dyDescent="0.25">
      <c r="A20" s="182"/>
      <c r="B20" s="340"/>
      <c r="C20" s="182"/>
      <c r="D20" s="182"/>
      <c r="E20" s="182"/>
      <c r="F20" s="182"/>
      <c r="G20" s="182"/>
      <c r="H20" s="182"/>
    </row>
    <row r="21" spans="1:8" x14ac:dyDescent="0.25">
      <c r="A21" s="182"/>
      <c r="B21" s="340"/>
      <c r="C21" s="182"/>
      <c r="D21" s="182"/>
      <c r="E21" s="182"/>
      <c r="F21" s="182"/>
      <c r="G21" s="182"/>
      <c r="H21" s="182"/>
    </row>
    <row r="22" spans="1:8" x14ac:dyDescent="0.25">
      <c r="A22" s="182"/>
      <c r="B22" s="340"/>
      <c r="C22" s="182"/>
      <c r="D22" s="182"/>
      <c r="E22" s="182"/>
      <c r="F22" s="182"/>
      <c r="G22" s="182"/>
      <c r="H22" s="182"/>
    </row>
    <row r="23" spans="1:8" ht="13.8" thickBot="1" x14ac:dyDescent="0.3">
      <c r="A23" s="182"/>
      <c r="B23" s="182"/>
      <c r="C23" s="182"/>
      <c r="D23" s="182"/>
      <c r="E23" s="182"/>
      <c r="F23" s="182"/>
      <c r="G23" s="182"/>
      <c r="H23" s="182"/>
    </row>
    <row r="24" spans="1:8" ht="15.6" x14ac:dyDescent="0.25">
      <c r="A24" s="356" t="s">
        <v>127</v>
      </c>
      <c r="B24" s="357" t="s">
        <v>116</v>
      </c>
      <c r="C24" s="358"/>
      <c r="D24" s="359"/>
      <c r="E24" s="360"/>
      <c r="F24" s="361"/>
      <c r="G24" s="361"/>
      <c r="H24" s="362"/>
    </row>
    <row r="25" spans="1:8" ht="15.6" x14ac:dyDescent="0.25">
      <c r="A25" s="363"/>
      <c r="B25" s="364"/>
      <c r="C25" s="365"/>
      <c r="D25" s="366"/>
      <c r="E25" s="367"/>
      <c r="F25" s="368"/>
      <c r="G25" s="368"/>
      <c r="H25" s="369"/>
    </row>
    <row r="26" spans="1:8" x14ac:dyDescent="0.25">
      <c r="A26" s="363" t="s">
        <v>128</v>
      </c>
      <c r="B26" s="370" t="s">
        <v>129</v>
      </c>
      <c r="C26" s="365"/>
      <c r="D26" s="366"/>
      <c r="E26" s="367"/>
      <c r="F26" s="368"/>
      <c r="G26" s="368"/>
      <c r="H26" s="369"/>
    </row>
    <row r="27" spans="1:8" x14ac:dyDescent="0.25">
      <c r="A27" s="371" t="s">
        <v>130</v>
      </c>
      <c r="B27" s="372"/>
      <c r="C27" s="373"/>
      <c r="D27" s="526"/>
      <c r="E27" s="526"/>
      <c r="F27" s="526"/>
      <c r="G27" s="374"/>
      <c r="H27" s="375"/>
    </row>
    <row r="28" spans="1:8" ht="13.8" thickBot="1" x14ac:dyDescent="0.3">
      <c r="A28" s="376" t="s">
        <v>131</v>
      </c>
      <c r="B28" s="527"/>
      <c r="C28" s="527"/>
      <c r="D28" s="527"/>
      <c r="E28" s="527"/>
      <c r="F28" s="527"/>
      <c r="G28" s="377"/>
      <c r="H28" s="378"/>
    </row>
    <row r="29" spans="1:8" ht="13.8" thickBot="1" x14ac:dyDescent="0.3">
      <c r="A29" s="413" t="s">
        <v>132</v>
      </c>
      <c r="B29" s="414" t="s">
        <v>75</v>
      </c>
      <c r="C29" s="415" t="s">
        <v>76</v>
      </c>
      <c r="D29" s="416" t="s">
        <v>133</v>
      </c>
      <c r="E29" s="414" t="s">
        <v>32</v>
      </c>
      <c r="F29" s="417" t="s">
        <v>134</v>
      </c>
      <c r="G29" s="417" t="s">
        <v>33</v>
      </c>
      <c r="H29" s="417" t="s">
        <v>135</v>
      </c>
    </row>
    <row r="30" spans="1:8" ht="14.4" x14ac:dyDescent="0.25">
      <c r="A30" s="379" t="s">
        <v>136</v>
      </c>
      <c r="B30" s="380"/>
      <c r="C30" s="380"/>
      <c r="D30" s="381"/>
      <c r="E30" s="380"/>
      <c r="F30" s="382"/>
      <c r="G30" s="380"/>
      <c r="H30" s="383"/>
    </row>
    <row r="31" spans="1:8" ht="15.6" x14ac:dyDescent="0.25">
      <c r="A31" s="384"/>
      <c r="B31" s="385" t="s">
        <v>119</v>
      </c>
      <c r="C31" s="386"/>
      <c r="D31" s="387"/>
      <c r="E31" s="388"/>
      <c r="F31" s="389">
        <f>SUM(F32:F34)</f>
        <v>0</v>
      </c>
      <c r="G31" s="388"/>
      <c r="H31" s="390">
        <f>SUM(H32:H34)</f>
        <v>0</v>
      </c>
    </row>
    <row r="32" spans="1:8" x14ac:dyDescent="0.25">
      <c r="A32" s="391">
        <v>1</v>
      </c>
      <c r="B32" s="392" t="s">
        <v>137</v>
      </c>
      <c r="C32" s="393" t="s">
        <v>138</v>
      </c>
      <c r="D32" s="394">
        <v>75</v>
      </c>
      <c r="E32" s="194"/>
      <c r="F32" s="395">
        <f>E32*D32</f>
        <v>0</v>
      </c>
      <c r="G32" s="194"/>
      <c r="H32" s="396">
        <f>G32*D32</f>
        <v>0</v>
      </c>
    </row>
    <row r="33" spans="1:8" x14ac:dyDescent="0.25">
      <c r="A33" s="397">
        <v>2</v>
      </c>
      <c r="B33" s="392" t="s">
        <v>139</v>
      </c>
      <c r="C33" s="393" t="s">
        <v>138</v>
      </c>
      <c r="D33" s="394">
        <v>115</v>
      </c>
      <c r="E33" s="194"/>
      <c r="F33" s="395">
        <f t="shared" ref="F33:F34" si="0">E33*D33</f>
        <v>0</v>
      </c>
      <c r="G33" s="194"/>
      <c r="H33" s="396">
        <f t="shared" ref="H33:H34" si="1">G33*D33</f>
        <v>0</v>
      </c>
    </row>
    <row r="34" spans="1:8" x14ac:dyDescent="0.25">
      <c r="A34" s="397">
        <v>3</v>
      </c>
      <c r="B34" s="398" t="s">
        <v>284</v>
      </c>
      <c r="C34" s="393" t="s">
        <v>138</v>
      </c>
      <c r="D34" s="394">
        <v>115</v>
      </c>
      <c r="E34" s="194"/>
      <c r="F34" s="395">
        <f t="shared" si="0"/>
        <v>0</v>
      </c>
      <c r="G34" s="194"/>
      <c r="H34" s="396">
        <f t="shared" si="1"/>
        <v>0</v>
      </c>
    </row>
    <row r="35" spans="1:8" ht="15.6" x14ac:dyDescent="0.25">
      <c r="A35" s="399"/>
      <c r="B35" s="385" t="s">
        <v>120</v>
      </c>
      <c r="C35" s="386"/>
      <c r="D35" s="387"/>
      <c r="E35" s="388"/>
      <c r="F35" s="389">
        <f>SUM(F36)</f>
        <v>0</v>
      </c>
      <c r="G35" s="388"/>
      <c r="H35" s="390">
        <f>SUM(H36)</f>
        <v>0</v>
      </c>
    </row>
    <row r="36" spans="1:8" ht="71.400000000000006" x14ac:dyDescent="0.25">
      <c r="A36" s="397">
        <v>4</v>
      </c>
      <c r="B36" s="400" t="s">
        <v>288</v>
      </c>
      <c r="C36" s="401" t="s">
        <v>140</v>
      </c>
      <c r="D36" s="402">
        <v>4</v>
      </c>
      <c r="E36" s="194"/>
      <c r="F36" s="395">
        <f>E36*D36</f>
        <v>0</v>
      </c>
      <c r="G36" s="194"/>
      <c r="H36" s="396">
        <f>G36*D36</f>
        <v>0</v>
      </c>
    </row>
    <row r="37" spans="1:8" ht="15.6" x14ac:dyDescent="0.25">
      <c r="A37" s="399"/>
      <c r="B37" s="385" t="s">
        <v>121</v>
      </c>
      <c r="C37" s="386"/>
      <c r="D37" s="387"/>
      <c r="E37" s="388"/>
      <c r="F37" s="389">
        <f>SUM(F38:F43)</f>
        <v>0</v>
      </c>
      <c r="G37" s="388"/>
      <c r="H37" s="390">
        <f>SUM(H38:H43)</f>
        <v>0</v>
      </c>
    </row>
    <row r="38" spans="1:8" x14ac:dyDescent="0.25">
      <c r="A38" s="397">
        <v>5</v>
      </c>
      <c r="B38" s="398" t="s">
        <v>141</v>
      </c>
      <c r="C38" s="403" t="s">
        <v>138</v>
      </c>
      <c r="D38" s="404">
        <v>115</v>
      </c>
      <c r="E38" s="316"/>
      <c r="F38" s="405">
        <f>E38*D38</f>
        <v>0</v>
      </c>
      <c r="G38" s="316"/>
      <c r="H38" s="396">
        <f>G38*D38</f>
        <v>0</v>
      </c>
    </row>
    <row r="39" spans="1:8" ht="20.399999999999999" x14ac:dyDescent="0.25">
      <c r="A39" s="397">
        <v>6</v>
      </c>
      <c r="B39" s="398" t="s">
        <v>289</v>
      </c>
      <c r="C39" s="403" t="s">
        <v>138</v>
      </c>
      <c r="D39" s="404">
        <v>115</v>
      </c>
      <c r="E39" s="316"/>
      <c r="F39" s="405">
        <f t="shared" ref="F39:F43" si="2">E39*D39</f>
        <v>0</v>
      </c>
      <c r="G39" s="316"/>
      <c r="H39" s="396">
        <f t="shared" ref="H39:H43" si="3">G39*D39</f>
        <v>0</v>
      </c>
    </row>
    <row r="40" spans="1:8" x14ac:dyDescent="0.25">
      <c r="A40" s="397">
        <v>7</v>
      </c>
      <c r="B40" s="398" t="s">
        <v>290</v>
      </c>
      <c r="C40" s="406" t="s">
        <v>138</v>
      </c>
      <c r="D40" s="404">
        <v>115</v>
      </c>
      <c r="E40" s="316"/>
      <c r="F40" s="405">
        <f t="shared" si="2"/>
        <v>0</v>
      </c>
      <c r="G40" s="316"/>
      <c r="H40" s="396">
        <f t="shared" si="3"/>
        <v>0</v>
      </c>
    </row>
    <row r="41" spans="1:8" x14ac:dyDescent="0.25">
      <c r="A41" s="397">
        <v>8</v>
      </c>
      <c r="B41" s="398" t="s">
        <v>291</v>
      </c>
      <c r="C41" s="406" t="s">
        <v>138</v>
      </c>
      <c r="D41" s="404">
        <v>115</v>
      </c>
      <c r="E41" s="316"/>
      <c r="F41" s="405">
        <f t="shared" si="2"/>
        <v>0</v>
      </c>
      <c r="G41" s="316"/>
      <c r="H41" s="396">
        <f t="shared" si="3"/>
        <v>0</v>
      </c>
    </row>
    <row r="42" spans="1:8" ht="20.399999999999999" x14ac:dyDescent="0.25">
      <c r="A42" s="397">
        <v>9</v>
      </c>
      <c r="B42" s="398" t="s">
        <v>292</v>
      </c>
      <c r="C42" s="406" t="s">
        <v>140</v>
      </c>
      <c r="D42" s="404">
        <v>4</v>
      </c>
      <c r="E42" s="316"/>
      <c r="F42" s="405">
        <f t="shared" si="2"/>
        <v>0</v>
      </c>
      <c r="G42" s="316"/>
      <c r="H42" s="396">
        <f t="shared" si="3"/>
        <v>0</v>
      </c>
    </row>
    <row r="43" spans="1:8" x14ac:dyDescent="0.25">
      <c r="A43" s="397">
        <v>10</v>
      </c>
      <c r="B43" s="398" t="s">
        <v>293</v>
      </c>
      <c r="C43" s="406" t="s">
        <v>140</v>
      </c>
      <c r="D43" s="404">
        <v>4</v>
      </c>
      <c r="E43" s="316"/>
      <c r="F43" s="405">
        <f t="shared" si="2"/>
        <v>0</v>
      </c>
      <c r="G43" s="316"/>
      <c r="H43" s="396">
        <f t="shared" si="3"/>
        <v>0</v>
      </c>
    </row>
    <row r="44" spans="1:8" ht="15.6" x14ac:dyDescent="0.25">
      <c r="A44" s="399"/>
      <c r="B44" s="385" t="s">
        <v>122</v>
      </c>
      <c r="C44" s="386"/>
      <c r="D44" s="387"/>
      <c r="E44" s="388"/>
      <c r="F44" s="389">
        <f>SUM(F45:F51)</f>
        <v>0</v>
      </c>
      <c r="G44" s="388"/>
      <c r="H44" s="390">
        <f>SUM(H45:H51)</f>
        <v>0</v>
      </c>
    </row>
    <row r="45" spans="1:8" x14ac:dyDescent="0.25">
      <c r="A45" s="397">
        <v>11</v>
      </c>
      <c r="B45" s="398" t="s">
        <v>142</v>
      </c>
      <c r="C45" s="393" t="s">
        <v>115</v>
      </c>
      <c r="D45" s="394">
        <v>1</v>
      </c>
      <c r="E45" s="194"/>
      <c r="F45" s="395">
        <f>E45*D45</f>
        <v>0</v>
      </c>
      <c r="G45" s="418"/>
      <c r="H45" s="396">
        <f>G45*D45</f>
        <v>0</v>
      </c>
    </row>
    <row r="46" spans="1:8" ht="20.399999999999999" x14ac:dyDescent="0.25">
      <c r="A46" s="397">
        <v>12</v>
      </c>
      <c r="B46" s="398" t="s">
        <v>294</v>
      </c>
      <c r="C46" s="407" t="s">
        <v>140</v>
      </c>
      <c r="D46" s="408">
        <v>3</v>
      </c>
      <c r="E46" s="316"/>
      <c r="F46" s="405">
        <f>E46*D46</f>
        <v>0</v>
      </c>
      <c r="G46" s="316"/>
      <c r="H46" s="396">
        <f>G46*D46</f>
        <v>0</v>
      </c>
    </row>
    <row r="47" spans="1:8" x14ac:dyDescent="0.25">
      <c r="A47" s="397">
        <v>13</v>
      </c>
      <c r="B47" s="398" t="s">
        <v>295</v>
      </c>
      <c r="C47" s="393" t="s">
        <v>115</v>
      </c>
      <c r="D47" s="394">
        <v>1</v>
      </c>
      <c r="E47" s="194"/>
      <c r="F47" s="395">
        <f t="shared" ref="F47:F51" si="4">E47*D47</f>
        <v>0</v>
      </c>
      <c r="G47" s="418"/>
      <c r="H47" s="396">
        <f t="shared" ref="H47:H51" si="5">G47*D47</f>
        <v>0</v>
      </c>
    </row>
    <row r="48" spans="1:8" x14ac:dyDescent="0.25">
      <c r="A48" s="397">
        <v>14</v>
      </c>
      <c r="B48" s="398" t="s">
        <v>143</v>
      </c>
      <c r="C48" s="393" t="s">
        <v>115</v>
      </c>
      <c r="D48" s="394">
        <v>1</v>
      </c>
      <c r="E48" s="194"/>
      <c r="F48" s="395">
        <f t="shared" si="4"/>
        <v>0</v>
      </c>
      <c r="G48" s="418"/>
      <c r="H48" s="396">
        <f t="shared" si="5"/>
        <v>0</v>
      </c>
    </row>
    <row r="49" spans="1:17" x14ac:dyDescent="0.25">
      <c r="A49" s="397">
        <v>15</v>
      </c>
      <c r="B49" s="398" t="s">
        <v>144</v>
      </c>
      <c r="C49" s="393" t="s">
        <v>115</v>
      </c>
      <c r="D49" s="394">
        <v>1</v>
      </c>
      <c r="E49" s="194"/>
      <c r="F49" s="395">
        <f t="shared" si="4"/>
        <v>0</v>
      </c>
      <c r="G49" s="418"/>
      <c r="H49" s="396">
        <f t="shared" si="5"/>
        <v>0</v>
      </c>
    </row>
    <row r="50" spans="1:17" x14ac:dyDescent="0.25">
      <c r="A50" s="397">
        <v>16</v>
      </c>
      <c r="B50" s="398" t="s">
        <v>145</v>
      </c>
      <c r="C50" s="393" t="s">
        <v>115</v>
      </c>
      <c r="D50" s="394">
        <v>1</v>
      </c>
      <c r="E50" s="194"/>
      <c r="F50" s="395">
        <f t="shared" si="4"/>
        <v>0</v>
      </c>
      <c r="G50" s="418"/>
      <c r="H50" s="396">
        <f t="shared" si="5"/>
        <v>0</v>
      </c>
    </row>
    <row r="51" spans="1:17" ht="13.8" thickBot="1" x14ac:dyDescent="0.3">
      <c r="A51" s="397">
        <v>17</v>
      </c>
      <c r="B51" s="398" t="s">
        <v>146</v>
      </c>
      <c r="C51" s="393" t="s">
        <v>115</v>
      </c>
      <c r="D51" s="394">
        <v>1</v>
      </c>
      <c r="E51" s="194"/>
      <c r="F51" s="395">
        <f t="shared" si="4"/>
        <v>0</v>
      </c>
      <c r="G51" s="418"/>
      <c r="H51" s="396">
        <f t="shared" si="5"/>
        <v>0</v>
      </c>
      <c r="I51" s="195"/>
      <c r="J51" s="195"/>
      <c r="K51" s="195"/>
      <c r="L51" s="195"/>
      <c r="M51" s="195"/>
      <c r="N51" s="195"/>
      <c r="O51" s="195"/>
      <c r="P51" s="195"/>
      <c r="Q51" s="195"/>
    </row>
    <row r="52" spans="1:17" ht="15" thickBot="1" x14ac:dyDescent="0.35">
      <c r="A52" s="409" t="s">
        <v>136</v>
      </c>
      <c r="B52" s="410"/>
      <c r="C52" s="528"/>
      <c r="D52" s="528"/>
      <c r="E52" s="410"/>
      <c r="F52" s="411"/>
      <c r="G52" s="412"/>
      <c r="H52" s="411"/>
      <c r="I52" s="183"/>
      <c r="J52" s="183"/>
      <c r="K52" s="183"/>
      <c r="L52" s="185"/>
      <c r="M52" s="186"/>
      <c r="N52" s="187"/>
      <c r="O52" s="188"/>
      <c r="P52" s="189"/>
      <c r="Q52" s="190"/>
    </row>
    <row r="53" spans="1:17" ht="13.8" x14ac:dyDescent="0.25">
      <c r="A53" s="182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91"/>
      <c r="M53" s="192"/>
      <c r="N53" s="192"/>
      <c r="O53" s="193"/>
      <c r="P53" s="189"/>
      <c r="Q53" s="190"/>
    </row>
  </sheetData>
  <sheetProtection algorithmName="SHA-512" hashValue="V8bK4/TenPDLlTQcReP4Pwzs3BGjuZnEE75PRk7uaR1TdltOAJmk8jFq80nnoXIWvF1gLx7poABU7eXaeDzNQw==" saltValue="fYRmygY0J6BTtSSgx/X62g==" spinCount="100000" sheet="1" objects="1" scenarios="1"/>
  <mergeCells count="3">
    <mergeCell ref="D27:F27"/>
    <mergeCell ref="B28:F28"/>
    <mergeCell ref="C52:D52"/>
  </mergeCells>
  <pageMargins left="0.7" right="0.7" top="0.78740157499999996" bottom="0.78740157499999996" header="0.3" footer="0.3"/>
  <pageSetup paperSize="9" scale="95" orientation="landscape" horizontalDpi="4294967293" r:id="rId1"/>
  <ignoredErrors>
    <ignoredError sqref="F35 H35 F44 H4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52</vt:i4>
      </vt:variant>
    </vt:vector>
  </HeadingPairs>
  <TitlesOfParts>
    <vt:vector size="60" baseType="lpstr">
      <vt:lpstr>Stavba</vt:lpstr>
      <vt:lpstr>VzorPolozky</vt:lpstr>
      <vt:lpstr>SO 35_oplocení</vt:lpstr>
      <vt:lpstr>SO 50 D 1.7 Pol</vt:lpstr>
      <vt:lpstr>SO 50 D 1.8 Rekapitulace</vt:lpstr>
      <vt:lpstr>SO 50 D 1.8 Rozpočet</vt:lpstr>
      <vt:lpstr>SO 50 D 1.9 Rekapitulace</vt:lpstr>
      <vt:lpstr>SO 50 D1.9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50 D 1.7 Pol'!Názvy_tisku</vt:lpstr>
      <vt:lpstr>'SO 50 D 1.8 Rekapitulace'!Názvy_tisku</vt:lpstr>
      <vt:lpstr>'SO 50 D 1.9 Rekapitulace'!Názvy_tisku</vt:lpstr>
      <vt:lpstr>oadresa</vt:lpstr>
      <vt:lpstr>Stavba!Objednatel</vt:lpstr>
      <vt:lpstr>Stavba!Objekt</vt:lpstr>
      <vt:lpstr>'SO 50 D 1.7 Pol'!Oblast_tisku</vt:lpstr>
      <vt:lpstr>'SO 50 D 1.8 Rekapitulace'!Oblast_tisku</vt:lpstr>
      <vt:lpstr>'SO 50 D 1.9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Jan Tejmar</cp:lastModifiedBy>
  <cp:lastPrinted>2019-03-19T12:27:02Z</cp:lastPrinted>
  <dcterms:created xsi:type="dcterms:W3CDTF">2009-04-08T07:15:50Z</dcterms:created>
  <dcterms:modified xsi:type="dcterms:W3CDTF">2024-01-08T10:26:33Z</dcterms:modified>
</cp:coreProperties>
</file>