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use\Desktop\Polanka\Polanka revize září 2023\02_Soupis_stavebnich_praci_dodavek_a_sluzeb\02_Soupis_stavebnich_praci_dodavek_a_sluzeb\"/>
    </mc:Choice>
  </mc:AlternateContent>
  <xr:revisionPtr revIDLastSave="0" documentId="13_ncr:1_{0CF1E287-8278-4BFF-A1BE-B1D8D73F393F}" xr6:coauthVersionLast="47" xr6:coauthVersionMax="47" xr10:uidLastSave="{00000000-0000-0000-0000-000000000000}"/>
  <bookViews>
    <workbookView xWindow="-28920" yWindow="555" windowWidth="29040" windowHeight="15720" activeTab="2" xr2:uid="{00000000-000D-0000-FFFF-FFFF00000000}"/>
  </bookViews>
  <sheets>
    <sheet name="Stavba" sheetId="1" r:id="rId1"/>
    <sheet name="VzorPolozky" sheetId="10" state="hidden" r:id="rId2"/>
    <sheet name="SO 20-24 D 1.1 + D1.2 Pol" sheetId="12" r:id="rId3"/>
    <sheet name="SO 20-24 D 1.4 Pol" sheetId="13" r:id="rId4"/>
    <sheet name="D 1.4.1 ZTI" sheetId="15" r:id="rId5"/>
    <sheet name=" D 1.4.2 Elektroinstalace" sheetId="16" r:id="rId6"/>
    <sheet name="D 1.4.4 Vzduchotechnika" sheetId="17" r:id="rId7"/>
    <sheet name="SO 20-24 D 1.5 Pol" sheetId="14" r:id="rId8"/>
  </sheets>
  <externalReferences>
    <externalReference r:id="rId9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20-24 D 1.1 + D1.2 Pol'!$1:$7</definedName>
    <definedName name="_xlnm.Print_Titles" localSheetId="3">'SO 20-24 D 1.4 Pol'!$1:$7</definedName>
    <definedName name="_xlnm.Print_Titles" localSheetId="7">'SO 20-24 D 1.5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20-24 D 1.1 + D1.2 Pol'!$A$1:$Y$347</definedName>
    <definedName name="_xlnm.Print_Area" localSheetId="3">'SO 20-24 D 1.4 Pol'!$A$1:$Y$23</definedName>
    <definedName name="_xlnm.Print_Area" localSheetId="7">'SO 20-24 D 1.5 Pol'!$A$1:$Y$27</definedName>
    <definedName name="_xlnm.Print_Area" localSheetId="0">Stavba!$A$1:$J$75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3" i="12" l="1"/>
  <c r="G192" i="12" s="1"/>
  <c r="I65" i="1" s="1"/>
  <c r="E112" i="12"/>
  <c r="P112" i="12" s="1"/>
  <c r="E65" i="12"/>
  <c r="E62" i="12" s="1"/>
  <c r="G51" i="12"/>
  <c r="E50" i="12"/>
  <c r="G49" i="12"/>
  <c r="G47" i="12"/>
  <c r="E48" i="12"/>
  <c r="E46" i="12"/>
  <c r="E44" i="12" s="1"/>
  <c r="Q44" i="12" s="1"/>
  <c r="E43" i="12"/>
  <c r="E41" i="12" s="1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16" i="15"/>
  <c r="K6" i="15"/>
  <c r="K7" i="15"/>
  <c r="K8" i="15"/>
  <c r="K9" i="15"/>
  <c r="K10" i="15"/>
  <c r="K11" i="15"/>
  <c r="K12" i="15"/>
  <c r="K13" i="15"/>
  <c r="K14" i="15"/>
  <c r="K5" i="15"/>
  <c r="G112" i="12" l="1"/>
  <c r="K4" i="15"/>
  <c r="K15" i="15"/>
  <c r="E52" i="12"/>
  <c r="G52" i="12" s="1"/>
  <c r="G44" i="12"/>
  <c r="M44" i="12" s="1"/>
  <c r="K44" i="12"/>
  <c r="O44" i="12"/>
  <c r="V44" i="12"/>
  <c r="I44" i="12"/>
  <c r="G296" i="12"/>
  <c r="G295" i="12"/>
  <c r="K3" i="15" l="1"/>
  <c r="F9" i="13" s="1"/>
  <c r="E139" i="12"/>
  <c r="G139" i="12" s="1"/>
  <c r="I28" i="16"/>
  <c r="I29" i="16"/>
  <c r="I30" i="16"/>
  <c r="I31" i="16"/>
  <c r="I32" i="16"/>
  <c r="I27" i="16"/>
  <c r="G28" i="16"/>
  <c r="K28" i="16" s="1"/>
  <c r="G29" i="16"/>
  <c r="G30" i="16"/>
  <c r="G31" i="16"/>
  <c r="G32" i="16"/>
  <c r="G27" i="16"/>
  <c r="G25" i="16"/>
  <c r="G24" i="16" s="1"/>
  <c r="I25" i="16"/>
  <c r="I24" i="16" s="1"/>
  <c r="G23" i="16"/>
  <c r="G22" i="16" s="1"/>
  <c r="I23" i="16"/>
  <c r="I22" i="16" s="1"/>
  <c r="G21" i="16"/>
  <c r="G20" i="16"/>
  <c r="I21" i="16"/>
  <c r="I20" i="16"/>
  <c r="G13" i="16"/>
  <c r="G14" i="16"/>
  <c r="G15" i="16"/>
  <c r="G16" i="16"/>
  <c r="G17" i="16"/>
  <c r="G18" i="16"/>
  <c r="G12" i="16"/>
  <c r="I13" i="16"/>
  <c r="I14" i="16"/>
  <c r="I15" i="16"/>
  <c r="I16" i="16"/>
  <c r="I17" i="16"/>
  <c r="I18" i="16"/>
  <c r="I12" i="16"/>
  <c r="I10" i="16"/>
  <c r="I9" i="16"/>
  <c r="G10" i="16"/>
  <c r="G9" i="16"/>
  <c r="G8" i="16" s="1"/>
  <c r="K21" i="16" l="1"/>
  <c r="K18" i="16"/>
  <c r="K17" i="16"/>
  <c r="K14" i="16"/>
  <c r="K13" i="16"/>
  <c r="K10" i="16"/>
  <c r="I8" i="16"/>
  <c r="K32" i="16"/>
  <c r="K31" i="16"/>
  <c r="G19" i="16"/>
  <c r="K16" i="16"/>
  <c r="K15" i="16"/>
  <c r="K29" i="16"/>
  <c r="K23" i="16"/>
  <c r="K22" i="16" s="1"/>
  <c r="K12" i="16"/>
  <c r="K27" i="16"/>
  <c r="K30" i="16"/>
  <c r="K20" i="16"/>
  <c r="K19" i="16" s="1"/>
  <c r="K25" i="16"/>
  <c r="K24" i="16" s="1"/>
  <c r="K9" i="16"/>
  <c r="G26" i="16"/>
  <c r="I19" i="16"/>
  <c r="I26" i="16"/>
  <c r="G11" i="16"/>
  <c r="I11" i="16"/>
  <c r="K11" i="16" l="1"/>
  <c r="I5" i="16"/>
  <c r="K8" i="16"/>
  <c r="K26" i="16"/>
  <c r="G5" i="16"/>
  <c r="I291" i="17"/>
  <c r="G291" i="17"/>
  <c r="I290" i="17"/>
  <c r="G290" i="17"/>
  <c r="I289" i="17"/>
  <c r="G289" i="17"/>
  <c r="I288" i="17"/>
  <c r="G288" i="17"/>
  <c r="I286" i="17"/>
  <c r="G286" i="17"/>
  <c r="I285" i="17"/>
  <c r="G285" i="17"/>
  <c r="I283" i="17"/>
  <c r="G283" i="17"/>
  <c r="I275" i="17"/>
  <c r="G275" i="17"/>
  <c r="I273" i="17"/>
  <c r="G273" i="17"/>
  <c r="I272" i="17"/>
  <c r="G272" i="17"/>
  <c r="I270" i="17"/>
  <c r="G270" i="17"/>
  <c r="I269" i="17"/>
  <c r="G269" i="17"/>
  <c r="I268" i="17"/>
  <c r="G268" i="17"/>
  <c r="I267" i="17"/>
  <c r="G267" i="17"/>
  <c r="I265" i="17"/>
  <c r="G265" i="17"/>
  <c r="I264" i="17"/>
  <c r="G264" i="17"/>
  <c r="I262" i="17"/>
  <c r="G262" i="17"/>
  <c r="I261" i="17"/>
  <c r="G261" i="17"/>
  <c r="I259" i="17"/>
  <c r="G259" i="17"/>
  <c r="I258" i="17"/>
  <c r="G258" i="17"/>
  <c r="I256" i="17"/>
  <c r="G256" i="17"/>
  <c r="I255" i="17"/>
  <c r="G255" i="17"/>
  <c r="I253" i="17"/>
  <c r="G253" i="17"/>
  <c r="I252" i="17"/>
  <c r="G252" i="17"/>
  <c r="I251" i="17"/>
  <c r="G251" i="17"/>
  <c r="I247" i="17"/>
  <c r="G247" i="17"/>
  <c r="I246" i="17"/>
  <c r="G246" i="17"/>
  <c r="I245" i="17"/>
  <c r="G245" i="17"/>
  <c r="I244" i="17"/>
  <c r="G244" i="17"/>
  <c r="I243" i="17"/>
  <c r="G243" i="17"/>
  <c r="I242" i="17"/>
  <c r="G242" i="17"/>
  <c r="I241" i="17"/>
  <c r="G241" i="17"/>
  <c r="I239" i="17"/>
  <c r="G239" i="17"/>
  <c r="I228" i="17"/>
  <c r="G228" i="17"/>
  <c r="I224" i="17"/>
  <c r="G224" i="17"/>
  <c r="I223" i="17"/>
  <c r="G223" i="17"/>
  <c r="I221" i="17"/>
  <c r="G221" i="17"/>
  <c r="I220" i="17"/>
  <c r="G220" i="17"/>
  <c r="I218" i="17"/>
  <c r="G218" i="17"/>
  <c r="I217" i="17"/>
  <c r="G217" i="17"/>
  <c r="I215" i="17"/>
  <c r="G215" i="17"/>
  <c r="I211" i="17"/>
  <c r="G211" i="17"/>
  <c r="I209" i="17"/>
  <c r="G209" i="17"/>
  <c r="I208" i="17"/>
  <c r="G208" i="17"/>
  <c r="I207" i="17"/>
  <c r="G207" i="17"/>
  <c r="I206" i="17"/>
  <c r="G206" i="17"/>
  <c r="I205" i="17"/>
  <c r="G205" i="17"/>
  <c r="I204" i="17"/>
  <c r="G204" i="17"/>
  <c r="I203" i="17"/>
  <c r="G203" i="17"/>
  <c r="I202" i="17"/>
  <c r="G202" i="17"/>
  <c r="I201" i="17"/>
  <c r="G201" i="17"/>
  <c r="I200" i="17"/>
  <c r="G200" i="17"/>
  <c r="I198" i="17"/>
  <c r="G198" i="17"/>
  <c r="I197" i="17"/>
  <c r="G197" i="17"/>
  <c r="I195" i="17"/>
  <c r="G195" i="17"/>
  <c r="I187" i="17"/>
  <c r="G187" i="17"/>
  <c r="I185" i="17"/>
  <c r="G185" i="17"/>
  <c r="I184" i="17"/>
  <c r="G184" i="17"/>
  <c r="I183" i="17"/>
  <c r="G183" i="17"/>
  <c r="I182" i="17"/>
  <c r="G182" i="17"/>
  <c r="I180" i="17"/>
  <c r="G180" i="17"/>
  <c r="I179" i="17"/>
  <c r="G179" i="17"/>
  <c r="I177" i="17"/>
  <c r="G177" i="17"/>
  <c r="I176" i="17"/>
  <c r="G176" i="17"/>
  <c r="I175" i="17"/>
  <c r="G175" i="17"/>
  <c r="I171" i="17"/>
  <c r="G171" i="17"/>
  <c r="I170" i="17"/>
  <c r="G170" i="17"/>
  <c r="I169" i="17"/>
  <c r="G169" i="17"/>
  <c r="I167" i="17"/>
  <c r="G167" i="17"/>
  <c r="I159" i="17"/>
  <c r="G159" i="17"/>
  <c r="I157" i="17"/>
  <c r="G157" i="17"/>
  <c r="I156" i="17"/>
  <c r="G156" i="17"/>
  <c r="I155" i="17"/>
  <c r="G155" i="17"/>
  <c r="I154" i="17"/>
  <c r="G154" i="17"/>
  <c r="I152" i="17"/>
  <c r="G152" i="17"/>
  <c r="I151" i="17"/>
  <c r="G151" i="17"/>
  <c r="I149" i="17"/>
  <c r="G149" i="17"/>
  <c r="I148" i="17"/>
  <c r="G148" i="17"/>
  <c r="I146" i="17"/>
  <c r="G146" i="17"/>
  <c r="I145" i="17"/>
  <c r="G145" i="17"/>
  <c r="I143" i="17"/>
  <c r="G143" i="17"/>
  <c r="I142" i="17"/>
  <c r="G142" i="17"/>
  <c r="I140" i="17"/>
  <c r="G140" i="17"/>
  <c r="I139" i="17"/>
  <c r="G139" i="17"/>
  <c r="I137" i="17"/>
  <c r="G137" i="17"/>
  <c r="I136" i="17"/>
  <c r="G136" i="17"/>
  <c r="I134" i="17"/>
  <c r="G134" i="17"/>
  <c r="I133" i="17"/>
  <c r="G133" i="17"/>
  <c r="I131" i="17"/>
  <c r="G131" i="17"/>
  <c r="I130" i="17"/>
  <c r="G130" i="17"/>
  <c r="I128" i="17"/>
  <c r="G128" i="17"/>
  <c r="I127" i="17"/>
  <c r="G127" i="17"/>
  <c r="I125" i="17"/>
  <c r="G125" i="17"/>
  <c r="I124" i="17"/>
  <c r="G124" i="17"/>
  <c r="I122" i="17"/>
  <c r="G122" i="17"/>
  <c r="I121" i="17"/>
  <c r="G121" i="17"/>
  <c r="I119" i="17"/>
  <c r="G119" i="17"/>
  <c r="I118" i="17"/>
  <c r="G118" i="17"/>
  <c r="I117" i="17"/>
  <c r="G117" i="17"/>
  <c r="I113" i="17"/>
  <c r="G113" i="17"/>
  <c r="I112" i="17"/>
  <c r="G112" i="17"/>
  <c r="I111" i="17"/>
  <c r="G111" i="17"/>
  <c r="I110" i="17"/>
  <c r="G110" i="17"/>
  <c r="I109" i="17"/>
  <c r="G109" i="17"/>
  <c r="I107" i="17"/>
  <c r="G107" i="17"/>
  <c r="I106" i="17"/>
  <c r="G106" i="17"/>
  <c r="I105" i="17"/>
  <c r="G105" i="17"/>
  <c r="I104" i="17"/>
  <c r="G104" i="17"/>
  <c r="I103" i="17"/>
  <c r="G103" i="17"/>
  <c r="I102" i="17"/>
  <c r="G102" i="17"/>
  <c r="I101" i="17"/>
  <c r="G101" i="17"/>
  <c r="I100" i="17"/>
  <c r="G100" i="17"/>
  <c r="I98" i="17"/>
  <c r="G98" i="17"/>
  <c r="I97" i="17"/>
  <c r="G97" i="17"/>
  <c r="I95" i="17"/>
  <c r="G95" i="17"/>
  <c r="I84" i="17"/>
  <c r="G84" i="17"/>
  <c r="I80" i="17"/>
  <c r="G80" i="17"/>
  <c r="I79" i="17"/>
  <c r="G79" i="17"/>
  <c r="I77" i="17"/>
  <c r="G77" i="17"/>
  <c r="I76" i="17"/>
  <c r="G76" i="17"/>
  <c r="I74" i="17"/>
  <c r="G74" i="17"/>
  <c r="I73" i="17"/>
  <c r="G73" i="17"/>
  <c r="I71" i="17"/>
  <c r="G71" i="17"/>
  <c r="I70" i="17"/>
  <c r="G70" i="17"/>
  <c r="I68" i="17"/>
  <c r="G68" i="17"/>
  <c r="I64" i="17"/>
  <c r="G64" i="17"/>
  <c r="I62" i="17"/>
  <c r="G62" i="17"/>
  <c r="I61" i="17"/>
  <c r="G61" i="17"/>
  <c r="I60" i="17"/>
  <c r="G60" i="17"/>
  <c r="I59" i="17"/>
  <c r="G59" i="17"/>
  <c r="I58" i="17"/>
  <c r="G58" i="17"/>
  <c r="I57" i="17"/>
  <c r="G57" i="17"/>
  <c r="I56" i="17"/>
  <c r="G56" i="17"/>
  <c r="I55" i="17"/>
  <c r="G55" i="17"/>
  <c r="I54" i="17"/>
  <c r="G54" i="17"/>
  <c r="I53" i="17"/>
  <c r="G53" i="17"/>
  <c r="I51" i="17"/>
  <c r="G51" i="17"/>
  <c r="I50" i="17"/>
  <c r="G50" i="17"/>
  <c r="I48" i="17"/>
  <c r="G48" i="17"/>
  <c r="G9" i="14"/>
  <c r="M9" i="14" s="1"/>
  <c r="I9" i="14"/>
  <c r="K9" i="14"/>
  <c r="O9" i="14"/>
  <c r="Q9" i="14"/>
  <c r="V9" i="14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AE17" i="14"/>
  <c r="F43" i="1" s="1"/>
  <c r="G9" i="13"/>
  <c r="M9" i="13" s="1"/>
  <c r="I9" i="13"/>
  <c r="K9" i="13"/>
  <c r="O9" i="13"/>
  <c r="Q9" i="13"/>
  <c r="V9" i="13"/>
  <c r="I10" i="13"/>
  <c r="K10" i="13"/>
  <c r="O10" i="13"/>
  <c r="Q10" i="13"/>
  <c r="V10" i="13"/>
  <c r="I11" i="13"/>
  <c r="K11" i="13"/>
  <c r="O11" i="13"/>
  <c r="Q11" i="13"/>
  <c r="V11" i="13"/>
  <c r="AE13" i="13"/>
  <c r="F42" i="1" s="1"/>
  <c r="BA266" i="12"/>
  <c r="BA42" i="12"/>
  <c r="BA10" i="12"/>
  <c r="G9" i="12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8" i="12"/>
  <c r="I18" i="12"/>
  <c r="K18" i="12"/>
  <c r="O18" i="12"/>
  <c r="Q18" i="12"/>
  <c r="V18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53" i="12"/>
  <c r="M53" i="12" s="1"/>
  <c r="I53" i="12"/>
  <c r="K53" i="12"/>
  <c r="O53" i="12"/>
  <c r="Q53" i="12"/>
  <c r="V53" i="12"/>
  <c r="G59" i="12"/>
  <c r="M59" i="12" s="1"/>
  <c r="I59" i="12"/>
  <c r="K59" i="12"/>
  <c r="O59" i="12"/>
  <c r="Q59" i="12"/>
  <c r="V59" i="12"/>
  <c r="G62" i="12"/>
  <c r="M62" i="12" s="1"/>
  <c r="I62" i="12"/>
  <c r="K62" i="12"/>
  <c r="O62" i="12"/>
  <c r="Q62" i="12"/>
  <c r="V62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1" i="12"/>
  <c r="M71" i="12" s="1"/>
  <c r="I71" i="12"/>
  <c r="K71" i="12"/>
  <c r="O71" i="12"/>
  <c r="Q71" i="12"/>
  <c r="V71" i="12"/>
  <c r="G76" i="12"/>
  <c r="M76" i="12" s="1"/>
  <c r="I76" i="12"/>
  <c r="K76" i="12"/>
  <c r="O76" i="12"/>
  <c r="Q76" i="12"/>
  <c r="V76" i="12"/>
  <c r="G80" i="12"/>
  <c r="M80" i="12" s="1"/>
  <c r="I80" i="12"/>
  <c r="K80" i="12"/>
  <c r="O80" i="12"/>
  <c r="Q80" i="12"/>
  <c r="V80" i="12"/>
  <c r="G83" i="12"/>
  <c r="M83" i="12" s="1"/>
  <c r="I83" i="12"/>
  <c r="K83" i="12"/>
  <c r="O83" i="12"/>
  <c r="Q83" i="12"/>
  <c r="V83" i="12"/>
  <c r="G88" i="12"/>
  <c r="M88" i="12" s="1"/>
  <c r="I88" i="12"/>
  <c r="K88" i="12"/>
  <c r="O88" i="12"/>
  <c r="Q88" i="12"/>
  <c r="V88" i="12"/>
  <c r="G91" i="12"/>
  <c r="M91" i="12" s="1"/>
  <c r="I91" i="12"/>
  <c r="K91" i="12"/>
  <c r="O91" i="12"/>
  <c r="Q91" i="12"/>
  <c r="V91" i="12"/>
  <c r="G94" i="12"/>
  <c r="M94" i="12" s="1"/>
  <c r="I94" i="12"/>
  <c r="K94" i="12"/>
  <c r="O94" i="12"/>
  <c r="Q94" i="12"/>
  <c r="V94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4" i="12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5" i="12"/>
  <c r="M115" i="12" s="1"/>
  <c r="I115" i="12"/>
  <c r="K115" i="12"/>
  <c r="O115" i="12"/>
  <c r="Q115" i="12"/>
  <c r="V115" i="12"/>
  <c r="G118" i="12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5" i="12"/>
  <c r="M135" i="12" s="1"/>
  <c r="I135" i="12"/>
  <c r="K135" i="12"/>
  <c r="O135" i="12"/>
  <c r="Q135" i="12"/>
  <c r="V135" i="12"/>
  <c r="G137" i="12"/>
  <c r="I137" i="12"/>
  <c r="K137" i="12"/>
  <c r="O137" i="12"/>
  <c r="Q137" i="12"/>
  <c r="V137" i="12"/>
  <c r="G141" i="12"/>
  <c r="M141" i="12" s="1"/>
  <c r="I141" i="12"/>
  <c r="K141" i="12"/>
  <c r="O141" i="12"/>
  <c r="Q141" i="12"/>
  <c r="V141" i="12"/>
  <c r="G144" i="12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9" i="12"/>
  <c r="M149" i="12" s="1"/>
  <c r="I149" i="12"/>
  <c r="K149" i="12"/>
  <c r="O149" i="12"/>
  <c r="Q149" i="12"/>
  <c r="V149" i="12"/>
  <c r="G153" i="12"/>
  <c r="M153" i="12" s="1"/>
  <c r="I153" i="12"/>
  <c r="K153" i="12"/>
  <c r="O153" i="12"/>
  <c r="Q153" i="12"/>
  <c r="V153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3" i="12"/>
  <c r="M163" i="12" s="1"/>
  <c r="I163" i="12"/>
  <c r="K163" i="12"/>
  <c r="O163" i="12"/>
  <c r="Q163" i="12"/>
  <c r="V163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8" i="12"/>
  <c r="M178" i="12" s="1"/>
  <c r="I178" i="12"/>
  <c r="K178" i="12"/>
  <c r="O178" i="12"/>
  <c r="Q178" i="12"/>
  <c r="V178" i="12"/>
  <c r="G181" i="12"/>
  <c r="M181" i="12" s="1"/>
  <c r="I181" i="12"/>
  <c r="K181" i="12"/>
  <c r="O181" i="12"/>
  <c r="Q181" i="12"/>
  <c r="V181" i="12"/>
  <c r="G185" i="12"/>
  <c r="I185" i="12"/>
  <c r="K185" i="12"/>
  <c r="O185" i="12"/>
  <c r="Q185" i="12"/>
  <c r="V185" i="12"/>
  <c r="G188" i="12"/>
  <c r="M188" i="12" s="1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6" i="12"/>
  <c r="M196" i="12" s="1"/>
  <c r="I196" i="12"/>
  <c r="K196" i="12"/>
  <c r="O196" i="12"/>
  <c r="Q196" i="12"/>
  <c r="V196" i="12"/>
  <c r="G199" i="12"/>
  <c r="M199" i="12" s="1"/>
  <c r="I199" i="12"/>
  <c r="K199" i="12"/>
  <c r="O199" i="12"/>
  <c r="Q199" i="12"/>
  <c r="V199" i="12"/>
  <c r="G201" i="12"/>
  <c r="M201" i="12" s="1"/>
  <c r="I201" i="12"/>
  <c r="K201" i="12"/>
  <c r="O201" i="12"/>
  <c r="Q201" i="12"/>
  <c r="V201" i="12"/>
  <c r="G205" i="12"/>
  <c r="M205" i="12" s="1"/>
  <c r="I205" i="12"/>
  <c r="K205" i="12"/>
  <c r="O205" i="12"/>
  <c r="Q205" i="12"/>
  <c r="V205" i="12"/>
  <c r="G208" i="12"/>
  <c r="M208" i="12" s="1"/>
  <c r="I208" i="12"/>
  <c r="K208" i="12"/>
  <c r="O208" i="12"/>
  <c r="Q208" i="12"/>
  <c r="V208" i="12"/>
  <c r="G210" i="12"/>
  <c r="M210" i="12" s="1"/>
  <c r="I210" i="12"/>
  <c r="K210" i="12"/>
  <c r="O210" i="12"/>
  <c r="Q210" i="12"/>
  <c r="V210" i="12"/>
  <c r="G216" i="12"/>
  <c r="M216" i="12" s="1"/>
  <c r="I216" i="12"/>
  <c r="K216" i="12"/>
  <c r="O216" i="12"/>
  <c r="Q216" i="12"/>
  <c r="V216" i="12"/>
  <c r="G219" i="12"/>
  <c r="M219" i="12" s="1"/>
  <c r="I219" i="12"/>
  <c r="K219" i="12"/>
  <c r="O219" i="12"/>
  <c r="Q219" i="12"/>
  <c r="V219" i="12"/>
  <c r="G223" i="12"/>
  <c r="M223" i="12" s="1"/>
  <c r="I223" i="12"/>
  <c r="K223" i="12"/>
  <c r="O223" i="12"/>
  <c r="Q223" i="12"/>
  <c r="V223" i="12"/>
  <c r="G229" i="12"/>
  <c r="M229" i="12" s="1"/>
  <c r="I229" i="12"/>
  <c r="K229" i="12"/>
  <c r="O229" i="12"/>
  <c r="Q229" i="12"/>
  <c r="V229" i="12"/>
  <c r="G232" i="12"/>
  <c r="M232" i="12" s="1"/>
  <c r="I232" i="12"/>
  <c r="K232" i="12"/>
  <c r="O232" i="12"/>
  <c r="Q232" i="12"/>
  <c r="V232" i="12"/>
  <c r="G235" i="12"/>
  <c r="M235" i="12" s="1"/>
  <c r="I235" i="12"/>
  <c r="K235" i="12"/>
  <c r="O235" i="12"/>
  <c r="Q235" i="12"/>
  <c r="V235" i="12"/>
  <c r="G237" i="12"/>
  <c r="M237" i="12" s="1"/>
  <c r="I237" i="12"/>
  <c r="K237" i="12"/>
  <c r="O237" i="12"/>
  <c r="Q237" i="12"/>
  <c r="V237" i="12"/>
  <c r="G246" i="12"/>
  <c r="M246" i="12" s="1"/>
  <c r="I246" i="12"/>
  <c r="K246" i="12"/>
  <c r="O246" i="12"/>
  <c r="Q246" i="12"/>
  <c r="V246" i="12"/>
  <c r="G248" i="12"/>
  <c r="M248" i="12" s="1"/>
  <c r="I248" i="12"/>
  <c r="K248" i="12"/>
  <c r="O248" i="12"/>
  <c r="Q248" i="12"/>
  <c r="V248" i="12"/>
  <c r="G250" i="12"/>
  <c r="M250" i="12" s="1"/>
  <c r="I250" i="12"/>
  <c r="K250" i="12"/>
  <c r="O250" i="12"/>
  <c r="Q250" i="12"/>
  <c r="V250" i="12"/>
  <c r="G253" i="12"/>
  <c r="M253" i="12" s="1"/>
  <c r="I253" i="12"/>
  <c r="K253" i="12"/>
  <c r="O253" i="12"/>
  <c r="Q253" i="12"/>
  <c r="V253" i="12"/>
  <c r="G255" i="12"/>
  <c r="I255" i="12"/>
  <c r="K255" i="12"/>
  <c r="O255" i="12"/>
  <c r="Q255" i="12"/>
  <c r="V255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5" i="12"/>
  <c r="I265" i="12"/>
  <c r="K265" i="12"/>
  <c r="O265" i="12"/>
  <c r="Q265" i="12"/>
  <c r="V265" i="12"/>
  <c r="G269" i="12"/>
  <c r="M269" i="12" s="1"/>
  <c r="I269" i="12"/>
  <c r="K269" i="12"/>
  <c r="O269" i="12"/>
  <c r="Q269" i="12"/>
  <c r="V269" i="12"/>
  <c r="G273" i="12"/>
  <c r="M273" i="12" s="1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M287" i="12" s="1"/>
  <c r="I287" i="12"/>
  <c r="K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M289" i="12" s="1"/>
  <c r="I289" i="12"/>
  <c r="K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M291" i="12" s="1"/>
  <c r="I291" i="12"/>
  <c r="K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Q294" i="12"/>
  <c r="V294" i="12"/>
  <c r="G297" i="12"/>
  <c r="M297" i="12" s="1"/>
  <c r="I297" i="12"/>
  <c r="K297" i="12"/>
  <c r="O297" i="12"/>
  <c r="Q297" i="12"/>
  <c r="V297" i="12"/>
  <c r="G298" i="12"/>
  <c r="M298" i="12" s="1"/>
  <c r="I298" i="12"/>
  <c r="K298" i="12"/>
  <c r="O298" i="12"/>
  <c r="Q298" i="12"/>
  <c r="V298" i="12"/>
  <c r="G300" i="12"/>
  <c r="M300" i="12" s="1"/>
  <c r="I300" i="12"/>
  <c r="K300" i="12"/>
  <c r="O300" i="12"/>
  <c r="Q300" i="12"/>
  <c r="V300" i="12"/>
  <c r="G302" i="12"/>
  <c r="M302" i="12" s="1"/>
  <c r="I302" i="12"/>
  <c r="K302" i="12"/>
  <c r="O302" i="12"/>
  <c r="Q302" i="12"/>
  <c r="V302" i="12"/>
  <c r="G310" i="12"/>
  <c r="M310" i="12" s="1"/>
  <c r="I310" i="12"/>
  <c r="K310" i="12"/>
  <c r="O310" i="12"/>
  <c r="Q310" i="12"/>
  <c r="V310" i="12"/>
  <c r="G314" i="12"/>
  <c r="I314" i="12"/>
  <c r="K314" i="12"/>
  <c r="O314" i="12"/>
  <c r="Q314" i="12"/>
  <c r="V314" i="12"/>
  <c r="G317" i="12"/>
  <c r="M317" i="12" s="1"/>
  <c r="I317" i="12"/>
  <c r="K317" i="12"/>
  <c r="O317" i="12"/>
  <c r="Q317" i="12"/>
  <c r="V317" i="12"/>
  <c r="G319" i="12"/>
  <c r="M319" i="12" s="1"/>
  <c r="I319" i="12"/>
  <c r="K319" i="12"/>
  <c r="O319" i="12"/>
  <c r="Q319" i="12"/>
  <c r="V319" i="12"/>
  <c r="G321" i="12"/>
  <c r="M321" i="12" s="1"/>
  <c r="I321" i="12"/>
  <c r="K321" i="12"/>
  <c r="O321" i="12"/>
  <c r="Q321" i="12"/>
  <c r="V321" i="12"/>
  <c r="G323" i="12"/>
  <c r="M323" i="12" s="1"/>
  <c r="I323" i="12"/>
  <c r="K323" i="12"/>
  <c r="O323" i="12"/>
  <c r="Q323" i="12"/>
  <c r="V323" i="12"/>
  <c r="G325" i="12"/>
  <c r="M325" i="12" s="1"/>
  <c r="I325" i="12"/>
  <c r="K325" i="12"/>
  <c r="O325" i="12"/>
  <c r="Q325" i="12"/>
  <c r="V325" i="12"/>
  <c r="G327" i="12"/>
  <c r="M327" i="12" s="1"/>
  <c r="I327" i="12"/>
  <c r="K327" i="12"/>
  <c r="O327" i="12"/>
  <c r="Q327" i="12"/>
  <c r="V327" i="12"/>
  <c r="G331" i="12"/>
  <c r="M331" i="12" s="1"/>
  <c r="I331" i="12"/>
  <c r="K331" i="12"/>
  <c r="O331" i="12"/>
  <c r="Q331" i="12"/>
  <c r="V331" i="12"/>
  <c r="G335" i="12"/>
  <c r="M335" i="12" s="1"/>
  <c r="I335" i="12"/>
  <c r="K335" i="12"/>
  <c r="O335" i="12"/>
  <c r="Q335" i="12"/>
  <c r="V335" i="12"/>
  <c r="AE337" i="12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O8" i="14" l="1"/>
  <c r="K8" i="14"/>
  <c r="Q8" i="14"/>
  <c r="V8" i="13"/>
  <c r="I8" i="14"/>
  <c r="Q8" i="13"/>
  <c r="O8" i="13"/>
  <c r="K8" i="13"/>
  <c r="I8" i="13"/>
  <c r="V8" i="14"/>
  <c r="K5" i="16"/>
  <c r="F10" i="13" s="1"/>
  <c r="G10" i="13" s="1"/>
  <c r="M10" i="13" s="1"/>
  <c r="AF17" i="14"/>
  <c r="G43" i="1" s="1"/>
  <c r="H43" i="1" s="1"/>
  <c r="I43" i="1" s="1"/>
  <c r="G8" i="14"/>
  <c r="M104" i="12"/>
  <c r="M103" i="12" s="1"/>
  <c r="G103" i="12"/>
  <c r="I58" i="1" s="1"/>
  <c r="I88" i="17"/>
  <c r="E91" i="17" s="1"/>
  <c r="G91" i="17" s="1"/>
  <c r="G88" i="17"/>
  <c r="Q299" i="12"/>
  <c r="G143" i="12"/>
  <c r="I61" i="1" s="1"/>
  <c r="Q264" i="12"/>
  <c r="Q245" i="12"/>
  <c r="G184" i="12"/>
  <c r="I64" i="1" s="1"/>
  <c r="Q177" i="12"/>
  <c r="G313" i="12"/>
  <c r="I72" i="1" s="1"/>
  <c r="G252" i="12"/>
  <c r="I68" i="1" s="1"/>
  <c r="K143" i="12"/>
  <c r="I299" i="12"/>
  <c r="V264" i="12"/>
  <c r="Q184" i="12"/>
  <c r="M185" i="12"/>
  <c r="M184" i="12" s="1"/>
  <c r="V103" i="12"/>
  <c r="O264" i="12"/>
  <c r="K184" i="12"/>
  <c r="V177" i="12"/>
  <c r="I134" i="12"/>
  <c r="O299" i="12"/>
  <c r="K245" i="12"/>
  <c r="V148" i="12"/>
  <c r="Q103" i="12"/>
  <c r="M144" i="12"/>
  <c r="M143" i="12" s="1"/>
  <c r="M314" i="12"/>
  <c r="M313" i="12" s="1"/>
  <c r="V252" i="12"/>
  <c r="M255" i="12"/>
  <c r="M252" i="12" s="1"/>
  <c r="K252" i="12"/>
  <c r="V134" i="12"/>
  <c r="K103" i="12"/>
  <c r="AF337" i="12"/>
  <c r="V8" i="12"/>
  <c r="V299" i="12"/>
  <c r="I252" i="12"/>
  <c r="O184" i="12"/>
  <c r="I177" i="12"/>
  <c r="V114" i="12"/>
  <c r="I103" i="12"/>
  <c r="I313" i="12"/>
  <c r="I184" i="12"/>
  <c r="I276" i="17"/>
  <c r="E279" i="17" s="1"/>
  <c r="G279" i="17" s="1"/>
  <c r="G160" i="17"/>
  <c r="G232" i="17"/>
  <c r="I160" i="17"/>
  <c r="E163" i="17" s="1"/>
  <c r="G163" i="17" s="1"/>
  <c r="I232" i="17"/>
  <c r="E235" i="17" s="1"/>
  <c r="G235" i="17" s="1"/>
  <c r="G292" i="17"/>
  <c r="I292" i="17"/>
  <c r="E295" i="17" s="1"/>
  <c r="G295" i="17" s="1"/>
  <c r="G188" i="17"/>
  <c r="G276" i="17"/>
  <c r="I188" i="17"/>
  <c r="E191" i="17" s="1"/>
  <c r="G191" i="17" s="1"/>
  <c r="F39" i="1"/>
  <c r="F44" i="1" s="1"/>
  <c r="G23" i="1" s="1"/>
  <c r="F41" i="1"/>
  <c r="O313" i="12"/>
  <c r="V245" i="12"/>
  <c r="O195" i="12"/>
  <c r="K177" i="12"/>
  <c r="K148" i="12"/>
  <c r="O143" i="12"/>
  <c r="G114" i="12"/>
  <c r="I59" i="1" s="1"/>
  <c r="O103" i="12"/>
  <c r="Q40" i="12"/>
  <c r="Q8" i="12"/>
  <c r="K313" i="12"/>
  <c r="G299" i="12"/>
  <c r="I71" i="1" s="1"/>
  <c r="G134" i="12"/>
  <c r="I60" i="1" s="1"/>
  <c r="V40" i="12"/>
  <c r="O8" i="12"/>
  <c r="V195" i="12"/>
  <c r="I143" i="12"/>
  <c r="O114" i="12"/>
  <c r="I264" i="12"/>
  <c r="Q252" i="12"/>
  <c r="O245" i="12"/>
  <c r="I148" i="12"/>
  <c r="O134" i="12"/>
  <c r="Q114" i="12"/>
  <c r="M18" i="12"/>
  <c r="O280" i="12"/>
  <c r="I280" i="12"/>
  <c r="O148" i="12"/>
  <c r="K8" i="12"/>
  <c r="Q313" i="12"/>
  <c r="K264" i="12"/>
  <c r="Q195" i="12"/>
  <c r="V313" i="12"/>
  <c r="K299" i="12"/>
  <c r="V280" i="12"/>
  <c r="G264" i="12"/>
  <c r="I69" i="1" s="1"/>
  <c r="O252" i="12"/>
  <c r="I245" i="12"/>
  <c r="K195" i="12"/>
  <c r="V184" i="12"/>
  <c r="O177" i="12"/>
  <c r="G148" i="12"/>
  <c r="I62" i="1" s="1"/>
  <c r="V143" i="12"/>
  <c r="Q134" i="12"/>
  <c r="K114" i="12"/>
  <c r="K40" i="12"/>
  <c r="F40" i="1"/>
  <c r="K280" i="12"/>
  <c r="Q148" i="12"/>
  <c r="G177" i="12"/>
  <c r="I63" i="1" s="1"/>
  <c r="O40" i="12"/>
  <c r="I8" i="12"/>
  <c r="Q280" i="12"/>
  <c r="G245" i="12"/>
  <c r="I67" i="1" s="1"/>
  <c r="I195" i="12"/>
  <c r="M177" i="12"/>
  <c r="Q143" i="12"/>
  <c r="K134" i="12"/>
  <c r="I114" i="12"/>
  <c r="I40" i="12"/>
  <c r="G8" i="12"/>
  <c r="M8" i="14"/>
  <c r="M148" i="12"/>
  <c r="M245" i="12"/>
  <c r="M280" i="12"/>
  <c r="M40" i="12"/>
  <c r="M299" i="12"/>
  <c r="M195" i="12"/>
  <c r="G195" i="12"/>
  <c r="I66" i="1" s="1"/>
  <c r="G40" i="12"/>
  <c r="I57" i="1" s="1"/>
  <c r="M33" i="12"/>
  <c r="G280" i="12"/>
  <c r="I70" i="1" s="1"/>
  <c r="M265" i="12"/>
  <c r="M264" i="12" s="1"/>
  <c r="M137" i="12"/>
  <c r="M134" i="12" s="1"/>
  <c r="M118" i="12"/>
  <c r="M114" i="12" s="1"/>
  <c r="G337" i="12" l="1"/>
  <c r="G17" i="14"/>
  <c r="I73" i="1"/>
  <c r="G236" i="17"/>
  <c r="G29" i="17" s="1"/>
  <c r="G192" i="17"/>
  <c r="G28" i="17" s="1"/>
  <c r="G92" i="17"/>
  <c r="G26" i="17" s="1"/>
  <c r="G164" i="17"/>
  <c r="G27" i="17" s="1"/>
  <c r="M8" i="12"/>
  <c r="G280" i="17"/>
  <c r="G30" i="17" s="1"/>
  <c r="G296" i="17"/>
  <c r="G31" i="17" s="1"/>
  <c r="I56" i="1"/>
  <c r="A23" i="1"/>
  <c r="G32" i="17" l="1"/>
  <c r="F11" i="13" s="1"/>
  <c r="G11" i="13" s="1"/>
  <c r="M11" i="13" s="1"/>
  <c r="M8" i="13" s="1"/>
  <c r="G41" i="1"/>
  <c r="I16" i="1"/>
  <c r="A24" i="1"/>
  <c r="G24" i="1"/>
  <c r="AF13" i="13" l="1"/>
  <c r="G40" i="1" s="1"/>
  <c r="H40" i="1" s="1"/>
  <c r="I40" i="1" s="1"/>
  <c r="G8" i="13"/>
  <c r="G13" i="13" s="1"/>
  <c r="H41" i="1"/>
  <c r="G39" i="1" l="1"/>
  <c r="H39" i="1" s="1"/>
  <c r="I74" i="1"/>
  <c r="I75" i="1" s="1"/>
  <c r="J65" i="1" s="1"/>
  <c r="G42" i="1"/>
  <c r="H42" i="1" s="1"/>
  <c r="I42" i="1" s="1"/>
  <c r="I41" i="1"/>
  <c r="I17" i="1"/>
  <c r="I21" i="1" s="1"/>
  <c r="G44" i="1" l="1"/>
  <c r="G25" i="1" s="1"/>
  <c r="H44" i="1"/>
  <c r="I44" i="1"/>
  <c r="J56" i="1"/>
  <c r="J59" i="1"/>
  <c r="J64" i="1"/>
  <c r="J71" i="1"/>
  <c r="J62" i="1"/>
  <c r="J63" i="1"/>
  <c r="J69" i="1"/>
  <c r="J67" i="1"/>
  <c r="J60" i="1"/>
  <c r="J61" i="1"/>
  <c r="J73" i="1"/>
  <c r="J68" i="1"/>
  <c r="J66" i="1"/>
  <c r="J57" i="1"/>
  <c r="J74" i="1"/>
  <c r="J70" i="1"/>
  <c r="J72" i="1"/>
  <c r="J58" i="1"/>
  <c r="I39" i="1"/>
  <c r="G28" i="1" l="1"/>
  <c r="A25" i="1"/>
  <c r="J75" i="1"/>
  <c r="J42" i="1"/>
  <c r="J39" i="1"/>
  <c r="J40" i="1"/>
  <c r="J41" i="1"/>
  <c r="J43" i="1"/>
  <c r="J44" i="1" l="1"/>
  <c r="A26" i="1"/>
  <c r="G26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7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7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<sst xmlns="http://schemas.openxmlformats.org/spreadsheetml/2006/main" count="2546" uniqueCount="1028">
  <si>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</si>
  <si>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</si>
  <si>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</si>
  <si>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</si>
  <si>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</si>
  <si>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</si>
  <si>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</si>
  <si>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</si>
  <si>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</si>
  <si>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</si>
  <si>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</si>
  <si>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</si>
  <si>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</si>
  <si>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</si>
  <si>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</si>
  <si>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</si>
  <si>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</si>
  <si>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</si>
  <si>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</si>
  <si>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</si>
  <si>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</si>
  <si>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</si>
  <si>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</si>
  <si>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</si>
  <si>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</si>
  <si>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</si>
  <si>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</si>
  <si>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</si>
  <si>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</si>
  <si>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</si>
  <si>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</si>
  <si>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</si>
  <si>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</si>
  <si>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</si>
  <si>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</si>
  <si>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</si>
  <si>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</si>
  <si>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</si>
  <si>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</si>
  <si>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</si>
  <si>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</si>
  <si>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20-24</t>
  </si>
  <si>
    <t>Rekonstrukce a rozvoj koupaliště Polanka</t>
  </si>
  <si>
    <t>Stavba</t>
  </si>
  <si>
    <t>VÍCEÚČELOVÝ BAZÉN, DĚTSKÝ BAZÉN, DĚTSKÉ BROUZDALIŠTĚ, SKOKANSKÝ BAZÉN,TOBOGÁNOVÁ VĚŽ</t>
  </si>
  <si>
    <t>D 1.1 + D1.2</t>
  </si>
  <si>
    <t>Architektonicko stavební a stavebně konstrukční řešení</t>
  </si>
  <si>
    <t>D 1.4</t>
  </si>
  <si>
    <t>Technika prostředí staveb</t>
  </si>
  <si>
    <t>D 1.5</t>
  </si>
  <si>
    <t>Interiér</t>
  </si>
  <si>
    <t>Celkem za stavbu</t>
  </si>
  <si>
    <t>CZK</t>
  </si>
  <si>
    <t>#POPS</t>
  </si>
  <si>
    <t>Popis stavby: SO 20-24 - Rekonstrukce a rozvoj koupaliště Polanka</t>
  </si>
  <si>
    <t>#POPO</t>
  </si>
  <si>
    <t>Popis objektu: SO 20-24 - VÍCEÚČELOVÝ BAZÉN, DĚTSKÝ BAZÉN, DĚTSKÉ BROUZDALIŠTĚ, SKOKANSKÝ BAZÉN,TOBOGÁNOVÁ VĚŽ</t>
  </si>
  <si>
    <t>#POPR</t>
  </si>
  <si>
    <t>Popis rozpočtu: D 1.1 + D1.2 - Architektonicko stavební a stavebně konstrukční řešení</t>
  </si>
  <si>
    <t>Popis rozpočtu: D 1.4 - Technika prostředí staveb</t>
  </si>
  <si>
    <t>Popis rozpočtu: D 1.5 - Interiér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</si>
  <si>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</si>
  <si>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</si>
  <si>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</si>
  <si>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</si>
  <si>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</si>
  <si>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</si>
  <si>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</si>
  <si>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</si>
  <si>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</si>
  <si>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</si>
  <si>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</si>
  <si>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</si>
  <si>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</si>
  <si>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</si>
  <si>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</si>
  <si>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</si>
  <si>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93</t>
  </si>
  <si>
    <t>Dokončovací práce inženýrských staveb</t>
  </si>
  <si>
    <t>96</t>
  </si>
  <si>
    <t>Bourání konstrukcí</t>
  </si>
  <si>
    <t>711</t>
  </si>
  <si>
    <t>Izolace proti vodě</t>
  </si>
  <si>
    <t>713</t>
  </si>
  <si>
    <t>Izolace tepelné</t>
  </si>
  <si>
    <t>762</t>
  </si>
  <si>
    <t>Konstrukce tesařské</t>
  </si>
  <si>
    <t>766</t>
  </si>
  <si>
    <t>Konstrukce truhlářské</t>
  </si>
  <si>
    <t>767</t>
  </si>
  <si>
    <t>Konstrukce zámečnické</t>
  </si>
  <si>
    <t>777</t>
  </si>
  <si>
    <t>Podlahy ze syntetických hmot</t>
  </si>
  <si>
    <t>783</t>
  </si>
  <si>
    <t>Nátěry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</si>
  <si>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</si>
  <si>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</si>
  <si>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</si>
  <si>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</si>
  <si>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</si>
  <si>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</si>
  <si>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</si>
  <si>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</si>
  <si>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</si>
  <si>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</si>
  <si>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</si>
  <si>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</si>
  <si>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</si>
  <si>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</si>
  <si>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</si>
  <si>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</si>
  <si>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</si>
  <si>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</si>
  <si>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</si>
  <si>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</si>
  <si>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</si>
  <si>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</si>
  <si>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</si>
  <si>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</si>
  <si>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</si>
  <si>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</si>
  <si>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</si>
  <si>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</si>
  <si>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</si>
  <si>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</si>
  <si>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</si>
  <si>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</si>
  <si>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115101241R01</t>
  </si>
  <si>
    <t>Čerpání vody, včetně pohotovosti záložní čerpací stanice, beton. skruží, odvod vody do řeky Jihlavy</t>
  </si>
  <si>
    <t>h</t>
  </si>
  <si>
    <t>Vlastní</t>
  </si>
  <si>
    <t>Práce</t>
  </si>
  <si>
    <t>Běžná</t>
  </si>
  <si>
    <t>POL1_</t>
  </si>
  <si>
    <t>Množství měrných jednotek je doba, po kterou je čerpadlo v provozu. Množství m.j. je uvedeno dle předpokladu, celková cena této práce se stanoví podle skutečnosti při provádění stavebních prací.</t>
  </si>
  <si>
    <t>POP</t>
  </si>
  <si>
    <t>24*30*3*3</t>
  </si>
  <si>
    <t>VV</t>
  </si>
  <si>
    <t>215901101RT5</t>
  </si>
  <si>
    <t>Zhutnění podloží z hornin nesoudržných do 92% PS vibrační deskou</t>
  </si>
  <si>
    <t>m2</t>
  </si>
  <si>
    <t>13,7*8,5</t>
  </si>
  <si>
    <t>23,2*10,7</t>
  </si>
  <si>
    <t>50*21</t>
  </si>
  <si>
    <t>25*12,5</t>
  </si>
  <si>
    <t>5*8</t>
  </si>
  <si>
    <t>131301113R00</t>
  </si>
  <si>
    <t>Hloubení nezapaž. jam hor.4 do 10000 m3, STROJNĚ</t>
  </si>
  <si>
    <t>m3</t>
  </si>
  <si>
    <t>3,1*13,7*8,5+2,75*3,1/2*8,5*2</t>
  </si>
  <si>
    <t>23,2*10,7*3,2+2,88*3,2/2*13,67*2+28,9*2,88*3,2/2</t>
  </si>
  <si>
    <t>50*21*2,5</t>
  </si>
  <si>
    <t>25*12,5*1,5</t>
  </si>
  <si>
    <t>5*8,5*1,0</t>
  </si>
  <si>
    <t>-(1223,6+77,05+254,4+55,2+3,12)</t>
  </si>
  <si>
    <t>131301119R00</t>
  </si>
  <si>
    <t>Příplatek za lepivost - hloubení nezap.jam v hor.4</t>
  </si>
  <si>
    <t>174101101R00</t>
  </si>
  <si>
    <t>Zásyp jam, rýh, šachet se zhutněním</t>
  </si>
  <si>
    <t>včetně strojního přemístění materiálu pro zásyp ze vzdálenosti do 10 m od okraje zásypu</t>
  </si>
  <si>
    <t>2,75*3,1/2*8,5*2</t>
  </si>
  <si>
    <t>2,88*3,2/2*13,67*2+28,9*2,88*3,2/2</t>
  </si>
  <si>
    <t>zasypání septiku : 120</t>
  </si>
  <si>
    <t>161101101R00</t>
  </si>
  <si>
    <t>Svislé přemístění výkopku z hor.1-4 do 2,5 m</t>
  </si>
  <si>
    <t>162201101R00</t>
  </si>
  <si>
    <t>Vodorovné přemístění výkopku z hor.1-4 do 20 m</t>
  </si>
  <si>
    <t>167101101R00</t>
  </si>
  <si>
    <t>Nakládání výkopku z hor.1-4 v množství do 100 m3</t>
  </si>
  <si>
    <t>Odkaz na mn. položky pořadí 3 : 3009,85942</t>
  </si>
  <si>
    <t>Odkaz na mn. položky pořadí 5 : 451,61642*-1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</si>
  <si>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</si>
  <si>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</si>
  <si>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</si>
  <si>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</si>
  <si>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</si>
  <si>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</si>
  <si>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</si>
  <si>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</si>
  <si>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229942113R01</t>
  </si>
  <si>
    <t>m</t>
  </si>
  <si>
    <t>Včetně vyčištění vrtu, dodání a výrobu cementové zálivky, sestavení mikropiloty, veškeré úpravy po injektování.</t>
  </si>
  <si>
    <t>271313511R00</t>
  </si>
  <si>
    <t>Beton podkladní pod základové konstrukce, prostý C12/16 - X0</t>
  </si>
  <si>
    <t>PDL/01-04 Strojovna čerpadel I : 0,1*9,9*21,535+0,46*0,1*(9,2*2+2,2+0,8*2+2,5*2+2,2*2)</t>
  </si>
  <si>
    <t>Strojovna čerpadel II : 0,1*8,5*12,1-0,6*0,9*0,1+0,1*0,46*(4+3,4)*2</t>
  </si>
  <si>
    <t>víceúč.bazén : 1186,81*0,1</t>
  </si>
  <si>
    <t>dětský baz. : 380,25*0,1</t>
  </si>
  <si>
    <t>dět.brouz. : 54*0,1</t>
  </si>
  <si>
    <t>274313311R00</t>
  </si>
  <si>
    <t xml:space="preserve">Beton základových pasů prostý C 8/10 </t>
  </si>
  <si>
    <t>VÍCEÚČELOVÝ BAZÉN : 114,79</t>
  </si>
  <si>
    <t>dětská bazén : 52,14</t>
  </si>
  <si>
    <t>275321411R00</t>
  </si>
  <si>
    <t>Železobeton základových patek C 25/30</t>
  </si>
  <si>
    <t>pod terasu : 8*0,6*0,6*0,4</t>
  </si>
  <si>
    <t>pod tobogány : 3*3*1*3+5*1,2*1,2*1</t>
  </si>
  <si>
    <t>275361821R00</t>
  </si>
  <si>
    <t>Výztuž základových patek z betonářské oceli B500B (10 505)</t>
  </si>
  <si>
    <t>t</t>
  </si>
  <si>
    <t>(3*3*1*3+5*1,2*1,2*1)*120/1000</t>
  </si>
  <si>
    <t>273323611RV1</t>
  </si>
  <si>
    <t>Železobeton základových desek vodostavební C 30/37 XC4, XD2, XA1, - Typ WU3, vodonepropustný</t>
  </si>
  <si>
    <t>Strojovna čerpadel I : 9,9*21,535*0,3+(0,6+0,3)*0,3/2*(9,2*2+2,2+0,8*2+2,5*2+2,2*2)</t>
  </si>
  <si>
    <t>Strojovna čerpadel II : 8,5*12,1*0,3-0,6*0,9*0,3+(0,6+0,3)*0,3/2*(4+3,4)*2</t>
  </si>
  <si>
    <t>273323411RV1</t>
  </si>
  <si>
    <t>víceúč.baz : 1186,81*0,25</t>
  </si>
  <si>
    <t>dětský baz : 380,25*0,25</t>
  </si>
  <si>
    <t>brouzdaliště : 54*0,25</t>
  </si>
  <si>
    <t>nadbetonování desek : 116,35+42,42+6,48</t>
  </si>
  <si>
    <t>273351215R00</t>
  </si>
  <si>
    <t>Bednění stěn základových desek - zřízení</t>
  </si>
  <si>
    <t>Strojovna čerpadel I : (9,9+21,535)*2*0,4+0,524*(9,2*2+2,2+0,8*2+2,5*2+2,2*2)+0,35*(3,2+1+3+1+1+1,3)*2</t>
  </si>
  <si>
    <t>Strojovna čerpadel II : (8,5+12,1+0,6)*2*0,4+0,524*(4+3,4)*2+0,3*(2,2+2,8)*2</t>
  </si>
  <si>
    <t>(9,9+21,535)*2*0,25+(23,405+51,2)*2*0,25+0,25*2*(12,5+25)+(5+8)*2*0,25</t>
  </si>
  <si>
    <t>273351216R00</t>
  </si>
  <si>
    <t>Bednění stěn základových desek - odstranění</t>
  </si>
  <si>
    <t>Včetně očištění, vytřídění a uložení bednicího materiálu.</t>
  </si>
  <si>
    <t>Odkaz na mn. položky pořadí 20 : 155,04160</t>
  </si>
  <si>
    <t>273361821R00</t>
  </si>
  <si>
    <t>Výztuž základových desek z betonářské oceli B500B (10 505)</t>
  </si>
  <si>
    <t>100,91595*165/1000</t>
  </si>
  <si>
    <t>patky pod terasu : 1,152*100/1000</t>
  </si>
  <si>
    <t>pod bazény : 405,265*120/1000</t>
  </si>
  <si>
    <t>nadbetonování : (6,48+42,42+116,35)*120/1000</t>
  </si>
  <si>
    <t>279323511RV1</t>
  </si>
  <si>
    <t>Železobeton základových zdí vodostavební C 30/37 XC4, XD2, XA1, - Typ WU3, vodonepropustný</t>
  </si>
  <si>
    <t>Strojovna čerpadel I : (2,35*(9,9+21,535)*2+2,35*(9,3*2+10,5+1)+(0,395+0,34)*(2,2+9,2+1,1+1+0,8))*0,3</t>
  </si>
  <si>
    <t>Strojovna čerpadel II : (2,2*(8,5+12,1+0,6)*2+(6+3,05)*2,2+0,5*(1+1,4))*0,3</t>
  </si>
  <si>
    <t>279351105R00</t>
  </si>
  <si>
    <t>Bednění stěn základových zdí, oboustranné - zřízení</t>
  </si>
  <si>
    <t>Strojovna čerpadel I : (2,35*(9,9+21,535)*2+2,35*(9,3*2+10,5+1)+(0,395+0,34)*(2,2+9,2+1,1+1+0,8))*2</t>
  </si>
  <si>
    <t>Strojovna čerpadel II : (2,2*(8,5+12,1+0,6)*2+(6+3,05)*2,2+0,5*(1+1,4))*2</t>
  </si>
  <si>
    <t>279351106R00</t>
  </si>
  <si>
    <t>Bednění stěn základových zdí, oboustranné - odstranění</t>
  </si>
  <si>
    <t>Včetně  očištění, vytřídění a uložení bednicího materiálu.</t>
  </si>
  <si>
    <t>Odkaz na mn. položky pořadí 24 : 686,76000</t>
  </si>
  <si>
    <t>279361821R00</t>
  </si>
  <si>
    <t>Výztuž základových zdí z betonářské oceli B500B (10 505)</t>
  </si>
  <si>
    <t>103,014*140/1000</t>
  </si>
  <si>
    <t>274272120RT5</t>
  </si>
  <si>
    <t>Zdivo základové z bednicích tvárnic, tl. 200 mm výplň tvárnic betonem C 25/30</t>
  </si>
  <si>
    <t>0,3*0,75*4+0,3*1*4</t>
  </si>
  <si>
    <t>2,1*0,2*100/1000</t>
  </si>
  <si>
    <t>330321411R00</t>
  </si>
  <si>
    <t>Beton sloupů a pilířů vodostavební C 30/37 XC4, XD2, XA1, - Typ WU3, vodonepropustný</t>
  </si>
  <si>
    <t>0,25*0,25*2*2,2</t>
  </si>
  <si>
    <t>331351101R00</t>
  </si>
  <si>
    <t>Bednění sloupů čtyřúhelníkového průřezu - zřízení</t>
  </si>
  <si>
    <t>(0,25+0,25)*2*2,2*2</t>
  </si>
  <si>
    <t>331351102R00</t>
  </si>
  <si>
    <t>Bednění sloupů čtyřúhelníkového průřezu - odstranění</t>
  </si>
  <si>
    <t>Odkaz na mn. položky pořadí 30 : 4,40000</t>
  </si>
  <si>
    <t>331361721R00</t>
  </si>
  <si>
    <t>Výztuž sloupů hranatých z oceli BSt 500 S</t>
  </si>
  <si>
    <t>0,275*140/1000</t>
  </si>
  <si>
    <t>411321515R00</t>
  </si>
  <si>
    <t>Stropy deskové ze železobetonu C 30/37 XC4, XD1</t>
  </si>
  <si>
    <t>Strojovna čerpadel I : 0,2*9,9*21,535-2,3*6,1*0,2+0,34*0,2*(2,3+6,1)*2+2,3*6,1*0,16-(0,8*0,8*2+0,4*0,6*2+0,4*1*2+1,2*0,8)*0,16</t>
  </si>
  <si>
    <t>Strojovna čerpadel II : 0,2*8,5*12,1-0,6*0,9*0,2-2*4,9*0,2+2*4,9*0,16+0,34*(2+4,9)*2*0,2-(0,4*0,4*2+0,8*0,8+0,8*1,2+1,2*0,4*2)*0,16</t>
  </si>
  <si>
    <t>411361721R00</t>
  </si>
  <si>
    <t>Výztuž stropů z oceli Bst 500 S</t>
  </si>
  <si>
    <t>63,2049*165/1000</t>
  </si>
  <si>
    <t>411351101RT4</t>
  </si>
  <si>
    <t>Bednění stropů deskových, bednění vlastní -zřízení systémové, včetně podepření, tl. stropu do 24 cm</t>
  </si>
  <si>
    <t>9,9*21,535+8,5*12,1-0,6*0,9</t>
  </si>
  <si>
    <t>411351102R00</t>
  </si>
  <si>
    <t>Bednění stropů deskových, vlastní - odstranění</t>
  </si>
  <si>
    <t>Odkaz na mn. položky pořadí 35 : 315,50650</t>
  </si>
  <si>
    <t>411351801R00</t>
  </si>
  <si>
    <t>Bednění čel stropních desek, zřízení</t>
  </si>
  <si>
    <t>Strojovna čerpadel I : (9,9+21,535)*2+(2,3+6,1)*2+2*(0,8+0,8+0,8+0,8+0,6*2+0,8*2+0,6*2+1*2+1,2+0,8)</t>
  </si>
  <si>
    <t>Strojovna čerpadel II : (8,5+12,1)*2+2*(2+4,9)+2*(0,8+0,8+0,4+0,4+1,2+0,8+1,2*2+0,4*2+0,4*2)</t>
  </si>
  <si>
    <t>411351802R00</t>
  </si>
  <si>
    <t>Bednění čel stropních desek, odstranění</t>
  </si>
  <si>
    <t>Odkaz na mn. položky pořadí 37 : 173,87000</t>
  </si>
  <si>
    <t>457311116R01</t>
  </si>
  <si>
    <t>Cementový potěr pro spádové konstrukce C30 kód spec.stand.601</t>
  </si>
  <si>
    <t>PDL/01prům.tl.50mm : (32,55+70,74)*0,05</t>
  </si>
  <si>
    <t>PDL/02 prům.tl.50mm : (61,9+32,3+58,92+16,5)*0,05</t>
  </si>
  <si>
    <t>SCH01 prům.tl.50mm : (6,1*2,31+4,9*2)*0,05</t>
  </si>
  <si>
    <t>SCH02 prům.tl.100mm : (9,9*21,535+8,5*12,1-(6,1*2,31+4,9*2))*0,1</t>
  </si>
  <si>
    <t>564251111R00</t>
  </si>
  <si>
    <t>Podklad ze štěrkopísku po zhutnění tloušťky 15 cm</t>
  </si>
  <si>
    <t>PDL/05 : 145,4</t>
  </si>
  <si>
    <t>564861111R00</t>
  </si>
  <si>
    <t>Podklad ze štěrkový po zhutnění tloušťky 20 cm fr.32-63mm</t>
  </si>
  <si>
    <t>PDL/06 : 32,38</t>
  </si>
  <si>
    <t>460030061RT2</t>
  </si>
  <si>
    <t>Kladení dlažby do lože z písku včetně dodávky dlaždic 40/40/5</t>
  </si>
  <si>
    <t>PDL/05 : (145,4/3-0,46667)*0,4*0,4</t>
  </si>
  <si>
    <t>624896000R00</t>
  </si>
  <si>
    <t>Vyspravení povrchů ocelové konstrukce</t>
  </si>
  <si>
    <t>Indiv</t>
  </si>
  <si>
    <t>Odkaz na mn. položky pořadí 104 : 177,72140</t>
  </si>
  <si>
    <t>624472525R00</t>
  </si>
  <si>
    <t>Oprava vnější beton.konstr.pl.do 0,5 m2 tl.25 mm</t>
  </si>
  <si>
    <t>kus</t>
  </si>
  <si>
    <t>odhad : 10</t>
  </si>
  <si>
    <t>631315621R00</t>
  </si>
  <si>
    <t>Mazanina betonová tl. 12 - 24 cm C 20/25 XC1</t>
  </si>
  <si>
    <t>Včetně vytvoření dilatačních spár, bez zaplnění.</t>
  </si>
  <si>
    <t>PDL/03 : 0,8*7,1*0,2+1,9*0,6*0,2+0,4*1,95*0,2+1,2*2,2*0,2+1,6*0,8*0,2+0,9*4,3*0,2</t>
  </si>
  <si>
    <t>PDL/04 : 3,5*1,2*0,25+3,9*1,2*0,25</t>
  </si>
  <si>
    <t>631315711RN5</t>
  </si>
  <si>
    <t>Mazanina betonová tl. 12 - 24 cm C 25/30 z betonu mrazuvzdorného</t>
  </si>
  <si>
    <t>PDL/06 : 32,38*0,15</t>
  </si>
  <si>
    <t>631319185R00</t>
  </si>
  <si>
    <t>Příplatek za sklon mazaniny 15°-35°  tl.12 - 24 cm</t>
  </si>
  <si>
    <t>Odkaz na mn. položky pořadí 46 : 4,85700</t>
  </si>
  <si>
    <t>631319155R00</t>
  </si>
  <si>
    <t>Příplatek za přehlaz. mazanin pod povlaky tl. 24cm</t>
  </si>
  <si>
    <t>Odkaz na mn. položky pořadí 45 : 5,29800</t>
  </si>
  <si>
    <t>631319175R00</t>
  </si>
  <si>
    <t>Příplatek za stržení povrchu mazaniny tl. 24 cm</t>
  </si>
  <si>
    <t>631351101R00</t>
  </si>
  <si>
    <t>Bednění stěn, rýh a otvorů v podlahách - zřízení</t>
  </si>
  <si>
    <t>(3,5+1,2+3,9+1,2)*2*0,25</t>
  </si>
  <si>
    <t>(0,8+7,1+1,9+0,6+0,4+1,95+1,2+2,2+1,6+0,8+0,9+4,3)*2*0,2</t>
  </si>
  <si>
    <t>631351102R00</t>
  </si>
  <si>
    <t>Bednění stěn, rýh a otvorů v podlahách -odstranění</t>
  </si>
  <si>
    <t>Odkaz na mn. položky pořadí 50 : 14,40000</t>
  </si>
  <si>
    <t>631361921RT2</t>
  </si>
  <si>
    <t>Výztuž mazanin svařovanou sítí KD 35, drát d 5,0 mm, oko 100 x 100 mm</t>
  </si>
  <si>
    <t>(3,5*1,2+3,9*1,2)*3,113/1000*1,1</t>
  </si>
  <si>
    <t>(0,8*7,1+1,9*0,6+0,4*1,95+1,2*2,2+1,6*0,8+0,9*4,3)*3,113/1000*1,1</t>
  </si>
  <si>
    <t>631361921RT4</t>
  </si>
  <si>
    <t>Výztuž mazanin svařovanou sítí KH 30, drát d 6,0 mm, oko 100 x 100 mm</t>
  </si>
  <si>
    <t>32,38*4,4/1000*1,1</t>
  </si>
  <si>
    <t>631571003R01</t>
  </si>
  <si>
    <t>Násyp z jemného štěrku tl.50mm, fr.4/8mm, zhutněný</t>
  </si>
  <si>
    <t>víceúčel baz : 823,21*0,05</t>
  </si>
  <si>
    <t>dětsk baz. : 247,69*0,05</t>
  </si>
  <si>
    <t>brouzdaliště : 33,75*0,05</t>
  </si>
  <si>
    <t>939941112R00</t>
  </si>
  <si>
    <t>Těsnění pracovní spáry plechem mezi dnem a stěnou</t>
  </si>
  <si>
    <t>Strojovna čerpadel I : (9,9+21,535)*2+10,5+1+9,3*2</t>
  </si>
  <si>
    <t>Strojovna čerpadel II : (8,5+12,1)*2+0,6*2+6,3+3,05</t>
  </si>
  <si>
    <t>939941113R00</t>
  </si>
  <si>
    <t>2,35*2*2+3,04+2,35+2,35*4</t>
  </si>
  <si>
    <t>2,35*2+2,35*4</t>
  </si>
  <si>
    <t>970051300R00</t>
  </si>
  <si>
    <t>Vrtání jádrové do ŽB do D 400 mm</t>
  </si>
  <si>
    <t>21*0,3</t>
  </si>
  <si>
    <t>27*0,3</t>
  </si>
  <si>
    <t>970051250R00</t>
  </si>
  <si>
    <t>Vrtání jádrové do ŽB do D 250 mm</t>
  </si>
  <si>
    <t>17*0,3</t>
  </si>
  <si>
    <t>970051130R00</t>
  </si>
  <si>
    <t>Vrtání jádrové do ŽB do D 130 mm</t>
  </si>
  <si>
    <t>59*0,3</t>
  </si>
  <si>
    <t>711172559R00</t>
  </si>
  <si>
    <t>Provedení izolace proti vlhkosti na ploše svislé, fólií, volně</t>
  </si>
  <si>
    <t>S/02 : (9,9+21,535)*2*1</t>
  </si>
  <si>
    <t>(8,5+12,1)*2*1</t>
  </si>
  <si>
    <t>711191175R00</t>
  </si>
  <si>
    <t>Izolace proti vlhkosti, kotvení pásek š.50 mm</t>
  </si>
  <si>
    <t>((9,9+21,535)*2+(8,5+12,1)*2)*2</t>
  </si>
  <si>
    <t>712372111R00</t>
  </si>
  <si>
    <t>Provedení povlakové krytiny střech do 10°, fólií kotvenou do betonového podkladu, 4 kotvy/m2</t>
  </si>
  <si>
    <t>včetně ukotvení k podkladu hmoždinkami, svaření všech spojů a překrytí kotev fólií.</t>
  </si>
  <si>
    <t>SCH01 : 6,1*2,31+4,9*2</t>
  </si>
  <si>
    <t>SCH02 : 9,9*21,535+8,5*12,1-(6,1*2,31+4,9*2)</t>
  </si>
  <si>
    <t>712861703R00</t>
  </si>
  <si>
    <t>Provedení povlakové krytiny střech, samostatné vytažení povlaku, fólie lepená celoplošně</t>
  </si>
  <si>
    <t>(6,1+2,31)*2*0,25</t>
  </si>
  <si>
    <t>(4,9+2)*2*0,225</t>
  </si>
  <si>
    <t>283220013R</t>
  </si>
  <si>
    <t>Fólie izolační z PVC-P, tl. 2,0 mm kód spec.stand.504</t>
  </si>
  <si>
    <t>SPCM</t>
  </si>
  <si>
    <t>Specifikace</t>
  </si>
  <si>
    <t>POL3_</t>
  </si>
  <si>
    <t>SCH01 : (6,1*2,31+4,9*2)*1,1</t>
  </si>
  <si>
    <t>283220020R</t>
  </si>
  <si>
    <t>Fólie izolační z PVC-P  tl. 2,0 mm kód spec.stand.508</t>
  </si>
  <si>
    <t>S/02 : (9,9+21,535)*2*1*1,1</t>
  </si>
  <si>
    <t>(8,5+12,1)*2*1*1,1</t>
  </si>
  <si>
    <t>SCH02 : (9,9*21,535+8,5*12,1-(6,1*2,31+4,9*2))*1,1</t>
  </si>
  <si>
    <t>(6,1+2,31)*2*0,25*1,1</t>
  </si>
  <si>
    <t>(4,9+2)*2*0,225*1,1</t>
  </si>
  <si>
    <t>711191272R00</t>
  </si>
  <si>
    <t>Provedení izolace proti vlhkosti na ploše svislé, ochrannou textilií</t>
  </si>
  <si>
    <t>S/02 : (9,9+21,535)*2*3*2</t>
  </si>
  <si>
    <t>(8,5+12,1)*2*2,82*2</t>
  </si>
  <si>
    <t>711191172R00</t>
  </si>
  <si>
    <t>Provedení izolace proti vlhkosti na ploše vodorovné, ochrannou textilií</t>
  </si>
  <si>
    <t>SCH02 : (9,9*21,535+8,5*12,1-(6,1*2,31+4,9*2))*3</t>
  </si>
  <si>
    <t>bazény PDL/07 : 1186,81+380,25+54</t>
  </si>
  <si>
    <t>69366198R</t>
  </si>
  <si>
    <t>Geotextilie 300 g/m2 ze 100% PP</t>
  </si>
  <si>
    <t>S/02 : (9,9+21,535)*2*3*2*1,1</t>
  </si>
  <si>
    <t>(8,5+12,1)*2*2,82*2*1,1</t>
  </si>
  <si>
    <t>SCH02 : (9,9*21,535+8,5*12,1-(6,1*2,31+4,9*2))*1,1*3</t>
  </si>
  <si>
    <t>bazény PDL/07 : (1186,81+380,25+54)*1,1</t>
  </si>
  <si>
    <t>711823121R00</t>
  </si>
  <si>
    <t>Montáž nopové fólie svisle</t>
  </si>
  <si>
    <t>S/02 : (9,9+21,535)*2*3</t>
  </si>
  <si>
    <t>(8,5+12,1)*2*2,82</t>
  </si>
  <si>
    <t>283231415R</t>
  </si>
  <si>
    <t>Fólie nopová z vysokohustotního PE (HDPE) tl. 0,5 mm 1,0 x 20 m, výška nopu 8mm kÓd spec.stand.507</t>
  </si>
  <si>
    <t>S/02 : (9,9+21,535)*2*3*1,1</t>
  </si>
  <si>
    <t>(8,5+12,1)*2*2,82*1,1</t>
  </si>
  <si>
    <t>711792183R00</t>
  </si>
  <si>
    <t>Provedení detailů dilatačních spár,na ploše svislé, systémovým spojovacím/ukončovacím těsnícím pásem kód spec.stand.509</t>
  </si>
  <si>
    <t>(9,9+21,535)*2+(8,5+12,1)*2</t>
  </si>
  <si>
    <t>998711101R00</t>
  </si>
  <si>
    <t>Přesun hmot pro izolace proti vodě, výšky do 6 m</t>
  </si>
  <si>
    <t>Odkaz na hmot. položky pořadí 61 : 0,08950</t>
  </si>
  <si>
    <t>Odkaz na hmot. položky pořadí 63 : 0,00621</t>
  </si>
  <si>
    <t>Odkaz na hmot. položky pořadí 64 : 0,05782</t>
  </si>
  <si>
    <t>Odkaz na hmot. položky pořadí 65 : 0,79900</t>
  </si>
  <si>
    <t>Odkaz na hmot. položky pořadí 68 : 1,03323</t>
  </si>
  <si>
    <t>Odkaz na hmot. položky pořadí 70 : 0,06705</t>
  </si>
  <si>
    <t>Odkaz na hmot. položky pořadí 71 : 0,10407</t>
  </si>
  <si>
    <t>713121111R00</t>
  </si>
  <si>
    <t>Montáž tepelné izolace podlah na sucho, jednovrstvá</t>
  </si>
  <si>
    <t>28375460R</t>
  </si>
  <si>
    <t>Polystyren extrudovaný XPS</t>
  </si>
  <si>
    <t>SCH02 : (9,9*21,535+8,5*12,1-(6,1*2,31+4,9*2))*0,03*1,1</t>
  </si>
  <si>
    <t>998713101R00</t>
  </si>
  <si>
    <t>Přesun hmot pro izolace tepelné, výšky do 6 m</t>
  </si>
  <si>
    <t>Odkaz na hmot. položky pořadí 74 : 0,28923</t>
  </si>
  <si>
    <t>762712110R00</t>
  </si>
  <si>
    <t>Montáž vázaných konstrukcí hraněných do 120 cm2</t>
  </si>
  <si>
    <t>4*2*2,98+2*15,2+16*4,81</t>
  </si>
  <si>
    <t>60515830R</t>
  </si>
  <si>
    <t xml:space="preserve">Hranol konstrukční KVH NSi, SM, C24, </t>
  </si>
  <si>
    <t>0,2*0,2*4*2*2,98*1,1</t>
  </si>
  <si>
    <t>0,08*0,15*16*4,81*1,1</t>
  </si>
  <si>
    <t>762395000R00</t>
  </si>
  <si>
    <t>Spojovací a ochranné prostředky</t>
  </si>
  <si>
    <t>998762102R00</t>
  </si>
  <si>
    <t>Přesun hmot pro tesařské konstrukce, výšky do 12 m</t>
  </si>
  <si>
    <t>Odkaz na hmot. položky pořadí 76 : 0,33456</t>
  </si>
  <si>
    <t>Odkaz na hmot. položky pořadí 78 : 0,08965</t>
  </si>
  <si>
    <t>766441111R00</t>
  </si>
  <si>
    <t xml:space="preserve">Položení podlahy teras z prken, na podkladní rošt vč. stavitelných  terčů </t>
  </si>
  <si>
    <t>včetně položení podkladního roštu do štěrkového lože, nebo na rovný pevný povrch, položení palubek a upevnění nerezovými šrouby skrytým spojem. Bez povrchové úpravy nátěrem.</t>
  </si>
  <si>
    <t>611981896Ra</t>
  </si>
  <si>
    <t>Hranol pod terasy systémový dřevoplastový 50x50mm</t>
  </si>
  <si>
    <t>17,2/0,25*3,7</t>
  </si>
  <si>
    <t>16*4,81</t>
  </si>
  <si>
    <t>8,2/0,25*3,75</t>
  </si>
  <si>
    <t>611981000R</t>
  </si>
  <si>
    <t>PDL/05 vč.boků : 145,4*1,15</t>
  </si>
  <si>
    <t>PDL/06 vč.boků : 32,38*1,15</t>
  </si>
  <si>
    <t>998766101R00</t>
  </si>
  <si>
    <t>Přesun hmot pro truhlářské konstr., výšky do 6 m</t>
  </si>
  <si>
    <t>Odkaz na hmot. položky pořadí 80 : 0,04445</t>
  </si>
  <si>
    <t>Odkaz na hmot. položky pořadí 81 : 1,36356</t>
  </si>
  <si>
    <t>Odkaz na hmot. položky pořadí 82 : 1,02224</t>
  </si>
  <si>
    <t>767000001R00</t>
  </si>
  <si>
    <t>Z/01 šachtový přenosný žebřík - dodávka a montáž</t>
  </si>
  <si>
    <t>767000002R00</t>
  </si>
  <si>
    <t>Z/02 šachtový přenosný žebřík - dodávka a montáž</t>
  </si>
  <si>
    <t>767000003R00</t>
  </si>
  <si>
    <t>Z/03 NÁSTĚNNÝ DRŽÁK PRO PŘENOSNÝ ŽEBŘÍK - dodávka a montáž</t>
  </si>
  <si>
    <t>767000004R00</t>
  </si>
  <si>
    <t>Z/04 držák pro zavěšení přenosného žebříku - dodávka a montáž</t>
  </si>
  <si>
    <t>767000005R00</t>
  </si>
  <si>
    <t>Z/05 ŠACHTOVÝ POKLOP - dodávka a montáž</t>
  </si>
  <si>
    <t>767000006R00</t>
  </si>
  <si>
    <t>Z/06 ŠACHTOVÝ POKLOP - dodávka a montáž</t>
  </si>
  <si>
    <t>767000007R07</t>
  </si>
  <si>
    <t>Z/07 ocelový demontovatelný stupnicový žebřík s madlem - dodávka a montáž</t>
  </si>
  <si>
    <t>767000008R00</t>
  </si>
  <si>
    <t>Z/08 ocelový demontovatelný stupicový žebřík - dodávka a montáž</t>
  </si>
  <si>
    <t>767000009R00</t>
  </si>
  <si>
    <t>Z/09 ocelová kce pro zakrytí přístupu do strojovny baz. technol. vč. opláštění dřevoplastovými prkny dodávka a montáž</t>
  </si>
  <si>
    <t>767000010R00</t>
  </si>
  <si>
    <t>Z/10 ocelová kce pro zakrytí přístupu do strojovny baz. technol. vč. opláštění dřevoplastovými prkny dodávka a montáž</t>
  </si>
  <si>
    <t>767000011R00</t>
  </si>
  <si>
    <t>Z/11 těsnící vložky pro utěsnění potrubí a kabelů - dodávka a montáž</t>
  </si>
  <si>
    <t>kpl</t>
  </si>
  <si>
    <t>76700013R00</t>
  </si>
  <si>
    <t>Z/12 přenosný hasicí přístroj vč. systémového držáku dodávka a montáž</t>
  </si>
  <si>
    <t>767000014R00</t>
  </si>
  <si>
    <t>Z/14 Ocelové zábradlí u venkovního schodiště dodávka a montáž</t>
  </si>
  <si>
    <t>767000015R01</t>
  </si>
  <si>
    <t>Z/13 instalační šachta pro technologii brodítka dodávka a montáž</t>
  </si>
  <si>
    <t>767000102R00</t>
  </si>
  <si>
    <t>Ocelová lávka přes bazén včetně základu</t>
  </si>
  <si>
    <t>998767101R00</t>
  </si>
  <si>
    <t>Přesun hmot pro zámečnické konstr., výšky do 6 m</t>
  </si>
  <si>
    <t>777101101R00</t>
  </si>
  <si>
    <t>Příprava podkladu - vysávání podlah prům.vysavačem</t>
  </si>
  <si>
    <t>Odkaz na mn. položky pořadí 101 : 158,21100</t>
  </si>
  <si>
    <t>777114031R00</t>
  </si>
  <si>
    <t>Podlahy lité průmyslové - epoxidový hydoizolační stěrkový systém  kód spec.stand.701</t>
  </si>
  <si>
    <t>Dodávka a montáž penetračního nátěru, nivelační hmoty a dvojnásobného nátěru.</t>
  </si>
  <si>
    <t>PDL/01 0.03 : 32,55+0,395*(0,5*2+1+0,5*2+2,8)</t>
  </si>
  <si>
    <t>0.05 : 70,74+(1,1+0,9*2)*0,3</t>
  </si>
  <si>
    <t>sokl 0.03 : (3,5+9,3)*2*(2,84-2,54)</t>
  </si>
  <si>
    <t>sokl 0.05 : (7,9+11,5)*2*(2,64-2,44)+0,25*4*2*(2,64-2,44)</t>
  </si>
  <si>
    <t>PDL/04 : (3,5*1,2+3,9*1,2)+(3,5*2+1,2+3,9*2+1,2)*0,25</t>
  </si>
  <si>
    <t>PDL/03 : (0,8*7,1+1,9*0,6+0,4*1,95+1,2*2,2+1,6*0,8+0,9*4,3)+(7,1*2+1,4+1,9+0,6+1,95+0,4+1,2*2+2,2*2+0,9+4,3*2)*0,2</t>
  </si>
  <si>
    <t>998777101R00</t>
  </si>
  <si>
    <t>Přesun hmot pro podlahy syntetické, výšky do 6 m</t>
  </si>
  <si>
    <t>Odkaz na hmot. položky pořadí 100 : 0,00000</t>
  </si>
  <si>
    <t>Odkaz na hmot. položky pořadí 101 : 0,90813</t>
  </si>
  <si>
    <t>783902811R00</t>
  </si>
  <si>
    <t>Odstranění stávajích nátěrů z betonových povrchů</t>
  </si>
  <si>
    <t>skokanský můstek : 5,755*1,53*2+1,495*6,06*2+1,705*4,345*2+0,45*(5,775+1,53)*2+0,35*(1,495+6,06)*2+0,35*(1,705+4,345)*2</t>
  </si>
  <si>
    <t>2*(0,46+0,53)*3,3/2+2*(0,46+0,53)*2,89/2+0,46*0,9*2+0,9*3,3+0,9*2,89+0,9*0,99+0,9*0,71+0,63*5,05*2+1,5*5,05*2</t>
  </si>
  <si>
    <t>783201821R00</t>
  </si>
  <si>
    <t>Odstranění nátěrů z kovových konstrukcí opálením</t>
  </si>
  <si>
    <t>(2,16+6,59+2,2)*(0,25+0,15)*2*4+5,93*2*(0,25+0,15)+(3,9*2+2,5*2)*(0,25+0,15)+(2,5+0,955)*2+(0,25+0,15)*2+2,5*1,205*2*3+2,73*2,5*2+3,71*2*3*2,54+(0,997*2*3+2,5*3+3,84*4+2,75*2+2,5)*1</t>
  </si>
  <si>
    <t>783151115R01</t>
  </si>
  <si>
    <t>Nátěr OK 1x + 2x email nepochozí povrch A - RAL 7047</t>
  </si>
  <si>
    <t>(2,16+6,59+2,2)*(0,25+0,15)*2*4+(5,93*2+3,9*2+2,5*2)*(0,25+0,15)+(2,5+0,955)*2*(0,25+0,15)*2+2,5*1,205*3+2,73*2,5+3,71*3*2,54+(0,977*2*3+2,5*3+3,84*4+2,75*2+2,5)*1</t>
  </si>
  <si>
    <t>783151115R02</t>
  </si>
  <si>
    <t>Nátěr OK  1x + 2x email pochozí povrch protiskluzný B - RAL 7047</t>
  </si>
  <si>
    <t>2,5*1,205*3+2,73*2,5+3,71*2,54*3</t>
  </si>
  <si>
    <t>783824120R01</t>
  </si>
  <si>
    <t>Nátěr syntetický betonových povrchů 1x + 2x email - nepochozí povrch A RAL 9016</t>
  </si>
  <si>
    <t>5,755*1,53+1,495*6,06+1,705*4,345+0,45*(5,755+1,53)*2+0,35*(1,495+6,06+1,705+4,345)*2+2*(0,46+0,53)*3,3/2+2*(0,46+0,53)*2,89/2+0,46*0,9*2+0,9*3,3+0,9*2,89+0,9*0,99+0,9*0,71+0,63*5,05*2+1,5*5,05*2</t>
  </si>
  <si>
    <t>783824120R02</t>
  </si>
  <si>
    <t>Nátěr syntetický betonových povrchů 1x + 2x email - pochozí povrch protiskluzný B RAL 9016</t>
  </si>
  <si>
    <t>5,755*1,53+1,495*6,06+1,705*4,345</t>
  </si>
  <si>
    <t>783896211R00</t>
  </si>
  <si>
    <t>Nátěr betonových povrchů akrylátový protiprašný kód spec.stand. 715</t>
  </si>
  <si>
    <t>stropy : 61,9+32,3+32,55+58,92+70,74+16,5</t>
  </si>
  <si>
    <t>stěny 0.03 : (9,3+3,5)*2*2,1+0,34*3,5*2</t>
  </si>
  <si>
    <t>stěny 0.05 : (7,9+11,5)*2*2,1+0,34*(1,6+3,4)*2+0,25*4*2,1*2+0,6*2,1*2+0,4*1,1</t>
  </si>
  <si>
    <t>783726300R00</t>
  </si>
  <si>
    <t>Nátěr synt. lazurovací tesařských konstr. 3x lak akrylátový, kód spec.stand. 712</t>
  </si>
  <si>
    <t>(0,2+0,2)*2*2*4*2,98</t>
  </si>
  <si>
    <t>(0,2+0,26)*2*2*15,2</t>
  </si>
  <si>
    <t>(0,08+0,15)*2*16*4,81</t>
  </si>
  <si>
    <t>SUM</t>
  </si>
  <si>
    <t>Poznámky uchazeče k zadání</t>
  </si>
  <si>
    <t>POPUZIV</t>
  </si>
  <si>
    <t>END</t>
  </si>
  <si>
    <t>D 1.4.1</t>
  </si>
  <si>
    <t>Zdravotní instalace</t>
  </si>
  <si>
    <t>celkem</t>
  </si>
  <si>
    <t>D 1.4.2</t>
  </si>
  <si>
    <t>Elektroinstalace</t>
  </si>
  <si>
    <t>D 1.4.4</t>
  </si>
  <si>
    <t>Vzduchotechnika</t>
  </si>
  <si>
    <t>799000001R00</t>
  </si>
  <si>
    <t>Převlékací kabiny + sprchová zástěna OST/01</t>
  </si>
  <si>
    <t>799000002R00</t>
  </si>
  <si>
    <t>Zahrazovací plot z dřevěných sloupků a provazů (309m, 218 ks kůlů) OST/02</t>
  </si>
  <si>
    <t>797000003R00</t>
  </si>
  <si>
    <t>Branka z HPL OST/03 (dodávka a montáž)</t>
  </si>
  <si>
    <t>799000004R00</t>
  </si>
  <si>
    <t>Branka z HPL OST/04 (dodávka a montáž)</t>
  </si>
  <si>
    <t>799000005R00</t>
  </si>
  <si>
    <t>Převlékací kabiny OST/05 (dodávka a montáž)</t>
  </si>
  <si>
    <t>799000006R00</t>
  </si>
  <si>
    <t>Stínící plachta OST/06 (dodávka a montáž)</t>
  </si>
  <si>
    <t>799000007R00</t>
  </si>
  <si>
    <t>LAno s koncovkami a úchyty OST/07 (dodávka a montáž)</t>
  </si>
  <si>
    <r>
      <t xml:space="preserve">Název akce:                        </t>
    </r>
    <r>
      <rPr>
        <b/>
        <sz val="10"/>
        <rFont val="Arial CE"/>
        <family val="2"/>
        <charset val="238"/>
      </rPr>
      <t xml:space="preserve"> Rekonstrukce a rozvoj koupaliště Polanka</t>
    </r>
  </si>
  <si>
    <t xml:space="preserve">                                           Třebíč, areál koupaliště Polanka, k.ú. Třebíč - Podklášteří 769916</t>
  </si>
  <si>
    <t xml:space="preserve">                                           parc.č. 122/1, 122/2, 122/3, 122/4, 122/8, 122/11, 112/8, 2027</t>
  </si>
  <si>
    <t>Stavební objekty:                  SO 20 VÍCEÚČELOVÝ BAZÉN, SO 21 DĚTSKÝ BAZÉN, SO 22 DĚTSKÉ BROUZDALIŠTĚ,</t>
  </si>
  <si>
    <t xml:space="preserve">                                           SO 23 SKOKANSKÝ BAZÉN, SO 24 TOBOGÁNOVÁ VĚŽ</t>
  </si>
  <si>
    <t xml:space="preserve">Stavebník:                            Město Třebíč, Karlovo náměstí 104/55, 674 01 Třebíč
</t>
  </si>
  <si>
    <t>Místo stavby:                        k.ú. Třebíč - Podklášteří 769916</t>
  </si>
  <si>
    <t>Generální projektant:             VMS projekt s.r.o.</t>
  </si>
  <si>
    <t xml:space="preserve">                                           sídlo:  Novorossijská 16, 100 00 Praha 10 - Vršovice
</t>
  </si>
  <si>
    <t xml:space="preserve">                                           kancelář: Čerčanská 640/30b, 140 00 Praha 4 - Krč</t>
  </si>
  <si>
    <r>
      <t xml:space="preserve">Stupeň:                                </t>
    </r>
    <r>
      <rPr>
        <b/>
        <sz val="10"/>
        <rFont val="Arial CE"/>
        <family val="2"/>
        <charset val="238"/>
      </rPr>
      <t>Dokumentace pro provádění stavby (DPS)</t>
    </r>
  </si>
  <si>
    <r>
      <t xml:space="preserve">Obsah dokumentace:            </t>
    </r>
    <r>
      <rPr>
        <b/>
        <sz val="10"/>
        <color indexed="8"/>
        <rFont val="Arial"/>
        <family val="2"/>
        <charset val="238"/>
      </rPr>
      <t xml:space="preserve">D.1.4.4 VZDUCHOTECHNIKA A CHLAZENÍ </t>
    </r>
  </si>
  <si>
    <t>Číslo zakázky:                      33-2021</t>
  </si>
  <si>
    <t>OCENĚNÝ SEZNAM STROJŮ A ZAŘÍZENÍ</t>
  </si>
  <si>
    <t>D.1.4.4-06a</t>
  </si>
  <si>
    <t>REKAPITULACE</t>
  </si>
  <si>
    <t>VZDUCHOTECHNIKA</t>
  </si>
  <si>
    <t>ZAŘÍZENÍ č.1</t>
  </si>
  <si>
    <t>ZAŘÍZENÍ č.2</t>
  </si>
  <si>
    <t>ZAŘÍZENÍ č.3</t>
  </si>
  <si>
    <t>ZAŘÍZENÍ č.4</t>
  </si>
  <si>
    <t>ZAŘÍZENÍ č.5</t>
  </si>
  <si>
    <t>SPOLEČNÝ MATERIÁL</t>
  </si>
  <si>
    <t>VZDUCHOTECHNIKA A CHLAZENÍ CELKEM (BEZ DPH)</t>
  </si>
  <si>
    <t>POZNÁMKA :</t>
  </si>
  <si>
    <t>Oceněný seznam strojů a zařízení je zpracován dle položek katalogu popisů a směrných cen stavebních prací ÚRS Praha pro</t>
  </si>
  <si>
    <t xml:space="preserve">cenovou úroveň 2023/I. To znamená, že příslušná položka obsahuje práce a materíály dle "Všeobecných podmínek" příslušného katalogu. </t>
  </si>
  <si>
    <t>Položky v katalogu neuvedené jsou ve výkazu uvedeny pod neúplným číslem položky, případně bez čísla.</t>
  </si>
  <si>
    <t>Pokud jsou v seznamu uvedeny konkrétní výrobky (případně obchodní názvy), slouží pro popis požadovaného standardu</t>
  </si>
  <si>
    <t xml:space="preserve">a ve většině případů nezakládají povinnost dodavatele stavby použít tyto konkrétní výrobky. </t>
  </si>
  <si>
    <t>Výrobky použité dodavatelem musí být srovnatelné s uvedeným standardem nebo mohou být ve standardu lepším.</t>
  </si>
  <si>
    <t>Oceněný seznam strojů a zařízení je proveden na úrovni dokumentace pro provádění stavby.</t>
  </si>
  <si>
    <t>Č.</t>
  </si>
  <si>
    <t>Popis položky</t>
  </si>
  <si>
    <t>M.J.</t>
  </si>
  <si>
    <t>Jednotková cena</t>
  </si>
  <si>
    <t>Náklady celkem</t>
  </si>
  <si>
    <t>Hmotnost</t>
  </si>
  <si>
    <t>Hmotnost celkem</t>
  </si>
  <si>
    <t>800-751</t>
  </si>
  <si>
    <t>Zařízení č. 1 – Větrání strojovny bazénové technologie 0.03 v 1.PP</t>
  </si>
  <si>
    <t xml:space="preserve">751 51-4714 </t>
  </si>
  <si>
    <t>Montáž tvarovky do plech. potrubí čtyřhranného s přírubou</t>
  </si>
  <si>
    <t>ks</t>
  </si>
  <si>
    <r>
      <t>průřezu přes 0,140 do 0,210 m</t>
    </r>
    <r>
      <rPr>
        <sz val="10"/>
        <rFont val="Calibri"/>
        <family val="2"/>
        <charset val="238"/>
      </rPr>
      <t>²</t>
    </r>
  </si>
  <si>
    <t>Šikmá sací tvarovka s mřížkou 800x200 mm</t>
  </si>
  <si>
    <t xml:space="preserve"> 751 51-4614</t>
  </si>
  <si>
    <t>Montáž klapky do plech. potrubí čtyřhranné s přírubou,</t>
  </si>
  <si>
    <t>průřezu přes 0,140 do 0,210 m2</t>
  </si>
  <si>
    <t>Uzavírací klapka 800x200 mm, ovládání ruční s aretací</t>
  </si>
  <si>
    <t>751 34-4122</t>
  </si>
  <si>
    <t xml:space="preserve">Montáž tl. hluku pro čtyřhr. potrubí, průřezu přes 0,15 do 0,30 m² </t>
  </si>
  <si>
    <t>Vložka kulis. tlum. hluku 100x350-1000</t>
  </si>
  <si>
    <t xml:space="preserve"> 751 39-8025</t>
  </si>
  <si>
    <t>Montáž větrací mřížky, průřezu přes 0,200 m2</t>
  </si>
  <si>
    <t>Větrací mřížka z tahokovu 800x355 mm</t>
  </si>
  <si>
    <t>Větrací mřížka z tahokovu 600x350 mm</t>
  </si>
  <si>
    <t xml:space="preserve"> 751 12-2113</t>
  </si>
  <si>
    <t>Montáž ventilátoru radiálního potrubního do čtyřhranného potrubí,</t>
  </si>
  <si>
    <t>Ventilátor do čtyřhranného potrubí 600x350 mm,</t>
  </si>
  <si>
    <t>V=3000 m³/h; ∆pext=cca 420 Pa; Pi= 2,44 kW; 4,6 A; 400 V; 50 Hz;</t>
  </si>
  <si>
    <t>včetně upevňovací manžety</t>
  </si>
  <si>
    <t>Ovládání chodu ventilátoru řeší profese EI nebo MaR.</t>
  </si>
  <si>
    <t xml:space="preserve"> 751 34-4121</t>
  </si>
  <si>
    <t>Montáž tlumiče hluku pro čtyřhranné potrubí,</t>
  </si>
  <si>
    <t>průřezu přes 0,150 do 0,300 m2</t>
  </si>
  <si>
    <t>Tlumič hluku 600x350 mm, L=1000 mm</t>
  </si>
  <si>
    <t>Tlumič hluku 600x350 mm, L=500 mm</t>
  </si>
  <si>
    <t xml:space="preserve">Montáž zpětné klapky do plechového potrubí čtyřhranné s přírubou, </t>
  </si>
  <si>
    <t>Zpětná samočinná klapka do čtyřhranného potrubí 800x200 mm</t>
  </si>
  <si>
    <t>Šikmá výfuková tvarovka s mřížkou 800x200 mm</t>
  </si>
  <si>
    <t>751 51-0015</t>
  </si>
  <si>
    <t>Vzduchotechnické potrubí z pozinkovaného plechu, čtyřhranné</t>
  </si>
  <si>
    <t xml:space="preserve">s přírubou, průřezu přes 0,28 do 0,50 m², </t>
  </si>
  <si>
    <t xml:space="preserve">včetně nákladů na dodání a montáž trub včetně tvarovek, </t>
  </si>
  <si>
    <t>dodání a osazení přírubových lišt a tmelení akrylovým tmelem.</t>
  </si>
  <si>
    <t>751 51-0014</t>
  </si>
  <si>
    <t>s přírubou, průřezu přes 0,13 do 0,28 m²,</t>
  </si>
  <si>
    <t>mezisoučet</t>
  </si>
  <si>
    <t>Přesun hmot</t>
  </si>
  <si>
    <t>998 75-1101</t>
  </si>
  <si>
    <t>v objektech výšky do 12 m</t>
  </si>
  <si>
    <t>Zařízení č. 1 celkem</t>
  </si>
  <si>
    <t>Zařízení č. 2 – Větrání akumulačních nádrží 0.01 a 0.02 v 1.PP</t>
  </si>
  <si>
    <t xml:space="preserve"> 751 52-6714</t>
  </si>
  <si>
    <t>Montáž tvarovky do plastového potrubí čtyřhranné s přírubou</t>
  </si>
  <si>
    <t>průřezu přes 0,07 do 0,13 m2</t>
  </si>
  <si>
    <t>Šikmá sací plastová tvarovka s mřížkou 400x200 mm</t>
  </si>
  <si>
    <t xml:space="preserve"> 751 52-6614</t>
  </si>
  <si>
    <t>Montáž klapky škrtící do plastového potrubí čtyřhranné s přírubou</t>
  </si>
  <si>
    <t>Uzavírací klapka plastová 400x200 mm, ovládání ruční s aretací</t>
  </si>
  <si>
    <t xml:space="preserve"> 751 39-8022</t>
  </si>
  <si>
    <t>Montáž větrací mřížky, průřezu přes 0,04 do 0,100 m2</t>
  </si>
  <si>
    <t>Plastová větrací mřížka 400x200 mm</t>
  </si>
  <si>
    <t>Plastová větrací mřížka 250x200 mm</t>
  </si>
  <si>
    <t xml:space="preserve"> 751 39-8014</t>
  </si>
  <si>
    <t>Montáž větrací mřížky na kruh. potrubí, průměru přes 300 do 400 mm</t>
  </si>
  <si>
    <r>
      <t xml:space="preserve">Plastová větrací mřížka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315 mm</t>
    </r>
  </si>
  <si>
    <t xml:space="preserve"> 751 52-6638</t>
  </si>
  <si>
    <t>Montáž klapky škrtící do plastového potrubí kruhové s přírubou</t>
  </si>
  <si>
    <t>průměru přes 300 do 400 mm</t>
  </si>
  <si>
    <r>
      <t xml:space="preserve">Regulační klapka plastová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315 mm, ovládání ruční s aretací</t>
    </r>
  </si>
  <si>
    <t>751 11-1132</t>
  </si>
  <si>
    <t>Montáž ventilátoru potrubního, průměru od 200 do 300 mm</t>
  </si>
  <si>
    <r>
      <t xml:space="preserve">Tichý plastový ventilátor do kruhového potrubí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315 mm,</t>
    </r>
  </si>
  <si>
    <t>V=1400 m³/h; ∆pext=cca 190 Pa; Pi= 0,3 kW; 1,3 A; 230 V; 50 Hz;</t>
  </si>
  <si>
    <t>včetně 2 ks upevňovacích manžet</t>
  </si>
  <si>
    <t>751 34-4114</t>
  </si>
  <si>
    <t>Montáž tl. hluku pro kruh. potrubí,průměru přes 300 do 400 mm</t>
  </si>
  <si>
    <t xml:space="preserve">Tlumič hluku plastový DN 315-1000 </t>
  </si>
  <si>
    <t>Montáž zpětné klapky do plast. potrubí kruhové s přírubou,</t>
  </si>
  <si>
    <r>
      <t xml:space="preserve">Zpětná klapka plastová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315 mm, samočinná</t>
    </r>
  </si>
  <si>
    <t xml:space="preserve"> 751 52-5014</t>
  </si>
  <si>
    <t>Montáž potrubí plastového čtyřhranného s přírubou,</t>
  </si>
  <si>
    <t>Čtyřhranné plastové potrubí s přírubami 400x200 mm</t>
  </si>
  <si>
    <t xml:space="preserve"> 751 52-5013</t>
  </si>
  <si>
    <t>průřezu přes 0,03 do 0,07 m2</t>
  </si>
  <si>
    <t>Čtyřhranné plastové potrubí s přírubami 250x200 mm</t>
  </si>
  <si>
    <t>Čtyřhranné plastové potrubí s přírubami 315x200 mm</t>
  </si>
  <si>
    <t xml:space="preserve"> 751 52-6114</t>
  </si>
  <si>
    <t>Montáž oblouku do plastového potrubí čtyřhranného s přírubou,</t>
  </si>
  <si>
    <t>Oblouk plastový 90° 400x200 mm</t>
  </si>
  <si>
    <t>Oblouk plastový přechodový 90° 400x200/315x200 mm</t>
  </si>
  <si>
    <t xml:space="preserve"> 751 52-6113</t>
  </si>
  <si>
    <t>Oblouk plastový 90° 250x200 mm</t>
  </si>
  <si>
    <t>Oblouk plastový 90° 315x200 mm</t>
  </si>
  <si>
    <t xml:space="preserve"> 751 52-6314</t>
  </si>
  <si>
    <t>Montáž odbočky oboustranné do plast. potrubí čtyřhranného s přírubou,</t>
  </si>
  <si>
    <t>Obočka plastová oboustranná se zaslepením 400x200 mm</t>
  </si>
  <si>
    <t xml:space="preserve"> 751 52-6414</t>
  </si>
  <si>
    <t xml:space="preserve">Montáž přechodu pravoúhlého do plast. potrubí čtyřhranného s přírubou, </t>
  </si>
  <si>
    <t>Přechod pravoúhlý plastový 400x200/250x200 mm</t>
  </si>
  <si>
    <t xml:space="preserve"> 751 52-6413</t>
  </si>
  <si>
    <t xml:space="preserve">Montáž přechodu do plast. potrubí čtyřhranného s přírubou, </t>
  </si>
  <si>
    <r>
      <t>Přechod plastový 315x200/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315 mm</t>
    </r>
  </si>
  <si>
    <t xml:space="preserve"> 751 52-5054</t>
  </si>
  <si>
    <t>Montáž potrubí plast. kruh. s přírubou, průměru přes 300 do 400 mm</t>
  </si>
  <si>
    <r>
      <t xml:space="preserve">Kruhové plastové potrubí rovné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315 mm</t>
    </r>
  </si>
  <si>
    <t xml:space="preserve"> 751 52-6154</t>
  </si>
  <si>
    <t>Montáž oblouku do plast. potrubí kruhového s přírubou,</t>
  </si>
  <si>
    <r>
      <t xml:space="preserve">Plast. oblouk 90°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315 mm</t>
    </r>
  </si>
  <si>
    <t>Zařízení č. 2 celkem</t>
  </si>
  <si>
    <t>Zařízení č. 3 – Větrání dechlorační nádrže 0.04 v 1.PP</t>
  </si>
  <si>
    <t xml:space="preserve"> 751 52-6736</t>
  </si>
  <si>
    <t>Montáž sací hlavice do plast. potrubí kruhové s přírubou,</t>
  </si>
  <si>
    <t>průměru přes 100 do 200 mm</t>
  </si>
  <si>
    <r>
      <t xml:space="preserve">Sací plastová hlavice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125 mm</t>
    </r>
  </si>
  <si>
    <t>751 11-1131</t>
  </si>
  <si>
    <t>Montáž ventilátoru potrubního, průměru do 200 mm</t>
  </si>
  <si>
    <r>
      <t xml:space="preserve">Tichý plastový ventilátor do kruhového potrubí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125 mm,</t>
    </r>
  </si>
  <si>
    <t>V=250 m³/h; ∆pext=cca 100 Pa; Pi= 65 W; 0,3 A; 230 V; 50 Hz;</t>
  </si>
  <si>
    <t>751 34-4112</t>
  </si>
  <si>
    <t>Montáž tl. hluku pro kruh. potrubí,průměru přes 100 do 200 mm</t>
  </si>
  <si>
    <t xml:space="preserve">Tlumič hluku plastový DN 125-1000 </t>
  </si>
  <si>
    <t xml:space="preserve"> 751 52-6636</t>
  </si>
  <si>
    <r>
      <t xml:space="preserve">Zpětná klapka plastová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125 mm, samočinná</t>
    </r>
  </si>
  <si>
    <t>Montáž výfukové hlavice do plast. potrubí kruhové s přírubou,</t>
  </si>
  <si>
    <r>
      <t xml:space="preserve">Výfuková plastová hlavice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125 mm</t>
    </r>
  </si>
  <si>
    <t xml:space="preserve"> 751 52-5052</t>
  </si>
  <si>
    <t>Montáž potrubí plast. kruh. s přírubou, průměru přes 100 do 200 mm</t>
  </si>
  <si>
    <r>
      <t xml:space="preserve">Kruhové plastové potrubí rovné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125 mm</t>
    </r>
  </si>
  <si>
    <t xml:space="preserve"> 751 52-6152</t>
  </si>
  <si>
    <r>
      <t xml:space="preserve">Plast. oblouk 90°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125 mm</t>
    </r>
  </si>
  <si>
    <t>Zařízení č. 3 celkem</t>
  </si>
  <si>
    <t>Zařízení č. 4 – Větrání strojovny bazénové technologie 0.05 v 1.PP</t>
  </si>
  <si>
    <t>751 51-4715</t>
  </si>
  <si>
    <t>průřezu přes 0,210 do 0,280 m2</t>
  </si>
  <si>
    <t>Šikmá sací tvarovka s mřížkou 1200x200 mm</t>
  </si>
  <si>
    <t xml:space="preserve"> 751 51-4616</t>
  </si>
  <si>
    <t>průřezu přes 0,280 do 0,350 m2</t>
  </si>
  <si>
    <t>Uzavírací klapka 800x400 mm, ovládání ruční s aretací</t>
  </si>
  <si>
    <t>751 34-4123</t>
  </si>
  <si>
    <t xml:space="preserve">Montáž tl. hluku pro čtyřhr. potrubí,  průřezu přes 0,300 do 0,450 m² </t>
  </si>
  <si>
    <t>Vložka kulis. tlum. hluku 100x395-1000</t>
  </si>
  <si>
    <t xml:space="preserve">Montáž tl. hluku pro čtyřhr. potrubí, průřezu přes 0,300 do 0,450 m² </t>
  </si>
  <si>
    <t>Vložka kulis. tlum. hluku 100x395-800</t>
  </si>
  <si>
    <t>Větrací mřížka z tahokovu 800x400 mm</t>
  </si>
  <si>
    <t>Větrací mřížka z tahokovu 700x400 mm</t>
  </si>
  <si>
    <t xml:space="preserve"> 751 12-2114</t>
  </si>
  <si>
    <t>Ventilátor do čtyřhranného potrubí 700x400 mm,</t>
  </si>
  <si>
    <t>V=4000 m³/h; ∆pext=cca 450 Pa; Pi= 5,69 kW; 9,1 A; 400 V; 50 Hz;</t>
  </si>
  <si>
    <t>Tlumič hluku 700x400 mm, L=1000 mm</t>
  </si>
  <si>
    <t>Zpětná samočinná klapka do čtyřhranného potrubí 1000x200 mm</t>
  </si>
  <si>
    <t>Šikmá výfuková tvarovka s mřížkou 1000x200 mm</t>
  </si>
  <si>
    <t>Zařízení č. 4 celkem</t>
  </si>
  <si>
    <t>Zařízení č. 5 – Větrání akumulační nádrže 0.06 v 1.PP</t>
  </si>
  <si>
    <t xml:space="preserve"> 751 52-6613</t>
  </si>
  <si>
    <t>Uzavírací klapka plastová 200x200 mm, ovládání ruční s aretací</t>
  </si>
  <si>
    <t xml:space="preserve"> 751 39-8021</t>
  </si>
  <si>
    <t>Montáž větrací mřížky, průřezu do 0,04 m2</t>
  </si>
  <si>
    <t>Plastová větrací mřížka 200x200 mm</t>
  </si>
  <si>
    <t xml:space="preserve"> 751 39-8012</t>
  </si>
  <si>
    <t>Montáž větrací mřížky na kruh. potrubí, průměru přes 100 do 200 mm</t>
  </si>
  <si>
    <r>
      <t xml:space="preserve">Plastová větrací mřížka </t>
    </r>
    <r>
      <rPr>
        <sz val="8"/>
        <rFont val="Arial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</si>
  <si>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r>
      <t xml:space="preserve">Tichý plastový ventilátor do kruhového potrubí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200 mm,</t>
    </r>
  </si>
  <si>
    <t>V=400 m³/h; ∆pext=cca 280 Pa; Pi= 0,1 kW; 0,4 A; 230 V; 50 Hz;</t>
  </si>
  <si>
    <t xml:space="preserve">Tlumič hluku plastový DN 200-1000 </t>
  </si>
  <si>
    <r>
      <t xml:space="preserve">Zpětná klapka plastová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200 mm, samočinná</t>
    </r>
  </si>
  <si>
    <t xml:space="preserve"> 751 52-6713</t>
  </si>
  <si>
    <t>Šikmá výfuková plastová tvarovka s mřížkou 200x200 mm</t>
  </si>
  <si>
    <t>Oblouk plastový 90° 200x200 mm</t>
  </si>
  <si>
    <r>
      <t>Přechod plastový 200x200/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</si>
  <si>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r>
      <t xml:space="preserve">Kruhové plastové potrubí rovné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</si>
  <si>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r>
      <t xml:space="preserve">Plast. oblouk 90°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</si>
  <si>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t xml:space="preserve"> 751 52-6336</t>
  </si>
  <si>
    <t>Montáž odbočky oboustranné do plast. potrubí kruhového s přírubou,</t>
  </si>
  <si>
    <r>
      <t xml:space="preserve">Obočka plastová oboustranná se zaslepením </t>
    </r>
    <r>
      <rPr>
        <sz val="8"/>
        <rFont val="Arial CE"/>
        <family val="2"/>
        <charset val="238"/>
      </rPr>
      <t>Ø</t>
    </r>
    <r>
      <rPr>
        <sz val="10"/>
        <rFont val="Arial CE"/>
        <family val="2"/>
        <charset val="238"/>
      </rPr>
      <t>200 mm</t>
    </r>
  </si>
  <si>
    <t>Zařízení č. 5 celkem</t>
  </si>
  <si>
    <t>Společný materiál:</t>
  </si>
  <si>
    <t xml:space="preserve">Materiál na závěsy potrubí vyráběné při montáži, </t>
  </si>
  <si>
    <t>kg</t>
  </si>
  <si>
    <t>konzoly a jiné podpůrné konstrukce</t>
  </si>
  <si>
    <t xml:space="preserve">Spojovací, těsnící a ostatní drobný montážní materiál </t>
  </si>
  <si>
    <t>Tepelná izolace na bázi minerální vlny tl. 40 mm</t>
  </si>
  <si>
    <t>m²</t>
  </si>
  <si>
    <t>pro izolaci VZT ve vnitřním prostoru, včetně montáže</t>
  </si>
  <si>
    <t>Doprava</t>
  </si>
  <si>
    <t>Výpomoce</t>
  </si>
  <si>
    <t>Projekt skutečného provedení, předávací dokumentace</t>
  </si>
  <si>
    <t>Komplexní vyzkoušení, vyregulování a seřízení, zaškolení obsluhy</t>
  </si>
  <si>
    <t>hod</t>
  </si>
  <si>
    <t>Společný materiál celkem</t>
  </si>
  <si>
    <t>PROJEKČNÍ POLOŽKOVÝ ROZPOČET</t>
  </si>
  <si>
    <t xml:space="preserve">Akce: </t>
  </si>
  <si>
    <t>Koupaliště Polanka</t>
  </si>
  <si>
    <t>Datum:</t>
  </si>
  <si>
    <t>Objekt:</t>
  </si>
  <si>
    <t>Bazény a Tobogány SO 20 - 24</t>
  </si>
  <si>
    <t>Část:</t>
  </si>
  <si>
    <t>D.1.4.   Elektroinstalace</t>
  </si>
  <si>
    <t>Cena celkem:</t>
  </si>
  <si>
    <t>Pol.č.</t>
  </si>
  <si>
    <t>Odd.</t>
  </si>
  <si>
    <t>DODÁVKA
j.cena (CZK)</t>
  </si>
  <si>
    <t>DODÁVKA 
cena celkem (CZK)</t>
  </si>
  <si>
    <t>MONTÁŽ 
j. cena (CZK)</t>
  </si>
  <si>
    <t>MONTÁŽ 
cena celkem (CZK)</t>
  </si>
  <si>
    <t>CENA CELKEM
(CZK)</t>
  </si>
  <si>
    <t>Oddíl 1:</t>
  </si>
  <si>
    <t xml:space="preserve">rozvaděče  </t>
  </si>
  <si>
    <t>x</t>
  </si>
  <si>
    <t>celkem:</t>
  </si>
  <si>
    <t>Rv Ei / MaR RTCH1 - doplnění dle projektové dokumentace</t>
  </si>
  <si>
    <t>Rv Ei / MaR RTCH2 - doplnění dle projektové dokumentace</t>
  </si>
  <si>
    <t>Oddíl 2:</t>
  </si>
  <si>
    <t>kabelové trasy (kabely, nosné konstrukce a chráničky)</t>
  </si>
  <si>
    <t xml:space="preserve">kabel CYA 16 zel./žlutý </t>
  </si>
  <si>
    <t>bm</t>
  </si>
  <si>
    <t>kabel CYKY-J  3 x 1,5</t>
  </si>
  <si>
    <t>kabel CYKY-J  5 x 4</t>
  </si>
  <si>
    <t>trubka PVC (pevná + ohebná), typ VRM 16 vč. příslušenství</t>
  </si>
  <si>
    <t>trubka PVC (pevná + ohebná), typ VRM 20 vč. příslušenství</t>
  </si>
  <si>
    <t>Oddíl 3:</t>
  </si>
  <si>
    <t>přístroje elektro</t>
  </si>
  <si>
    <t>vypínač č.1 IP 20 do krabice KU68 vč. krytky a rámečku</t>
  </si>
  <si>
    <t>Oddíl 4:</t>
  </si>
  <si>
    <t>svítidla</t>
  </si>
  <si>
    <t>svítidlo E - prachotěsné LED 50W IP65</t>
  </si>
  <si>
    <t>Oddíl 5:</t>
  </si>
  <si>
    <t>hromosvody, zemnící práce</t>
  </si>
  <si>
    <t>drát FeZn 10 vč. svorek</t>
  </si>
  <si>
    <t>Oddíl 7:</t>
  </si>
  <si>
    <t>ostatní náklady</t>
  </si>
  <si>
    <t>koordinace na stavbě</t>
  </si>
  <si>
    <t>montážní materiál</t>
  </si>
  <si>
    <t>ostatní neuvedené položky k řádnému dokončení díla</t>
  </si>
  <si>
    <t>projektová dokumentace - dodavatelská + skutečného provedení</t>
  </si>
  <si>
    <t>revize elektro, ostatní dokumentace pro předání stavby</t>
  </si>
  <si>
    <t>vedlejší náklady (IČ, dopravy, lešení, likvidace atd.)</t>
  </si>
  <si>
    <t>Stavební rozpočet</t>
  </si>
  <si>
    <t xml:space="preserve"> </t>
  </si>
  <si>
    <t>Č</t>
  </si>
  <si>
    <t>Kód</t>
  </si>
  <si>
    <t>Zkrácený popis</t>
  </si>
  <si>
    <t>Jednotková cena (Kč)</t>
  </si>
  <si>
    <t>Náklady celkem (Kč)</t>
  </si>
  <si>
    <t>GROUPCODE</t>
  </si>
  <si>
    <t>ISWORK</t>
  </si>
  <si>
    <t>ZTI - strojovny</t>
  </si>
  <si>
    <t>VMS Projekt s.r.o.</t>
  </si>
  <si>
    <t>Podklad ze štěrku po zhutnění tloušťky 27 cm frakce 4/32 s odstupňovaným granulováním zhutněná s účinností drenáže</t>
  </si>
  <si>
    <t>PDL/07:823,21+247,69+33,75</t>
  </si>
  <si>
    <t>564871111R01</t>
  </si>
  <si>
    <t>41.1</t>
  </si>
  <si>
    <t>RTS 23/ II</t>
  </si>
  <si>
    <t>97.1</t>
  </si>
  <si>
    <t>97.2</t>
  </si>
  <si>
    <t>767000015R02</t>
  </si>
  <si>
    <t>767000015R03</t>
  </si>
  <si>
    <t>Z/15 ocelové zábradlí terasy</t>
  </si>
  <si>
    <t>Z/16 ocelová konstrukce pod terasové schody</t>
  </si>
  <si>
    <t>721</t>
  </si>
  <si>
    <t>Vnitřní kanalizace</t>
  </si>
  <si>
    <t>721176222R00</t>
  </si>
  <si>
    <t>Potrubí KG svodné (ležaté) v zemi, D 110 x 3,2 mm</t>
  </si>
  <si>
    <t>721176224R00</t>
  </si>
  <si>
    <t>Potrubí KG svodné (ležaté) v zemi, D 160 x 4,0 mm</t>
  </si>
  <si>
    <t>721176225R00</t>
  </si>
  <si>
    <t>Potrubí KG svodné (ležaté) v zemi, D 200 x 4,9 mm</t>
  </si>
  <si>
    <t>721176234R00</t>
  </si>
  <si>
    <t>Potrubí KG svodné (ležaté) zavěšené, D 160 x 4,0 mm</t>
  </si>
  <si>
    <t>721223901T00VD</t>
  </si>
  <si>
    <t>Montáž podlahové vpusti</t>
  </si>
  <si>
    <t>721223423RT2</t>
  </si>
  <si>
    <t>Vpusť podlahová se zápachovou uzávěrkou DN 50/75/110 mm, zápachová uzávěrka</t>
  </si>
  <si>
    <t>55162494.A</t>
  </si>
  <si>
    <t>Velkokapacitní dvorní vtok DN110 se svislým odtokem DN 110, zápachová uzávěrka</t>
  </si>
  <si>
    <t>721290111R00</t>
  </si>
  <si>
    <t>Zkouška těsnosti kanalizace vodou DN 125 mm</t>
  </si>
  <si>
    <t>721290112R00</t>
  </si>
  <si>
    <t>Zkouška těsnosti kanalizace vodou DN 200 mm</t>
  </si>
  <si>
    <t>998721201R00</t>
  </si>
  <si>
    <t>Přesun hmot pro vnitřní kanalizaci, výšky do 6 m</t>
  </si>
  <si>
    <t>722</t>
  </si>
  <si>
    <t>Vnitřní vodovod</t>
  </si>
  <si>
    <t>722173917R00</t>
  </si>
  <si>
    <t>Provedení spoje plastového vodovodního potrubí, polyfuzí, D 63 mm</t>
  </si>
  <si>
    <t>722173918R00</t>
  </si>
  <si>
    <t>Provedení spoje plastového vodovodního potrubí, polyfuzí, D 75 mm</t>
  </si>
  <si>
    <t>722172615R00</t>
  </si>
  <si>
    <t>Potrubí plastové PP-RCT, D 50 x 5,6 mm, PN 22</t>
  </si>
  <si>
    <t>722172616R00</t>
  </si>
  <si>
    <t>Potrubí plastové PP-RCT, D 63 x 7,1 mm, PN 22</t>
  </si>
  <si>
    <t>722172617R00</t>
  </si>
  <si>
    <t>Potrubí plastové PP-RCT, D 75 x 8,4 mm, PN 22</t>
  </si>
  <si>
    <t>722190405R00</t>
  </si>
  <si>
    <t>Vyvedení a upevnění výpustek DN 50 mm</t>
  </si>
  <si>
    <t>722190409R00</t>
  </si>
  <si>
    <t>Vyvedení a upevnění výpustek DN 100 mm</t>
  </si>
  <si>
    <t>722237125R00</t>
  </si>
  <si>
    <t>Kohout vodovodní, kulový, DN 40 mm</t>
  </si>
  <si>
    <t>722237126R00</t>
  </si>
  <si>
    <t>Kohout vodovodní, kulový, DN 50 mm</t>
  </si>
  <si>
    <t>722237127R00</t>
  </si>
  <si>
    <t>Kohout vodovodní, kulový, DN 65 mm</t>
  </si>
  <si>
    <t>722237136R00</t>
  </si>
  <si>
    <t>Kohout vodovodní, kulový s vypouštěním, DN 50 mm</t>
  </si>
  <si>
    <t>722239105R00</t>
  </si>
  <si>
    <t>Montáž vodovodních armatur 2závity, G 6/4"</t>
  </si>
  <si>
    <t>722239106R00</t>
  </si>
  <si>
    <t>Montáž vodovodních armatur 2závity, G 2"</t>
  </si>
  <si>
    <t>722239107R00</t>
  </si>
  <si>
    <t>Montáž vodovodních armatur 2závity, G 2 1/2"</t>
  </si>
  <si>
    <t>722223181R00</t>
  </si>
  <si>
    <t>Kohout vodovodní, kulový, výtokový, DN 15 mm</t>
  </si>
  <si>
    <t>722229101R00</t>
  </si>
  <si>
    <t>Montáž vodovodních armatur,1závit, G 1/2"</t>
  </si>
  <si>
    <t>722237666R00</t>
  </si>
  <si>
    <t>Klapka vodovodní, zpětná, DN 50 mm</t>
  </si>
  <si>
    <t>722237667R00</t>
  </si>
  <si>
    <t>Klapka vodovodní, zpětná, DN 65 mm</t>
  </si>
  <si>
    <t>722223131R00</t>
  </si>
  <si>
    <t>Kohout vodovodní, kulový, vypouštěcí, komplet, DN 15 mm</t>
  </si>
  <si>
    <t>722182016RT1</t>
  </si>
  <si>
    <t>Montáž tepelné izolace skruží na potrubí přímé, DN 80 mm, lepeicí páska</t>
  </si>
  <si>
    <t>722280108R00</t>
  </si>
  <si>
    <t>Tlaková zkouška vodovodního potrubí DN 50 mm</t>
  </si>
  <si>
    <t>722280109R00</t>
  </si>
  <si>
    <t>Tlaková zkouška vodovodního potrubí DN 65 mm</t>
  </si>
  <si>
    <t>722290234R00</t>
  </si>
  <si>
    <t>Proplach a dezinfekce vodovodního potrubí DN 80 mm</t>
  </si>
  <si>
    <t>28600723VD</t>
  </si>
  <si>
    <t>Pěnová izolace návleková kaučuk D 54/19 mm</t>
  </si>
  <si>
    <t>28600724VD</t>
  </si>
  <si>
    <t>Pěnová izolace návleková kaučuk D 64/19 mm</t>
  </si>
  <si>
    <t>28600725VD</t>
  </si>
  <si>
    <t>Pěnová izolace návleková kaučuk D75/19 mm</t>
  </si>
  <si>
    <t>28600726VD</t>
  </si>
  <si>
    <t>Kaučuková izolační páska</t>
  </si>
  <si>
    <t>423916625</t>
  </si>
  <si>
    <t>Žlab pro plast. potrubí PPR 50mm, L 2m</t>
  </si>
  <si>
    <t>423916626</t>
  </si>
  <si>
    <t>Žlab pro plast. potrubí PPR 63mm, L 2m</t>
  </si>
  <si>
    <t>423916627</t>
  </si>
  <si>
    <t>Žlab pro plast. potrubí PPR 75mm, L 2m</t>
  </si>
  <si>
    <t>998722201R00</t>
  </si>
  <si>
    <t>Přesun hmot pro vnitřní vodovod, výšky do 6 m</t>
  </si>
  <si>
    <t>Dřevoplastová prkna klipy, vruty - kód spec.stand.309vč.boků terasy - dřevoplastové lišty -kód spec.stand.318</t>
  </si>
  <si>
    <t>0,2*0,2*2*15,2*1,1</t>
  </si>
  <si>
    <t>Odkaz na hmot. položky pořadí 77 : 1,7</t>
  </si>
  <si>
    <t>783782205R00</t>
  </si>
  <si>
    <t>Nátěr tesařských konstrukcí 2x proti dřevokaznému hmyzu, houbám a hnilobě</t>
  </si>
  <si>
    <t>Mikroplilota TR pr.83/8</t>
  </si>
  <si>
    <t>4*3*4+4*2+4*3+0,75*(12+2+3)</t>
  </si>
  <si>
    <t>229942113R02</t>
  </si>
  <si>
    <t>13a</t>
  </si>
  <si>
    <t>Mikroplilota TR pr.108/10</t>
  </si>
  <si>
    <t>7*4+5,5*4+8*6+0,8*(8+4+4)</t>
  </si>
  <si>
    <t>229946111R01</t>
  </si>
  <si>
    <t>Hlavy mikropilot  D do 80 mm</t>
  </si>
  <si>
    <t>12+2+3</t>
  </si>
  <si>
    <t>229946112R01</t>
  </si>
  <si>
    <t>Hlavy mikropilot  D do 105mm</t>
  </si>
  <si>
    <t>4+4+8</t>
  </si>
  <si>
    <t>13b</t>
  </si>
  <si>
    <t>13c</t>
  </si>
  <si>
    <t>282602113R03</t>
  </si>
  <si>
    <t>Injektáž mikropilot</t>
  </si>
  <si>
    <t>13d</t>
  </si>
  <si>
    <t>262303382R01</t>
  </si>
  <si>
    <t>Vrty pro piloty D přes 100mm do 130mm</t>
  </si>
  <si>
    <t>13e</t>
  </si>
  <si>
    <t>0,8*0,8*0,8*2</t>
  </si>
  <si>
    <t>330311711R00</t>
  </si>
  <si>
    <t>Beton sloupů a pilířů prostý C 16/20</t>
  </si>
  <si>
    <t>3,14*0,1*0,1*(3,6*2+3,9*2+3,33*7)</t>
  </si>
  <si>
    <t>32a</t>
  </si>
  <si>
    <t>výplň sloupů ocelových</t>
  </si>
  <si>
    <t>Železobeton základových desek vodostavební C 25/30  90d X0,XC1-4,XD1-2,XF1,XA1-2</t>
  </si>
  <si>
    <t>Těsnění pracovní spáry ocel. plechem ve stěně,  vnější povrch stěny</t>
  </si>
  <si>
    <t>žlab  62 / 50 vč. víka a nosného příslušenství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</si>
  <si>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</si>
  <si>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</si>
  <si>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</si>
  <si>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</si>
  <si>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</si>
  <si>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</si>
  <si>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</si>
  <si>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</si>
  <si>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</si>
  <si>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</si>
  <si>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</si>
  <si>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1.21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</si>
  <si>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</si>
  <si>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</si>
  <si>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</si>
  <si>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</si>
  <si>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</si>
  <si>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</si>
  <si>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</si>
  <si>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</si>
  <si>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</si>
  <si>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</si>
  <si>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</si>
  <si>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2.21</t>
  </si>
  <si>
    <t>2.22</t>
  </si>
  <si>
    <t>3.01</t>
  </si>
  <si>
    <t>3.02</t>
  </si>
  <si>
    <t>3.03</t>
  </si>
  <si>
    <t>3.04</t>
  </si>
  <si>
    <t>3.05</t>
  </si>
  <si>
    <t>3.11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</si>
  <si>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</si>
  <si>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</si>
  <si>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</si>
  <si>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</si>
  <si>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</si>
  <si>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</si>
  <si>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</si>
  <si>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</si>
  <si>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</si>
  <si>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</si>
  <si>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4.21</t>
  </si>
  <si>
    <t>5.01</t>
  </si>
  <si>
    <t>5.02</t>
  </si>
  <si>
    <t>5.03</t>
  </si>
  <si>
    <t>5.04</t>
  </si>
  <si>
    <t>5.05</t>
  </si>
  <si>
    <t>5.06</t>
  </si>
  <si>
    <t>5.07</t>
  </si>
  <si>
    <t>5.11</t>
  </si>
  <si>
    <t>5.12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</si>
  <si>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</si>
  <si>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</si>
  <si>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</si>
  <si>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 xml:space="preserve">skřín zásuvková PVC IP44 zásuvka 400V 32A-3x,400V 16A-3x, 230V 16A - 4x 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</si>
  <si>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</si>
  <si>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</si>
  <si>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krabice rozbočná povrchová IP65</t>
  </si>
  <si>
    <t>99</t>
  </si>
  <si>
    <t>Staveništní přesun hmot</t>
  </si>
  <si>
    <t>59.1</t>
  </si>
  <si>
    <t>998012021R00</t>
  </si>
  <si>
    <t>Přesun hmot pro budovy monolitické výšky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</si>
</sst>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00"/>
    <numFmt numFmtId="166" formatCode="#,##0.000"/>
    <numFmt numFmtId="167" formatCode="0.000"/>
  </numFmts>
  <fonts count="5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"/>
      <family val="2"/>
      <charset val="238"/>
    </font>
    <font>
      <sz val="10"/>
      <name val="Calibri"/>
      <family val="2"/>
      <charset val="238"/>
    </font>
    <font>
      <sz val="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6"/>
      <name val="Arial CE"/>
      <family val="2"/>
      <charset val="238"/>
    </font>
    <font>
      <b/>
      <sz val="10"/>
      <color theme="0"/>
      <name val="Arial CE"/>
      <family val="2"/>
      <charset val="238"/>
    </font>
    <font>
      <sz val="8"/>
      <color theme="0" tint="-0.499984740745262"/>
      <name val="Arial CE"/>
      <family val="2"/>
      <charset val="238"/>
    </font>
    <font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9"/>
      <color theme="0" tint="-0.499984740745262"/>
      <name val="Arial CE"/>
      <family val="2"/>
      <charset val="238"/>
    </font>
    <font>
      <sz val="11"/>
      <color indexed="16"/>
      <name val="Calibri"/>
      <family val="2"/>
      <charset val="238"/>
    </font>
    <font>
      <b/>
      <i/>
      <sz val="12"/>
      <color rgb="FFC00000"/>
      <name val="Arial CE"/>
      <family val="2"/>
      <charset val="238"/>
    </font>
    <font>
      <i/>
      <sz val="9"/>
      <color rgb="FFC00000"/>
      <name val="Arial CE"/>
      <family val="2"/>
      <charset val="238"/>
    </font>
    <font>
      <b/>
      <i/>
      <sz val="11"/>
      <color rgb="FFC00000"/>
      <name val="Arial CE"/>
      <family val="2"/>
      <charset val="238"/>
    </font>
    <font>
      <i/>
      <sz val="11"/>
      <color rgb="FFC00000"/>
      <name val="Arial CE"/>
      <family val="2"/>
      <charset val="238"/>
    </font>
    <font>
      <b/>
      <sz val="11"/>
      <color rgb="FFC00000"/>
      <name val="Arial CE"/>
      <family val="2"/>
      <charset val="238"/>
    </font>
    <font>
      <b/>
      <sz val="8"/>
      <color rgb="FFC00000"/>
      <name val="Arial CE"/>
      <family val="2"/>
      <charset val="238"/>
    </font>
    <font>
      <sz val="11"/>
      <color rgb="FFC00000"/>
      <name val="Arial CE"/>
      <family val="2"/>
      <charset val="238"/>
    </font>
    <font>
      <b/>
      <sz val="12"/>
      <color rgb="FFC00000"/>
      <name val="Arial CE"/>
      <family val="2"/>
      <charset val="238"/>
    </font>
    <font>
      <i/>
      <sz val="12"/>
      <color rgb="FFC00000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sz val="9"/>
      <color rgb="FFCCFFFF"/>
      <name val="Arial CE"/>
      <family val="2"/>
      <charset val="238"/>
    </font>
    <font>
      <sz val="8"/>
      <color theme="0"/>
      <name val="Arial CE"/>
      <family val="2"/>
      <charset val="238"/>
    </font>
    <font>
      <sz val="8"/>
      <color theme="0" tint="-0.249977111117893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color theme="0" tint="-0.249977111117893"/>
      <name val="Arial CE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rgb="FFC0C0C0"/>
        <bgColor indexed="9"/>
      </patternFill>
    </fill>
    <fill>
      <patternFill patternType="solid">
        <fgColor rgb="FF000000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indexed="23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1" fillId="0" borderId="0"/>
    <xf numFmtId="0" fontId="34" fillId="8" borderId="0"/>
    <xf numFmtId="0" fontId="51" fillId="0" borderId="0" applyNumberFormat="0" applyFont="0" applyFill="0" applyBorder="0" applyAlignment="0" applyProtection="0"/>
    <xf numFmtId="0" fontId="25" fillId="0" borderId="0" applyNumberFormat="0" applyFont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</cellStyleXfs>
  <cellXfs count="59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166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1" fillId="0" borderId="47" xfId="0" applyFont="1" applyBorder="1" applyAlignment="1" applyProtection="1">
      <alignment horizontal="left"/>
      <protection locked="0"/>
    </xf>
    <xf numFmtId="0" fontId="1" fillId="0" borderId="48" xfId="0" applyFont="1" applyBorder="1" applyAlignment="1" applyProtection="1">
      <alignment horizontal="left"/>
      <protection locked="0"/>
    </xf>
    <xf numFmtId="0" fontId="1" fillId="0" borderId="48" xfId="0" applyFont="1" applyBorder="1" applyAlignment="1" applyProtection="1">
      <alignment horizontal="center"/>
      <protection locked="0"/>
    </xf>
    <xf numFmtId="4" fontId="1" fillId="0" borderId="48" xfId="0" applyNumberFormat="1" applyFont="1" applyBorder="1" applyAlignment="1" applyProtection="1">
      <alignment horizontal="right"/>
      <protection locked="0"/>
    </xf>
    <xf numFmtId="4" fontId="1" fillId="0" borderId="48" xfId="0" applyNumberFormat="1" applyFont="1" applyBorder="1" applyProtection="1">
      <protection locked="0"/>
    </xf>
    <xf numFmtId="165" fontId="1" fillId="0" borderId="48" xfId="0" applyNumberFormat="1" applyFont="1" applyBorder="1" applyProtection="1">
      <protection locked="0"/>
    </xf>
    <xf numFmtId="166" fontId="1" fillId="0" borderId="49" xfId="0" applyNumberFormat="1" applyFont="1" applyBorder="1" applyAlignment="1" applyProtection="1">
      <alignment horizontal="right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166" fontId="1" fillId="0" borderId="51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  <protection locked="0"/>
    </xf>
    <xf numFmtId="4" fontId="16" fillId="0" borderId="0" xfId="0" applyNumberFormat="1" applyFont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right"/>
      <protection locked="0"/>
    </xf>
    <xf numFmtId="166" fontId="16" fillId="0" borderId="0" xfId="0" applyNumberFormat="1" applyFont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4" fontId="16" fillId="3" borderId="42" xfId="0" applyNumberFormat="1" applyFont="1" applyFill="1" applyBorder="1" applyAlignment="1">
      <alignment vertical="top" shrinkToFit="1"/>
    </xf>
    <xf numFmtId="4" fontId="11" fillId="0" borderId="15" xfId="0" applyNumberFormat="1" applyFont="1" applyBorder="1" applyAlignment="1">
      <alignment vertical="center"/>
    </xf>
    <xf numFmtId="4" fontId="16" fillId="3" borderId="45" xfId="0" applyNumberFormat="1" applyFont="1" applyFill="1" applyBorder="1" applyAlignment="1">
      <alignment vertical="top" shrinkToFit="1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52" fillId="0" borderId="0" xfId="5" applyNumberFormat="1" applyFont="1" applyFill="1" applyBorder="1" applyAlignment="1" applyProtection="1"/>
    <xf numFmtId="0" fontId="54" fillId="13" borderId="0" xfId="5" applyNumberFormat="1" applyFont="1" applyFill="1" applyBorder="1" applyAlignment="1" applyProtection="1">
      <alignment horizontal="left" vertical="center"/>
    </xf>
    <xf numFmtId="0" fontId="53" fillId="12" borderId="0" xfId="5" applyNumberFormat="1" applyFont="1" applyFill="1" applyBorder="1" applyAlignment="1" applyProtection="1">
      <alignment horizontal="right" vertical="center"/>
    </xf>
    <xf numFmtId="0" fontId="53" fillId="0" borderId="69" xfId="5" applyNumberFormat="1" applyFont="1" applyFill="1" applyBorder="1" applyAlignment="1" applyProtection="1">
      <alignment horizontal="left" vertical="center"/>
    </xf>
    <xf numFmtId="0" fontId="53" fillId="12" borderId="0" xfId="5" applyNumberFormat="1" applyFont="1" applyFill="1" applyBorder="1" applyAlignment="1" applyProtection="1">
      <alignment horizontal="left" vertical="center"/>
    </xf>
    <xf numFmtId="0" fontId="53" fillId="0" borderId="69" xfId="5" applyNumberFormat="1" applyFont="1" applyFill="1" applyBorder="1" applyAlignment="1" applyProtection="1">
      <alignment horizontal="left" vertical="center" wrapText="1"/>
    </xf>
    <xf numFmtId="0" fontId="53" fillId="0" borderId="73" xfId="5" applyNumberFormat="1" applyFont="1" applyFill="1" applyBorder="1" applyAlignment="1" applyProtection="1">
      <alignment horizontal="left" vertical="center"/>
    </xf>
    <xf numFmtId="0" fontId="53" fillId="0" borderId="74" xfId="5" applyNumberFormat="1" applyFont="1" applyFill="1" applyBorder="1" applyAlignment="1" applyProtection="1">
      <alignment horizontal="left" vertical="center" wrapText="1"/>
    </xf>
    <xf numFmtId="0" fontId="53" fillId="12" borderId="1" xfId="5" applyNumberFormat="1" applyFont="1" applyFill="1" applyBorder="1" applyAlignment="1" applyProtection="1">
      <alignment horizontal="left" vertical="center"/>
    </xf>
    <xf numFmtId="4" fontId="53" fillId="12" borderId="2" xfId="5" applyNumberFormat="1" applyFont="1" applyFill="1" applyBorder="1" applyAlignment="1" applyProtection="1">
      <alignment horizontal="right" vertical="center"/>
    </xf>
    <xf numFmtId="4" fontId="16" fillId="0" borderId="42" xfId="0" applyNumberFormat="1" applyFont="1" applyBorder="1" applyAlignment="1" applyProtection="1">
      <alignment vertical="top" shrinkToFit="1"/>
      <protection locked="0"/>
    </xf>
    <xf numFmtId="0" fontId="16" fillId="0" borderId="75" xfId="0" applyFont="1" applyBorder="1" applyAlignment="1">
      <alignment vertical="top"/>
    </xf>
    <xf numFmtId="49" fontId="16" fillId="0" borderId="75" xfId="0" applyNumberFormat="1" applyFont="1" applyBorder="1" applyAlignment="1">
      <alignment vertical="top"/>
    </xf>
    <xf numFmtId="165" fontId="16" fillId="0" borderId="75" xfId="0" quotePrefix="1" applyNumberFormat="1" applyFont="1" applyBorder="1" applyAlignment="1">
      <alignment horizontal="left" vertical="top" wrapText="1"/>
    </xf>
    <xf numFmtId="165" fontId="16" fillId="0" borderId="75" xfId="0" applyNumberFormat="1" applyFont="1" applyBorder="1" applyAlignment="1">
      <alignment horizontal="center" vertical="top" wrapText="1" shrinkToFit="1"/>
    </xf>
    <xf numFmtId="165" fontId="16" fillId="0" borderId="75" xfId="0" applyNumberFormat="1" applyFont="1" applyBorder="1" applyAlignment="1">
      <alignment vertical="top" wrapText="1" shrinkToFit="1"/>
    </xf>
    <xf numFmtId="4" fontId="54" fillId="0" borderId="0" xfId="6" applyNumberFormat="1" applyFont="1" applyFill="1" applyBorder="1" applyAlignment="1" applyProtection="1">
      <alignment horizontal="right" vertical="center"/>
    </xf>
    <xf numFmtId="0" fontId="54" fillId="0" borderId="0" xfId="6" applyNumberFormat="1" applyFont="1" applyFill="1" applyBorder="1" applyAlignment="1" applyProtection="1">
      <alignment horizontal="left" vertical="center"/>
    </xf>
    <xf numFmtId="4" fontId="54" fillId="0" borderId="77" xfId="6" applyNumberFormat="1" applyFont="1" applyFill="1" applyBorder="1" applyAlignment="1" applyProtection="1">
      <alignment horizontal="right" vertical="center"/>
    </xf>
    <xf numFmtId="1" fontId="54" fillId="0" borderId="76" xfId="6" applyNumberFormat="1" applyFont="1" applyFill="1" applyBorder="1" applyAlignment="1" applyProtection="1">
      <alignment horizontal="left" vertical="center"/>
    </xf>
    <xf numFmtId="4" fontId="53" fillId="12" borderId="77" xfId="6" applyNumberFormat="1" applyFont="1" applyFill="1" applyBorder="1" applyAlignment="1" applyProtection="1">
      <alignment horizontal="right" vertical="center"/>
    </xf>
    <xf numFmtId="1" fontId="54" fillId="0" borderId="79" xfId="6" applyNumberFormat="1" applyFont="1" applyFill="1" applyBorder="1" applyAlignment="1" applyProtection="1">
      <alignment horizontal="left" vertical="center"/>
    </xf>
    <xf numFmtId="0" fontId="53" fillId="12" borderId="0" xfId="6" applyNumberFormat="1" applyFont="1" applyFill="1" applyBorder="1" applyAlignment="1" applyProtection="1">
      <alignment horizontal="right" vertical="center"/>
    </xf>
    <xf numFmtId="0" fontId="53" fillId="12" borderId="0" xfId="6" applyNumberFormat="1" applyFont="1" applyFill="1" applyBorder="1" applyAlignment="1" applyProtection="1">
      <alignment horizontal="left" vertical="center"/>
    </xf>
    <xf numFmtId="0" fontId="53" fillId="12" borderId="76" xfId="6" applyNumberFormat="1" applyFont="1" applyFill="1" applyBorder="1" applyAlignment="1" applyProtection="1">
      <alignment horizontal="left" vertical="center"/>
    </xf>
    <xf numFmtId="4" fontId="54" fillId="0" borderId="78" xfId="6" applyNumberFormat="1" applyFont="1" applyFill="1" applyBorder="1" applyAlignment="1" applyProtection="1">
      <alignment horizontal="right" vertical="center"/>
    </xf>
    <xf numFmtId="0" fontId="54" fillId="0" borderId="68" xfId="6" applyNumberFormat="1" applyFont="1" applyFill="1" applyBorder="1" applyAlignment="1" applyProtection="1">
      <alignment horizontal="left" vertical="center"/>
    </xf>
    <xf numFmtId="0" fontId="1" fillId="0" borderId="0" xfId="0" applyFont="1"/>
    <xf numFmtId="0" fontId="16" fillId="0" borderId="81" xfId="0" applyFont="1" applyBorder="1" applyAlignment="1">
      <alignment vertical="top"/>
    </xf>
    <xf numFmtId="49" fontId="16" fillId="0" borderId="81" xfId="0" applyNumberFormat="1" applyFont="1" applyBorder="1" applyAlignment="1">
      <alignment vertical="top"/>
    </xf>
    <xf numFmtId="165" fontId="16" fillId="0" borderId="81" xfId="0" quotePrefix="1" applyNumberFormat="1" applyFont="1" applyBorder="1" applyAlignment="1">
      <alignment horizontal="left" vertical="top" wrapText="1"/>
    </xf>
    <xf numFmtId="165" fontId="16" fillId="0" borderId="81" xfId="0" applyNumberFormat="1" applyFont="1" applyBorder="1" applyAlignment="1">
      <alignment horizontal="center" vertical="top" wrapText="1" shrinkToFit="1"/>
    </xf>
    <xf numFmtId="165" fontId="16" fillId="0" borderId="80" xfId="0" applyNumberFormat="1" applyFont="1" applyBorder="1" applyAlignment="1">
      <alignment vertical="top" wrapText="1" shrinkToFit="1"/>
    </xf>
    <xf numFmtId="165" fontId="16" fillId="0" borderId="81" xfId="0" applyNumberFormat="1" applyFont="1" applyBorder="1" applyAlignment="1">
      <alignment vertical="top" wrapText="1" shrinkToFit="1"/>
    </xf>
    <xf numFmtId="4" fontId="16" fillId="3" borderId="80" xfId="0" applyNumberFormat="1" applyFont="1" applyFill="1" applyBorder="1" applyAlignment="1" applyProtection="1">
      <alignment vertical="top" shrinkToFit="1"/>
      <protection locked="0"/>
    </xf>
    <xf numFmtId="4" fontId="16" fillId="3" borderId="81" xfId="0" applyNumberFormat="1" applyFont="1" applyFill="1" applyBorder="1" applyAlignment="1" applyProtection="1">
      <alignment vertical="top" shrinkToFit="1"/>
      <protection locked="0"/>
    </xf>
    <xf numFmtId="4" fontId="16" fillId="0" borderId="81" xfId="0" applyNumberFormat="1" applyFont="1" applyBorder="1" applyAlignment="1">
      <alignment vertical="top" shrinkToFi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54" fillId="14" borderId="0" xfId="6" applyNumberFormat="1" applyFont="1" applyFill="1" applyBorder="1" applyAlignment="1" applyProtection="1">
      <alignment horizontal="right" vertical="center"/>
      <protection locked="0"/>
    </xf>
    <xf numFmtId="4" fontId="54" fillId="14" borderId="68" xfId="6" applyNumberFormat="1" applyFont="1" applyFill="1" applyBorder="1" applyAlignment="1" applyProtection="1">
      <alignment horizontal="right" vertical="center"/>
      <protection locked="0"/>
    </xf>
    <xf numFmtId="0" fontId="1" fillId="0" borderId="0" xfId="2"/>
    <xf numFmtId="0" fontId="16" fillId="0" borderId="0" xfId="2" applyFont="1"/>
    <xf numFmtId="4" fontId="1" fillId="0" borderId="0" xfId="2" applyNumberFormat="1" applyAlignment="1">
      <alignment horizontal="right"/>
    </xf>
    <xf numFmtId="0" fontId="1" fillId="0" borderId="0" xfId="2" applyAlignment="1">
      <alignment horizontal="right"/>
    </xf>
    <xf numFmtId="4" fontId="5" fillId="0" borderId="0" xfId="2" applyNumberFormat="1" applyFont="1" applyAlignment="1">
      <alignment horizontal="right"/>
    </xf>
    <xf numFmtId="0" fontId="28" fillId="0" borderId="0" xfId="3" applyFont="1" applyAlignment="1">
      <alignment vertical="top"/>
    </xf>
    <xf numFmtId="0" fontId="16" fillId="0" borderId="0" xfId="3" applyFont="1" applyAlignment="1">
      <alignment vertical="center"/>
    </xf>
    <xf numFmtId="0" fontId="1" fillId="0" borderId="0" xfId="3" applyAlignment="1">
      <alignment vertical="center" wrapText="1"/>
    </xf>
    <xf numFmtId="4" fontId="1" fillId="0" borderId="0" xfId="3" applyNumberFormat="1" applyAlignment="1">
      <alignment horizontal="right" vertical="center" wrapText="1"/>
    </xf>
    <xf numFmtId="0" fontId="1" fillId="0" borderId="0" xfId="3" applyAlignment="1">
      <alignment horizontal="right" vertical="center" wrapText="1"/>
    </xf>
    <xf numFmtId="0" fontId="1" fillId="0" borderId="0" xfId="3" applyAlignment="1">
      <alignment vertical="center"/>
    </xf>
    <xf numFmtId="14" fontId="29" fillId="0" borderId="0" xfId="3" applyNumberFormat="1" applyFont="1" applyAlignment="1">
      <alignment vertical="center"/>
    </xf>
    <xf numFmtId="0" fontId="30" fillId="0" borderId="0" xfId="3" applyFont="1" applyAlignment="1">
      <alignment horizontal="left"/>
    </xf>
    <xf numFmtId="0" fontId="16" fillId="0" borderId="0" xfId="3" applyFont="1" applyAlignment="1">
      <alignment horizontal="center"/>
    </xf>
    <xf numFmtId="0" fontId="4" fillId="0" borderId="0" xfId="3" applyFont="1" applyAlignment="1">
      <alignment horizontal="left"/>
    </xf>
    <xf numFmtId="0" fontId="31" fillId="0" borderId="0" xfId="3" applyFont="1"/>
    <xf numFmtId="4" fontId="32" fillId="0" borderId="0" xfId="3" applyNumberFormat="1" applyFont="1" applyAlignment="1">
      <alignment horizontal="right"/>
    </xf>
    <xf numFmtId="0" fontId="31" fillId="0" borderId="0" xfId="3" applyFont="1" applyAlignment="1">
      <alignment horizontal="right"/>
    </xf>
    <xf numFmtId="4" fontId="31" fillId="0" borderId="0" xfId="3" applyNumberFormat="1" applyFont="1" applyAlignment="1">
      <alignment horizontal="right"/>
    </xf>
    <xf numFmtId="0" fontId="1" fillId="0" borderId="0" xfId="3" applyAlignment="1">
      <alignment horizontal="right" vertical="center"/>
    </xf>
    <xf numFmtId="0" fontId="33" fillId="0" borderId="0" xfId="0" applyFont="1" applyAlignment="1">
      <alignment horizontal="right" vertical="center"/>
    </xf>
    <xf numFmtId="14" fontId="11" fillId="0" borderId="0" xfId="2" applyNumberFormat="1" applyFont="1" applyAlignment="1">
      <alignment horizontal="right" vertical="center"/>
    </xf>
    <xf numFmtId="0" fontId="13" fillId="0" borderId="0" xfId="3" applyFont="1" applyAlignment="1">
      <alignment horizontal="left"/>
    </xf>
    <xf numFmtId="0" fontId="5" fillId="0" borderId="0" xfId="3" applyFont="1" applyAlignment="1">
      <alignment vertical="center"/>
    </xf>
    <xf numFmtId="0" fontId="35" fillId="0" borderId="0" xfId="4" applyFont="1" applyFill="1" applyAlignment="1">
      <alignment horizontal="left"/>
    </xf>
    <xf numFmtId="1" fontId="36" fillId="0" borderId="0" xfId="3" applyNumberFormat="1" applyFont="1" applyAlignment="1">
      <alignment horizontal="left"/>
    </xf>
    <xf numFmtId="4" fontId="3" fillId="0" borderId="0" xfId="3" applyNumberFormat="1" applyFont="1" applyAlignment="1">
      <alignment horizontal="right" vertical="center"/>
    </xf>
    <xf numFmtId="0" fontId="31" fillId="0" borderId="0" xfId="3" applyFont="1" applyAlignment="1">
      <alignment horizontal="right" vertical="center"/>
    </xf>
    <xf numFmtId="4" fontId="37" fillId="0" borderId="0" xfId="4" applyNumberFormat="1" applyFont="1" applyFill="1" applyAlignment="1">
      <alignment horizontal="right" vertical="center"/>
    </xf>
    <xf numFmtId="4" fontId="38" fillId="0" borderId="0" xfId="4" applyNumberFormat="1" applyFont="1" applyFill="1" applyAlignment="1">
      <alignment horizontal="right" vertical="center"/>
    </xf>
    <xf numFmtId="4" fontId="35" fillId="0" borderId="59" xfId="4" applyNumberFormat="1" applyFont="1" applyFill="1" applyBorder="1" applyAlignment="1">
      <alignment horizontal="right" vertical="center"/>
    </xf>
    <xf numFmtId="49" fontId="39" fillId="0" borderId="60" xfId="4" applyNumberFormat="1" applyFont="1" applyFill="1" applyBorder="1" applyAlignment="1">
      <alignment horizontal="center" vertical="center"/>
    </xf>
    <xf numFmtId="49" fontId="40" fillId="0" borderId="60" xfId="4" applyNumberFormat="1" applyFont="1" applyFill="1" applyBorder="1" applyAlignment="1">
      <alignment horizontal="center" vertical="center"/>
    </xf>
    <xf numFmtId="0" fontId="35" fillId="0" borderId="60" xfId="4" applyFont="1" applyFill="1" applyBorder="1" applyAlignment="1">
      <alignment horizontal="left" vertical="center"/>
    </xf>
    <xf numFmtId="0" fontId="41" fillId="0" borderId="60" xfId="4" applyFont="1" applyFill="1" applyBorder="1" applyAlignment="1">
      <alignment horizontal="left" vertical="center"/>
    </xf>
    <xf numFmtId="4" fontId="42" fillId="0" borderId="60" xfId="4" applyNumberFormat="1" applyFont="1" applyFill="1" applyBorder="1" applyAlignment="1">
      <alignment horizontal="right" vertical="center"/>
    </xf>
    <xf numFmtId="0" fontId="42" fillId="0" borderId="60" xfId="4" applyFont="1" applyFill="1" applyBorder="1" applyAlignment="1">
      <alignment horizontal="right" vertical="center"/>
    </xf>
    <xf numFmtId="4" fontId="35" fillId="0" borderId="60" xfId="4" applyNumberFormat="1" applyFont="1" applyFill="1" applyBorder="1" applyAlignment="1">
      <alignment horizontal="right" vertical="center"/>
    </xf>
    <xf numFmtId="4" fontId="43" fillId="0" borderId="60" xfId="4" applyNumberFormat="1" applyFont="1" applyFill="1" applyBorder="1" applyAlignment="1">
      <alignment horizontal="right" vertical="center"/>
    </xf>
    <xf numFmtId="4" fontId="35" fillId="0" borderId="0" xfId="4" applyNumberFormat="1" applyFont="1" applyFill="1" applyAlignment="1">
      <alignment horizontal="right" vertical="center"/>
    </xf>
    <xf numFmtId="49" fontId="44" fillId="9" borderId="61" xfId="3" applyNumberFormat="1" applyFont="1" applyFill="1" applyBorder="1" applyAlignment="1">
      <alignment horizontal="center" vertical="top" wrapText="1"/>
    </xf>
    <xf numFmtId="0" fontId="44" fillId="9" borderId="61" xfId="3" applyFont="1" applyFill="1" applyBorder="1" applyAlignment="1">
      <alignment horizontal="left" vertical="top" wrapText="1"/>
    </xf>
    <xf numFmtId="4" fontId="44" fillId="9" borderId="61" xfId="3" applyNumberFormat="1" applyFont="1" applyFill="1" applyBorder="1" applyAlignment="1">
      <alignment horizontal="right" vertical="top" wrapText="1"/>
    </xf>
    <xf numFmtId="0" fontId="44" fillId="9" borderId="61" xfId="3" applyFont="1" applyFill="1" applyBorder="1" applyAlignment="1">
      <alignment horizontal="right" vertical="top" wrapText="1"/>
    </xf>
    <xf numFmtId="4" fontId="44" fillId="9" borderId="62" xfId="3" applyNumberFormat="1" applyFont="1" applyFill="1" applyBorder="1" applyAlignment="1">
      <alignment horizontal="right" vertical="top" wrapText="1"/>
    </xf>
    <xf numFmtId="4" fontId="44" fillId="0" borderId="63" xfId="3" applyNumberFormat="1" applyFont="1" applyBorder="1" applyAlignment="1">
      <alignment horizontal="right" vertical="top" wrapText="1"/>
    </xf>
    <xf numFmtId="4" fontId="45" fillId="9" borderId="61" xfId="3" applyNumberFormat="1" applyFont="1" applyFill="1" applyBorder="1" applyAlignment="1">
      <alignment horizontal="right" vertical="top" wrapText="1"/>
    </xf>
    <xf numFmtId="0" fontId="3" fillId="10" borderId="62" xfId="4" applyFont="1" applyFill="1" applyBorder="1" applyAlignment="1">
      <alignment horizontal="left" vertical="center"/>
    </xf>
    <xf numFmtId="0" fontId="11" fillId="10" borderId="64" xfId="4" applyFont="1" applyFill="1" applyBorder="1" applyAlignment="1">
      <alignment horizontal="center" vertical="center"/>
    </xf>
    <xf numFmtId="0" fontId="11" fillId="10" borderId="64" xfId="4" applyFont="1" applyFill="1" applyBorder="1" applyAlignment="1">
      <alignment vertical="center" wrapText="1"/>
    </xf>
    <xf numFmtId="0" fontId="46" fillId="10" borderId="64" xfId="4" applyFont="1" applyFill="1" applyBorder="1" applyAlignment="1">
      <alignment horizontal="left" vertical="center"/>
    </xf>
    <xf numFmtId="4" fontId="3" fillId="10" borderId="64" xfId="4" applyNumberFormat="1" applyFont="1" applyFill="1" applyBorder="1" applyAlignment="1">
      <alignment horizontal="right" vertical="center"/>
    </xf>
    <xf numFmtId="4" fontId="13" fillId="10" borderId="64" xfId="3" applyNumberFormat="1" applyFont="1" applyFill="1" applyBorder="1" applyAlignment="1">
      <alignment horizontal="right" vertical="center"/>
    </xf>
    <xf numFmtId="4" fontId="13" fillId="10" borderId="64" xfId="4" applyNumberFormat="1" applyFont="1" applyFill="1" applyBorder="1" applyAlignment="1">
      <alignment horizontal="right" vertical="center"/>
    </xf>
    <xf numFmtId="4" fontId="13" fillId="10" borderId="65" xfId="4" applyNumberFormat="1" applyFont="1" applyFill="1" applyBorder="1" applyAlignment="1">
      <alignment horizontal="right" vertical="center"/>
    </xf>
    <xf numFmtId="4" fontId="11" fillId="0" borderId="0" xfId="4" applyNumberFormat="1" applyFont="1" applyFill="1" applyAlignment="1">
      <alignment horizontal="right" vertical="center"/>
    </xf>
    <xf numFmtId="4" fontId="11" fillId="10" borderId="66" xfId="4" applyNumberFormat="1" applyFont="1" applyFill="1" applyBorder="1" applyAlignment="1">
      <alignment horizontal="right" vertical="center"/>
    </xf>
    <xf numFmtId="0" fontId="47" fillId="0" borderId="61" xfId="3" applyFont="1" applyBorder="1" applyAlignment="1">
      <alignment horizontal="center" vertical="center"/>
    </xf>
    <xf numFmtId="0" fontId="48" fillId="0" borderId="61" xfId="3" applyFont="1" applyBorder="1" applyAlignment="1">
      <alignment horizontal="center" vertical="center"/>
    </xf>
    <xf numFmtId="0" fontId="16" fillId="0" borderId="61" xfId="3" applyFont="1" applyBorder="1" applyAlignment="1">
      <alignment vertical="center" wrapText="1"/>
    </xf>
    <xf numFmtId="49" fontId="16" fillId="0" borderId="61" xfId="3" applyNumberFormat="1" applyFont="1" applyBorder="1" applyAlignment="1">
      <alignment horizontal="center" vertical="center" shrinkToFit="1"/>
    </xf>
    <xf numFmtId="4" fontId="16" fillId="0" borderId="61" xfId="3" applyNumberFormat="1" applyFont="1" applyBorder="1" applyAlignment="1">
      <alignment horizontal="right" vertical="center"/>
    </xf>
    <xf numFmtId="4" fontId="16" fillId="0" borderId="0" xfId="3" applyNumberFormat="1" applyFont="1" applyAlignment="1">
      <alignment horizontal="right" vertical="center"/>
    </xf>
    <xf numFmtId="4" fontId="49" fillId="0" borderId="67" xfId="3" applyNumberFormat="1" applyFont="1" applyBorder="1" applyAlignment="1">
      <alignment horizontal="right" vertical="center"/>
    </xf>
    <xf numFmtId="0" fontId="50" fillId="10" borderId="64" xfId="4" applyFont="1" applyFill="1" applyBorder="1" applyAlignment="1">
      <alignment horizontal="center" vertical="center"/>
    </xf>
    <xf numFmtId="4" fontId="11" fillId="10" borderId="67" xfId="4" applyNumberFormat="1" applyFont="1" applyFill="1" applyBorder="1" applyAlignment="1">
      <alignment horizontal="right" vertical="center"/>
    </xf>
    <xf numFmtId="0" fontId="16" fillId="11" borderId="61" xfId="3" applyFont="1" applyFill="1" applyBorder="1" applyAlignment="1">
      <alignment vertical="center" wrapText="1"/>
    </xf>
    <xf numFmtId="49" fontId="16" fillId="11" borderId="61" xfId="3" applyNumberFormat="1" applyFont="1" applyFill="1" applyBorder="1" applyAlignment="1">
      <alignment horizontal="center" vertical="center" shrinkToFit="1"/>
    </xf>
    <xf numFmtId="4" fontId="16" fillId="11" borderId="61" xfId="3" applyNumberFormat="1" applyFont="1" applyFill="1" applyBorder="1" applyAlignment="1">
      <alignment horizontal="right" vertical="center"/>
    </xf>
    <xf numFmtId="4" fontId="16" fillId="15" borderId="61" xfId="3" applyNumberFormat="1" applyFont="1" applyFill="1" applyBorder="1" applyAlignment="1" applyProtection="1">
      <alignment horizontal="right" vertical="center"/>
      <protection locked="0"/>
    </xf>
    <xf numFmtId="0" fontId="1" fillId="0" borderId="5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165" fontId="1" fillId="0" borderId="0" xfId="0" applyNumberFormat="1" applyFont="1"/>
    <xf numFmtId="166" fontId="1" fillId="0" borderId="51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" fontId="5" fillId="0" borderId="0" xfId="0" applyNumberFormat="1" applyFont="1"/>
    <xf numFmtId="4" fontId="2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0" fillId="0" borderId="51" xfId="0" applyBorder="1"/>
    <xf numFmtId="0" fontId="1" fillId="0" borderId="52" xfId="0" applyFont="1" applyBorder="1" applyAlignment="1">
      <alignment horizontal="left"/>
    </xf>
    <xf numFmtId="0" fontId="0" fillId="0" borderId="53" xfId="0" applyBorder="1"/>
    <xf numFmtId="0" fontId="1" fillId="0" borderId="53" xfId="0" applyFont="1" applyBorder="1" applyAlignment="1">
      <alignment horizontal="left"/>
    </xf>
    <xf numFmtId="0" fontId="1" fillId="0" borderId="53" xfId="0" applyFont="1" applyBorder="1" applyAlignment="1">
      <alignment horizontal="center"/>
    </xf>
    <xf numFmtId="4" fontId="1" fillId="0" borderId="53" xfId="0" applyNumberFormat="1" applyFont="1" applyBorder="1" applyAlignment="1">
      <alignment horizontal="right"/>
    </xf>
    <xf numFmtId="4" fontId="1" fillId="0" borderId="53" xfId="0" applyNumberFormat="1" applyFont="1" applyBorder="1"/>
    <xf numFmtId="0" fontId="0" fillId="0" borderId="54" xfId="0" applyBorder="1"/>
    <xf numFmtId="0" fontId="16" fillId="5" borderId="55" xfId="0" applyFont="1" applyFill="1" applyBorder="1" applyAlignment="1">
      <alignment horizontal="left"/>
    </xf>
    <xf numFmtId="0" fontId="16" fillId="5" borderId="55" xfId="0" applyFont="1" applyFill="1" applyBorder="1" applyAlignment="1">
      <alignment horizontal="center"/>
    </xf>
    <xf numFmtId="4" fontId="16" fillId="5" borderId="55" xfId="0" applyNumberFormat="1" applyFont="1" applyFill="1" applyBorder="1" applyAlignment="1">
      <alignment horizontal="right"/>
    </xf>
    <xf numFmtId="165" fontId="16" fillId="5" borderId="55" xfId="0" applyNumberFormat="1" applyFont="1" applyFill="1" applyBorder="1" applyAlignment="1">
      <alignment horizontal="right"/>
    </xf>
    <xf numFmtId="166" fontId="16" fillId="5" borderId="55" xfId="0" applyNumberFormat="1" applyFont="1" applyFill="1" applyBorder="1" applyAlignment="1">
      <alignment horizontal="right"/>
    </xf>
    <xf numFmtId="0" fontId="1" fillId="0" borderId="56" xfId="0" applyFont="1" applyBorder="1" applyAlignment="1">
      <alignment horizontal="left"/>
    </xf>
    <xf numFmtId="0" fontId="0" fillId="0" borderId="56" xfId="0" applyBorder="1"/>
    <xf numFmtId="0" fontId="1" fillId="0" borderId="56" xfId="0" applyFont="1" applyBorder="1" applyAlignment="1">
      <alignment horizontal="center"/>
    </xf>
    <xf numFmtId="4" fontId="1" fillId="0" borderId="56" xfId="0" applyNumberFormat="1" applyFont="1" applyBorder="1" applyAlignment="1">
      <alignment horizontal="right"/>
    </xf>
    <xf numFmtId="4" fontId="1" fillId="0" borderId="56" xfId="0" applyNumberFormat="1" applyFont="1" applyBorder="1"/>
    <xf numFmtId="0" fontId="1" fillId="0" borderId="57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1" fillId="0" borderId="57" xfId="0" applyFont="1" applyBorder="1" applyAlignment="1">
      <alignment horizontal="center"/>
    </xf>
    <xf numFmtId="4" fontId="1" fillId="0" borderId="57" xfId="0" applyNumberFormat="1" applyFont="1" applyBorder="1" applyAlignment="1">
      <alignment horizontal="right"/>
    </xf>
    <xf numFmtId="4" fontId="1" fillId="0" borderId="57" xfId="0" applyNumberFormat="1" applyFont="1" applyBorder="1"/>
    <xf numFmtId="166" fontId="1" fillId="0" borderId="57" xfId="0" applyNumberFormat="1" applyFont="1" applyBorder="1" applyAlignment="1">
      <alignment horizontal="right"/>
    </xf>
    <xf numFmtId="0" fontId="1" fillId="0" borderId="57" xfId="0" applyFont="1" applyBorder="1"/>
    <xf numFmtId="0" fontId="16" fillId="0" borderId="57" xfId="0" applyFont="1" applyBorder="1" applyAlignment="1">
      <alignment horizontal="left"/>
    </xf>
    <xf numFmtId="0" fontId="22" fillId="0" borderId="57" xfId="0" applyFont="1" applyBorder="1"/>
    <xf numFmtId="0" fontId="0" fillId="0" borderId="57" xfId="0" applyBorder="1"/>
    <xf numFmtId="4" fontId="16" fillId="0" borderId="57" xfId="0" applyNumberFormat="1" applyFont="1" applyBorder="1" applyAlignment="1">
      <alignment horizontal="center"/>
    </xf>
    <xf numFmtId="4" fontId="16" fillId="0" borderId="57" xfId="0" applyNumberFormat="1" applyFont="1" applyBorder="1" applyAlignment="1">
      <alignment horizontal="right"/>
    </xf>
    <xf numFmtId="165" fontId="16" fillId="0" borderId="57" xfId="0" applyNumberFormat="1" applyFont="1" applyBorder="1" applyAlignment="1">
      <alignment horizontal="right"/>
    </xf>
    <xf numFmtId="49" fontId="1" fillId="0" borderId="57" xfId="0" applyNumberFormat="1" applyFont="1" applyBorder="1" applyAlignment="1">
      <alignment horizontal="left"/>
    </xf>
    <xf numFmtId="167" fontId="1" fillId="0" borderId="57" xfId="0" applyNumberFormat="1" applyFont="1" applyBorder="1"/>
    <xf numFmtId="0" fontId="1" fillId="0" borderId="58" xfId="0" applyFont="1" applyBorder="1" applyAlignment="1">
      <alignment horizontal="left"/>
    </xf>
    <xf numFmtId="0" fontId="0" fillId="0" borderId="58" xfId="0" applyBorder="1"/>
    <xf numFmtId="0" fontId="1" fillId="0" borderId="58" xfId="0" applyFont="1" applyBorder="1" applyAlignment="1">
      <alignment horizontal="center"/>
    </xf>
    <xf numFmtId="4" fontId="1" fillId="0" borderId="58" xfId="0" applyNumberFormat="1" applyFont="1" applyBorder="1" applyAlignment="1">
      <alignment horizontal="right"/>
    </xf>
    <xf numFmtId="4" fontId="1" fillId="0" borderId="58" xfId="0" applyNumberFormat="1" applyFont="1" applyBorder="1"/>
    <xf numFmtId="167" fontId="1" fillId="0" borderId="58" xfId="0" applyNumberFormat="1" applyFont="1" applyBorder="1"/>
    <xf numFmtId="166" fontId="1" fillId="0" borderId="58" xfId="0" applyNumberFormat="1" applyFont="1" applyBorder="1" applyAlignment="1">
      <alignment horizontal="right"/>
    </xf>
    <xf numFmtId="49" fontId="1" fillId="0" borderId="56" xfId="0" applyNumberFormat="1" applyFont="1" applyBorder="1" applyAlignment="1">
      <alignment horizontal="left"/>
    </xf>
    <xf numFmtId="167" fontId="1" fillId="0" borderId="56" xfId="0" applyNumberFormat="1" applyFont="1" applyBorder="1"/>
    <xf numFmtId="166" fontId="1" fillId="0" borderId="56" xfId="0" applyNumberFormat="1" applyFont="1" applyBorder="1" applyAlignment="1">
      <alignment horizontal="right"/>
    </xf>
    <xf numFmtId="0" fontId="16" fillId="0" borderId="58" xfId="0" applyFont="1" applyBorder="1" applyAlignment="1">
      <alignment horizontal="left"/>
    </xf>
    <xf numFmtId="49" fontId="1" fillId="0" borderId="57" xfId="7" applyNumberFormat="1" applyFont="1" applyBorder="1" applyAlignment="1">
      <alignment horizontal="left"/>
    </xf>
    <xf numFmtId="0" fontId="1" fillId="0" borderId="58" xfId="7" applyFont="1" applyBorder="1" applyAlignment="1">
      <alignment horizontal="left"/>
    </xf>
    <xf numFmtId="0" fontId="16" fillId="0" borderId="58" xfId="7" applyFont="1" applyBorder="1" applyAlignment="1">
      <alignment horizontal="left"/>
    </xf>
    <xf numFmtId="49" fontId="1" fillId="0" borderId="56" xfId="8" applyNumberFormat="1" applyFont="1" applyBorder="1" applyAlignment="1">
      <alignment horizontal="left"/>
    </xf>
    <xf numFmtId="49" fontId="1" fillId="0" borderId="57" xfId="8" applyNumberFormat="1" applyFont="1" applyBorder="1" applyAlignment="1">
      <alignment horizontal="left"/>
    </xf>
    <xf numFmtId="0" fontId="56" fillId="0" borderId="57" xfId="8" applyBorder="1"/>
    <xf numFmtId="0" fontId="0" fillId="0" borderId="57" xfId="0" applyBorder="1" applyAlignment="1">
      <alignment wrapText="1"/>
    </xf>
    <xf numFmtId="0" fontId="16" fillId="0" borderId="57" xfId="8" applyFont="1" applyBorder="1" applyAlignment="1">
      <alignment horizontal="left"/>
    </xf>
    <xf numFmtId="0" fontId="16" fillId="0" borderId="57" xfId="0" applyFont="1" applyBorder="1" applyAlignment="1">
      <alignment horizontal="center"/>
    </xf>
    <xf numFmtId="167" fontId="16" fillId="0" borderId="57" xfId="0" applyNumberFormat="1" applyFont="1" applyBorder="1" applyAlignment="1">
      <alignment horizontal="right"/>
    </xf>
    <xf numFmtId="166" fontId="16" fillId="0" borderId="57" xfId="0" applyNumberFormat="1" applyFont="1" applyBorder="1" applyAlignment="1">
      <alignment horizontal="right"/>
    </xf>
    <xf numFmtId="0" fontId="16" fillId="0" borderId="58" xfId="8" applyFont="1" applyBorder="1" applyAlignment="1">
      <alignment horizontal="left"/>
    </xf>
    <xf numFmtId="0" fontId="22" fillId="0" borderId="58" xfId="0" applyFont="1" applyBorder="1"/>
    <xf numFmtId="4" fontId="16" fillId="0" borderId="58" xfId="0" applyNumberFormat="1" applyFont="1" applyBorder="1" applyAlignment="1">
      <alignment horizontal="center"/>
    </xf>
    <xf numFmtId="4" fontId="16" fillId="0" borderId="58" xfId="0" applyNumberFormat="1" applyFont="1" applyBorder="1" applyAlignment="1">
      <alignment horizontal="right"/>
    </xf>
    <xf numFmtId="165" fontId="16" fillId="0" borderId="58" xfId="0" applyNumberFormat="1" applyFont="1" applyBorder="1" applyAlignment="1">
      <alignment horizontal="right"/>
    </xf>
    <xf numFmtId="166" fontId="16" fillId="0" borderId="58" xfId="0" applyNumberFormat="1" applyFont="1" applyBorder="1" applyAlignment="1">
      <alignment horizontal="right"/>
    </xf>
    <xf numFmtId="0" fontId="56" fillId="0" borderId="58" xfId="8" applyBorder="1"/>
    <xf numFmtId="0" fontId="0" fillId="0" borderId="58" xfId="0" applyBorder="1" applyAlignment="1">
      <alignment wrapText="1"/>
    </xf>
    <xf numFmtId="0" fontId="1" fillId="0" borderId="58" xfId="8" applyFont="1" applyBorder="1" applyAlignment="1">
      <alignment horizontal="left"/>
    </xf>
    <xf numFmtId="167" fontId="16" fillId="0" borderId="58" xfId="0" applyNumberFormat="1" applyFont="1" applyBorder="1" applyAlignment="1">
      <alignment horizontal="right"/>
    </xf>
    <xf numFmtId="0" fontId="16" fillId="6" borderId="56" xfId="0" applyFont="1" applyFill="1" applyBorder="1" applyAlignment="1">
      <alignment horizontal="left"/>
    </xf>
    <xf numFmtId="0" fontId="5" fillId="6" borderId="56" xfId="0" applyFont="1" applyFill="1" applyBorder="1" applyAlignment="1">
      <alignment horizontal="left"/>
    </xf>
    <xf numFmtId="4" fontId="16" fillId="6" borderId="56" xfId="0" applyNumberFormat="1" applyFont="1" applyFill="1" applyBorder="1" applyAlignment="1">
      <alignment horizontal="center"/>
    </xf>
    <xf numFmtId="4" fontId="16" fillId="6" borderId="56" xfId="0" applyNumberFormat="1" applyFont="1" applyFill="1" applyBorder="1" applyAlignment="1">
      <alignment horizontal="right"/>
    </xf>
    <xf numFmtId="4" fontId="5" fillId="6" borderId="56" xfId="0" applyNumberFormat="1" applyFont="1" applyFill="1" applyBorder="1" applyAlignment="1">
      <alignment horizontal="right"/>
    </xf>
    <xf numFmtId="165" fontId="1" fillId="6" borderId="56" xfId="0" applyNumberFormat="1" applyFont="1" applyFill="1" applyBorder="1"/>
    <xf numFmtId="0" fontId="5" fillId="0" borderId="57" xfId="0" applyFont="1" applyBorder="1" applyAlignment="1">
      <alignment horizontal="left"/>
    </xf>
    <xf numFmtId="4" fontId="5" fillId="0" borderId="57" xfId="0" applyNumberFormat="1" applyFont="1" applyBorder="1" applyAlignment="1">
      <alignment horizontal="right"/>
    </xf>
    <xf numFmtId="165" fontId="1" fillId="0" borderId="57" xfId="0" applyNumberFormat="1" applyFont="1" applyBorder="1"/>
    <xf numFmtId="165" fontId="24" fillId="0" borderId="57" xfId="0" applyNumberFormat="1" applyFont="1" applyBorder="1" applyAlignment="1">
      <alignment horizontal="right"/>
    </xf>
    <xf numFmtId="166" fontId="24" fillId="0" borderId="57" xfId="0" applyNumberFormat="1" applyFont="1" applyBorder="1" applyAlignment="1">
      <alignment horizontal="right"/>
    </xf>
    <xf numFmtId="0" fontId="16" fillId="7" borderId="58" xfId="0" applyFont="1" applyFill="1" applyBorder="1" applyAlignment="1">
      <alignment horizontal="left"/>
    </xf>
    <xf numFmtId="0" fontId="5" fillId="7" borderId="58" xfId="0" applyFont="1" applyFill="1" applyBorder="1" applyAlignment="1">
      <alignment horizontal="left"/>
    </xf>
    <xf numFmtId="0" fontId="16" fillId="7" borderId="58" xfId="0" applyFont="1" applyFill="1" applyBorder="1" applyAlignment="1">
      <alignment horizontal="center"/>
    </xf>
    <xf numFmtId="4" fontId="16" fillId="7" borderId="58" xfId="0" applyNumberFormat="1" applyFont="1" applyFill="1" applyBorder="1" applyAlignment="1">
      <alignment horizontal="right"/>
    </xf>
    <xf numFmtId="4" fontId="21" fillId="7" borderId="58" xfId="0" applyNumberFormat="1" applyFont="1" applyFill="1" applyBorder="1" applyAlignment="1">
      <alignment horizontal="right"/>
    </xf>
    <xf numFmtId="165" fontId="24" fillId="7" borderId="58" xfId="0" applyNumberFormat="1" applyFont="1" applyFill="1" applyBorder="1" applyAlignment="1">
      <alignment horizontal="right"/>
    </xf>
    <xf numFmtId="166" fontId="24" fillId="7" borderId="58" xfId="0" applyNumberFormat="1" applyFont="1" applyFill="1" applyBorder="1" applyAlignment="1">
      <alignment horizontal="right"/>
    </xf>
    <xf numFmtId="49" fontId="1" fillId="0" borderId="57" xfId="9" applyNumberFormat="1" applyFont="1" applyBorder="1" applyAlignment="1">
      <alignment horizontal="left"/>
    </xf>
    <xf numFmtId="0" fontId="1" fillId="0" borderId="58" xfId="9" applyFont="1" applyBorder="1" applyAlignment="1">
      <alignment horizontal="left"/>
    </xf>
    <xf numFmtId="0" fontId="16" fillId="0" borderId="58" xfId="9" applyFont="1" applyBorder="1" applyAlignment="1">
      <alignment horizontal="left"/>
    </xf>
    <xf numFmtId="49" fontId="1" fillId="0" borderId="56" xfId="9" applyNumberFormat="1" applyFont="1" applyBorder="1" applyAlignment="1">
      <alignment horizontal="left"/>
    </xf>
    <xf numFmtId="0" fontId="56" fillId="0" borderId="57" xfId="9" applyBorder="1"/>
    <xf numFmtId="0" fontId="16" fillId="0" borderId="57" xfId="9" applyFont="1" applyBorder="1" applyAlignment="1">
      <alignment horizontal="left"/>
    </xf>
    <xf numFmtId="0" fontId="56" fillId="0" borderId="58" xfId="9" applyBorder="1"/>
    <xf numFmtId="49" fontId="1" fillId="0" borderId="56" xfId="10" applyNumberFormat="1" applyFont="1" applyBorder="1" applyAlignment="1">
      <alignment horizontal="left"/>
    </xf>
    <xf numFmtId="0" fontId="1" fillId="0" borderId="58" xfId="0" applyFont="1" applyBorder="1"/>
    <xf numFmtId="49" fontId="1" fillId="0" borderId="58" xfId="0" applyNumberFormat="1" applyFont="1" applyBorder="1" applyAlignment="1">
      <alignment horizontal="left"/>
    </xf>
    <xf numFmtId="49" fontId="1" fillId="0" borderId="57" xfId="11" applyNumberFormat="1" applyFont="1" applyBorder="1" applyAlignment="1">
      <alignment horizontal="left"/>
    </xf>
    <xf numFmtId="0" fontId="1" fillId="0" borderId="58" xfId="11" applyFont="1" applyBorder="1" applyAlignment="1">
      <alignment horizontal="left"/>
    </xf>
    <xf numFmtId="49" fontId="1" fillId="0" borderId="56" xfId="11" applyNumberFormat="1" applyFont="1" applyBorder="1" applyAlignment="1">
      <alignment horizontal="left"/>
    </xf>
    <xf numFmtId="0" fontId="56" fillId="0" borderId="57" xfId="11" applyBorder="1"/>
    <xf numFmtId="0" fontId="16" fillId="0" borderId="57" xfId="11" applyFont="1" applyBorder="1" applyAlignment="1">
      <alignment horizontal="left"/>
    </xf>
    <xf numFmtId="0" fontId="16" fillId="0" borderId="58" xfId="11" applyFont="1" applyBorder="1" applyAlignment="1">
      <alignment horizontal="left"/>
    </xf>
    <xf numFmtId="0" fontId="56" fillId="0" borderId="58" xfId="11" applyBorder="1"/>
    <xf numFmtId="49" fontId="1" fillId="0" borderId="57" xfId="12" applyNumberFormat="1" applyFont="1" applyBorder="1" applyAlignment="1">
      <alignment horizontal="left"/>
    </xf>
    <xf numFmtId="0" fontId="1" fillId="0" borderId="58" xfId="12" applyFont="1" applyBorder="1" applyAlignment="1">
      <alignment horizontal="left"/>
    </xf>
    <xf numFmtId="49" fontId="1" fillId="0" borderId="56" xfId="12" applyNumberFormat="1" applyFont="1" applyBorder="1" applyAlignment="1">
      <alignment horizontal="left"/>
    </xf>
    <xf numFmtId="0" fontId="16" fillId="0" borderId="58" xfId="12" applyFont="1" applyBorder="1" applyAlignment="1">
      <alignment horizontal="left"/>
    </xf>
    <xf numFmtId="0" fontId="56" fillId="0" borderId="57" xfId="12" applyBorder="1"/>
    <xf numFmtId="0" fontId="16" fillId="0" borderId="57" xfId="12" applyFont="1" applyBorder="1" applyAlignment="1">
      <alignment horizontal="left"/>
    </xf>
    <xf numFmtId="0" fontId="56" fillId="0" borderId="58" xfId="12" applyBorder="1"/>
    <xf numFmtId="0" fontId="1" fillId="0" borderId="48" xfId="0" applyFont="1" applyBorder="1" applyAlignment="1">
      <alignment horizontal="left"/>
    </xf>
    <xf numFmtId="0" fontId="16" fillId="0" borderId="48" xfId="0" applyFont="1" applyBorder="1" applyAlignment="1">
      <alignment horizontal="left"/>
    </xf>
    <xf numFmtId="0" fontId="0" fillId="0" borderId="48" xfId="0" applyBorder="1"/>
    <xf numFmtId="0" fontId="1" fillId="0" borderId="48" xfId="0" applyFont="1" applyBorder="1" applyAlignment="1">
      <alignment horizontal="center"/>
    </xf>
    <xf numFmtId="4" fontId="1" fillId="0" borderId="48" xfId="0" applyNumberFormat="1" applyFont="1" applyBorder="1" applyAlignment="1">
      <alignment horizontal="right"/>
    </xf>
    <xf numFmtId="4" fontId="1" fillId="0" borderId="48" xfId="0" applyNumberFormat="1" applyFont="1" applyBorder="1"/>
    <xf numFmtId="167" fontId="1" fillId="0" borderId="48" xfId="0" applyNumberFormat="1" applyFont="1" applyBorder="1"/>
    <xf numFmtId="166" fontId="1" fillId="0" borderId="48" xfId="0" applyNumberFormat="1" applyFont="1" applyBorder="1" applyAlignment="1">
      <alignment horizontal="right"/>
    </xf>
    <xf numFmtId="0" fontId="26" fillId="0" borderId="57" xfId="0" applyFont="1" applyBorder="1"/>
    <xf numFmtId="4" fontId="21" fillId="0" borderId="57" xfId="0" applyNumberFormat="1" applyFont="1" applyBorder="1" applyAlignment="1">
      <alignment horizontal="right"/>
    </xf>
    <xf numFmtId="0" fontId="0" fillId="0" borderId="57" xfId="0" applyBorder="1" applyAlignment="1">
      <alignment horizontal="center"/>
    </xf>
    <xf numFmtId="0" fontId="16" fillId="0" borderId="56" xfId="0" applyFont="1" applyBorder="1" applyAlignment="1">
      <alignment horizontal="left"/>
    </xf>
    <xf numFmtId="0" fontId="16" fillId="0" borderId="55" xfId="0" applyFont="1" applyBorder="1" applyAlignment="1">
      <alignment horizontal="left"/>
    </xf>
    <xf numFmtId="0" fontId="0" fillId="0" borderId="55" xfId="0" applyBorder="1"/>
    <xf numFmtId="0" fontId="1" fillId="0" borderId="55" xfId="0" applyFont="1" applyBorder="1" applyAlignment="1">
      <alignment horizontal="center"/>
    </xf>
    <xf numFmtId="4" fontId="1" fillId="0" borderId="55" xfId="0" applyNumberFormat="1" applyFont="1" applyBorder="1" applyAlignment="1">
      <alignment horizontal="right"/>
    </xf>
    <xf numFmtId="167" fontId="1" fillId="0" borderId="55" xfId="0" applyNumberFormat="1" applyFont="1" applyBorder="1"/>
    <xf numFmtId="166" fontId="1" fillId="0" borderId="55" xfId="0" applyNumberFormat="1" applyFont="1" applyBorder="1" applyAlignment="1">
      <alignment horizontal="right"/>
    </xf>
    <xf numFmtId="0" fontId="1" fillId="0" borderId="55" xfId="0" applyFont="1" applyBorder="1" applyAlignment="1">
      <alignment horizontal="left"/>
    </xf>
    <xf numFmtId="165" fontId="16" fillId="7" borderId="58" xfId="0" applyNumberFormat="1" applyFont="1" applyFill="1" applyBorder="1" applyAlignment="1">
      <alignment horizontal="right"/>
    </xf>
    <xf numFmtId="166" fontId="16" fillId="7" borderId="58" xfId="0" applyNumberFormat="1" applyFont="1" applyFill="1" applyBorder="1" applyAlignment="1">
      <alignment horizontal="right"/>
    </xf>
    <xf numFmtId="4" fontId="1" fillId="14" borderId="57" xfId="0" applyNumberFormat="1" applyFont="1" applyFill="1" applyBorder="1" applyProtection="1">
      <protection locked="0"/>
    </xf>
    <xf numFmtId="4" fontId="1" fillId="14" borderId="58" xfId="0" applyNumberFormat="1" applyFont="1" applyFill="1" applyBorder="1" applyProtection="1">
      <protection locked="0"/>
    </xf>
    <xf numFmtId="4" fontId="1" fillId="14" borderId="56" xfId="0" applyNumberFormat="1" applyFont="1" applyFill="1" applyBorder="1" applyProtection="1">
      <protection locked="0"/>
    </xf>
    <xf numFmtId="4" fontId="1" fillId="14" borderId="55" xfId="0" applyNumberFormat="1" applyFont="1" applyFill="1" applyBorder="1" applyProtection="1">
      <protection locked="0"/>
    </xf>
    <xf numFmtId="0" fontId="5" fillId="16" borderId="29" xfId="0" applyFont="1" applyFill="1" applyBorder="1" applyAlignment="1">
      <alignment vertical="top"/>
    </xf>
    <xf numFmtId="49" fontId="5" fillId="16" borderId="18" xfId="0" applyNumberFormat="1" applyFont="1" applyFill="1" applyBorder="1" applyAlignment="1">
      <alignment vertical="top"/>
    </xf>
    <xf numFmtId="49" fontId="5" fillId="16" borderId="18" xfId="0" applyNumberFormat="1" applyFont="1" applyFill="1" applyBorder="1" applyAlignment="1">
      <alignment horizontal="left" vertical="top" wrapText="1"/>
    </xf>
    <xf numFmtId="0" fontId="5" fillId="16" borderId="18" xfId="0" applyFont="1" applyFill="1" applyBorder="1" applyAlignment="1">
      <alignment horizontal="center" vertical="top" shrinkToFit="1"/>
    </xf>
    <xf numFmtId="165" fontId="5" fillId="16" borderId="18" xfId="0" applyNumberFormat="1" applyFont="1" applyFill="1" applyBorder="1" applyAlignment="1">
      <alignment vertical="top" shrinkToFit="1"/>
    </xf>
    <xf numFmtId="4" fontId="5" fillId="16" borderId="18" xfId="0" applyNumberFormat="1" applyFont="1" applyFill="1" applyBorder="1" applyAlignment="1">
      <alignment vertical="top" shrinkToFit="1"/>
    </xf>
    <xf numFmtId="4" fontId="5" fillId="16" borderId="40" xfId="0" applyNumberFormat="1" applyFont="1" applyFill="1" applyBorder="1" applyAlignment="1">
      <alignment vertical="top" shrinkToFit="1"/>
    </xf>
    <xf numFmtId="0" fontId="16" fillId="16" borderId="41" xfId="0" applyFont="1" applyFill="1" applyBorder="1" applyAlignment="1">
      <alignment vertical="top"/>
    </xf>
    <xf numFmtId="49" fontId="16" fillId="16" borderId="42" xfId="0" applyNumberFormat="1" applyFont="1" applyFill="1" applyBorder="1" applyAlignment="1">
      <alignment vertical="top"/>
    </xf>
    <xf numFmtId="49" fontId="16" fillId="16" borderId="42" xfId="0" applyNumberFormat="1" applyFont="1" applyFill="1" applyBorder="1" applyAlignment="1">
      <alignment horizontal="left" vertical="top" wrapText="1"/>
    </xf>
    <xf numFmtId="0" fontId="16" fillId="16" borderId="42" xfId="0" applyFont="1" applyFill="1" applyBorder="1" applyAlignment="1">
      <alignment horizontal="center" vertical="top" shrinkToFit="1"/>
    </xf>
    <xf numFmtId="165" fontId="16" fillId="16" borderId="42" xfId="0" applyNumberFormat="1" applyFont="1" applyFill="1" applyBorder="1" applyAlignment="1">
      <alignment vertical="top" shrinkToFit="1"/>
    </xf>
    <xf numFmtId="4" fontId="16" fillId="16" borderId="43" xfId="0" applyNumberFormat="1" applyFont="1" applyFill="1" applyBorder="1" applyAlignment="1">
      <alignment vertical="top" shrinkToFit="1"/>
    </xf>
    <xf numFmtId="49" fontId="3" fillId="0" borderId="82" xfId="0" applyNumberFormat="1" applyFont="1" applyBorder="1" applyAlignment="1">
      <alignment vertical="center"/>
    </xf>
    <xf numFmtId="4" fontId="3" fillId="0" borderId="81" xfId="0" applyNumberFormat="1" applyFont="1" applyBorder="1" applyAlignment="1">
      <alignment vertical="center"/>
    </xf>
    <xf numFmtId="49" fontId="3" fillId="0" borderId="82" xfId="0" applyNumberFormat="1" applyFont="1" applyBorder="1" applyAlignment="1">
      <alignment horizontal="left" vertical="center" wrapText="1"/>
    </xf>
    <xf numFmtId="49" fontId="3" fillId="0" borderId="83" xfId="0" applyNumberFormat="1" applyFont="1" applyBorder="1" applyAlignment="1">
      <alignment horizontal="left" vertical="center" wrapText="1"/>
    </xf>
    <xf numFmtId="49" fontId="3" fillId="0" borderId="84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57" fillId="0" borderId="0" xfId="2" applyFont="1" applyAlignment="1">
      <alignment horizontal="center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54" fillId="0" borderId="0" xfId="6" applyNumberFormat="1" applyFont="1" applyFill="1" applyBorder="1" applyAlignment="1" applyProtection="1">
      <alignment horizontal="left" vertical="center" wrapText="1"/>
    </xf>
    <xf numFmtId="0" fontId="54" fillId="0" borderId="0" xfId="6" applyNumberFormat="1" applyFont="1" applyFill="1" applyBorder="1" applyAlignment="1" applyProtection="1">
      <alignment horizontal="left" vertical="center"/>
    </xf>
    <xf numFmtId="0" fontId="54" fillId="0" borderId="68" xfId="6" applyNumberFormat="1" applyFont="1" applyFill="1" applyBorder="1" applyAlignment="1" applyProtection="1">
      <alignment horizontal="left" vertical="center" wrapText="1"/>
    </xf>
    <xf numFmtId="0" fontId="54" fillId="0" borderId="68" xfId="6" applyNumberFormat="1" applyFont="1" applyFill="1" applyBorder="1" applyAlignment="1" applyProtection="1">
      <alignment horizontal="left" vertical="center"/>
    </xf>
    <xf numFmtId="0" fontId="53" fillId="12" borderId="0" xfId="6" applyNumberFormat="1" applyFont="1" applyFill="1" applyBorder="1" applyAlignment="1" applyProtection="1">
      <alignment horizontal="left" vertical="center" wrapText="1"/>
    </xf>
    <xf numFmtId="0" fontId="53" fillId="12" borderId="0" xfId="6" applyNumberFormat="1" applyFont="1" applyFill="1" applyBorder="1" applyAlignment="1" applyProtection="1">
      <alignment horizontal="left" vertical="center"/>
    </xf>
    <xf numFmtId="0" fontId="53" fillId="12" borderId="0" xfId="5" applyNumberFormat="1" applyFont="1" applyFill="1" applyBorder="1" applyAlignment="1" applyProtection="1">
      <alignment horizontal="left" vertical="center" wrapText="1"/>
    </xf>
    <xf numFmtId="0" fontId="53" fillId="12" borderId="0" xfId="5" applyNumberFormat="1" applyFont="1" applyFill="1" applyBorder="1" applyAlignment="1" applyProtection="1">
      <alignment horizontal="left" vertical="center"/>
    </xf>
    <xf numFmtId="0" fontId="53" fillId="0" borderId="69" xfId="5" applyNumberFormat="1" applyFont="1" applyFill="1" applyBorder="1" applyAlignment="1" applyProtection="1">
      <alignment horizontal="left" vertical="center"/>
    </xf>
    <xf numFmtId="0" fontId="53" fillId="0" borderId="70" xfId="5" applyNumberFormat="1" applyFont="1" applyFill="1" applyBorder="1" applyAlignment="1" applyProtection="1">
      <alignment horizontal="left" vertical="center"/>
    </xf>
    <xf numFmtId="0" fontId="55" fillId="0" borderId="20" xfId="5" applyNumberFormat="1" applyFont="1" applyFill="1" applyBorder="1" applyAlignment="1" applyProtection="1">
      <alignment horizontal="center" vertical="center"/>
    </xf>
    <xf numFmtId="0" fontId="55" fillId="0" borderId="71" xfId="5" applyNumberFormat="1" applyFont="1" applyFill="1" applyBorder="1" applyAlignment="1" applyProtection="1">
      <alignment horizontal="center" vertical="center"/>
    </xf>
    <xf numFmtId="0" fontId="55" fillId="0" borderId="72" xfId="5" applyNumberFormat="1" applyFont="1" applyFill="1" applyBorder="1" applyAlignment="1" applyProtection="1">
      <alignment horizontal="center" vertical="center"/>
    </xf>
    <xf numFmtId="4" fontId="16" fillId="17" borderId="42" xfId="0" applyNumberFormat="1" applyFont="1" applyFill="1" applyBorder="1" applyAlignment="1" applyProtection="1">
      <alignment vertical="top" shrinkToFit="1"/>
      <protection locked="0"/>
    </xf>
  </cellXfs>
  <cellStyles count="13">
    <cellStyle name="Excel Built-in Bad" xfId="4" xr:uid="{00000000-0005-0000-0000-000000000000}"/>
    <cellStyle name="Excel Built-in Normal" xfId="2" xr:uid="{00000000-0005-0000-0000-000001000000}"/>
    <cellStyle name="Normální" xfId="0" builtinId="0"/>
    <cellStyle name="Normální 10" xfId="12" xr:uid="{00000000-0005-0000-0000-000003000000}"/>
    <cellStyle name="normální 2" xfId="1" xr:uid="{00000000-0005-0000-0000-000004000000}"/>
    <cellStyle name="Normální 3" xfId="5" xr:uid="{00000000-0005-0000-0000-000005000000}"/>
    <cellStyle name="Normální 4" xfId="6" xr:uid="{00000000-0005-0000-0000-000006000000}"/>
    <cellStyle name="Normální 5" xfId="7" xr:uid="{00000000-0005-0000-0000-000007000000}"/>
    <cellStyle name="Normální 6" xfId="8" xr:uid="{00000000-0005-0000-0000-000008000000}"/>
    <cellStyle name="Normální 7" xfId="9" xr:uid="{00000000-0005-0000-0000-000009000000}"/>
    <cellStyle name="Normální 8" xfId="10" xr:uid="{00000000-0005-0000-0000-00000A000000}"/>
    <cellStyle name="Normální 9" xfId="11" xr:uid="{00000000-0005-0000-0000-00000B000000}"/>
    <cellStyle name="normální_POL.XLS" xfId="3" xr:uid="{00000000-0005-0000-0000-00000C000000}"/>
  </cellStyles>
  <dxfs count="6"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81"/>
  <sheetViews>
    <sheetView showGridLines="0" topLeftCell="B62" zoomScaleNormal="100" zoomScaleSheetLayoutView="75" workbookViewId="0">
      <selection activeCell="G40" sqref="G40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8" width="13" customWidth="1"/>
    <col min="9" max="9" width="19.5546875" customWidth="1"/>
    <col min="10" max="10" width="10.777343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531" t="s">
        <v>4</v>
      </c>
      <c r="C1" s="532"/>
      <c r="D1" s="532"/>
      <c r="E1" s="532"/>
      <c r="F1" s="532"/>
      <c r="G1" s="532"/>
      <c r="H1" s="532"/>
      <c r="I1" s="532"/>
      <c r="J1" s="533"/>
    </row>
    <row r="2" spans="1:15" ht="36" customHeight="1" x14ac:dyDescent="0.25">
      <c r="A2" s="2"/>
      <c r="B2" s="74" t="s">
        <v>24</v>
      </c>
      <c r="C2" s="75"/>
      <c r="D2" s="76" t="s">
        <v>41</v>
      </c>
      <c r="E2" s="537" t="s">
        <v>42</v>
      </c>
      <c r="F2" s="538"/>
      <c r="G2" s="538"/>
      <c r="H2" s="538"/>
      <c r="I2" s="538"/>
      <c r="J2" s="539"/>
      <c r="O2" s="1"/>
    </row>
    <row r="3" spans="1:15" ht="27" hidden="1" customHeight="1" x14ac:dyDescent="0.25">
      <c r="A3" s="2"/>
      <c r="B3" s="77"/>
      <c r="C3" s="75"/>
      <c r="D3" s="78"/>
      <c r="E3" s="540"/>
      <c r="F3" s="541"/>
      <c r="G3" s="541"/>
      <c r="H3" s="541"/>
      <c r="I3" s="541"/>
      <c r="J3" s="542"/>
    </row>
    <row r="4" spans="1:15" ht="23.25" customHeight="1" x14ac:dyDescent="0.25">
      <c r="A4" s="2"/>
      <c r="B4" s="79"/>
      <c r="C4" s="80"/>
      <c r="D4" s="81"/>
      <c r="E4" s="549"/>
      <c r="F4" s="549"/>
      <c r="G4" s="549"/>
      <c r="H4" s="549"/>
      <c r="I4" s="549"/>
      <c r="J4" s="550"/>
    </row>
    <row r="5" spans="1:15" ht="24" customHeight="1" x14ac:dyDescent="0.25">
      <c r="A5" s="2"/>
      <c r="B5" s="31" t="s">
        <v>23</v>
      </c>
      <c r="D5" s="523"/>
      <c r="E5" s="524"/>
      <c r="F5" s="524"/>
      <c r="G5" s="524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525"/>
      <c r="E6" s="526"/>
      <c r="F6" s="526"/>
      <c r="G6" s="526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527"/>
      <c r="F7" s="528"/>
      <c r="G7" s="528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544"/>
      <c r="E11" s="544"/>
      <c r="F11" s="544"/>
      <c r="G11" s="544"/>
      <c r="H11" s="18" t="s">
        <v>40</v>
      </c>
      <c r="I11" s="82"/>
      <c r="J11" s="8"/>
    </row>
    <row r="12" spans="1:15" ht="15.75" customHeight="1" x14ac:dyDescent="0.25">
      <c r="A12" s="2"/>
      <c r="B12" s="28"/>
      <c r="C12" s="55"/>
      <c r="D12" s="548"/>
      <c r="E12" s="548"/>
      <c r="F12" s="548"/>
      <c r="G12" s="548"/>
      <c r="H12" s="18" t="s">
        <v>36</v>
      </c>
      <c r="I12" s="82"/>
      <c r="J12" s="8"/>
    </row>
    <row r="13" spans="1:15" ht="15.75" customHeight="1" x14ac:dyDescent="0.25">
      <c r="A13" s="2"/>
      <c r="B13" s="29"/>
      <c r="C13" s="56"/>
      <c r="D13" s="83"/>
      <c r="E13" s="521"/>
      <c r="F13" s="522"/>
      <c r="G13" s="52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29" t="s">
        <v>833</v>
      </c>
      <c r="E14" s="530"/>
      <c r="F14" s="530"/>
      <c r="G14" s="530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4"/>
      <c r="E15" s="543"/>
      <c r="F15" s="543"/>
      <c r="G15" s="545"/>
      <c r="H15" s="545"/>
      <c r="I15" s="14" t="s">
        <v>31</v>
      </c>
      <c r="J15" s="34"/>
    </row>
    <row r="16" spans="1:15" ht="23.25" customHeight="1" x14ac:dyDescent="0.25">
      <c r="A16" s="136" t="s">
        <v>26</v>
      </c>
      <c r="B16" s="38" t="s">
        <v>26</v>
      </c>
      <c r="C16" s="60"/>
      <c r="D16" s="61"/>
      <c r="E16" s="513"/>
      <c r="F16" s="514"/>
      <c r="G16" s="513"/>
      <c r="H16" s="514"/>
      <c r="I16" s="217">
        <f>SUMIF(F56:F74,A16,I56:I74)+SUMIF(F56:F74,"PSU",I56:I74)</f>
        <v>0</v>
      </c>
      <c r="J16" s="218"/>
    </row>
    <row r="17" spans="1:10" ht="23.25" customHeight="1" x14ac:dyDescent="0.25">
      <c r="A17" s="136" t="s">
        <v>27</v>
      </c>
      <c r="B17" s="38" t="s">
        <v>27</v>
      </c>
      <c r="C17" s="60"/>
      <c r="D17" s="61"/>
      <c r="E17" s="513"/>
      <c r="F17" s="514"/>
      <c r="G17" s="513"/>
      <c r="H17" s="514"/>
      <c r="I17" s="217">
        <f>SUMIF(F56:F74,A17,I56:I74)</f>
        <v>0</v>
      </c>
      <c r="J17" s="218"/>
    </row>
    <row r="18" spans="1:10" ht="23.25" customHeight="1" x14ac:dyDescent="0.25">
      <c r="A18" s="136" t="s">
        <v>28</v>
      </c>
      <c r="B18" s="38" t="s">
        <v>28</v>
      </c>
      <c r="C18" s="60"/>
      <c r="D18" s="61"/>
      <c r="E18" s="513"/>
      <c r="F18" s="514"/>
      <c r="G18" s="513"/>
      <c r="H18" s="514"/>
      <c r="I18" s="217">
        <f>SUMIF(F56:F74,A18,I56:I74)</f>
        <v>0</v>
      </c>
      <c r="J18" s="218"/>
    </row>
    <row r="19" spans="1:10" ht="23.25" customHeight="1" x14ac:dyDescent="0.25">
      <c r="A19" s="136" t="s">
        <v>97</v>
      </c>
      <c r="B19" s="38" t="s">
        <v>29</v>
      </c>
      <c r="C19" s="60"/>
      <c r="D19" s="61"/>
      <c r="E19" s="513"/>
      <c r="F19" s="514"/>
      <c r="G19" s="513"/>
      <c r="H19" s="514"/>
      <c r="I19" s="217">
        <f>SUMIF(F56:F74,A19,I56:I74)</f>
        <v>0</v>
      </c>
      <c r="J19" s="218"/>
    </row>
    <row r="20" spans="1:10" ht="23.25" customHeight="1" x14ac:dyDescent="0.25">
      <c r="A20" s="136" t="s">
        <v>98</v>
      </c>
      <c r="B20" s="38" t="s">
        <v>30</v>
      </c>
      <c r="C20" s="60"/>
      <c r="D20" s="61"/>
      <c r="E20" s="513"/>
      <c r="F20" s="514"/>
      <c r="G20" s="513"/>
      <c r="H20" s="514"/>
      <c r="I20" s="217">
        <f>SUMIF(F56:F74,A20,I56:I74)</f>
        <v>0</v>
      </c>
      <c r="J20" s="218"/>
    </row>
    <row r="21" spans="1:10" ht="23.25" customHeight="1" x14ac:dyDescent="0.25">
      <c r="A21" s="2"/>
      <c r="B21" s="48" t="s">
        <v>31</v>
      </c>
      <c r="C21" s="62"/>
      <c r="D21" s="63"/>
      <c r="E21" s="546"/>
      <c r="F21" s="547"/>
      <c r="G21" s="546"/>
      <c r="H21" s="547"/>
      <c r="I21" s="215">
        <f>SUM(I16:J20)</f>
        <v>0</v>
      </c>
      <c r="J21" s="219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511">
        <f>ZakladDPHSniVypocet</f>
        <v>0</v>
      </c>
      <c r="H23" s="512"/>
      <c r="I23" s="512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509">
        <f>A23</f>
        <v>0</v>
      </c>
      <c r="H24" s="510"/>
      <c r="I24" s="510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511">
        <f>ZakladDPHZaklVypocet</f>
        <v>0</v>
      </c>
      <c r="H25" s="512"/>
      <c r="I25" s="512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534">
        <f>A25</f>
        <v>0</v>
      </c>
      <c r="H26" s="535"/>
      <c r="I26" s="535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536">
        <f>CenaCelkem-(ZakladDPHSni+DPHSni+ZakladDPHZakl+DPHZakl)</f>
        <v>0</v>
      </c>
      <c r="H27" s="536"/>
      <c r="I27" s="536"/>
      <c r="J27" s="41" t="str">
        <f t="shared" si="0"/>
        <v>CZK</v>
      </c>
    </row>
    <row r="28" spans="1:10" ht="27.75" hidden="1" customHeight="1" thickBot="1" x14ac:dyDescent="0.3">
      <c r="A28" s="2"/>
      <c r="B28" s="109" t="s">
        <v>25</v>
      </c>
      <c r="C28" s="110"/>
      <c r="D28" s="110"/>
      <c r="E28" s="111"/>
      <c r="F28" s="112"/>
      <c r="G28" s="515">
        <f>ZakladDPHSniVypocet+ZakladDPHZaklVypocet</f>
        <v>0</v>
      </c>
      <c r="H28" s="516"/>
      <c r="I28" s="516"/>
      <c r="J28" s="113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09" t="s">
        <v>37</v>
      </c>
      <c r="C29" s="114"/>
      <c r="D29" s="114"/>
      <c r="E29" s="114"/>
      <c r="F29" s="115"/>
      <c r="G29" s="515">
        <f>A27</f>
        <v>0</v>
      </c>
      <c r="H29" s="515"/>
      <c r="I29" s="515"/>
      <c r="J29" s="116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517"/>
      <c r="E34" s="518"/>
      <c r="G34" s="519"/>
      <c r="H34" s="520"/>
      <c r="I34" s="520"/>
      <c r="J34" s="25"/>
    </row>
    <row r="35" spans="1:10" ht="12.75" customHeight="1" x14ac:dyDescent="0.25">
      <c r="A35" s="2"/>
      <c r="B35" s="2"/>
      <c r="D35" s="508" t="s">
        <v>2</v>
      </c>
      <c r="E35" s="508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5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5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5">
      <c r="A39" s="85">
        <v>1</v>
      </c>
      <c r="B39" s="95" t="s">
        <v>43</v>
      </c>
      <c r="C39" s="506"/>
      <c r="D39" s="506"/>
      <c r="E39" s="506"/>
      <c r="F39" s="96">
        <f>'SO 20-24 D 1.1 + D1.2 Pol'!AE337+'SO 20-24 D 1.4 Pol'!AE13+'SO 20-24 D 1.5 Pol'!AE17</f>
        <v>0</v>
      </c>
      <c r="G39" s="97">
        <f>'SO 20-24 D 1.1 + D1.2 Pol'!AF337+'SO 20-24 D 1.4 Pol'!AF13+'SO 20-24 D 1.5 Pol'!AF17</f>
        <v>0</v>
      </c>
      <c r="H39" s="98">
        <f>(F39*SazbaDPH1/100)+(G39*SazbaDPH2/100)</f>
        <v>0</v>
      </c>
      <c r="I39" s="98">
        <f>F39+G39+H39</f>
        <v>0</v>
      </c>
      <c r="J39" s="99" t="str">
        <f>IF(_xlfn.SINGLE(CenaCelkemVypocet)=0,"",I39/_xlfn.SINGLE(CenaCelkemVypocet)*100)</f>
        <v/>
      </c>
    </row>
    <row r="40" spans="1:10" ht="25.5" customHeight="1" x14ac:dyDescent="0.25">
      <c r="A40" s="85">
        <v>2</v>
      </c>
      <c r="B40" s="100" t="s">
        <v>41</v>
      </c>
      <c r="C40" s="507" t="s">
        <v>44</v>
      </c>
      <c r="D40" s="507"/>
      <c r="E40" s="507"/>
      <c r="F40" s="101">
        <f>'SO 20-24 D 1.1 + D1.2 Pol'!AE337+'SO 20-24 D 1.4 Pol'!AE13+'SO 20-24 D 1.5 Pol'!AE17</f>
        <v>0</v>
      </c>
      <c r="G40" s="102">
        <f>'SO 20-24 D 1.1 + D1.2 Pol'!G337+'SO 20-24 D 1.4 Pol'!AF13+'SO 20-24 D 1.5 Pol'!AF17</f>
        <v>0</v>
      </c>
      <c r="H40" s="102">
        <f>(F40*SazbaDPH1/100)+(G40*SazbaDPH2/100)</f>
        <v>0</v>
      </c>
      <c r="I40" s="102">
        <f>F40+G40+H40</f>
        <v>0</v>
      </c>
      <c r="J40" s="103" t="str">
        <f>IF(_xlfn.SINGLE(CenaCelkemVypocet)=0,"",I40/_xlfn.SINGLE(CenaCelkemVypocet)*100)</f>
        <v/>
      </c>
    </row>
    <row r="41" spans="1:10" ht="25.5" customHeight="1" x14ac:dyDescent="0.25">
      <c r="A41" s="85">
        <v>3</v>
      </c>
      <c r="B41" s="104" t="s">
        <v>45</v>
      </c>
      <c r="C41" s="506" t="s">
        <v>46</v>
      </c>
      <c r="D41" s="506"/>
      <c r="E41" s="506"/>
      <c r="F41" s="105">
        <f>'SO 20-24 D 1.1 + D1.2 Pol'!AE337</f>
        <v>0</v>
      </c>
      <c r="G41" s="98">
        <f>'SO 20-24 D 1.1 + D1.2 Pol'!G337</f>
        <v>0</v>
      </c>
      <c r="H41" s="98">
        <f>(F41*SazbaDPH1/100)+(G41*SazbaDPH2/100)</f>
        <v>0</v>
      </c>
      <c r="I41" s="98">
        <f>F41+G41+H41</f>
        <v>0</v>
      </c>
      <c r="J41" s="99" t="str">
        <f>IF(_xlfn.SINGLE(CenaCelkemVypocet)=0,"",I41/_xlfn.SINGLE(CenaCelkemVypocet)*100)</f>
        <v/>
      </c>
    </row>
    <row r="42" spans="1:10" ht="25.5" customHeight="1" x14ac:dyDescent="0.25">
      <c r="A42" s="85">
        <v>3</v>
      </c>
      <c r="B42" s="104" t="s">
        <v>47</v>
      </c>
      <c r="C42" s="506" t="s">
        <v>48</v>
      </c>
      <c r="D42" s="506"/>
      <c r="E42" s="506"/>
      <c r="F42" s="105">
        <f>'SO 20-24 D 1.4 Pol'!AE13</f>
        <v>0</v>
      </c>
      <c r="G42" s="98">
        <f>'SO 20-24 D 1.4 Pol'!AF13</f>
        <v>0</v>
      </c>
      <c r="H42" s="98">
        <f>(F42*SazbaDPH1/100)+(G42*SazbaDPH2/100)</f>
        <v>0</v>
      </c>
      <c r="I42" s="98">
        <f>F42+G42+H42</f>
        <v>0</v>
      </c>
      <c r="J42" s="99" t="str">
        <f>IF(_xlfn.SINGLE(CenaCelkemVypocet)=0,"",I42/_xlfn.SINGLE(CenaCelkemVypocet)*100)</f>
        <v/>
      </c>
    </row>
    <row r="43" spans="1:10" ht="25.5" customHeight="1" x14ac:dyDescent="0.25">
      <c r="A43" s="85">
        <v>3</v>
      </c>
      <c r="B43" s="104" t="s">
        <v>49</v>
      </c>
      <c r="C43" s="506" t="s">
        <v>50</v>
      </c>
      <c r="D43" s="506"/>
      <c r="E43" s="506"/>
      <c r="F43" s="105">
        <f>'SO 20-24 D 1.5 Pol'!AE17</f>
        <v>0</v>
      </c>
      <c r="G43" s="98">
        <f>'SO 20-24 D 1.5 Pol'!AF17</f>
        <v>0</v>
      </c>
      <c r="H43" s="98">
        <f>(F43*SazbaDPH1/100)+(G43*SazbaDPH2/100)</f>
        <v>0</v>
      </c>
      <c r="I43" s="98">
        <f>F43+G43+H43</f>
        <v>0</v>
      </c>
      <c r="J43" s="99" t="str">
        <f>IF(_xlfn.SINGLE(CenaCelkemVypocet)=0,"",I43/_xlfn.SINGLE(CenaCelkemVypocet)*100)</f>
        <v/>
      </c>
    </row>
    <row r="44" spans="1:10" ht="25.5" customHeight="1" x14ac:dyDescent="0.25">
      <c r="A44" s="85"/>
      <c r="B44" s="503" t="s">
        <v>51</v>
      </c>
      <c r="C44" s="504"/>
      <c r="D44" s="504"/>
      <c r="E44" s="505"/>
      <c r="F44" s="106">
        <f>SUMIF(A39:A43,"=1",F39:F43)</f>
        <v>0</v>
      </c>
      <c r="G44" s="107">
        <f>SUM(G41:G43)</f>
        <v>0</v>
      </c>
      <c r="H44" s="107">
        <f>SUM(H41:H43)</f>
        <v>0</v>
      </c>
      <c r="I44" s="107">
        <f>SUM(I41:I43)</f>
        <v>0</v>
      </c>
      <c r="J44" s="108">
        <f>SUMIF(A39:A43,"=1",J39:J43)</f>
        <v>0</v>
      </c>
    </row>
    <row r="46" spans="1:10" x14ac:dyDescent="0.25">
      <c r="A46" t="s">
        <v>53</v>
      </c>
      <c r="B46" t="s">
        <v>54</v>
      </c>
    </row>
    <row r="47" spans="1:10" x14ac:dyDescent="0.25">
      <c r="A47" t="s">
        <v>55</v>
      </c>
      <c r="B47" t="s">
        <v>56</v>
      </c>
    </row>
    <row r="48" spans="1:10" x14ac:dyDescent="0.25">
      <c r="A48" t="s">
        <v>57</v>
      </c>
      <c r="B48" t="s">
        <v>58</v>
      </c>
    </row>
    <row r="49" spans="1:10" x14ac:dyDescent="0.25">
      <c r="A49" t="s">
        <v>57</v>
      </c>
      <c r="B49" t="s">
        <v>59</v>
      </c>
    </row>
    <row r="50" spans="1:10" x14ac:dyDescent="0.25">
      <c r="A50" t="s">
        <v>57</v>
      </c>
      <c r="B50" t="s">
        <v>60</v>
      </c>
    </row>
    <row r="53" spans="1:10" ht="15.6" x14ac:dyDescent="0.3">
      <c r="B53" s="117" t="s">
        <v>61</v>
      </c>
    </row>
    <row r="55" spans="1:10" ht="25.5" customHeight="1" x14ac:dyDescent="0.25">
      <c r="A55" s="119"/>
      <c r="B55" s="122" t="s">
        <v>18</v>
      </c>
      <c r="C55" s="122" t="s">
        <v>6</v>
      </c>
      <c r="D55" s="123"/>
      <c r="E55" s="123"/>
      <c r="F55" s="124" t="s">
        <v>62</v>
      </c>
      <c r="G55" s="124"/>
      <c r="H55" s="124"/>
      <c r="I55" s="124" t="s">
        <v>31</v>
      </c>
      <c r="J55" s="124" t="s">
        <v>0</v>
      </c>
    </row>
    <row r="56" spans="1:10" ht="36.75" customHeight="1" x14ac:dyDescent="0.25">
      <c r="A56" s="120"/>
      <c r="B56" s="125" t="s">
        <v>63</v>
      </c>
      <c r="C56" s="501" t="s">
        <v>64</v>
      </c>
      <c r="D56" s="502"/>
      <c r="E56" s="502"/>
      <c r="F56" s="134" t="s">
        <v>26</v>
      </c>
      <c r="G56" s="126"/>
      <c r="H56" s="126"/>
      <c r="I56" s="126">
        <f>'SO 20-24 D 1.1 + D1.2 Pol'!G8</f>
        <v>0</v>
      </c>
      <c r="J56" s="131" t="str">
        <f>IF(I75=0,"",I56/I75*100)</f>
        <v/>
      </c>
    </row>
    <row r="57" spans="1:10" ht="36.75" customHeight="1" x14ac:dyDescent="0.25">
      <c r="A57" s="120"/>
      <c r="B57" s="125" t="s">
        <v>65</v>
      </c>
      <c r="C57" s="501" t="s">
        <v>66</v>
      </c>
      <c r="D57" s="502"/>
      <c r="E57" s="502"/>
      <c r="F57" s="134" t="s">
        <v>26</v>
      </c>
      <c r="G57" s="126"/>
      <c r="H57" s="126"/>
      <c r="I57" s="126">
        <f>'SO 20-24 D 1.1 + D1.2 Pol'!G40</f>
        <v>0</v>
      </c>
      <c r="J57" s="131" t="str">
        <f>IF(I75=0,"",I57/I75*100)</f>
        <v/>
      </c>
    </row>
    <row r="58" spans="1:10" ht="36.75" customHeight="1" x14ac:dyDescent="0.25">
      <c r="A58" s="120"/>
      <c r="B58" s="125" t="s">
        <v>67</v>
      </c>
      <c r="C58" s="501" t="s">
        <v>68</v>
      </c>
      <c r="D58" s="502"/>
      <c r="E58" s="502"/>
      <c r="F58" s="134" t="s">
        <v>26</v>
      </c>
      <c r="G58" s="126"/>
      <c r="H58" s="126"/>
      <c r="I58" s="126">
        <f>'SO 20-24 D 1.1 + D1.2 Pol'!G103</f>
        <v>0</v>
      </c>
      <c r="J58" s="131" t="str">
        <f>IF(I75=0,"",I58/I75*100)</f>
        <v/>
      </c>
    </row>
    <row r="59" spans="1:10" ht="36.75" customHeight="1" x14ac:dyDescent="0.25">
      <c r="A59" s="120"/>
      <c r="B59" s="125" t="s">
        <v>69</v>
      </c>
      <c r="C59" s="501" t="s">
        <v>70</v>
      </c>
      <c r="D59" s="502"/>
      <c r="E59" s="502"/>
      <c r="F59" s="134" t="s">
        <v>26</v>
      </c>
      <c r="G59" s="126"/>
      <c r="H59" s="126"/>
      <c r="I59" s="126">
        <f>'SO 20-24 D 1.1 + D1.2 Pol'!G114</f>
        <v>0</v>
      </c>
      <c r="J59" s="131" t="str">
        <f>IF(I75=0,"",I59/I75*100)</f>
        <v/>
      </c>
    </row>
    <row r="60" spans="1:10" ht="36.75" customHeight="1" x14ac:dyDescent="0.25">
      <c r="A60" s="120"/>
      <c r="B60" s="125" t="s">
        <v>71</v>
      </c>
      <c r="C60" s="501" t="s">
        <v>72</v>
      </c>
      <c r="D60" s="502"/>
      <c r="E60" s="502"/>
      <c r="F60" s="134" t="s">
        <v>26</v>
      </c>
      <c r="G60" s="126"/>
      <c r="H60" s="126"/>
      <c r="I60" s="126">
        <f>'SO 20-24 D 1.1 + D1.2 Pol'!G134</f>
        <v>0</v>
      </c>
      <c r="J60" s="131" t="str">
        <f>IF(I75=0,"",I60/I75*100)</f>
        <v/>
      </c>
    </row>
    <row r="61" spans="1:10" ht="36.75" customHeight="1" x14ac:dyDescent="0.25">
      <c r="A61" s="120"/>
      <c r="B61" s="125" t="s">
        <v>73</v>
      </c>
      <c r="C61" s="501" t="s">
        <v>74</v>
      </c>
      <c r="D61" s="502"/>
      <c r="E61" s="502"/>
      <c r="F61" s="134" t="s">
        <v>26</v>
      </c>
      <c r="G61" s="126"/>
      <c r="H61" s="126"/>
      <c r="I61" s="126">
        <f>'SO 20-24 D 1.1 + D1.2 Pol'!G143</f>
        <v>0</v>
      </c>
      <c r="J61" s="131" t="str">
        <f>IF(I75=0,"",I61/I75*100)</f>
        <v/>
      </c>
    </row>
    <row r="62" spans="1:10" ht="36.75" customHeight="1" x14ac:dyDescent="0.25">
      <c r="A62" s="120"/>
      <c r="B62" s="125" t="s">
        <v>75</v>
      </c>
      <c r="C62" s="501" t="s">
        <v>76</v>
      </c>
      <c r="D62" s="502"/>
      <c r="E62" s="502"/>
      <c r="F62" s="134" t="s">
        <v>26</v>
      </c>
      <c r="G62" s="126"/>
      <c r="H62" s="126"/>
      <c r="I62" s="126">
        <f>'SO 20-24 D 1.1 + D1.2 Pol'!G148</f>
        <v>0</v>
      </c>
      <c r="J62" s="131" t="str">
        <f>IF(I75=0,"",I62/I75*100)</f>
        <v/>
      </c>
    </row>
    <row r="63" spans="1:10" ht="36.75" customHeight="1" x14ac:dyDescent="0.25">
      <c r="A63" s="120"/>
      <c r="B63" s="125" t="s">
        <v>77</v>
      </c>
      <c r="C63" s="501" t="s">
        <v>78</v>
      </c>
      <c r="D63" s="502"/>
      <c r="E63" s="502"/>
      <c r="F63" s="134" t="s">
        <v>26</v>
      </c>
      <c r="G63" s="126"/>
      <c r="H63" s="126"/>
      <c r="I63" s="126">
        <f>'SO 20-24 D 1.1 + D1.2 Pol'!G177</f>
        <v>0</v>
      </c>
      <c r="J63" s="131" t="str">
        <f>IF(I75=0,"",I63/I75*100)</f>
        <v/>
      </c>
    </row>
    <row r="64" spans="1:10" ht="36.75" customHeight="1" x14ac:dyDescent="0.25">
      <c r="A64" s="120"/>
      <c r="B64" s="125" t="s">
        <v>79</v>
      </c>
      <c r="C64" s="501" t="s">
        <v>80</v>
      </c>
      <c r="D64" s="502"/>
      <c r="E64" s="502"/>
      <c r="F64" s="134" t="s">
        <v>26</v>
      </c>
      <c r="G64" s="126"/>
      <c r="H64" s="126"/>
      <c r="I64" s="126">
        <f>'SO 20-24 D 1.1 + D1.2 Pol'!G184</f>
        <v>0</v>
      </c>
      <c r="J64" s="131" t="str">
        <f>IF(I75=0,"",I64/I75*100)</f>
        <v/>
      </c>
    </row>
    <row r="65" spans="1:10" ht="36.75" customHeight="1" x14ac:dyDescent="0.25">
      <c r="A65" s="120"/>
      <c r="B65" s="494" t="s">
        <v>1023</v>
      </c>
      <c r="C65" s="496" t="s">
        <v>1024</v>
      </c>
      <c r="D65" s="497"/>
      <c r="E65" s="498"/>
      <c r="F65" s="134" t="s">
        <v>26</v>
      </c>
      <c r="G65" s="495"/>
      <c r="H65" s="495"/>
      <c r="I65" s="126">
        <f>'SO 20-24 D 1.1 + D1.2 Pol'!G192</f>
        <v>0</v>
      </c>
      <c r="J65" s="131" t="str">
        <f>IF(I75=0,"",I65/I75*100)</f>
        <v/>
      </c>
    </row>
    <row r="66" spans="1:10" ht="36.75" customHeight="1" x14ac:dyDescent="0.25">
      <c r="A66" s="120"/>
      <c r="B66" s="125" t="s">
        <v>81</v>
      </c>
      <c r="C66" s="501" t="s">
        <v>82</v>
      </c>
      <c r="D66" s="502"/>
      <c r="E66" s="502"/>
      <c r="F66" s="134" t="s">
        <v>27</v>
      </c>
      <c r="G66" s="126"/>
      <c r="H66" s="126"/>
      <c r="I66" s="126">
        <f>'SO 20-24 D 1.1 + D1.2 Pol'!G195</f>
        <v>0</v>
      </c>
      <c r="J66" s="131" t="str">
        <f>IF(I75=0,"",I66/I75*100)</f>
        <v/>
      </c>
    </row>
    <row r="67" spans="1:10" ht="36.75" customHeight="1" x14ac:dyDescent="0.25">
      <c r="A67" s="120"/>
      <c r="B67" s="125" t="s">
        <v>83</v>
      </c>
      <c r="C67" s="501" t="s">
        <v>84</v>
      </c>
      <c r="D67" s="502"/>
      <c r="E67" s="502"/>
      <c r="F67" s="134" t="s">
        <v>27</v>
      </c>
      <c r="G67" s="126"/>
      <c r="H67" s="126"/>
      <c r="I67" s="126">
        <f>'SO 20-24 D 1.1 + D1.2 Pol'!G245</f>
        <v>0</v>
      </c>
      <c r="J67" s="131" t="str">
        <f>IF(I75=0,"",I67/I75*100)</f>
        <v/>
      </c>
    </row>
    <row r="68" spans="1:10" ht="36.75" customHeight="1" x14ac:dyDescent="0.25">
      <c r="A68" s="120"/>
      <c r="B68" s="125" t="s">
        <v>85</v>
      </c>
      <c r="C68" s="501" t="s">
        <v>86</v>
      </c>
      <c r="D68" s="502"/>
      <c r="E68" s="502"/>
      <c r="F68" s="134" t="s">
        <v>27</v>
      </c>
      <c r="G68" s="126"/>
      <c r="H68" s="126"/>
      <c r="I68" s="126">
        <f>'SO 20-24 D 1.1 + D1.2 Pol'!G252</f>
        <v>0</v>
      </c>
      <c r="J68" s="131" t="str">
        <f>IF(I75=0,"",I68/I75*100)</f>
        <v/>
      </c>
    </row>
    <row r="69" spans="1:10" ht="36.75" customHeight="1" x14ac:dyDescent="0.25">
      <c r="A69" s="120"/>
      <c r="B69" s="125" t="s">
        <v>87</v>
      </c>
      <c r="C69" s="501" t="s">
        <v>88</v>
      </c>
      <c r="D69" s="502"/>
      <c r="E69" s="502"/>
      <c r="F69" s="134" t="s">
        <v>27</v>
      </c>
      <c r="G69" s="126"/>
      <c r="H69" s="126"/>
      <c r="I69" s="126">
        <f>'SO 20-24 D 1.1 + D1.2 Pol'!G264</f>
        <v>0</v>
      </c>
      <c r="J69" s="131" t="str">
        <f>IF(I75=0,"",I69/I75*100)</f>
        <v/>
      </c>
    </row>
    <row r="70" spans="1:10" ht="36.75" customHeight="1" x14ac:dyDescent="0.25">
      <c r="A70" s="120"/>
      <c r="B70" s="125" t="s">
        <v>89</v>
      </c>
      <c r="C70" s="501" t="s">
        <v>90</v>
      </c>
      <c r="D70" s="502"/>
      <c r="E70" s="502"/>
      <c r="F70" s="134" t="s">
        <v>27</v>
      </c>
      <c r="G70" s="126"/>
      <c r="H70" s="126"/>
      <c r="I70" s="126">
        <f>'SO 20-24 D 1.1 + D1.2 Pol'!G280</f>
        <v>0</v>
      </c>
      <c r="J70" s="131" t="str">
        <f>IF(I75=0,"",I70/I75*100)</f>
        <v/>
      </c>
    </row>
    <row r="71" spans="1:10" ht="36.75" customHeight="1" x14ac:dyDescent="0.25">
      <c r="A71" s="120"/>
      <c r="B71" s="125" t="s">
        <v>91</v>
      </c>
      <c r="C71" s="501" t="s">
        <v>92</v>
      </c>
      <c r="D71" s="502"/>
      <c r="E71" s="502"/>
      <c r="F71" s="134" t="s">
        <v>27</v>
      </c>
      <c r="G71" s="126"/>
      <c r="H71" s="126"/>
      <c r="I71" s="126">
        <f>'SO 20-24 D 1.1 + D1.2 Pol'!G299</f>
        <v>0</v>
      </c>
      <c r="J71" s="131" t="str">
        <f>IF(I75=0,"",I71/I75*100)</f>
        <v/>
      </c>
    </row>
    <row r="72" spans="1:10" ht="36.75" customHeight="1" x14ac:dyDescent="0.25">
      <c r="A72" s="120"/>
      <c r="B72" s="125" t="s">
        <v>93</v>
      </c>
      <c r="C72" s="501" t="s">
        <v>94</v>
      </c>
      <c r="D72" s="502"/>
      <c r="E72" s="502"/>
      <c r="F72" s="134" t="s">
        <v>27</v>
      </c>
      <c r="G72" s="126"/>
      <c r="H72" s="126"/>
      <c r="I72" s="126">
        <f>'SO 20-24 D 1.1 + D1.2 Pol'!G313</f>
        <v>0</v>
      </c>
      <c r="J72" s="131" t="str">
        <f>IF(I75=0,"",I72/I75*100)</f>
        <v/>
      </c>
    </row>
    <row r="73" spans="1:10" ht="36.75" customHeight="1" x14ac:dyDescent="0.25">
      <c r="A73" s="120"/>
      <c r="B73" s="125" t="s">
        <v>95</v>
      </c>
      <c r="C73" s="501" t="s">
        <v>96</v>
      </c>
      <c r="D73" s="502"/>
      <c r="E73" s="502"/>
      <c r="F73" s="134" t="s">
        <v>27</v>
      </c>
      <c r="G73" s="126"/>
      <c r="H73" s="126"/>
      <c r="I73" s="126">
        <f>'SO 20-24 D 1.5 Pol'!G8</f>
        <v>0</v>
      </c>
      <c r="J73" s="131" t="str">
        <f>IF(I75=0,"",I73/I75*100)</f>
        <v/>
      </c>
    </row>
    <row r="74" spans="1:10" ht="36.75" customHeight="1" x14ac:dyDescent="0.25">
      <c r="A74" s="120"/>
      <c r="B74" s="125" t="s">
        <v>47</v>
      </c>
      <c r="C74" s="501" t="s">
        <v>48</v>
      </c>
      <c r="D74" s="502"/>
      <c r="E74" s="502"/>
      <c r="F74" s="134" t="s">
        <v>27</v>
      </c>
      <c r="G74" s="126"/>
      <c r="H74" s="126"/>
      <c r="I74" s="126">
        <f>'SO 20-24 D 1.4 Pol'!G8</f>
        <v>0</v>
      </c>
      <c r="J74" s="131" t="str">
        <f>IF(I75=0,"",I74/I75*100)</f>
        <v/>
      </c>
    </row>
    <row r="75" spans="1:10" ht="25.5" customHeight="1" x14ac:dyDescent="0.25">
      <c r="A75" s="121"/>
      <c r="B75" s="127" t="s">
        <v>1</v>
      </c>
      <c r="C75" s="128"/>
      <c r="D75" s="129"/>
      <c r="E75" s="129"/>
      <c r="F75" s="135"/>
      <c r="G75" s="130"/>
      <c r="H75" s="130"/>
      <c r="I75" s="130">
        <f>SUM(I56:I74)</f>
        <v>0</v>
      </c>
      <c r="J75" s="132">
        <f>SUM(J56:J74)</f>
        <v>0</v>
      </c>
    </row>
    <row r="76" spans="1:10" x14ac:dyDescent="0.25">
      <c r="F76" s="84"/>
      <c r="G76" s="84"/>
      <c r="H76" s="84"/>
      <c r="I76" s="84"/>
      <c r="J76" s="133"/>
    </row>
    <row r="77" spans="1:10" x14ac:dyDescent="0.25">
      <c r="B77" s="257" t="s">
        <v>1016</v>
      </c>
      <c r="C77" s="258"/>
      <c r="D77" s="259"/>
      <c r="E77" s="260"/>
      <c r="F77" s="257"/>
      <c r="G77" s="261"/>
      <c r="H77" s="261"/>
      <c r="I77" s="261"/>
      <c r="J77" s="262"/>
    </row>
    <row r="78" spans="1:10" x14ac:dyDescent="0.25">
      <c r="B78" s="499" t="s">
        <v>1020</v>
      </c>
      <c r="C78" s="499"/>
      <c r="D78" s="499"/>
      <c r="E78" s="499"/>
      <c r="F78" s="499"/>
      <c r="G78" s="499"/>
      <c r="H78" s="499"/>
      <c r="I78" s="499"/>
      <c r="J78" s="499"/>
    </row>
    <row r="79" spans="1:10" ht="13.8" x14ac:dyDescent="0.3">
      <c r="B79" s="500" t="s">
        <v>1021</v>
      </c>
      <c r="C79" s="500"/>
      <c r="D79" s="500"/>
      <c r="E79" s="500"/>
      <c r="F79" s="500"/>
      <c r="G79" s="500"/>
      <c r="H79" s="500"/>
      <c r="I79" s="500"/>
      <c r="J79" s="500"/>
    </row>
    <row r="80" spans="1:10" ht="13.8" x14ac:dyDescent="0.3">
      <c r="B80" s="500" t="s">
        <v>1017</v>
      </c>
      <c r="C80" s="500"/>
      <c r="D80" s="500"/>
      <c r="E80" s="500"/>
      <c r="F80" s="500"/>
      <c r="G80" s="500"/>
      <c r="H80" s="500"/>
      <c r="I80" s="500"/>
      <c r="J80" s="500"/>
    </row>
    <row r="81" spans="2:10" ht="13.8" x14ac:dyDescent="0.3">
      <c r="B81" s="500" t="s">
        <v>1018</v>
      </c>
      <c r="C81" s="500"/>
      <c r="D81" s="500"/>
      <c r="E81" s="500"/>
      <c r="F81" s="500"/>
      <c r="G81" s="500"/>
      <c r="H81" s="500"/>
      <c r="I81" s="500"/>
      <c r="J81" s="5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B78:J78"/>
    <mergeCell ref="B79:J79"/>
    <mergeCell ref="B80:J80"/>
    <mergeCell ref="B81:J81"/>
    <mergeCell ref="C71:E71"/>
    <mergeCell ref="C72:E72"/>
    <mergeCell ref="C73:E73"/>
    <mergeCell ref="C74:E74"/>
    <mergeCell ref="C66:E66"/>
    <mergeCell ref="C67:E67"/>
    <mergeCell ref="C68:E68"/>
    <mergeCell ref="C69:E69"/>
    <mergeCell ref="C70:E70"/>
  </mergeCells>
  <phoneticPr fontId="0" type="noConversion"/>
  <pageMargins left="0.39370078740157483" right="0.19685039370078741" top="0.59055118110236227" bottom="0.39370078740157483" header="0" footer="0.19685039370078741"/>
  <pageSetup paperSize="9" scale="93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ignoredErrors>
    <ignoredError sqref="G25" formula="1"/>
  </ignoredError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551" t="s">
        <v>7</v>
      </c>
      <c r="B1" s="551"/>
      <c r="C1" s="552"/>
      <c r="D1" s="551"/>
      <c r="E1" s="551"/>
      <c r="F1" s="551"/>
      <c r="G1" s="551"/>
    </row>
    <row r="2" spans="1:7" ht="24.9" customHeight="1" x14ac:dyDescent="0.25">
      <c r="A2" s="50" t="s">
        <v>8</v>
      </c>
      <c r="B2" s="49"/>
      <c r="C2" s="553"/>
      <c r="D2" s="553"/>
      <c r="E2" s="553"/>
      <c r="F2" s="553"/>
      <c r="G2" s="554"/>
    </row>
    <row r="3" spans="1:7" ht="24.9" customHeight="1" x14ac:dyDescent="0.25">
      <c r="A3" s="50" t="s">
        <v>9</v>
      </c>
      <c r="B3" s="49"/>
      <c r="C3" s="553"/>
      <c r="D3" s="553"/>
      <c r="E3" s="553"/>
      <c r="F3" s="553"/>
      <c r="G3" s="554"/>
    </row>
    <row r="4" spans="1:7" ht="24.9" customHeight="1" x14ac:dyDescent="0.25">
      <c r="A4" s="50" t="s">
        <v>10</v>
      </c>
      <c r="B4" s="49"/>
      <c r="C4" s="553"/>
      <c r="D4" s="553"/>
      <c r="E4" s="553"/>
      <c r="F4" s="553"/>
      <c r="G4" s="55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17"/>
  <sheetViews>
    <sheetView tabSelected="1" zoomScaleNormal="100" workbookViewId="0">
      <pane ySplit="7" topLeftCell="A241" activePane="bottomLeft" state="frozen"/>
      <selection pane="bottomLeft" activeCell="AA191" sqref="AA191"/>
    </sheetView>
  </sheetViews>
  <sheetFormatPr defaultRowHeight="13.2" outlineLevelRow="3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3.6640625" customWidth="1"/>
    <col min="8" max="8" width="0.33203125" hidden="1" customWidth="1"/>
    <col min="9" max="9" width="8.109375" hidden="1" customWidth="1"/>
    <col min="10" max="10" width="8.44140625" hidden="1" customWidth="1"/>
    <col min="11" max="11" width="11.6640625" hidden="1" customWidth="1"/>
    <col min="12" max="12" width="7.6640625" hidden="1" customWidth="1"/>
    <col min="13" max="13" width="5.6640625" hidden="1" customWidth="1"/>
    <col min="14" max="14" width="6.33203125" hidden="1" customWidth="1"/>
    <col min="15" max="15" width="7.109375" hidden="1" customWidth="1"/>
    <col min="16" max="16" width="7.44140625" hidden="1" customWidth="1"/>
    <col min="17" max="18" width="10.44140625" hidden="1" customWidth="1"/>
    <col min="19" max="19" width="6.6640625" hidden="1" customWidth="1"/>
    <col min="20" max="20" width="5.33203125" hidden="1" customWidth="1"/>
    <col min="21" max="21" width="8.88671875" hidden="1" customWidth="1"/>
    <col min="22" max="22" width="5.88671875" hidden="1" customWidth="1"/>
    <col min="23" max="23" width="4.88671875" hidden="1" customWidth="1"/>
    <col min="24" max="24" width="17.6640625" hidden="1" customWidth="1"/>
    <col min="25" max="25" width="39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555" t="s">
        <v>7</v>
      </c>
      <c r="B1" s="555"/>
      <c r="C1" s="555"/>
      <c r="D1" s="555"/>
      <c r="E1" s="555"/>
      <c r="F1" s="555"/>
      <c r="G1" s="555"/>
      <c r="AG1" t="s">
        <v>99</v>
      </c>
    </row>
    <row r="2" spans="1:60" ht="25.2" customHeight="1" x14ac:dyDescent="0.25">
      <c r="A2" s="137" t="s">
        <v>8</v>
      </c>
      <c r="B2" s="49" t="s">
        <v>41</v>
      </c>
      <c r="C2" s="556" t="s">
        <v>42</v>
      </c>
      <c r="D2" s="557"/>
      <c r="E2" s="557"/>
      <c r="F2" s="557"/>
      <c r="G2" s="558"/>
      <c r="AG2" t="s">
        <v>100</v>
      </c>
    </row>
    <row r="3" spans="1:60" ht="25.2" customHeight="1" x14ac:dyDescent="0.25">
      <c r="A3" s="137" t="s">
        <v>9</v>
      </c>
      <c r="B3" s="49" t="s">
        <v>41</v>
      </c>
      <c r="C3" s="556" t="s">
        <v>44</v>
      </c>
      <c r="D3" s="557"/>
      <c r="E3" s="557"/>
      <c r="F3" s="557"/>
      <c r="G3" s="558"/>
      <c r="AC3" s="118" t="s">
        <v>100</v>
      </c>
      <c r="AG3" t="s">
        <v>101</v>
      </c>
    </row>
    <row r="4" spans="1:60" ht="25.2" customHeight="1" x14ac:dyDescent="0.25">
      <c r="A4" s="138" t="s">
        <v>10</v>
      </c>
      <c r="B4" s="139" t="s">
        <v>45</v>
      </c>
      <c r="C4" s="559" t="s">
        <v>46</v>
      </c>
      <c r="D4" s="560"/>
      <c r="E4" s="560"/>
      <c r="F4" s="560"/>
      <c r="G4" s="561"/>
      <c r="AG4" t="s">
        <v>102</v>
      </c>
    </row>
    <row r="5" spans="1:60" x14ac:dyDescent="0.25">
      <c r="D5" s="10"/>
    </row>
    <row r="6" spans="1:60" ht="40.200000000000003" customHeight="1" x14ac:dyDescent="0.25">
      <c r="A6" s="141" t="s">
        <v>103</v>
      </c>
      <c r="B6" s="143" t="s">
        <v>104</v>
      </c>
      <c r="C6" s="143" t="s">
        <v>105</v>
      </c>
      <c r="D6" s="142" t="s">
        <v>106</v>
      </c>
      <c r="E6" s="141" t="s">
        <v>107</v>
      </c>
      <c r="F6" s="140" t="s">
        <v>108</v>
      </c>
      <c r="G6" s="141" t="s">
        <v>31</v>
      </c>
      <c r="H6" s="144" t="s">
        <v>32</v>
      </c>
      <c r="I6" s="144" t="s">
        <v>109</v>
      </c>
      <c r="J6" s="144" t="s">
        <v>33</v>
      </c>
      <c r="K6" s="144" t="s">
        <v>110</v>
      </c>
      <c r="L6" s="144" t="s">
        <v>111</v>
      </c>
      <c r="M6" s="144" t="s">
        <v>112</v>
      </c>
      <c r="N6" s="144" t="s">
        <v>113</v>
      </c>
      <c r="O6" s="144" t="s">
        <v>114</v>
      </c>
      <c r="P6" s="144" t="s">
        <v>115</v>
      </c>
      <c r="Q6" s="144" t="s">
        <v>116</v>
      </c>
      <c r="R6" s="144" t="s">
        <v>117</v>
      </c>
      <c r="S6" s="144" t="s">
        <v>118</v>
      </c>
      <c r="T6" s="144" t="s">
        <v>119</v>
      </c>
      <c r="U6" s="144" t="s">
        <v>120</v>
      </c>
      <c r="V6" s="144" t="s">
        <v>121</v>
      </c>
      <c r="W6" s="144" t="s">
        <v>122</v>
      </c>
      <c r="X6" s="144" t="s">
        <v>123</v>
      </c>
      <c r="Y6" s="144" t="s">
        <v>124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61" t="s">
        <v>125</v>
      </c>
      <c r="B8" s="162" t="s">
        <v>63</v>
      </c>
      <c r="C8" s="181" t="s">
        <v>64</v>
      </c>
      <c r="D8" s="163"/>
      <c r="E8" s="164"/>
      <c r="F8" s="165"/>
      <c r="G8" s="166">
        <f>SUMIF(AG9:AG39,"&lt;&gt;NOR",G9:G39)</f>
        <v>0</v>
      </c>
      <c r="H8" s="160"/>
      <c r="I8" s="160">
        <f>SUM(I9:I39)</f>
        <v>0</v>
      </c>
      <c r="J8" s="160"/>
      <c r="K8" s="160">
        <f>SUM(K9:K39)</f>
        <v>7399693.0200000005</v>
      </c>
      <c r="L8" s="160"/>
      <c r="M8" s="160">
        <f>SUM(M9:M39)</f>
        <v>0</v>
      </c>
      <c r="N8" s="159"/>
      <c r="O8" s="159">
        <f>SUM(O9:O39)</f>
        <v>0</v>
      </c>
      <c r="P8" s="159"/>
      <c r="Q8" s="159">
        <f>SUM(Q9:Q39)</f>
        <v>0</v>
      </c>
      <c r="R8" s="160"/>
      <c r="S8" s="160"/>
      <c r="T8" s="160"/>
      <c r="U8" s="160"/>
      <c r="V8" s="160">
        <f>SUM(V9:V39)</f>
        <v>7445.77</v>
      </c>
      <c r="W8" s="160"/>
      <c r="X8" s="160"/>
      <c r="Y8" s="160"/>
      <c r="AG8" t="s">
        <v>126</v>
      </c>
    </row>
    <row r="9" spans="1:60" ht="20.399999999999999" outlineLevel="1" x14ac:dyDescent="0.25">
      <c r="A9" s="168">
        <v>1</v>
      </c>
      <c r="B9" s="169" t="s">
        <v>127</v>
      </c>
      <c r="C9" s="182" t="s">
        <v>128</v>
      </c>
      <c r="D9" s="170" t="s">
        <v>129</v>
      </c>
      <c r="E9" s="171">
        <v>6480</v>
      </c>
      <c r="F9" s="172"/>
      <c r="G9" s="173">
        <f>ROUND(E9*F9,2)</f>
        <v>0</v>
      </c>
      <c r="H9" s="156">
        <v>0</v>
      </c>
      <c r="I9" s="155">
        <f>ROUND(E9*H9,2)</f>
        <v>0</v>
      </c>
      <c r="J9" s="156">
        <v>353.5</v>
      </c>
      <c r="K9" s="155">
        <f>ROUND(E9*J9,2)</f>
        <v>2290680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130</v>
      </c>
      <c r="T9" s="155" t="s">
        <v>838</v>
      </c>
      <c r="U9" s="155">
        <v>0.51</v>
      </c>
      <c r="V9" s="155">
        <f>ROUND(E9*U9,2)</f>
        <v>3304.8</v>
      </c>
      <c r="W9" s="155"/>
      <c r="X9" s="155" t="s">
        <v>131</v>
      </c>
      <c r="Y9" s="155" t="s">
        <v>132</v>
      </c>
      <c r="Z9" s="145"/>
      <c r="AA9" s="145"/>
      <c r="AB9" s="145"/>
      <c r="AC9" s="145"/>
      <c r="AD9" s="145"/>
      <c r="AE9" s="145"/>
      <c r="AF9" s="145"/>
      <c r="AG9" s="145" t="s">
        <v>133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1" outlineLevel="2" x14ac:dyDescent="0.25">
      <c r="A10" s="152"/>
      <c r="B10" s="153"/>
      <c r="C10" s="564" t="s">
        <v>134</v>
      </c>
      <c r="D10" s="565"/>
      <c r="E10" s="565"/>
      <c r="F10" s="565"/>
      <c r="G10" s="565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5"/>
      <c r="AA10" s="145"/>
      <c r="AB10" s="145"/>
      <c r="AC10" s="145"/>
      <c r="AD10" s="145"/>
      <c r="AE10" s="145"/>
      <c r="AF10" s="145"/>
      <c r="AG10" s="145" t="s">
        <v>135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74" t="str">
        <f>C10</f>
        <v>Množství měrných jednotek je doba, po kterou je čerpadlo v provozu. Množství m.j. je uvedeno dle předpokladu, celková cena této práce se stanoví podle skutečnosti při provádění stavebních prací.</v>
      </c>
      <c r="BB10" s="145"/>
      <c r="BC10" s="145"/>
      <c r="BD10" s="145"/>
      <c r="BE10" s="145"/>
      <c r="BF10" s="145"/>
      <c r="BG10" s="145"/>
      <c r="BH10" s="145"/>
    </row>
    <row r="11" spans="1:60" outlineLevel="2" x14ac:dyDescent="0.25">
      <c r="A11" s="152"/>
      <c r="B11" s="153"/>
      <c r="C11" s="183" t="s">
        <v>136</v>
      </c>
      <c r="D11" s="157"/>
      <c r="E11" s="158">
        <v>6480</v>
      </c>
      <c r="F11" s="155"/>
      <c r="G11" s="155"/>
      <c r="H11" s="155"/>
      <c r="I11" s="155"/>
      <c r="J11" s="155"/>
      <c r="K11" s="155"/>
      <c r="L11" s="155"/>
      <c r="M11" s="155"/>
      <c r="N11" s="154"/>
      <c r="O11" s="154"/>
      <c r="P11" s="154"/>
      <c r="Q11" s="154"/>
      <c r="R11" s="155"/>
      <c r="S11" s="155"/>
      <c r="T11" s="155"/>
      <c r="U11" s="155"/>
      <c r="V11" s="155"/>
      <c r="W11" s="155"/>
      <c r="X11" s="155"/>
      <c r="Y11" s="155"/>
      <c r="Z11" s="145"/>
      <c r="AA11" s="145"/>
      <c r="AB11" s="145"/>
      <c r="AC11" s="145"/>
      <c r="AD11" s="145"/>
      <c r="AE11" s="145"/>
      <c r="AF11" s="145"/>
      <c r="AG11" s="145" t="s">
        <v>137</v>
      </c>
      <c r="AH11" s="145">
        <v>0</v>
      </c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ht="20.399999999999999" outlineLevel="1" x14ac:dyDescent="0.25">
      <c r="A12" s="168">
        <v>2</v>
      </c>
      <c r="B12" s="169" t="s">
        <v>138</v>
      </c>
      <c r="C12" s="182" t="s">
        <v>139</v>
      </c>
      <c r="D12" s="170" t="s">
        <v>140</v>
      </c>
      <c r="E12" s="171">
        <v>1767.19</v>
      </c>
      <c r="F12" s="172"/>
      <c r="G12" s="173">
        <f>ROUND(E12*F12,2)</f>
        <v>0</v>
      </c>
      <c r="H12" s="156">
        <v>0</v>
      </c>
      <c r="I12" s="155">
        <f>ROUND(E12*H12,2)</f>
        <v>0</v>
      </c>
      <c r="J12" s="156">
        <v>125.5</v>
      </c>
      <c r="K12" s="155">
        <f>ROUND(E12*J12,2)</f>
        <v>221782.35</v>
      </c>
      <c r="L12" s="155">
        <v>21</v>
      </c>
      <c r="M12" s="155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5"/>
      <c r="S12" s="155" t="s">
        <v>838</v>
      </c>
      <c r="T12" s="155" t="s">
        <v>838</v>
      </c>
      <c r="U12" s="155">
        <v>0.15</v>
      </c>
      <c r="V12" s="155">
        <f>ROUND(E12*U12,2)</f>
        <v>265.08</v>
      </c>
      <c r="W12" s="155"/>
      <c r="X12" s="155" t="s">
        <v>131</v>
      </c>
      <c r="Y12" s="155" t="s">
        <v>132</v>
      </c>
      <c r="Z12" s="145"/>
      <c r="AA12" s="145"/>
      <c r="AB12" s="145"/>
      <c r="AC12" s="145"/>
      <c r="AD12" s="145"/>
      <c r="AE12" s="145"/>
      <c r="AF12" s="145"/>
      <c r="AG12" s="145" t="s">
        <v>133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2" x14ac:dyDescent="0.25">
      <c r="A13" s="152"/>
      <c r="B13" s="153"/>
      <c r="C13" s="183" t="s">
        <v>141</v>
      </c>
      <c r="D13" s="157"/>
      <c r="E13" s="158">
        <v>116.45</v>
      </c>
      <c r="F13" s="155"/>
      <c r="G13" s="155"/>
      <c r="H13" s="155"/>
      <c r="I13" s="155"/>
      <c r="J13" s="155"/>
      <c r="K13" s="155"/>
      <c r="L13" s="155"/>
      <c r="M13" s="155"/>
      <c r="N13" s="154"/>
      <c r="O13" s="154"/>
      <c r="P13" s="154"/>
      <c r="Q13" s="154"/>
      <c r="R13" s="155"/>
      <c r="S13" s="155"/>
      <c r="T13" s="155"/>
      <c r="U13" s="155"/>
      <c r="V13" s="155"/>
      <c r="W13" s="155"/>
      <c r="X13" s="155"/>
      <c r="Y13" s="155"/>
      <c r="Z13" s="145"/>
      <c r="AA13" s="145"/>
      <c r="AB13" s="145"/>
      <c r="AC13" s="145"/>
      <c r="AD13" s="145"/>
      <c r="AE13" s="145"/>
      <c r="AF13" s="145"/>
      <c r="AG13" s="145" t="s">
        <v>137</v>
      </c>
      <c r="AH13" s="145">
        <v>0</v>
      </c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3" x14ac:dyDescent="0.25">
      <c r="A14" s="152"/>
      <c r="B14" s="153"/>
      <c r="C14" s="183" t="s">
        <v>142</v>
      </c>
      <c r="D14" s="157"/>
      <c r="E14" s="158">
        <v>248.24</v>
      </c>
      <c r="F14" s="155"/>
      <c r="G14" s="155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 t="s">
        <v>137</v>
      </c>
      <c r="AH14" s="145">
        <v>0</v>
      </c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3" x14ac:dyDescent="0.25">
      <c r="A15" s="152"/>
      <c r="B15" s="153"/>
      <c r="C15" s="183" t="s">
        <v>143</v>
      </c>
      <c r="D15" s="157"/>
      <c r="E15" s="158">
        <v>1050</v>
      </c>
      <c r="F15" s="155"/>
      <c r="G15" s="155"/>
      <c r="H15" s="155"/>
      <c r="I15" s="155"/>
      <c r="J15" s="155"/>
      <c r="K15" s="155"/>
      <c r="L15" s="155"/>
      <c r="M15" s="155"/>
      <c r="N15" s="154"/>
      <c r="O15" s="154"/>
      <c r="P15" s="154"/>
      <c r="Q15" s="154"/>
      <c r="R15" s="155"/>
      <c r="S15" s="155"/>
      <c r="T15" s="155"/>
      <c r="U15" s="155"/>
      <c r="V15" s="155"/>
      <c r="W15" s="155"/>
      <c r="X15" s="155"/>
      <c r="Y15" s="155"/>
      <c r="Z15" s="145"/>
      <c r="AA15" s="145"/>
      <c r="AB15" s="145"/>
      <c r="AC15" s="145"/>
      <c r="AD15" s="145"/>
      <c r="AE15" s="145"/>
      <c r="AF15" s="145"/>
      <c r="AG15" s="145" t="s">
        <v>137</v>
      </c>
      <c r="AH15" s="145">
        <v>0</v>
      </c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3" x14ac:dyDescent="0.25">
      <c r="A16" s="152"/>
      <c r="B16" s="153"/>
      <c r="C16" s="183" t="s">
        <v>144</v>
      </c>
      <c r="D16" s="157"/>
      <c r="E16" s="158">
        <v>312.5</v>
      </c>
      <c r="F16" s="155"/>
      <c r="G16" s="155"/>
      <c r="H16" s="155"/>
      <c r="I16" s="155"/>
      <c r="J16" s="155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5"/>
      <c r="AA16" s="145"/>
      <c r="AB16" s="145"/>
      <c r="AC16" s="145"/>
      <c r="AD16" s="145"/>
      <c r="AE16" s="145"/>
      <c r="AF16" s="145"/>
      <c r="AG16" s="145" t="s">
        <v>137</v>
      </c>
      <c r="AH16" s="145">
        <v>0</v>
      </c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3" x14ac:dyDescent="0.25">
      <c r="A17" s="152"/>
      <c r="B17" s="153"/>
      <c r="C17" s="183" t="s">
        <v>145</v>
      </c>
      <c r="D17" s="157"/>
      <c r="E17" s="158">
        <v>40</v>
      </c>
      <c r="F17" s="155"/>
      <c r="G17" s="155"/>
      <c r="H17" s="155"/>
      <c r="I17" s="155"/>
      <c r="J17" s="155"/>
      <c r="K17" s="155"/>
      <c r="L17" s="155"/>
      <c r="M17" s="155"/>
      <c r="N17" s="154"/>
      <c r="O17" s="154"/>
      <c r="P17" s="154"/>
      <c r="Q17" s="154"/>
      <c r="R17" s="155"/>
      <c r="S17" s="155"/>
      <c r="T17" s="155"/>
      <c r="U17" s="155"/>
      <c r="V17" s="155"/>
      <c r="W17" s="155"/>
      <c r="X17" s="155"/>
      <c r="Y17" s="155"/>
      <c r="Z17" s="145"/>
      <c r="AA17" s="145"/>
      <c r="AB17" s="145"/>
      <c r="AC17" s="145"/>
      <c r="AD17" s="145"/>
      <c r="AE17" s="145"/>
      <c r="AF17" s="145"/>
      <c r="AG17" s="145" t="s">
        <v>137</v>
      </c>
      <c r="AH17" s="145">
        <v>0</v>
      </c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5">
      <c r="A18" s="168">
        <v>3</v>
      </c>
      <c r="B18" s="169" t="s">
        <v>146</v>
      </c>
      <c r="C18" s="182" t="s">
        <v>147</v>
      </c>
      <c r="D18" s="170" t="s">
        <v>148</v>
      </c>
      <c r="E18" s="171">
        <v>3009.8594199999998</v>
      </c>
      <c r="F18" s="172"/>
      <c r="G18" s="173">
        <f>ROUND(E18*F18,2)</f>
        <v>0</v>
      </c>
      <c r="H18" s="156">
        <v>0</v>
      </c>
      <c r="I18" s="155">
        <f>ROUND(E18*H18,2)</f>
        <v>0</v>
      </c>
      <c r="J18" s="156">
        <v>188.5</v>
      </c>
      <c r="K18" s="155">
        <f>ROUND(E18*J18,2)</f>
        <v>567358.5</v>
      </c>
      <c r="L18" s="155">
        <v>21</v>
      </c>
      <c r="M18" s="155">
        <f>G18*(1+L18/100)</f>
        <v>0</v>
      </c>
      <c r="N18" s="154">
        <v>0</v>
      </c>
      <c r="O18" s="154">
        <f>ROUND(E18*N18,2)</f>
        <v>0</v>
      </c>
      <c r="P18" s="154">
        <v>0</v>
      </c>
      <c r="Q18" s="154">
        <f>ROUND(E18*P18,2)</f>
        <v>0</v>
      </c>
      <c r="R18" s="155"/>
      <c r="S18" s="155" t="s">
        <v>838</v>
      </c>
      <c r="T18" s="155" t="s">
        <v>838</v>
      </c>
      <c r="U18" s="155">
        <v>0.15</v>
      </c>
      <c r="V18" s="155">
        <f>ROUND(E18*U18,2)</f>
        <v>451.48</v>
      </c>
      <c r="W18" s="155"/>
      <c r="X18" s="155" t="s">
        <v>131</v>
      </c>
      <c r="Y18" s="155" t="s">
        <v>132</v>
      </c>
      <c r="Z18" s="145"/>
      <c r="AA18" s="145"/>
      <c r="AB18" s="145"/>
      <c r="AC18" s="145"/>
      <c r="AD18" s="145"/>
      <c r="AE18" s="145"/>
      <c r="AF18" s="145"/>
      <c r="AG18" s="145" t="s">
        <v>133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2" x14ac:dyDescent="0.25">
      <c r="A19" s="152"/>
      <c r="B19" s="153"/>
      <c r="C19" s="183" t="s">
        <v>149</v>
      </c>
      <c r="D19" s="157"/>
      <c r="E19" s="158">
        <v>433.45749999999998</v>
      </c>
      <c r="F19" s="155"/>
      <c r="G19" s="155"/>
      <c r="H19" s="155"/>
      <c r="I19" s="155"/>
      <c r="J19" s="155"/>
      <c r="K19" s="155"/>
      <c r="L19" s="155"/>
      <c r="M19" s="155"/>
      <c r="N19" s="154"/>
      <c r="O19" s="154"/>
      <c r="P19" s="154"/>
      <c r="Q19" s="154"/>
      <c r="R19" s="155"/>
      <c r="S19" s="155"/>
      <c r="T19" s="155"/>
      <c r="U19" s="155"/>
      <c r="V19" s="155"/>
      <c r="W19" s="155"/>
      <c r="X19" s="155"/>
      <c r="Y19" s="155"/>
      <c r="Z19" s="145"/>
      <c r="AA19" s="145"/>
      <c r="AB19" s="145"/>
      <c r="AC19" s="145"/>
      <c r="AD19" s="145"/>
      <c r="AE19" s="145"/>
      <c r="AF19" s="145"/>
      <c r="AG19" s="145" t="s">
        <v>137</v>
      </c>
      <c r="AH19" s="145">
        <v>0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3" x14ac:dyDescent="0.25">
      <c r="A20" s="152"/>
      <c r="B20" s="153"/>
      <c r="C20" s="183" t="s">
        <v>150</v>
      </c>
      <c r="D20" s="157"/>
      <c r="E20" s="158">
        <v>1053.5219199999999</v>
      </c>
      <c r="F20" s="155"/>
      <c r="G20" s="155"/>
      <c r="H20" s="155"/>
      <c r="I20" s="155"/>
      <c r="J20" s="155"/>
      <c r="K20" s="155"/>
      <c r="L20" s="155"/>
      <c r="M20" s="155"/>
      <c r="N20" s="154"/>
      <c r="O20" s="154"/>
      <c r="P20" s="154"/>
      <c r="Q20" s="154"/>
      <c r="R20" s="155"/>
      <c r="S20" s="155"/>
      <c r="T20" s="155"/>
      <c r="U20" s="155"/>
      <c r="V20" s="155"/>
      <c r="W20" s="155"/>
      <c r="X20" s="155"/>
      <c r="Y20" s="155"/>
      <c r="Z20" s="145"/>
      <c r="AA20" s="145"/>
      <c r="AB20" s="145"/>
      <c r="AC20" s="145"/>
      <c r="AD20" s="145"/>
      <c r="AE20" s="145"/>
      <c r="AF20" s="145"/>
      <c r="AG20" s="145" t="s">
        <v>137</v>
      </c>
      <c r="AH20" s="145">
        <v>0</v>
      </c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3" x14ac:dyDescent="0.25">
      <c r="A21" s="152"/>
      <c r="B21" s="153"/>
      <c r="C21" s="183" t="s">
        <v>151</v>
      </c>
      <c r="D21" s="157"/>
      <c r="E21" s="158">
        <v>2625</v>
      </c>
      <c r="F21" s="155"/>
      <c r="G21" s="155"/>
      <c r="H21" s="155"/>
      <c r="I21" s="155"/>
      <c r="J21" s="155"/>
      <c r="K21" s="155"/>
      <c r="L21" s="155"/>
      <c r="M21" s="155"/>
      <c r="N21" s="154"/>
      <c r="O21" s="154"/>
      <c r="P21" s="154"/>
      <c r="Q21" s="154"/>
      <c r="R21" s="155"/>
      <c r="S21" s="155"/>
      <c r="T21" s="155"/>
      <c r="U21" s="155"/>
      <c r="V21" s="155"/>
      <c r="W21" s="155"/>
      <c r="X21" s="155"/>
      <c r="Y21" s="155"/>
      <c r="Z21" s="145"/>
      <c r="AA21" s="145"/>
      <c r="AB21" s="145"/>
      <c r="AC21" s="145"/>
      <c r="AD21" s="145"/>
      <c r="AE21" s="145"/>
      <c r="AF21" s="145"/>
      <c r="AG21" s="145" t="s">
        <v>137</v>
      </c>
      <c r="AH21" s="145">
        <v>0</v>
      </c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3" x14ac:dyDescent="0.25">
      <c r="A22" s="152"/>
      <c r="B22" s="153"/>
      <c r="C22" s="183" t="s">
        <v>152</v>
      </c>
      <c r="D22" s="157"/>
      <c r="E22" s="158">
        <v>468.75</v>
      </c>
      <c r="F22" s="155"/>
      <c r="G22" s="155"/>
      <c r="H22" s="155"/>
      <c r="I22" s="155"/>
      <c r="J22" s="155"/>
      <c r="K22" s="155"/>
      <c r="L22" s="155"/>
      <c r="M22" s="155"/>
      <c r="N22" s="154"/>
      <c r="O22" s="154"/>
      <c r="P22" s="154"/>
      <c r="Q22" s="154"/>
      <c r="R22" s="155"/>
      <c r="S22" s="155"/>
      <c r="T22" s="155"/>
      <c r="U22" s="155"/>
      <c r="V22" s="155"/>
      <c r="W22" s="155"/>
      <c r="X22" s="155"/>
      <c r="Y22" s="155"/>
      <c r="Z22" s="145"/>
      <c r="AA22" s="145"/>
      <c r="AB22" s="145"/>
      <c r="AC22" s="145"/>
      <c r="AD22" s="145"/>
      <c r="AE22" s="145"/>
      <c r="AF22" s="145"/>
      <c r="AG22" s="145" t="s">
        <v>137</v>
      </c>
      <c r="AH22" s="145">
        <v>0</v>
      </c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3" x14ac:dyDescent="0.25">
      <c r="A23" s="152"/>
      <c r="B23" s="153"/>
      <c r="C23" s="183" t="s">
        <v>153</v>
      </c>
      <c r="D23" s="157"/>
      <c r="E23" s="158">
        <v>42.5</v>
      </c>
      <c r="F23" s="155"/>
      <c r="G23" s="155"/>
      <c r="H23" s="155"/>
      <c r="I23" s="155"/>
      <c r="J23" s="155"/>
      <c r="K23" s="155"/>
      <c r="L23" s="155"/>
      <c r="M23" s="155"/>
      <c r="N23" s="154"/>
      <c r="O23" s="154"/>
      <c r="P23" s="154"/>
      <c r="Q23" s="154"/>
      <c r="R23" s="155"/>
      <c r="S23" s="155"/>
      <c r="T23" s="155"/>
      <c r="U23" s="155"/>
      <c r="V23" s="155"/>
      <c r="W23" s="155"/>
      <c r="X23" s="155"/>
      <c r="Y23" s="155"/>
      <c r="Z23" s="145"/>
      <c r="AA23" s="145"/>
      <c r="AB23" s="145"/>
      <c r="AC23" s="145"/>
      <c r="AD23" s="145"/>
      <c r="AE23" s="145"/>
      <c r="AF23" s="145"/>
      <c r="AG23" s="145" t="s">
        <v>137</v>
      </c>
      <c r="AH23" s="145">
        <v>0</v>
      </c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3" x14ac:dyDescent="0.25">
      <c r="A24" s="152"/>
      <c r="B24" s="153"/>
      <c r="C24" s="183" t="s">
        <v>154</v>
      </c>
      <c r="D24" s="157"/>
      <c r="E24" s="158">
        <v>-1613.37</v>
      </c>
      <c r="F24" s="155"/>
      <c r="G24" s="155"/>
      <c r="H24" s="155"/>
      <c r="I24" s="155"/>
      <c r="J24" s="155"/>
      <c r="K24" s="155"/>
      <c r="L24" s="155"/>
      <c r="M24" s="155"/>
      <c r="N24" s="154"/>
      <c r="O24" s="154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5"/>
      <c r="AA24" s="145"/>
      <c r="AB24" s="145"/>
      <c r="AC24" s="145"/>
      <c r="AD24" s="145"/>
      <c r="AE24" s="145"/>
      <c r="AF24" s="145"/>
      <c r="AG24" s="145" t="s">
        <v>137</v>
      </c>
      <c r="AH24" s="145">
        <v>0</v>
      </c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5">
      <c r="A25" s="175">
        <v>4</v>
      </c>
      <c r="B25" s="176" t="s">
        <v>155</v>
      </c>
      <c r="C25" s="184" t="s">
        <v>156</v>
      </c>
      <c r="D25" s="177" t="s">
        <v>148</v>
      </c>
      <c r="E25" s="178">
        <v>3009.8594199999998</v>
      </c>
      <c r="F25" s="179"/>
      <c r="G25" s="180">
        <f>ROUND(E25*F25,2)</f>
        <v>0</v>
      </c>
      <c r="H25" s="156">
        <v>0</v>
      </c>
      <c r="I25" s="155">
        <f>ROUND(E25*H25,2)</f>
        <v>0</v>
      </c>
      <c r="J25" s="156">
        <v>59.8</v>
      </c>
      <c r="K25" s="155">
        <f>ROUND(E25*J25,2)</f>
        <v>179989.59</v>
      </c>
      <c r="L25" s="155">
        <v>21</v>
      </c>
      <c r="M25" s="155">
        <f>G25*(1+L25/100)</f>
        <v>0</v>
      </c>
      <c r="N25" s="154">
        <v>0</v>
      </c>
      <c r="O25" s="154">
        <f>ROUND(E25*N25,2)</f>
        <v>0</v>
      </c>
      <c r="P25" s="154">
        <v>0</v>
      </c>
      <c r="Q25" s="154">
        <f>ROUND(E25*P25,2)</f>
        <v>0</v>
      </c>
      <c r="R25" s="155"/>
      <c r="S25" s="155" t="s">
        <v>838</v>
      </c>
      <c r="T25" s="155" t="s">
        <v>838</v>
      </c>
      <c r="U25" s="155">
        <v>0.1024</v>
      </c>
      <c r="V25" s="155">
        <f>ROUND(E25*U25,2)</f>
        <v>308.20999999999998</v>
      </c>
      <c r="W25" s="155"/>
      <c r="X25" s="155" t="s">
        <v>131</v>
      </c>
      <c r="Y25" s="155" t="s">
        <v>132</v>
      </c>
      <c r="Z25" s="145"/>
      <c r="AA25" s="145"/>
      <c r="AB25" s="145"/>
      <c r="AC25" s="145"/>
      <c r="AD25" s="145"/>
      <c r="AE25" s="145"/>
      <c r="AF25" s="145"/>
      <c r="AG25" s="145" t="s">
        <v>133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5">
      <c r="A26" s="168">
        <v>5</v>
      </c>
      <c r="B26" s="169" t="s">
        <v>157</v>
      </c>
      <c r="C26" s="182" t="s">
        <v>158</v>
      </c>
      <c r="D26" s="170" t="s">
        <v>148</v>
      </c>
      <c r="E26" s="171">
        <v>451.61642000000001</v>
      </c>
      <c r="F26" s="172"/>
      <c r="G26" s="173">
        <f>ROUND(E26*F26,2)</f>
        <v>0</v>
      </c>
      <c r="H26" s="156">
        <v>0</v>
      </c>
      <c r="I26" s="155">
        <f>ROUND(E26*H26,2)</f>
        <v>0</v>
      </c>
      <c r="J26" s="156">
        <v>144.5</v>
      </c>
      <c r="K26" s="155">
        <f>ROUND(E26*J26,2)</f>
        <v>65258.57</v>
      </c>
      <c r="L26" s="155">
        <v>21</v>
      </c>
      <c r="M26" s="155">
        <f>G26*(1+L26/100)</f>
        <v>0</v>
      </c>
      <c r="N26" s="154">
        <v>0</v>
      </c>
      <c r="O26" s="154">
        <f>ROUND(E26*N26,2)</f>
        <v>0</v>
      </c>
      <c r="P26" s="154">
        <v>0</v>
      </c>
      <c r="Q26" s="154">
        <f>ROUND(E26*P26,2)</f>
        <v>0</v>
      </c>
      <c r="R26" s="155"/>
      <c r="S26" s="155" t="s">
        <v>838</v>
      </c>
      <c r="T26" s="155" t="s">
        <v>838</v>
      </c>
      <c r="U26" s="155">
        <v>0.20200000000000001</v>
      </c>
      <c r="V26" s="155">
        <f>ROUND(E26*U26,2)</f>
        <v>91.23</v>
      </c>
      <c r="W26" s="155"/>
      <c r="X26" s="155" t="s">
        <v>131</v>
      </c>
      <c r="Y26" s="155" t="s">
        <v>132</v>
      </c>
      <c r="Z26" s="145"/>
      <c r="AA26" s="145"/>
      <c r="AB26" s="145"/>
      <c r="AC26" s="145"/>
      <c r="AD26" s="145"/>
      <c r="AE26" s="145"/>
      <c r="AF26" s="145"/>
      <c r="AG26" s="145" t="s">
        <v>133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2" x14ac:dyDescent="0.25">
      <c r="A27" s="152"/>
      <c r="B27" s="153"/>
      <c r="C27" s="564" t="s">
        <v>159</v>
      </c>
      <c r="D27" s="565"/>
      <c r="E27" s="565"/>
      <c r="F27" s="565"/>
      <c r="G27" s="565"/>
      <c r="H27" s="155"/>
      <c r="I27" s="155"/>
      <c r="J27" s="155"/>
      <c r="K27" s="155"/>
      <c r="L27" s="155"/>
      <c r="M27" s="155"/>
      <c r="N27" s="154"/>
      <c r="O27" s="154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45"/>
      <c r="AA27" s="145"/>
      <c r="AB27" s="145"/>
      <c r="AC27" s="145"/>
      <c r="AD27" s="145"/>
      <c r="AE27" s="145"/>
      <c r="AF27" s="145"/>
      <c r="AG27" s="145" t="s">
        <v>135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2" x14ac:dyDescent="0.25">
      <c r="A28" s="152"/>
      <c r="B28" s="153"/>
      <c r="C28" s="183" t="s">
        <v>160</v>
      </c>
      <c r="D28" s="157"/>
      <c r="E28" s="158">
        <v>72.462500000000006</v>
      </c>
      <c r="F28" s="155"/>
      <c r="G28" s="155"/>
      <c r="H28" s="155"/>
      <c r="I28" s="155"/>
      <c r="J28" s="155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55"/>
      <c r="Y28" s="155"/>
      <c r="Z28" s="145"/>
      <c r="AA28" s="145"/>
      <c r="AB28" s="145"/>
      <c r="AC28" s="145"/>
      <c r="AD28" s="145"/>
      <c r="AE28" s="145"/>
      <c r="AF28" s="145"/>
      <c r="AG28" s="145" t="s">
        <v>137</v>
      </c>
      <c r="AH28" s="145">
        <v>0</v>
      </c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3" x14ac:dyDescent="0.25">
      <c r="A29" s="152"/>
      <c r="B29" s="153"/>
      <c r="C29" s="183" t="s">
        <v>161</v>
      </c>
      <c r="D29" s="157"/>
      <c r="E29" s="158">
        <v>259.15392000000003</v>
      </c>
      <c r="F29" s="155"/>
      <c r="G29" s="155"/>
      <c r="H29" s="155"/>
      <c r="I29" s="155"/>
      <c r="J29" s="155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5"/>
      <c r="AA29" s="145"/>
      <c r="AB29" s="145"/>
      <c r="AC29" s="145"/>
      <c r="AD29" s="145"/>
      <c r="AE29" s="145"/>
      <c r="AF29" s="145"/>
      <c r="AG29" s="145" t="s">
        <v>137</v>
      </c>
      <c r="AH29" s="145">
        <v>0</v>
      </c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3" x14ac:dyDescent="0.25">
      <c r="A30" s="152"/>
      <c r="B30" s="153"/>
      <c r="C30" s="183" t="s">
        <v>162</v>
      </c>
      <c r="D30" s="157"/>
      <c r="E30" s="158">
        <v>120</v>
      </c>
      <c r="F30" s="155"/>
      <c r="G30" s="155"/>
      <c r="H30" s="155"/>
      <c r="I30" s="155"/>
      <c r="J30" s="155"/>
      <c r="K30" s="155"/>
      <c r="L30" s="155"/>
      <c r="M30" s="155"/>
      <c r="N30" s="154"/>
      <c r="O30" s="154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5"/>
      <c r="AA30" s="145"/>
      <c r="AB30" s="145"/>
      <c r="AC30" s="145"/>
      <c r="AD30" s="145"/>
      <c r="AE30" s="145"/>
      <c r="AF30" s="145"/>
      <c r="AG30" s="145" t="s">
        <v>137</v>
      </c>
      <c r="AH30" s="145">
        <v>0</v>
      </c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5">
      <c r="A31" s="175">
        <v>6</v>
      </c>
      <c r="B31" s="176" t="s">
        <v>163</v>
      </c>
      <c r="C31" s="184" t="s">
        <v>164</v>
      </c>
      <c r="D31" s="177" t="s">
        <v>148</v>
      </c>
      <c r="E31" s="178">
        <v>3009.8594199999998</v>
      </c>
      <c r="F31" s="179"/>
      <c r="G31" s="180">
        <f>ROUND(E31*F31,2)</f>
        <v>0</v>
      </c>
      <c r="H31" s="156">
        <v>0</v>
      </c>
      <c r="I31" s="155">
        <f>ROUND(E31*H31,2)</f>
        <v>0</v>
      </c>
      <c r="J31" s="156">
        <v>148.5</v>
      </c>
      <c r="K31" s="155">
        <f>ROUND(E31*J31,2)</f>
        <v>446964.12</v>
      </c>
      <c r="L31" s="155">
        <v>21</v>
      </c>
      <c r="M31" s="155">
        <f>G31*(1+L31/100)</f>
        <v>0</v>
      </c>
      <c r="N31" s="154">
        <v>0</v>
      </c>
      <c r="O31" s="154">
        <f>ROUND(E31*N31,2)</f>
        <v>0</v>
      </c>
      <c r="P31" s="154">
        <v>0</v>
      </c>
      <c r="Q31" s="154">
        <f>ROUND(E31*P31,2)</f>
        <v>0</v>
      </c>
      <c r="R31" s="155"/>
      <c r="S31" s="155" t="s">
        <v>838</v>
      </c>
      <c r="T31" s="155" t="s">
        <v>838</v>
      </c>
      <c r="U31" s="155">
        <v>0.35</v>
      </c>
      <c r="V31" s="155">
        <f>ROUND(E31*U31,2)</f>
        <v>1053.45</v>
      </c>
      <c r="W31" s="155"/>
      <c r="X31" s="155" t="s">
        <v>131</v>
      </c>
      <c r="Y31" s="155" t="s">
        <v>132</v>
      </c>
      <c r="Z31" s="145"/>
      <c r="AA31" s="145"/>
      <c r="AB31" s="145"/>
      <c r="AC31" s="145"/>
      <c r="AD31" s="145"/>
      <c r="AE31" s="145"/>
      <c r="AF31" s="145"/>
      <c r="AG31" s="145" t="s">
        <v>133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5">
      <c r="A32" s="175">
        <v>7</v>
      </c>
      <c r="B32" s="176" t="s">
        <v>165</v>
      </c>
      <c r="C32" s="184" t="s">
        <v>166</v>
      </c>
      <c r="D32" s="177" t="s">
        <v>148</v>
      </c>
      <c r="E32" s="178">
        <v>3009.8594199999998</v>
      </c>
      <c r="F32" s="179"/>
      <c r="G32" s="180">
        <f>ROUND(E32*F32,2)</f>
        <v>0</v>
      </c>
      <c r="H32" s="156">
        <v>0</v>
      </c>
      <c r="I32" s="155">
        <f>ROUND(E32*H32,2)</f>
        <v>0</v>
      </c>
      <c r="J32" s="156">
        <v>49.4</v>
      </c>
      <c r="K32" s="155">
        <f>ROUND(E32*J32,2)</f>
        <v>148687.06</v>
      </c>
      <c r="L32" s="155">
        <v>21</v>
      </c>
      <c r="M32" s="155">
        <f>G32*(1+L32/100)</f>
        <v>0</v>
      </c>
      <c r="N32" s="154">
        <v>0</v>
      </c>
      <c r="O32" s="154">
        <f>ROUND(E32*N32,2)</f>
        <v>0</v>
      </c>
      <c r="P32" s="154">
        <v>0</v>
      </c>
      <c r="Q32" s="154">
        <f>ROUND(E32*P32,2)</f>
        <v>0</v>
      </c>
      <c r="R32" s="155"/>
      <c r="S32" s="155" t="s">
        <v>838</v>
      </c>
      <c r="T32" s="155" t="s">
        <v>838</v>
      </c>
      <c r="U32" s="155">
        <v>0.09</v>
      </c>
      <c r="V32" s="155">
        <f>ROUND(E32*U32,2)</f>
        <v>270.89</v>
      </c>
      <c r="W32" s="155"/>
      <c r="X32" s="155" t="s">
        <v>131</v>
      </c>
      <c r="Y32" s="155" t="s">
        <v>132</v>
      </c>
      <c r="Z32" s="145"/>
      <c r="AA32" s="145"/>
      <c r="AB32" s="145"/>
      <c r="AC32" s="145"/>
      <c r="AD32" s="145"/>
      <c r="AE32" s="145"/>
      <c r="AF32" s="145"/>
      <c r="AG32" s="145" t="s">
        <v>133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5">
      <c r="A33" s="168">
        <v>8</v>
      </c>
      <c r="B33" s="169" t="s">
        <v>167</v>
      </c>
      <c r="C33" s="182" t="s">
        <v>168</v>
      </c>
      <c r="D33" s="170" t="s">
        <v>148</v>
      </c>
      <c r="E33" s="171">
        <v>2558.2429999999999</v>
      </c>
      <c r="F33" s="172"/>
      <c r="G33" s="173">
        <f>ROUND(E33*F33,2)</f>
        <v>0</v>
      </c>
      <c r="H33" s="156">
        <v>0</v>
      </c>
      <c r="I33" s="155">
        <f>ROUND(E33*H33,2)</f>
        <v>0</v>
      </c>
      <c r="J33" s="156">
        <v>308</v>
      </c>
      <c r="K33" s="155">
        <f>ROUND(E33*J33,2)</f>
        <v>787938.84</v>
      </c>
      <c r="L33" s="155">
        <v>21</v>
      </c>
      <c r="M33" s="155">
        <f>G33*(1+L33/100)</f>
        <v>0</v>
      </c>
      <c r="N33" s="154">
        <v>0</v>
      </c>
      <c r="O33" s="154">
        <f>ROUND(E33*N33,2)</f>
        <v>0</v>
      </c>
      <c r="P33" s="154">
        <v>0</v>
      </c>
      <c r="Q33" s="154">
        <f>ROUND(E33*P33,2)</f>
        <v>0</v>
      </c>
      <c r="R33" s="155"/>
      <c r="S33" s="155" t="s">
        <v>838</v>
      </c>
      <c r="T33" s="155" t="s">
        <v>838</v>
      </c>
      <c r="U33" s="155">
        <v>0.65200000000000002</v>
      </c>
      <c r="V33" s="155">
        <f>ROUND(E33*U33,2)</f>
        <v>1667.97</v>
      </c>
      <c r="W33" s="155"/>
      <c r="X33" s="155" t="s">
        <v>131</v>
      </c>
      <c r="Y33" s="155" t="s">
        <v>132</v>
      </c>
      <c r="Z33" s="145"/>
      <c r="AA33" s="145"/>
      <c r="AB33" s="145"/>
      <c r="AC33" s="145"/>
      <c r="AD33" s="145"/>
      <c r="AE33" s="145"/>
      <c r="AF33" s="145"/>
      <c r="AG33" s="145" t="s">
        <v>133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2" x14ac:dyDescent="0.25">
      <c r="A34" s="152"/>
      <c r="B34" s="153"/>
      <c r="C34" s="183" t="s">
        <v>169</v>
      </c>
      <c r="D34" s="157"/>
      <c r="E34" s="158">
        <v>3009.8594199999998</v>
      </c>
      <c r="F34" s="155"/>
      <c r="G34" s="155"/>
      <c r="H34" s="155"/>
      <c r="I34" s="155"/>
      <c r="J34" s="155"/>
      <c r="K34" s="155"/>
      <c r="L34" s="155"/>
      <c r="M34" s="155"/>
      <c r="N34" s="154"/>
      <c r="O34" s="154"/>
      <c r="P34" s="154"/>
      <c r="Q34" s="154"/>
      <c r="R34" s="155"/>
      <c r="S34" s="155"/>
      <c r="T34" s="155"/>
      <c r="U34" s="155"/>
      <c r="V34" s="155"/>
      <c r="W34" s="155"/>
      <c r="X34" s="155"/>
      <c r="Y34" s="155"/>
      <c r="Z34" s="145"/>
      <c r="AA34" s="145"/>
      <c r="AB34" s="145"/>
      <c r="AC34" s="145"/>
      <c r="AD34" s="145"/>
      <c r="AE34" s="145"/>
      <c r="AF34" s="145"/>
      <c r="AG34" s="145" t="s">
        <v>137</v>
      </c>
      <c r="AH34" s="145">
        <v>5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3" x14ac:dyDescent="0.25">
      <c r="A35" s="152"/>
      <c r="B35" s="153"/>
      <c r="C35" s="183" t="s">
        <v>170</v>
      </c>
      <c r="D35" s="157"/>
      <c r="E35" s="158">
        <v>-451.61642000000001</v>
      </c>
      <c r="F35" s="155"/>
      <c r="G35" s="155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45"/>
      <c r="AA35" s="145"/>
      <c r="AB35" s="145"/>
      <c r="AC35" s="145"/>
      <c r="AD35" s="145"/>
      <c r="AE35" s="145"/>
      <c r="AF35" s="145"/>
      <c r="AG35" s="145" t="s">
        <v>137</v>
      </c>
      <c r="AH35" s="145">
        <v>5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5">
      <c r="A36" s="175">
        <v>9</v>
      </c>
      <c r="B36" s="176" t="s">
        <v>171</v>
      </c>
      <c r="C36" s="184" t="s">
        <v>172</v>
      </c>
      <c r="D36" s="177" t="s">
        <v>148</v>
      </c>
      <c r="E36" s="178">
        <v>2558.2429999999999</v>
      </c>
      <c r="F36" s="179"/>
      <c r="G36" s="180">
        <f>ROUND(E36*F36,2)</f>
        <v>0</v>
      </c>
      <c r="H36" s="156">
        <v>0</v>
      </c>
      <c r="I36" s="155">
        <f>ROUND(E36*H36,2)</f>
        <v>0</v>
      </c>
      <c r="J36" s="156">
        <v>296.5</v>
      </c>
      <c r="K36" s="155">
        <f>ROUND(E36*J36,2)</f>
        <v>758519.05</v>
      </c>
      <c r="L36" s="155">
        <v>21</v>
      </c>
      <c r="M36" s="155">
        <f>G36*(1+L36/100)</f>
        <v>0</v>
      </c>
      <c r="N36" s="154">
        <v>0</v>
      </c>
      <c r="O36" s="154">
        <f>ROUND(E36*N36,2)</f>
        <v>0</v>
      </c>
      <c r="P36" s="154">
        <v>0</v>
      </c>
      <c r="Q36" s="154">
        <f>ROUND(E36*P36,2)</f>
        <v>0</v>
      </c>
      <c r="R36" s="155"/>
      <c r="S36" s="155" t="s">
        <v>838</v>
      </c>
      <c r="T36" s="155" t="s">
        <v>838</v>
      </c>
      <c r="U36" s="155">
        <v>1.0999999999999999E-2</v>
      </c>
      <c r="V36" s="155">
        <f>ROUND(E36*U36,2)</f>
        <v>28.14</v>
      </c>
      <c r="W36" s="155"/>
      <c r="X36" s="155" t="s">
        <v>131</v>
      </c>
      <c r="Y36" s="155" t="s">
        <v>132</v>
      </c>
      <c r="Z36" s="145"/>
      <c r="AA36" s="145"/>
      <c r="AB36" s="145"/>
      <c r="AC36" s="145"/>
      <c r="AD36" s="145"/>
      <c r="AE36" s="145"/>
      <c r="AF36" s="145"/>
      <c r="AG36" s="145" t="s">
        <v>133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5">
      <c r="A37" s="175">
        <v>10</v>
      </c>
      <c r="B37" s="176" t="s">
        <v>173</v>
      </c>
      <c r="C37" s="184" t="s">
        <v>174</v>
      </c>
      <c r="D37" s="177" t="s">
        <v>148</v>
      </c>
      <c r="E37" s="178">
        <v>25582.43</v>
      </c>
      <c r="F37" s="179"/>
      <c r="G37" s="180">
        <f>ROUND(E37*F37,2)</f>
        <v>0</v>
      </c>
      <c r="H37" s="156">
        <v>0</v>
      </c>
      <c r="I37" s="155">
        <f>ROUND(E37*H37,2)</f>
        <v>0</v>
      </c>
      <c r="J37" s="156">
        <v>23.9</v>
      </c>
      <c r="K37" s="155">
        <f>ROUND(E37*J37,2)</f>
        <v>611420.07999999996</v>
      </c>
      <c r="L37" s="155">
        <v>21</v>
      </c>
      <c r="M37" s="155">
        <f>G37*(1+L37/100)</f>
        <v>0</v>
      </c>
      <c r="N37" s="154">
        <v>0</v>
      </c>
      <c r="O37" s="154">
        <f>ROUND(E37*N37,2)</f>
        <v>0</v>
      </c>
      <c r="P37" s="154">
        <v>0</v>
      </c>
      <c r="Q37" s="154">
        <f>ROUND(E37*P37,2)</f>
        <v>0</v>
      </c>
      <c r="R37" s="155"/>
      <c r="S37" s="155" t="s">
        <v>838</v>
      </c>
      <c r="T37" s="155" t="s">
        <v>838</v>
      </c>
      <c r="U37" s="155">
        <v>0</v>
      </c>
      <c r="V37" s="155">
        <f>ROUND(E37*U37,2)</f>
        <v>0</v>
      </c>
      <c r="W37" s="155"/>
      <c r="X37" s="155" t="s">
        <v>131</v>
      </c>
      <c r="Y37" s="155" t="s">
        <v>132</v>
      </c>
      <c r="Z37" s="145"/>
      <c r="AA37" s="145"/>
      <c r="AB37" s="145"/>
      <c r="AC37" s="145"/>
      <c r="AD37" s="145"/>
      <c r="AE37" s="145"/>
      <c r="AF37" s="145"/>
      <c r="AG37" s="145" t="s">
        <v>133</v>
      </c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5">
      <c r="A38" s="175">
        <v>11</v>
      </c>
      <c r="B38" s="176" t="s">
        <v>175</v>
      </c>
      <c r="C38" s="184" t="s">
        <v>176</v>
      </c>
      <c r="D38" s="177" t="s">
        <v>148</v>
      </c>
      <c r="E38" s="178">
        <v>451.61642000000001</v>
      </c>
      <c r="F38" s="179"/>
      <c r="G38" s="180">
        <f>ROUND(E38*F38,2)</f>
        <v>0</v>
      </c>
      <c r="H38" s="156">
        <v>0</v>
      </c>
      <c r="I38" s="155">
        <f>ROUND(E38*H38,2)</f>
        <v>0</v>
      </c>
      <c r="J38" s="156">
        <v>19.3</v>
      </c>
      <c r="K38" s="155">
        <f>ROUND(E38*J38,2)</f>
        <v>8716.2000000000007</v>
      </c>
      <c r="L38" s="155">
        <v>21</v>
      </c>
      <c r="M38" s="155">
        <f>G38*(1+L38/100)</f>
        <v>0</v>
      </c>
      <c r="N38" s="154">
        <v>0</v>
      </c>
      <c r="O38" s="154">
        <f>ROUND(E38*N38,2)</f>
        <v>0</v>
      </c>
      <c r="P38" s="154">
        <v>0</v>
      </c>
      <c r="Q38" s="154">
        <f>ROUND(E38*P38,2)</f>
        <v>0</v>
      </c>
      <c r="R38" s="155"/>
      <c r="S38" s="155" t="s">
        <v>838</v>
      </c>
      <c r="T38" s="155" t="s">
        <v>838</v>
      </c>
      <c r="U38" s="155">
        <v>0.01</v>
      </c>
      <c r="V38" s="155">
        <f>ROUND(E38*U38,2)</f>
        <v>4.5199999999999996</v>
      </c>
      <c r="W38" s="155"/>
      <c r="X38" s="155" t="s">
        <v>131</v>
      </c>
      <c r="Y38" s="155" t="s">
        <v>132</v>
      </c>
      <c r="Z38" s="145"/>
      <c r="AA38" s="145"/>
      <c r="AB38" s="145"/>
      <c r="AC38" s="145"/>
      <c r="AD38" s="145"/>
      <c r="AE38" s="145"/>
      <c r="AF38" s="145"/>
      <c r="AG38" s="145" t="s">
        <v>133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5">
      <c r="A39" s="175">
        <v>12</v>
      </c>
      <c r="B39" s="176" t="s">
        <v>177</v>
      </c>
      <c r="C39" s="184" t="s">
        <v>178</v>
      </c>
      <c r="D39" s="177" t="s">
        <v>148</v>
      </c>
      <c r="E39" s="178">
        <v>2558.2429999999999</v>
      </c>
      <c r="F39" s="179"/>
      <c r="G39" s="180">
        <f>ROUND(E39*F39,2)</f>
        <v>0</v>
      </c>
      <c r="H39" s="156">
        <v>0</v>
      </c>
      <c r="I39" s="155">
        <f>ROUND(E39*H39,2)</f>
        <v>0</v>
      </c>
      <c r="J39" s="156">
        <v>513</v>
      </c>
      <c r="K39" s="155">
        <f>ROUND(E39*J39,2)</f>
        <v>1312378.6599999999</v>
      </c>
      <c r="L39" s="155">
        <v>21</v>
      </c>
      <c r="M39" s="155">
        <f>G39*(1+L39/100)</f>
        <v>0</v>
      </c>
      <c r="N39" s="154">
        <v>0</v>
      </c>
      <c r="O39" s="154">
        <f>ROUND(E39*N39,2)</f>
        <v>0</v>
      </c>
      <c r="P39" s="154">
        <v>0</v>
      </c>
      <c r="Q39" s="154">
        <f>ROUND(E39*P39,2)</f>
        <v>0</v>
      </c>
      <c r="R39" s="155"/>
      <c r="S39" s="155" t="s">
        <v>838</v>
      </c>
      <c r="T39" s="155" t="s">
        <v>838</v>
      </c>
      <c r="U39" s="155">
        <v>0</v>
      </c>
      <c r="V39" s="155">
        <f>ROUND(E39*U39,2)</f>
        <v>0</v>
      </c>
      <c r="W39" s="155"/>
      <c r="X39" s="155" t="s">
        <v>131</v>
      </c>
      <c r="Y39" s="155" t="s">
        <v>132</v>
      </c>
      <c r="Z39" s="145"/>
      <c r="AA39" s="145"/>
      <c r="AB39" s="145"/>
      <c r="AC39" s="145"/>
      <c r="AD39" s="145"/>
      <c r="AE39" s="145"/>
      <c r="AF39" s="145"/>
      <c r="AG39" s="145" t="s">
        <v>133</v>
      </c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x14ac:dyDescent="0.25">
      <c r="A40" s="161" t="s">
        <v>125</v>
      </c>
      <c r="B40" s="162" t="s">
        <v>65</v>
      </c>
      <c r="C40" s="181" t="s">
        <v>66</v>
      </c>
      <c r="D40" s="163"/>
      <c r="E40" s="164"/>
      <c r="F40" s="165"/>
      <c r="G40" s="166">
        <f>SUMIF(AG41:AG102,"&lt;&gt;NOR",G41:G102)</f>
        <v>0</v>
      </c>
      <c r="H40" s="160"/>
      <c r="I40" s="160">
        <f>SUM(I41:I102)</f>
        <v>9041272.3699999992</v>
      </c>
      <c r="J40" s="160"/>
      <c r="K40" s="160">
        <f>SUM(K41:K102)</f>
        <v>3407935.26</v>
      </c>
      <c r="L40" s="160"/>
      <c r="M40" s="160">
        <f>SUM(M41:M102)</f>
        <v>0</v>
      </c>
      <c r="N40" s="159"/>
      <c r="O40" s="159">
        <f>SUM(O41:O102)</f>
        <v>3021.32</v>
      </c>
      <c r="P40" s="159"/>
      <c r="Q40" s="159">
        <f>SUM(Q41:Q102)</f>
        <v>0</v>
      </c>
      <c r="R40" s="160"/>
      <c r="S40" s="160"/>
      <c r="T40" s="160"/>
      <c r="U40" s="160"/>
      <c r="V40" s="160">
        <f>SUM(V41:V102)</f>
        <v>4728.49</v>
      </c>
      <c r="W40" s="160"/>
      <c r="X40" s="160"/>
      <c r="Y40" s="160"/>
      <c r="AG40" t="s">
        <v>126</v>
      </c>
    </row>
    <row r="41" spans="1:60" outlineLevel="1" x14ac:dyDescent="0.25">
      <c r="A41" s="168">
        <v>13</v>
      </c>
      <c r="B41" s="169" t="s">
        <v>179</v>
      </c>
      <c r="C41" s="182" t="s">
        <v>936</v>
      </c>
      <c r="D41" s="170" t="s">
        <v>180</v>
      </c>
      <c r="E41" s="171">
        <f>E43</f>
        <v>80.75</v>
      </c>
      <c r="F41" s="172"/>
      <c r="G41" s="173">
        <f>ROUND(E41*F41,2)</f>
        <v>0</v>
      </c>
      <c r="H41" s="156">
        <v>0</v>
      </c>
      <c r="I41" s="155">
        <f>ROUND(E41*H41,2)</f>
        <v>0</v>
      </c>
      <c r="J41" s="156">
        <v>4500</v>
      </c>
      <c r="K41" s="155">
        <f>ROUND(E41*J41,2)</f>
        <v>363375</v>
      </c>
      <c r="L41" s="155">
        <v>21</v>
      </c>
      <c r="M41" s="155">
        <f>G41*(1+L41/100)</f>
        <v>0</v>
      </c>
      <c r="N41" s="154">
        <v>8.7779999999999997E-2</v>
      </c>
      <c r="O41" s="154">
        <f>ROUND(E41*N41,2)</f>
        <v>7.09</v>
      </c>
      <c r="P41" s="154">
        <v>0</v>
      </c>
      <c r="Q41" s="154">
        <f>ROUND(E41*P41,2)</f>
        <v>0</v>
      </c>
      <c r="R41" s="155"/>
      <c r="S41" s="155" t="s">
        <v>130</v>
      </c>
      <c r="T41" s="155" t="s">
        <v>838</v>
      </c>
      <c r="U41" s="155">
        <v>2.64</v>
      </c>
      <c r="V41" s="155">
        <f>ROUND(E41*U41,2)</f>
        <v>213.18</v>
      </c>
      <c r="W41" s="155"/>
      <c r="X41" s="155" t="s">
        <v>131</v>
      </c>
      <c r="Y41" s="155" t="s">
        <v>132</v>
      </c>
      <c r="Z41" s="145"/>
      <c r="AA41" s="145"/>
      <c r="AB41" s="145"/>
      <c r="AC41" s="145"/>
      <c r="AD41" s="145"/>
      <c r="AE41" s="145"/>
      <c r="AF41" s="145"/>
      <c r="AG41" s="145" t="s">
        <v>133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2" x14ac:dyDescent="0.25">
      <c r="A42" s="152"/>
      <c r="B42" s="153"/>
      <c r="C42" s="564" t="s">
        <v>181</v>
      </c>
      <c r="D42" s="565"/>
      <c r="E42" s="565"/>
      <c r="F42" s="565"/>
      <c r="G42" s="565"/>
      <c r="H42" s="155"/>
      <c r="I42" s="155"/>
      <c r="J42" s="155"/>
      <c r="K42" s="155"/>
      <c r="L42" s="155"/>
      <c r="M42" s="155"/>
      <c r="N42" s="154"/>
      <c r="O42" s="154"/>
      <c r="P42" s="154"/>
      <c r="Q42" s="154"/>
      <c r="R42" s="155"/>
      <c r="S42" s="155"/>
      <c r="T42" s="155"/>
      <c r="U42" s="155"/>
      <c r="V42" s="155"/>
      <c r="W42" s="155"/>
      <c r="X42" s="155"/>
      <c r="Y42" s="155"/>
      <c r="Z42" s="145"/>
      <c r="AA42" s="145"/>
      <c r="AB42" s="145"/>
      <c r="AC42" s="145"/>
      <c r="AD42" s="145"/>
      <c r="AE42" s="145"/>
      <c r="AF42" s="145"/>
      <c r="AG42" s="145" t="s">
        <v>135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74" t="str">
        <f>C42</f>
        <v>Včetně vyčištění vrtu, dodání a výrobu cementové zálivky, sestavení mikropiloty, veškeré úpravy po injektování.</v>
      </c>
      <c r="BB42" s="145"/>
      <c r="BC42" s="145"/>
      <c r="BD42" s="145"/>
      <c r="BE42" s="145"/>
      <c r="BF42" s="145"/>
      <c r="BG42" s="145"/>
      <c r="BH42" s="145"/>
    </row>
    <row r="43" spans="1:60" outlineLevel="2" x14ac:dyDescent="0.25">
      <c r="A43" s="152"/>
      <c r="B43" s="153"/>
      <c r="C43" s="183" t="s">
        <v>937</v>
      </c>
      <c r="D43" s="157"/>
      <c r="E43" s="158">
        <f>4*3*4+4*2+4*3+0.75*(12+2+3)</f>
        <v>80.75</v>
      </c>
      <c r="F43" s="155"/>
      <c r="G43" s="155"/>
      <c r="H43" s="155"/>
      <c r="I43" s="155"/>
      <c r="J43" s="155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5"/>
      <c r="AA43" s="145"/>
      <c r="AB43" s="145"/>
      <c r="AC43" s="145"/>
      <c r="AD43" s="145"/>
      <c r="AE43" s="145"/>
      <c r="AF43" s="145"/>
      <c r="AG43" s="145" t="s">
        <v>137</v>
      </c>
      <c r="AH43" s="145">
        <v>0</v>
      </c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5">
      <c r="A44" s="168" t="s">
        <v>939</v>
      </c>
      <c r="B44" s="169" t="s">
        <v>938</v>
      </c>
      <c r="C44" s="182" t="s">
        <v>940</v>
      </c>
      <c r="D44" s="170" t="s">
        <v>180</v>
      </c>
      <c r="E44" s="171">
        <f>E46</f>
        <v>110.8</v>
      </c>
      <c r="F44" s="172"/>
      <c r="G44" s="173">
        <f>ROUND(E44*F44,2)</f>
        <v>0</v>
      </c>
      <c r="H44" s="156">
        <v>0</v>
      </c>
      <c r="I44" s="155">
        <f>ROUND(E44*H44,2)</f>
        <v>0</v>
      </c>
      <c r="J44" s="156">
        <v>4500</v>
      </c>
      <c r="K44" s="155">
        <f>ROUND(E44*J44,2)</f>
        <v>498600</v>
      </c>
      <c r="L44" s="155">
        <v>21</v>
      </c>
      <c r="M44" s="155">
        <f>G44*(1+L44/100)</f>
        <v>0</v>
      </c>
      <c r="N44" s="154">
        <v>8.7779999999999997E-2</v>
      </c>
      <c r="O44" s="154">
        <f>ROUND(E44*N44,2)</f>
        <v>9.73</v>
      </c>
      <c r="P44" s="154">
        <v>0</v>
      </c>
      <c r="Q44" s="154">
        <f>ROUND(E44*P44,2)</f>
        <v>0</v>
      </c>
      <c r="R44" s="155"/>
      <c r="S44" s="155" t="s">
        <v>130</v>
      </c>
      <c r="T44" s="155" t="s">
        <v>838</v>
      </c>
      <c r="U44" s="155">
        <v>2.64</v>
      </c>
      <c r="V44" s="155">
        <f>ROUND(E44*U44,2)</f>
        <v>292.51</v>
      </c>
      <c r="W44" s="155"/>
      <c r="X44" s="155" t="s">
        <v>131</v>
      </c>
      <c r="Y44" s="155" t="s">
        <v>132</v>
      </c>
      <c r="Z44" s="145"/>
      <c r="AA44" s="145"/>
      <c r="AB44" s="145"/>
      <c r="AC44" s="145"/>
      <c r="AD44" s="145"/>
      <c r="AE44" s="145"/>
      <c r="AF44" s="145"/>
      <c r="AG44" s="145" t="s">
        <v>133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5">
      <c r="A45" s="152"/>
      <c r="B45" s="153"/>
      <c r="C45" s="564" t="s">
        <v>181</v>
      </c>
      <c r="D45" s="565"/>
      <c r="E45" s="565"/>
      <c r="F45" s="565"/>
      <c r="G45" s="565"/>
      <c r="H45" s="156"/>
      <c r="I45" s="155"/>
      <c r="J45" s="156"/>
      <c r="K45" s="155"/>
      <c r="L45" s="155"/>
      <c r="M45" s="155"/>
      <c r="N45" s="154"/>
      <c r="O45" s="154"/>
      <c r="P45" s="154"/>
      <c r="Q45" s="154"/>
      <c r="R45" s="155"/>
      <c r="S45" s="155"/>
      <c r="T45" s="155"/>
      <c r="U45" s="155"/>
      <c r="V45" s="155"/>
      <c r="W45" s="155"/>
      <c r="X45" s="155"/>
      <c r="Y45" s="15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2" x14ac:dyDescent="0.25">
      <c r="A46" s="152"/>
      <c r="B46" s="153"/>
      <c r="C46" s="183" t="s">
        <v>941</v>
      </c>
      <c r="D46" s="157"/>
      <c r="E46" s="158">
        <f>7*4+5.5*4+8*6+0.8*(8+4+4)</f>
        <v>110.8</v>
      </c>
      <c r="F46" s="155"/>
      <c r="G46" s="155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s="247" customFormat="1" outlineLevel="2" x14ac:dyDescent="0.25">
      <c r="A47" s="248" t="s">
        <v>948</v>
      </c>
      <c r="B47" s="249" t="s">
        <v>942</v>
      </c>
      <c r="C47" s="250" t="s">
        <v>943</v>
      </c>
      <c r="D47" s="251" t="s">
        <v>297</v>
      </c>
      <c r="E47" s="252">
        <v>17</v>
      </c>
      <c r="F47" s="172"/>
      <c r="G47" s="173">
        <f>ROUND(E47*F47,2)</f>
        <v>0</v>
      </c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 t="s">
        <v>130</v>
      </c>
      <c r="T47" s="155" t="s">
        <v>838</v>
      </c>
      <c r="U47" s="155"/>
      <c r="V47" s="155"/>
      <c r="W47" s="155"/>
      <c r="X47" s="155"/>
      <c r="Y47" s="15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3" x14ac:dyDescent="0.25">
      <c r="A48" s="152"/>
      <c r="B48" s="153"/>
      <c r="C48" s="183" t="s">
        <v>944</v>
      </c>
      <c r="D48" s="157"/>
      <c r="E48" s="158">
        <f>12+2+3</f>
        <v>17</v>
      </c>
      <c r="F48" s="155"/>
      <c r="G48" s="155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5"/>
      <c r="AA48" s="145"/>
      <c r="AB48" s="145"/>
      <c r="AC48" s="145"/>
      <c r="AD48" s="145"/>
      <c r="AE48" s="145"/>
      <c r="AF48" s="145"/>
      <c r="AG48" s="145" t="s">
        <v>137</v>
      </c>
      <c r="AH48" s="145">
        <v>0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s="247" customFormat="1" outlineLevel="3" x14ac:dyDescent="0.25">
      <c r="A49" s="248" t="s">
        <v>949</v>
      </c>
      <c r="B49" s="249" t="s">
        <v>945</v>
      </c>
      <c r="C49" s="250" t="s">
        <v>946</v>
      </c>
      <c r="D49" s="251" t="s">
        <v>297</v>
      </c>
      <c r="E49" s="252">
        <v>16</v>
      </c>
      <c r="F49" s="172"/>
      <c r="G49" s="173">
        <f>ROUND(E49*F49,2)</f>
        <v>0</v>
      </c>
      <c r="H49" s="155"/>
      <c r="I49" s="155"/>
      <c r="J49" s="155"/>
      <c r="K49" s="155"/>
      <c r="L49" s="155"/>
      <c r="M49" s="155"/>
      <c r="N49" s="154"/>
      <c r="O49" s="154"/>
      <c r="P49" s="154"/>
      <c r="Q49" s="154"/>
      <c r="R49" s="155"/>
      <c r="S49" s="155" t="s">
        <v>130</v>
      </c>
      <c r="T49" s="155" t="s">
        <v>838</v>
      </c>
      <c r="U49" s="155"/>
      <c r="V49" s="155"/>
      <c r="W49" s="155"/>
      <c r="X49" s="155"/>
      <c r="Y49" s="15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3" x14ac:dyDescent="0.25">
      <c r="A50" s="152"/>
      <c r="B50" s="153"/>
      <c r="C50" s="183" t="s">
        <v>947</v>
      </c>
      <c r="D50" s="157"/>
      <c r="E50" s="158">
        <f>4+4+8</f>
        <v>16</v>
      </c>
      <c r="F50" s="155"/>
      <c r="G50" s="155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s="247" customFormat="1" outlineLevel="3" x14ac:dyDescent="0.25">
      <c r="A51" s="248" t="s">
        <v>952</v>
      </c>
      <c r="B51" s="249" t="s">
        <v>950</v>
      </c>
      <c r="C51" s="250" t="s">
        <v>951</v>
      </c>
      <c r="D51" s="251" t="s">
        <v>473</v>
      </c>
      <c r="E51" s="253">
        <v>1</v>
      </c>
      <c r="F51" s="254"/>
      <c r="G51" s="173">
        <f>ROUND(E51*F51,2)</f>
        <v>0</v>
      </c>
      <c r="H51" s="155"/>
      <c r="I51" s="155"/>
      <c r="J51" s="155"/>
      <c r="K51" s="155"/>
      <c r="L51" s="155"/>
      <c r="M51" s="155"/>
      <c r="N51" s="154"/>
      <c r="O51" s="154"/>
      <c r="P51" s="154"/>
      <c r="Q51" s="154"/>
      <c r="R51" s="155"/>
      <c r="S51" s="155" t="s">
        <v>130</v>
      </c>
      <c r="T51" s="155" t="s">
        <v>130</v>
      </c>
      <c r="U51" s="155"/>
      <c r="V51" s="155"/>
      <c r="W51" s="155"/>
      <c r="X51" s="155"/>
      <c r="Y51" s="15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s="247" customFormat="1" outlineLevel="3" x14ac:dyDescent="0.25">
      <c r="A52" s="248" t="s">
        <v>955</v>
      </c>
      <c r="B52" s="249" t="s">
        <v>953</v>
      </c>
      <c r="C52" s="250" t="s">
        <v>954</v>
      </c>
      <c r="D52" s="251" t="s">
        <v>180</v>
      </c>
      <c r="E52" s="253">
        <f>E41+E44</f>
        <v>191.55</v>
      </c>
      <c r="F52" s="254"/>
      <c r="G52" s="173">
        <f>ROUND(E52*F52,2)</f>
        <v>0</v>
      </c>
      <c r="H52" s="155"/>
      <c r="I52" s="155"/>
      <c r="J52" s="155"/>
      <c r="K52" s="155"/>
      <c r="L52" s="155"/>
      <c r="M52" s="155"/>
      <c r="N52" s="154"/>
      <c r="O52" s="154"/>
      <c r="P52" s="154"/>
      <c r="Q52" s="154"/>
      <c r="R52" s="155"/>
      <c r="S52" s="155" t="s">
        <v>130</v>
      </c>
      <c r="T52" s="155" t="s">
        <v>838</v>
      </c>
      <c r="U52" s="155"/>
      <c r="V52" s="155"/>
      <c r="W52" s="155"/>
      <c r="X52" s="155"/>
      <c r="Y52" s="15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ht="20.399999999999999" outlineLevel="1" x14ac:dyDescent="0.25">
      <c r="A53" s="168">
        <v>14</v>
      </c>
      <c r="B53" s="169" t="s">
        <v>182</v>
      </c>
      <c r="C53" s="182" t="s">
        <v>183</v>
      </c>
      <c r="D53" s="170" t="s">
        <v>148</v>
      </c>
      <c r="E53" s="171">
        <v>195.79105000000001</v>
      </c>
      <c r="F53" s="172"/>
      <c r="G53" s="173">
        <f>ROUND(E53*F53,2)</f>
        <v>0</v>
      </c>
      <c r="H53" s="156">
        <v>2648.64</v>
      </c>
      <c r="I53" s="155">
        <f>ROUND(E53*H53,2)</f>
        <v>518580.01</v>
      </c>
      <c r="J53" s="156">
        <v>526.36</v>
      </c>
      <c r="K53" s="155">
        <f>ROUND(E53*J53,2)</f>
        <v>103056.58</v>
      </c>
      <c r="L53" s="155">
        <v>21</v>
      </c>
      <c r="M53" s="155">
        <f>G53*(1+L53/100)</f>
        <v>0</v>
      </c>
      <c r="N53" s="154">
        <v>2.5251399999999999</v>
      </c>
      <c r="O53" s="154">
        <f>ROUND(E53*N53,2)</f>
        <v>494.4</v>
      </c>
      <c r="P53" s="154">
        <v>0</v>
      </c>
      <c r="Q53" s="154">
        <f>ROUND(E53*P53,2)</f>
        <v>0</v>
      </c>
      <c r="R53" s="155"/>
      <c r="S53" s="155" t="s">
        <v>838</v>
      </c>
      <c r="T53" s="155" t="s">
        <v>838</v>
      </c>
      <c r="U53" s="155">
        <v>1.17</v>
      </c>
      <c r="V53" s="155">
        <f>ROUND(E53*U53,2)</f>
        <v>229.08</v>
      </c>
      <c r="W53" s="155"/>
      <c r="X53" s="155" t="s">
        <v>131</v>
      </c>
      <c r="Y53" s="155" t="s">
        <v>132</v>
      </c>
      <c r="Z53" s="145"/>
      <c r="AA53" s="145"/>
      <c r="AB53" s="145"/>
      <c r="AC53" s="145"/>
      <c r="AD53" s="145"/>
      <c r="AE53" s="145"/>
      <c r="AF53" s="145"/>
      <c r="AG53" s="145" t="s">
        <v>133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ht="20.399999999999999" outlineLevel="2" x14ac:dyDescent="0.25">
      <c r="A54" s="152"/>
      <c r="B54" s="153"/>
      <c r="C54" s="183" t="s">
        <v>184</v>
      </c>
      <c r="D54" s="157"/>
      <c r="E54" s="158">
        <v>22.773250000000001</v>
      </c>
      <c r="F54" s="155"/>
      <c r="G54" s="155"/>
      <c r="H54" s="155"/>
      <c r="I54" s="155"/>
      <c r="J54" s="155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45"/>
      <c r="AA54" s="145"/>
      <c r="AB54" s="145"/>
      <c r="AC54" s="145"/>
      <c r="AD54" s="145"/>
      <c r="AE54" s="145"/>
      <c r="AF54" s="145"/>
      <c r="AG54" s="145" t="s">
        <v>137</v>
      </c>
      <c r="AH54" s="145">
        <v>0</v>
      </c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ht="20.399999999999999" outlineLevel="3" x14ac:dyDescent="0.25">
      <c r="A55" s="152"/>
      <c r="B55" s="153"/>
      <c r="C55" s="183" t="s">
        <v>185</v>
      </c>
      <c r="D55" s="157"/>
      <c r="E55" s="158">
        <v>10.911799999999999</v>
      </c>
      <c r="F55" s="155"/>
      <c r="G55" s="155"/>
      <c r="H55" s="155"/>
      <c r="I55" s="155"/>
      <c r="J55" s="155"/>
      <c r="K55" s="155"/>
      <c r="L55" s="155"/>
      <c r="M55" s="155"/>
      <c r="N55" s="154"/>
      <c r="O55" s="154"/>
      <c r="P55" s="154"/>
      <c r="Q55" s="154"/>
      <c r="R55" s="155"/>
      <c r="S55" s="155"/>
      <c r="T55" s="155"/>
      <c r="U55" s="155"/>
      <c r="V55" s="155"/>
      <c r="W55" s="155"/>
      <c r="X55" s="155"/>
      <c r="Y55" s="155"/>
      <c r="Z55" s="145"/>
      <c r="AA55" s="145"/>
      <c r="AB55" s="145"/>
      <c r="AC55" s="145"/>
      <c r="AD55" s="145"/>
      <c r="AE55" s="145"/>
      <c r="AF55" s="145"/>
      <c r="AG55" s="145" t="s">
        <v>137</v>
      </c>
      <c r="AH55" s="145">
        <v>0</v>
      </c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3" x14ac:dyDescent="0.25">
      <c r="A56" s="152"/>
      <c r="B56" s="153"/>
      <c r="C56" s="183" t="s">
        <v>186</v>
      </c>
      <c r="D56" s="157"/>
      <c r="E56" s="158">
        <v>118.681</v>
      </c>
      <c r="F56" s="155"/>
      <c r="G56" s="155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5"/>
      <c r="AA56" s="145"/>
      <c r="AB56" s="145"/>
      <c r="AC56" s="145"/>
      <c r="AD56" s="145"/>
      <c r="AE56" s="145"/>
      <c r="AF56" s="145"/>
      <c r="AG56" s="145" t="s">
        <v>137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3" x14ac:dyDescent="0.25">
      <c r="A57" s="152"/>
      <c r="B57" s="153"/>
      <c r="C57" s="183" t="s">
        <v>187</v>
      </c>
      <c r="D57" s="157"/>
      <c r="E57" s="158">
        <v>38.024999999999999</v>
      </c>
      <c r="F57" s="155"/>
      <c r="G57" s="155"/>
      <c r="H57" s="155"/>
      <c r="I57" s="155"/>
      <c r="J57" s="155"/>
      <c r="K57" s="155"/>
      <c r="L57" s="155"/>
      <c r="M57" s="155"/>
      <c r="N57" s="154"/>
      <c r="O57" s="154"/>
      <c r="P57" s="154"/>
      <c r="Q57" s="154"/>
      <c r="R57" s="155"/>
      <c r="S57" s="155"/>
      <c r="T57" s="155"/>
      <c r="U57" s="155"/>
      <c r="V57" s="155"/>
      <c r="W57" s="155"/>
      <c r="X57" s="155"/>
      <c r="Y57" s="155"/>
      <c r="Z57" s="145"/>
      <c r="AA57" s="145"/>
      <c r="AB57" s="145"/>
      <c r="AC57" s="145"/>
      <c r="AD57" s="145"/>
      <c r="AE57" s="145"/>
      <c r="AF57" s="145"/>
      <c r="AG57" s="145" t="s">
        <v>137</v>
      </c>
      <c r="AH57" s="145">
        <v>0</v>
      </c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3" x14ac:dyDescent="0.25">
      <c r="A58" s="152"/>
      <c r="B58" s="153"/>
      <c r="C58" s="183" t="s">
        <v>188</v>
      </c>
      <c r="D58" s="157"/>
      <c r="E58" s="158">
        <v>5.4</v>
      </c>
      <c r="F58" s="155"/>
      <c r="G58" s="155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5"/>
      <c r="AA58" s="145"/>
      <c r="AB58" s="145"/>
      <c r="AC58" s="145"/>
      <c r="AD58" s="145"/>
      <c r="AE58" s="145"/>
      <c r="AF58" s="145"/>
      <c r="AG58" s="145" t="s">
        <v>137</v>
      </c>
      <c r="AH58" s="145">
        <v>0</v>
      </c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5">
      <c r="A59" s="168">
        <v>15</v>
      </c>
      <c r="B59" s="169" t="s">
        <v>189</v>
      </c>
      <c r="C59" s="182" t="s">
        <v>190</v>
      </c>
      <c r="D59" s="170" t="s">
        <v>148</v>
      </c>
      <c r="E59" s="171">
        <v>166.93</v>
      </c>
      <c r="F59" s="172"/>
      <c r="G59" s="173">
        <f>ROUND(E59*F59,2)</f>
        <v>0</v>
      </c>
      <c r="H59" s="156">
        <v>2528.83</v>
      </c>
      <c r="I59" s="155">
        <f>ROUND(E59*H59,2)</f>
        <v>422137.59</v>
      </c>
      <c r="J59" s="156">
        <v>321.17</v>
      </c>
      <c r="K59" s="155">
        <f>ROUND(E59*J59,2)</f>
        <v>53612.91</v>
      </c>
      <c r="L59" s="155">
        <v>21</v>
      </c>
      <c r="M59" s="155">
        <f>G59*(1+L59/100)</f>
        <v>0</v>
      </c>
      <c r="N59" s="154">
        <v>2.5249999999999999</v>
      </c>
      <c r="O59" s="154">
        <f>ROUND(E59*N59,2)</f>
        <v>421.5</v>
      </c>
      <c r="P59" s="154">
        <v>0</v>
      </c>
      <c r="Q59" s="154">
        <f>ROUND(E59*P59,2)</f>
        <v>0</v>
      </c>
      <c r="R59" s="155"/>
      <c r="S59" s="155" t="s">
        <v>838</v>
      </c>
      <c r="T59" s="155" t="s">
        <v>838</v>
      </c>
      <c r="U59" s="155">
        <v>0.47699999999999998</v>
      </c>
      <c r="V59" s="155">
        <f>ROUND(E59*U59,2)</f>
        <v>79.63</v>
      </c>
      <c r="W59" s="155"/>
      <c r="X59" s="155" t="s">
        <v>131</v>
      </c>
      <c r="Y59" s="155" t="s">
        <v>132</v>
      </c>
      <c r="Z59" s="145"/>
      <c r="AA59" s="145"/>
      <c r="AB59" s="145"/>
      <c r="AC59" s="145"/>
      <c r="AD59" s="145"/>
      <c r="AE59" s="145"/>
      <c r="AF59" s="145"/>
      <c r="AG59" s="145" t="s">
        <v>133</v>
      </c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2" x14ac:dyDescent="0.25">
      <c r="A60" s="152"/>
      <c r="B60" s="153"/>
      <c r="C60" s="183" t="s">
        <v>191</v>
      </c>
      <c r="D60" s="157"/>
      <c r="E60" s="158">
        <v>114.79</v>
      </c>
      <c r="F60" s="155"/>
      <c r="G60" s="155"/>
      <c r="H60" s="155"/>
      <c r="I60" s="155"/>
      <c r="J60" s="155"/>
      <c r="K60" s="155"/>
      <c r="L60" s="155"/>
      <c r="M60" s="155"/>
      <c r="N60" s="154"/>
      <c r="O60" s="154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45"/>
      <c r="AA60" s="145"/>
      <c r="AB60" s="145"/>
      <c r="AC60" s="145"/>
      <c r="AD60" s="145"/>
      <c r="AE60" s="145"/>
      <c r="AF60" s="145"/>
      <c r="AG60" s="145" t="s">
        <v>137</v>
      </c>
      <c r="AH60" s="145">
        <v>0</v>
      </c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3" x14ac:dyDescent="0.25">
      <c r="A61" s="152"/>
      <c r="B61" s="153"/>
      <c r="C61" s="183" t="s">
        <v>192</v>
      </c>
      <c r="D61" s="157"/>
      <c r="E61" s="158">
        <v>52.14</v>
      </c>
      <c r="F61" s="155"/>
      <c r="G61" s="155"/>
      <c r="H61" s="155"/>
      <c r="I61" s="155"/>
      <c r="J61" s="155"/>
      <c r="K61" s="155"/>
      <c r="L61" s="155"/>
      <c r="M61" s="155"/>
      <c r="N61" s="154"/>
      <c r="O61" s="154"/>
      <c r="P61" s="154"/>
      <c r="Q61" s="154"/>
      <c r="R61" s="155"/>
      <c r="S61" s="155"/>
      <c r="T61" s="155"/>
      <c r="U61" s="155"/>
      <c r="V61" s="155"/>
      <c r="W61" s="155"/>
      <c r="X61" s="155"/>
      <c r="Y61" s="155"/>
      <c r="Z61" s="145"/>
      <c r="AA61" s="145"/>
      <c r="AB61" s="145"/>
      <c r="AC61" s="145"/>
      <c r="AD61" s="145"/>
      <c r="AE61" s="145"/>
      <c r="AF61" s="145"/>
      <c r="AG61" s="145" t="s">
        <v>137</v>
      </c>
      <c r="AH61" s="145">
        <v>0</v>
      </c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5">
      <c r="A62" s="168">
        <v>16</v>
      </c>
      <c r="B62" s="169" t="s">
        <v>193</v>
      </c>
      <c r="C62" s="182" t="s">
        <v>194</v>
      </c>
      <c r="D62" s="170" t="s">
        <v>148</v>
      </c>
      <c r="E62" s="171">
        <f>SUM(E63:E65)</f>
        <v>37.470400000000005</v>
      </c>
      <c r="F62" s="172"/>
      <c r="G62" s="173">
        <f>ROUND(E62*F62,2)</f>
        <v>0</v>
      </c>
      <c r="H62" s="156">
        <v>3112.7</v>
      </c>
      <c r="I62" s="155">
        <f>ROUND(E62*H62,2)</f>
        <v>116634.11</v>
      </c>
      <c r="J62" s="156">
        <v>322.3</v>
      </c>
      <c r="K62" s="155">
        <f>ROUND(E62*J62,2)</f>
        <v>12076.71</v>
      </c>
      <c r="L62" s="155">
        <v>21</v>
      </c>
      <c r="M62" s="155">
        <f>G62*(1+L62/100)</f>
        <v>0</v>
      </c>
      <c r="N62" s="154">
        <v>2.5249999999999999</v>
      </c>
      <c r="O62" s="154">
        <f>ROUND(E62*N62,2)</f>
        <v>94.61</v>
      </c>
      <c r="P62" s="154">
        <v>0</v>
      </c>
      <c r="Q62" s="154">
        <f>ROUND(E62*P62,2)</f>
        <v>0</v>
      </c>
      <c r="R62" s="155"/>
      <c r="S62" s="155" t="s">
        <v>838</v>
      </c>
      <c r="T62" s="155" t="s">
        <v>838</v>
      </c>
      <c r="U62" s="155">
        <v>0.48</v>
      </c>
      <c r="V62" s="155">
        <f>ROUND(E62*U62,2)</f>
        <v>17.989999999999998</v>
      </c>
      <c r="W62" s="155"/>
      <c r="X62" s="155" t="s">
        <v>131</v>
      </c>
      <c r="Y62" s="155" t="s">
        <v>132</v>
      </c>
      <c r="Z62" s="145"/>
      <c r="AA62" s="145"/>
      <c r="AB62" s="145"/>
      <c r="AC62" s="145"/>
      <c r="AD62" s="145"/>
      <c r="AE62" s="145"/>
      <c r="AF62" s="145"/>
      <c r="AG62" s="145" t="s">
        <v>133</v>
      </c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2" x14ac:dyDescent="0.25">
      <c r="A63" s="152"/>
      <c r="B63" s="153"/>
      <c r="C63" s="183" t="s">
        <v>195</v>
      </c>
      <c r="D63" s="157"/>
      <c r="E63" s="158">
        <v>1.1519999999999999</v>
      </c>
      <c r="F63" s="155"/>
      <c r="G63" s="155"/>
      <c r="H63" s="155"/>
      <c r="I63" s="155"/>
      <c r="J63" s="155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55"/>
      <c r="Y63" s="155"/>
      <c r="Z63" s="145"/>
      <c r="AA63" s="145"/>
      <c r="AB63" s="145"/>
      <c r="AC63" s="145"/>
      <c r="AD63" s="145"/>
      <c r="AE63" s="145"/>
      <c r="AF63" s="145"/>
      <c r="AG63" s="145" t="s">
        <v>137</v>
      </c>
      <c r="AH63" s="145">
        <v>0</v>
      </c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3" x14ac:dyDescent="0.25">
      <c r="A64" s="152"/>
      <c r="B64" s="153"/>
      <c r="C64" s="183" t="s">
        <v>196</v>
      </c>
      <c r="D64" s="157"/>
      <c r="E64" s="158">
        <v>34.200000000000003</v>
      </c>
      <c r="F64" s="155"/>
      <c r="G64" s="155"/>
      <c r="H64" s="155"/>
      <c r="I64" s="155"/>
      <c r="J64" s="155"/>
      <c r="K64" s="155"/>
      <c r="L64" s="155"/>
      <c r="M64" s="155"/>
      <c r="N64" s="154"/>
      <c r="O64" s="154"/>
      <c r="P64" s="154"/>
      <c r="Q64" s="154"/>
      <c r="R64" s="155"/>
      <c r="S64" s="155"/>
      <c r="T64" s="155"/>
      <c r="U64" s="155"/>
      <c r="V64" s="155"/>
      <c r="W64" s="155"/>
      <c r="X64" s="155"/>
      <c r="Y64" s="155"/>
      <c r="Z64" s="145"/>
      <c r="AA64" s="145"/>
      <c r="AB64" s="145"/>
      <c r="AC64" s="145"/>
      <c r="AD64" s="145"/>
      <c r="AE64" s="145"/>
      <c r="AF64" s="145"/>
      <c r="AG64" s="145" t="s">
        <v>137</v>
      </c>
      <c r="AH64" s="145">
        <v>0</v>
      </c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3" x14ac:dyDescent="0.25">
      <c r="A65" s="152"/>
      <c r="B65" s="153"/>
      <c r="C65" s="183" t="s">
        <v>956</v>
      </c>
      <c r="D65" s="157"/>
      <c r="E65" s="158">
        <f>0.8*0.8*0.8*2+0.8*0.8*0.57*3</f>
        <v>2.1184000000000003</v>
      </c>
      <c r="F65" s="155"/>
      <c r="G65" s="155"/>
      <c r="H65" s="155"/>
      <c r="I65" s="155"/>
      <c r="J65" s="155"/>
      <c r="K65" s="155"/>
      <c r="L65" s="155"/>
      <c r="M65" s="155"/>
      <c r="N65" s="154"/>
      <c r="O65" s="154"/>
      <c r="P65" s="154"/>
      <c r="Q65" s="154"/>
      <c r="R65" s="155"/>
      <c r="S65" s="155"/>
      <c r="T65" s="155"/>
      <c r="U65" s="155"/>
      <c r="V65" s="155"/>
      <c r="W65" s="155"/>
      <c r="X65" s="155"/>
      <c r="Y65" s="15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ht="20.399999999999999" outlineLevel="1" x14ac:dyDescent="0.25">
      <c r="A66" s="168">
        <v>17</v>
      </c>
      <c r="B66" s="169" t="s">
        <v>197</v>
      </c>
      <c r="C66" s="182" t="s">
        <v>198</v>
      </c>
      <c r="D66" s="170" t="s">
        <v>199</v>
      </c>
      <c r="E66" s="171">
        <v>4.1040000000000001</v>
      </c>
      <c r="F66" s="172"/>
      <c r="G66" s="173">
        <f>ROUND(E66*F66,2)</f>
        <v>0</v>
      </c>
      <c r="H66" s="156">
        <v>46521.09</v>
      </c>
      <c r="I66" s="155">
        <f>ROUND(E66*H66,2)</f>
        <v>190922.55</v>
      </c>
      <c r="J66" s="156">
        <v>13868.91</v>
      </c>
      <c r="K66" s="155">
        <f>ROUND(E66*J66,2)</f>
        <v>56918.01</v>
      </c>
      <c r="L66" s="155">
        <v>21</v>
      </c>
      <c r="M66" s="155">
        <f>G66*(1+L66/100)</f>
        <v>0</v>
      </c>
      <c r="N66" s="154">
        <v>1.0211600000000001</v>
      </c>
      <c r="O66" s="154">
        <f>ROUND(E66*N66,2)</f>
        <v>4.1900000000000004</v>
      </c>
      <c r="P66" s="154">
        <v>0</v>
      </c>
      <c r="Q66" s="154">
        <f>ROUND(E66*P66,2)</f>
        <v>0</v>
      </c>
      <c r="R66" s="155"/>
      <c r="S66" s="155" t="s">
        <v>838</v>
      </c>
      <c r="T66" s="155" t="s">
        <v>838</v>
      </c>
      <c r="U66" s="155">
        <v>23.530999999999999</v>
      </c>
      <c r="V66" s="155">
        <f>ROUND(E66*U66,2)</f>
        <v>96.57</v>
      </c>
      <c r="W66" s="155"/>
      <c r="X66" s="155" t="s">
        <v>131</v>
      </c>
      <c r="Y66" s="155" t="s">
        <v>132</v>
      </c>
      <c r="Z66" s="145"/>
      <c r="AA66" s="145"/>
      <c r="AB66" s="145"/>
      <c r="AC66" s="145"/>
      <c r="AD66" s="145"/>
      <c r="AE66" s="145"/>
      <c r="AF66" s="145"/>
      <c r="AG66" s="145" t="s">
        <v>133</v>
      </c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2" x14ac:dyDescent="0.25">
      <c r="A67" s="152"/>
      <c r="B67" s="153"/>
      <c r="C67" s="183" t="s">
        <v>200</v>
      </c>
      <c r="D67" s="157"/>
      <c r="E67" s="158">
        <v>4.1040000000000001</v>
      </c>
      <c r="F67" s="155"/>
      <c r="G67" s="155"/>
      <c r="H67" s="155"/>
      <c r="I67" s="155"/>
      <c r="J67" s="155"/>
      <c r="K67" s="155"/>
      <c r="L67" s="155"/>
      <c r="M67" s="155"/>
      <c r="N67" s="154"/>
      <c r="O67" s="154"/>
      <c r="P67" s="154"/>
      <c r="Q67" s="154"/>
      <c r="R67" s="155"/>
      <c r="S67" s="155"/>
      <c r="T67" s="155"/>
      <c r="U67" s="155"/>
      <c r="V67" s="155"/>
      <c r="W67" s="155"/>
      <c r="X67" s="155"/>
      <c r="Y67" s="155"/>
      <c r="Z67" s="145"/>
      <c r="AA67" s="145"/>
      <c r="AB67" s="145"/>
      <c r="AC67" s="145"/>
      <c r="AD67" s="145"/>
      <c r="AE67" s="145"/>
      <c r="AF67" s="145"/>
      <c r="AG67" s="145" t="s">
        <v>137</v>
      </c>
      <c r="AH67" s="145">
        <v>0</v>
      </c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ht="20.399999999999999" outlineLevel="1" x14ac:dyDescent="0.25">
      <c r="A68" s="168">
        <v>18</v>
      </c>
      <c r="B68" s="169" t="s">
        <v>201</v>
      </c>
      <c r="C68" s="182" t="s">
        <v>202</v>
      </c>
      <c r="D68" s="170" t="s">
        <v>148</v>
      </c>
      <c r="E68" s="171">
        <v>100.91595</v>
      </c>
      <c r="F68" s="172"/>
      <c r="G68" s="173">
        <f>ROUND(E68*F68,2)</f>
        <v>0</v>
      </c>
      <c r="H68" s="156">
        <v>4087.7</v>
      </c>
      <c r="I68" s="155">
        <f>ROUND(E68*H68,2)</f>
        <v>412514.13</v>
      </c>
      <c r="J68" s="156">
        <v>322.3</v>
      </c>
      <c r="K68" s="155">
        <f>ROUND(E68*J68,2)</f>
        <v>32525.21</v>
      </c>
      <c r="L68" s="155">
        <v>21</v>
      </c>
      <c r="M68" s="155">
        <f>G68*(1+L68/100)</f>
        <v>0</v>
      </c>
      <c r="N68" s="154">
        <v>2.3936999999999999</v>
      </c>
      <c r="O68" s="154">
        <f>ROUND(E68*N68,2)</f>
        <v>241.56</v>
      </c>
      <c r="P68" s="154">
        <v>0</v>
      </c>
      <c r="Q68" s="154">
        <f>ROUND(E68*P68,2)</f>
        <v>0</v>
      </c>
      <c r="R68" s="155"/>
      <c r="S68" s="155" t="s">
        <v>838</v>
      </c>
      <c r="T68" s="155" t="s">
        <v>838</v>
      </c>
      <c r="U68" s="155">
        <v>0.48</v>
      </c>
      <c r="V68" s="155">
        <f>ROUND(E68*U68,2)</f>
        <v>48.44</v>
      </c>
      <c r="W68" s="155"/>
      <c r="X68" s="155" t="s">
        <v>131</v>
      </c>
      <c r="Y68" s="155" t="s">
        <v>132</v>
      </c>
      <c r="Z68" s="145"/>
      <c r="AA68" s="145"/>
      <c r="AB68" s="145"/>
      <c r="AC68" s="145"/>
      <c r="AD68" s="145"/>
      <c r="AE68" s="145"/>
      <c r="AF68" s="145"/>
      <c r="AG68" s="145" t="s">
        <v>133</v>
      </c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ht="30.6" outlineLevel="2" x14ac:dyDescent="0.25">
      <c r="A69" s="152"/>
      <c r="B69" s="153"/>
      <c r="C69" s="183" t="s">
        <v>203</v>
      </c>
      <c r="D69" s="157"/>
      <c r="E69" s="158">
        <v>68.224950000000007</v>
      </c>
      <c r="F69" s="155"/>
      <c r="G69" s="155"/>
      <c r="H69" s="155"/>
      <c r="I69" s="155"/>
      <c r="J69" s="155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5"/>
      <c r="AA69" s="145"/>
      <c r="AB69" s="145"/>
      <c r="AC69" s="145"/>
      <c r="AD69" s="145"/>
      <c r="AE69" s="145"/>
      <c r="AF69" s="145"/>
      <c r="AG69" s="145" t="s">
        <v>137</v>
      </c>
      <c r="AH69" s="145">
        <v>0</v>
      </c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ht="20.399999999999999" outlineLevel="3" x14ac:dyDescent="0.25">
      <c r="A70" s="152"/>
      <c r="B70" s="153"/>
      <c r="C70" s="183" t="s">
        <v>204</v>
      </c>
      <c r="D70" s="157"/>
      <c r="E70" s="158">
        <v>32.691000000000003</v>
      </c>
      <c r="F70" s="155"/>
      <c r="G70" s="155"/>
      <c r="H70" s="155"/>
      <c r="I70" s="155"/>
      <c r="J70" s="155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45"/>
      <c r="AA70" s="145"/>
      <c r="AB70" s="145"/>
      <c r="AC70" s="145"/>
      <c r="AD70" s="145"/>
      <c r="AE70" s="145"/>
      <c r="AF70" s="145"/>
      <c r="AG70" s="145" t="s">
        <v>137</v>
      </c>
      <c r="AH70" s="145">
        <v>0</v>
      </c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ht="20.399999999999999" outlineLevel="1" x14ac:dyDescent="0.25">
      <c r="A71" s="168">
        <v>19</v>
      </c>
      <c r="B71" s="169" t="s">
        <v>205</v>
      </c>
      <c r="C71" s="182" t="s">
        <v>962</v>
      </c>
      <c r="D71" s="170" t="s">
        <v>148</v>
      </c>
      <c r="E71" s="171">
        <v>570.51499999999999</v>
      </c>
      <c r="F71" s="172"/>
      <c r="G71" s="173">
        <f>ROUND(E71*F71,2)</f>
        <v>0</v>
      </c>
      <c r="H71" s="156">
        <v>3727.7</v>
      </c>
      <c r="I71" s="155">
        <f>ROUND(E71*H71,2)</f>
        <v>2126708.77</v>
      </c>
      <c r="J71" s="156">
        <v>322.3</v>
      </c>
      <c r="K71" s="155">
        <f>ROUND(E71*J71,2)</f>
        <v>183876.98</v>
      </c>
      <c r="L71" s="155">
        <v>21</v>
      </c>
      <c r="M71" s="155">
        <f>G71*(1+L71/100)</f>
        <v>0</v>
      </c>
      <c r="N71" s="154">
        <v>2.3936999999999999</v>
      </c>
      <c r="O71" s="154">
        <f>ROUND(E71*N71,2)</f>
        <v>1365.64</v>
      </c>
      <c r="P71" s="154">
        <v>0</v>
      </c>
      <c r="Q71" s="154">
        <f>ROUND(E71*P71,2)</f>
        <v>0</v>
      </c>
      <c r="R71" s="155"/>
      <c r="S71" s="155" t="s">
        <v>838</v>
      </c>
      <c r="T71" s="155" t="s">
        <v>838</v>
      </c>
      <c r="U71" s="155">
        <v>0.48</v>
      </c>
      <c r="V71" s="155">
        <f>ROUND(E71*U71,2)</f>
        <v>273.85000000000002</v>
      </c>
      <c r="W71" s="155"/>
      <c r="X71" s="155" t="s">
        <v>131</v>
      </c>
      <c r="Y71" s="155" t="s">
        <v>132</v>
      </c>
      <c r="Z71" s="145"/>
      <c r="AA71" s="145"/>
      <c r="AB71" s="145"/>
      <c r="AC71" s="145"/>
      <c r="AD71" s="145"/>
      <c r="AE71" s="145"/>
      <c r="AF71" s="145"/>
      <c r="AG71" s="145" t="s">
        <v>133</v>
      </c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2" x14ac:dyDescent="0.25">
      <c r="A72" s="152"/>
      <c r="B72" s="153"/>
      <c r="C72" s="183" t="s">
        <v>206</v>
      </c>
      <c r="D72" s="157"/>
      <c r="E72" s="158">
        <v>296.70249999999999</v>
      </c>
      <c r="F72" s="155"/>
      <c r="G72" s="155"/>
      <c r="H72" s="155"/>
      <c r="I72" s="155"/>
      <c r="J72" s="155"/>
      <c r="K72" s="155"/>
      <c r="L72" s="155"/>
      <c r="M72" s="155"/>
      <c r="N72" s="154"/>
      <c r="O72" s="154"/>
      <c r="P72" s="154"/>
      <c r="Q72" s="154"/>
      <c r="R72" s="155"/>
      <c r="S72" s="155"/>
      <c r="T72" s="155"/>
      <c r="U72" s="155"/>
      <c r="V72" s="155"/>
      <c r="W72" s="155"/>
      <c r="X72" s="155"/>
      <c r="Y72" s="155"/>
      <c r="Z72" s="145"/>
      <c r="AA72" s="145"/>
      <c r="AB72" s="145"/>
      <c r="AC72" s="145"/>
      <c r="AD72" s="145"/>
      <c r="AE72" s="145"/>
      <c r="AF72" s="145"/>
      <c r="AG72" s="145" t="s">
        <v>137</v>
      </c>
      <c r="AH72" s="145">
        <v>0</v>
      </c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3" x14ac:dyDescent="0.25">
      <c r="A73" s="152"/>
      <c r="B73" s="153"/>
      <c r="C73" s="183" t="s">
        <v>207</v>
      </c>
      <c r="D73" s="157"/>
      <c r="E73" s="158">
        <v>95.0625</v>
      </c>
      <c r="F73" s="155"/>
      <c r="G73" s="155"/>
      <c r="H73" s="155"/>
      <c r="I73" s="155"/>
      <c r="J73" s="155"/>
      <c r="K73" s="155"/>
      <c r="L73" s="155"/>
      <c r="M73" s="155"/>
      <c r="N73" s="154"/>
      <c r="O73" s="154"/>
      <c r="P73" s="154"/>
      <c r="Q73" s="154"/>
      <c r="R73" s="155"/>
      <c r="S73" s="155"/>
      <c r="T73" s="155"/>
      <c r="U73" s="155"/>
      <c r="V73" s="155"/>
      <c r="W73" s="155"/>
      <c r="X73" s="155"/>
      <c r="Y73" s="155"/>
      <c r="Z73" s="145"/>
      <c r="AA73" s="145"/>
      <c r="AB73" s="145"/>
      <c r="AC73" s="145"/>
      <c r="AD73" s="145"/>
      <c r="AE73" s="145"/>
      <c r="AF73" s="145"/>
      <c r="AG73" s="145" t="s">
        <v>137</v>
      </c>
      <c r="AH73" s="145">
        <v>0</v>
      </c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3" x14ac:dyDescent="0.25">
      <c r="A74" s="152"/>
      <c r="B74" s="153"/>
      <c r="C74" s="183" t="s">
        <v>208</v>
      </c>
      <c r="D74" s="157"/>
      <c r="E74" s="158">
        <v>13.5</v>
      </c>
      <c r="F74" s="155"/>
      <c r="G74" s="155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5"/>
      <c r="AA74" s="145"/>
      <c r="AB74" s="145"/>
      <c r="AC74" s="145"/>
      <c r="AD74" s="145"/>
      <c r="AE74" s="145"/>
      <c r="AF74" s="145"/>
      <c r="AG74" s="145" t="s">
        <v>137</v>
      </c>
      <c r="AH74" s="145">
        <v>0</v>
      </c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3" x14ac:dyDescent="0.25">
      <c r="A75" s="152"/>
      <c r="B75" s="153"/>
      <c r="C75" s="183" t="s">
        <v>209</v>
      </c>
      <c r="D75" s="157"/>
      <c r="E75" s="158">
        <v>165.25</v>
      </c>
      <c r="F75" s="155"/>
      <c r="G75" s="155"/>
      <c r="H75" s="155"/>
      <c r="I75" s="155"/>
      <c r="J75" s="155"/>
      <c r="K75" s="155"/>
      <c r="L75" s="155"/>
      <c r="M75" s="155"/>
      <c r="N75" s="154"/>
      <c r="O75" s="154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5"/>
      <c r="AA75" s="145"/>
      <c r="AB75" s="145"/>
      <c r="AC75" s="145"/>
      <c r="AD75" s="145"/>
      <c r="AE75" s="145"/>
      <c r="AF75" s="145"/>
      <c r="AG75" s="145" t="s">
        <v>137</v>
      </c>
      <c r="AH75" s="145">
        <v>0</v>
      </c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1" x14ac:dyDescent="0.25">
      <c r="A76" s="168">
        <v>20</v>
      </c>
      <c r="B76" s="169" t="s">
        <v>210</v>
      </c>
      <c r="C76" s="182" t="s">
        <v>211</v>
      </c>
      <c r="D76" s="170" t="s">
        <v>140</v>
      </c>
      <c r="E76" s="171">
        <v>155.04159999999999</v>
      </c>
      <c r="F76" s="172"/>
      <c r="G76" s="173">
        <f>ROUND(E76*F76,2)</f>
        <v>0</v>
      </c>
      <c r="H76" s="156">
        <v>245.94</v>
      </c>
      <c r="I76" s="155">
        <f>ROUND(E76*H76,2)</f>
        <v>38130.93</v>
      </c>
      <c r="J76" s="156">
        <v>712.06</v>
      </c>
      <c r="K76" s="155">
        <f>ROUND(E76*J76,2)</f>
        <v>110398.92</v>
      </c>
      <c r="L76" s="155">
        <v>21</v>
      </c>
      <c r="M76" s="155">
        <f>G76*(1+L76/100)</f>
        <v>0</v>
      </c>
      <c r="N76" s="154">
        <v>3.9199999999999999E-2</v>
      </c>
      <c r="O76" s="154">
        <f>ROUND(E76*N76,2)</f>
        <v>6.08</v>
      </c>
      <c r="P76" s="154">
        <v>0</v>
      </c>
      <c r="Q76" s="154">
        <f>ROUND(E76*P76,2)</f>
        <v>0</v>
      </c>
      <c r="R76" s="155"/>
      <c r="S76" s="155" t="s">
        <v>838</v>
      </c>
      <c r="T76" s="155" t="s">
        <v>838</v>
      </c>
      <c r="U76" s="155">
        <v>1.6</v>
      </c>
      <c r="V76" s="155">
        <f>ROUND(E76*U76,2)</f>
        <v>248.07</v>
      </c>
      <c r="W76" s="155"/>
      <c r="X76" s="155" t="s">
        <v>131</v>
      </c>
      <c r="Y76" s="155" t="s">
        <v>132</v>
      </c>
      <c r="Z76" s="145"/>
      <c r="AA76" s="145"/>
      <c r="AB76" s="145"/>
      <c r="AC76" s="145"/>
      <c r="AD76" s="145"/>
      <c r="AE76" s="145"/>
      <c r="AF76" s="145"/>
      <c r="AG76" s="145" t="s">
        <v>133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ht="30.6" outlineLevel="2" x14ac:dyDescent="0.25">
      <c r="A77" s="152"/>
      <c r="B77" s="153"/>
      <c r="C77" s="183" t="s">
        <v>212</v>
      </c>
      <c r="D77" s="157"/>
      <c r="E77" s="158">
        <v>49.056399999999996</v>
      </c>
      <c r="F77" s="155"/>
      <c r="G77" s="155"/>
      <c r="H77" s="155"/>
      <c r="I77" s="155"/>
      <c r="J77" s="155"/>
      <c r="K77" s="155"/>
      <c r="L77" s="155"/>
      <c r="M77" s="155"/>
      <c r="N77" s="154"/>
      <c r="O77" s="154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45"/>
      <c r="AA77" s="145"/>
      <c r="AB77" s="145"/>
      <c r="AC77" s="145"/>
      <c r="AD77" s="145"/>
      <c r="AE77" s="145"/>
      <c r="AF77" s="145"/>
      <c r="AG77" s="145" t="s">
        <v>137</v>
      </c>
      <c r="AH77" s="145">
        <v>0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ht="20.399999999999999" outlineLevel="3" x14ac:dyDescent="0.25">
      <c r="A78" s="152"/>
      <c r="B78" s="153"/>
      <c r="C78" s="183" t="s">
        <v>213</v>
      </c>
      <c r="D78" s="157"/>
      <c r="E78" s="158">
        <v>27.715199999999999</v>
      </c>
      <c r="F78" s="155"/>
      <c r="G78" s="155"/>
      <c r="H78" s="155"/>
      <c r="I78" s="155"/>
      <c r="J78" s="155"/>
      <c r="K78" s="155"/>
      <c r="L78" s="155"/>
      <c r="M78" s="155"/>
      <c r="N78" s="154"/>
      <c r="O78" s="154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5"/>
      <c r="AA78" s="145"/>
      <c r="AB78" s="145"/>
      <c r="AC78" s="145"/>
      <c r="AD78" s="145"/>
      <c r="AE78" s="145"/>
      <c r="AF78" s="145"/>
      <c r="AG78" s="145" t="s">
        <v>137</v>
      </c>
      <c r="AH78" s="145">
        <v>0</v>
      </c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ht="20.399999999999999" outlineLevel="3" x14ac:dyDescent="0.25">
      <c r="A79" s="152"/>
      <c r="B79" s="153"/>
      <c r="C79" s="183" t="s">
        <v>214</v>
      </c>
      <c r="D79" s="157"/>
      <c r="E79" s="158">
        <v>78.27</v>
      </c>
      <c r="F79" s="155"/>
      <c r="G79" s="155"/>
      <c r="H79" s="155"/>
      <c r="I79" s="155"/>
      <c r="J79" s="155"/>
      <c r="K79" s="155"/>
      <c r="L79" s="155"/>
      <c r="M79" s="155"/>
      <c r="N79" s="154"/>
      <c r="O79" s="154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5"/>
      <c r="AA79" s="145"/>
      <c r="AB79" s="145"/>
      <c r="AC79" s="145"/>
      <c r="AD79" s="145"/>
      <c r="AE79" s="145"/>
      <c r="AF79" s="145"/>
      <c r="AG79" s="145" t="s">
        <v>137</v>
      </c>
      <c r="AH79" s="145">
        <v>0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5">
      <c r="A80" s="168">
        <v>21</v>
      </c>
      <c r="B80" s="169" t="s">
        <v>215</v>
      </c>
      <c r="C80" s="182" t="s">
        <v>216</v>
      </c>
      <c r="D80" s="170" t="s">
        <v>140</v>
      </c>
      <c r="E80" s="171">
        <v>155.04159999999999</v>
      </c>
      <c r="F80" s="172"/>
      <c r="G80" s="173">
        <f>ROUND(E80*F80,2)</f>
        <v>0</v>
      </c>
      <c r="H80" s="156">
        <v>0</v>
      </c>
      <c r="I80" s="155">
        <f>ROUND(E80*H80,2)</f>
        <v>0</v>
      </c>
      <c r="J80" s="156">
        <v>143.5</v>
      </c>
      <c r="K80" s="155">
        <f>ROUND(E80*J80,2)</f>
        <v>22248.47</v>
      </c>
      <c r="L80" s="155">
        <v>21</v>
      </c>
      <c r="M80" s="155">
        <f>G80*(1+L80/100)</f>
        <v>0</v>
      </c>
      <c r="N80" s="154">
        <v>0</v>
      </c>
      <c r="O80" s="154">
        <f>ROUND(E80*N80,2)</f>
        <v>0</v>
      </c>
      <c r="P80" s="154">
        <v>0</v>
      </c>
      <c r="Q80" s="154">
        <f>ROUND(E80*P80,2)</f>
        <v>0</v>
      </c>
      <c r="R80" s="155"/>
      <c r="S80" s="155" t="s">
        <v>838</v>
      </c>
      <c r="T80" s="155" t="s">
        <v>838</v>
      </c>
      <c r="U80" s="155">
        <v>0.32</v>
      </c>
      <c r="V80" s="155">
        <f>ROUND(E80*U80,2)</f>
        <v>49.61</v>
      </c>
      <c r="W80" s="155"/>
      <c r="X80" s="155" t="s">
        <v>131</v>
      </c>
      <c r="Y80" s="155" t="s">
        <v>132</v>
      </c>
      <c r="Z80" s="145"/>
      <c r="AA80" s="145"/>
      <c r="AB80" s="145"/>
      <c r="AC80" s="145"/>
      <c r="AD80" s="145"/>
      <c r="AE80" s="145"/>
      <c r="AF80" s="145"/>
      <c r="AG80" s="145" t="s">
        <v>133</v>
      </c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2" x14ac:dyDescent="0.25">
      <c r="A81" s="152"/>
      <c r="B81" s="153"/>
      <c r="C81" s="564" t="s">
        <v>217</v>
      </c>
      <c r="D81" s="565"/>
      <c r="E81" s="565"/>
      <c r="F81" s="565"/>
      <c r="G81" s="565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5"/>
      <c r="AA81" s="145"/>
      <c r="AB81" s="145"/>
      <c r="AC81" s="145"/>
      <c r="AD81" s="145"/>
      <c r="AE81" s="145"/>
      <c r="AF81" s="145"/>
      <c r="AG81" s="145" t="s">
        <v>135</v>
      </c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2" x14ac:dyDescent="0.25">
      <c r="A82" s="152"/>
      <c r="B82" s="153"/>
      <c r="C82" s="183" t="s">
        <v>218</v>
      </c>
      <c r="D82" s="157"/>
      <c r="E82" s="158">
        <v>155.04159999999999</v>
      </c>
      <c r="F82" s="155"/>
      <c r="G82" s="155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5"/>
      <c r="AA82" s="145"/>
      <c r="AB82" s="145"/>
      <c r="AC82" s="145"/>
      <c r="AD82" s="145"/>
      <c r="AE82" s="145"/>
      <c r="AF82" s="145"/>
      <c r="AG82" s="145" t="s">
        <v>137</v>
      </c>
      <c r="AH82" s="145">
        <v>5</v>
      </c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ht="20.399999999999999" outlineLevel="1" x14ac:dyDescent="0.25">
      <c r="A83" s="168">
        <v>22</v>
      </c>
      <c r="B83" s="169" t="s">
        <v>219</v>
      </c>
      <c r="C83" s="182" t="s">
        <v>220</v>
      </c>
      <c r="D83" s="170" t="s">
        <v>199</v>
      </c>
      <c r="E83" s="171">
        <v>85.228129999999993</v>
      </c>
      <c r="F83" s="172"/>
      <c r="G83" s="173">
        <f>ROUND(E83*F83,2)</f>
        <v>0</v>
      </c>
      <c r="H83" s="156">
        <v>46791.09</v>
      </c>
      <c r="I83" s="155">
        <f>ROUND(E83*H83,2)</f>
        <v>3987917.1</v>
      </c>
      <c r="J83" s="156">
        <v>13868.91</v>
      </c>
      <c r="K83" s="155">
        <f>ROUND(E83*J83,2)</f>
        <v>1182021.26</v>
      </c>
      <c r="L83" s="155">
        <v>21</v>
      </c>
      <c r="M83" s="155">
        <f>G83*(1+L83/100)</f>
        <v>0</v>
      </c>
      <c r="N83" s="154">
        <v>1.0217400000000001</v>
      </c>
      <c r="O83" s="154">
        <f>ROUND(E83*N83,2)</f>
        <v>87.08</v>
      </c>
      <c r="P83" s="154">
        <v>0</v>
      </c>
      <c r="Q83" s="154">
        <f>ROUND(E83*P83,2)</f>
        <v>0</v>
      </c>
      <c r="R83" s="155"/>
      <c r="S83" s="155" t="s">
        <v>838</v>
      </c>
      <c r="T83" s="155" t="s">
        <v>838</v>
      </c>
      <c r="U83" s="155">
        <v>23.53</v>
      </c>
      <c r="V83" s="155">
        <f>ROUND(E83*U83,2)</f>
        <v>2005.42</v>
      </c>
      <c r="W83" s="155"/>
      <c r="X83" s="155" t="s">
        <v>131</v>
      </c>
      <c r="Y83" s="155" t="s">
        <v>132</v>
      </c>
      <c r="Z83" s="145"/>
      <c r="AA83" s="145"/>
      <c r="AB83" s="145"/>
      <c r="AC83" s="145"/>
      <c r="AD83" s="145"/>
      <c r="AE83" s="145"/>
      <c r="AF83" s="145"/>
      <c r="AG83" s="145" t="s">
        <v>133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2" x14ac:dyDescent="0.25">
      <c r="A84" s="152"/>
      <c r="B84" s="153"/>
      <c r="C84" s="183" t="s">
        <v>221</v>
      </c>
      <c r="D84" s="157"/>
      <c r="E84" s="158">
        <v>16.651129999999998</v>
      </c>
      <c r="F84" s="155"/>
      <c r="G84" s="155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5"/>
      <c r="AA84" s="145"/>
      <c r="AB84" s="145"/>
      <c r="AC84" s="145"/>
      <c r="AD84" s="145"/>
      <c r="AE84" s="145"/>
      <c r="AF84" s="145"/>
      <c r="AG84" s="145" t="s">
        <v>137</v>
      </c>
      <c r="AH84" s="145">
        <v>0</v>
      </c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3" x14ac:dyDescent="0.25">
      <c r="A85" s="152"/>
      <c r="B85" s="153"/>
      <c r="C85" s="183" t="s">
        <v>222</v>
      </c>
      <c r="D85" s="157"/>
      <c r="E85" s="158">
        <v>0.1152</v>
      </c>
      <c r="F85" s="155"/>
      <c r="G85" s="155"/>
      <c r="H85" s="155"/>
      <c r="I85" s="155"/>
      <c r="J85" s="155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55"/>
      <c r="Y85" s="155"/>
      <c r="Z85" s="145"/>
      <c r="AA85" s="145"/>
      <c r="AB85" s="145"/>
      <c r="AC85" s="145"/>
      <c r="AD85" s="145"/>
      <c r="AE85" s="145"/>
      <c r="AF85" s="145"/>
      <c r="AG85" s="145" t="s">
        <v>137</v>
      </c>
      <c r="AH85" s="145">
        <v>0</v>
      </c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3" x14ac:dyDescent="0.25">
      <c r="A86" s="152"/>
      <c r="B86" s="153"/>
      <c r="C86" s="183" t="s">
        <v>223</v>
      </c>
      <c r="D86" s="157"/>
      <c r="E86" s="158">
        <v>48.631799999999998</v>
      </c>
      <c r="F86" s="155"/>
      <c r="G86" s="155"/>
      <c r="H86" s="155"/>
      <c r="I86" s="155"/>
      <c r="J86" s="155"/>
      <c r="K86" s="155"/>
      <c r="L86" s="155"/>
      <c r="M86" s="155"/>
      <c r="N86" s="154"/>
      <c r="O86" s="154"/>
      <c r="P86" s="154"/>
      <c r="Q86" s="154"/>
      <c r="R86" s="155"/>
      <c r="S86" s="155"/>
      <c r="T86" s="155"/>
      <c r="U86" s="155"/>
      <c r="V86" s="155"/>
      <c r="W86" s="155"/>
      <c r="X86" s="155"/>
      <c r="Y86" s="155"/>
      <c r="Z86" s="145"/>
      <c r="AA86" s="145"/>
      <c r="AB86" s="145"/>
      <c r="AC86" s="145"/>
      <c r="AD86" s="145"/>
      <c r="AE86" s="145"/>
      <c r="AF86" s="145"/>
      <c r="AG86" s="145" t="s">
        <v>137</v>
      </c>
      <c r="AH86" s="145">
        <v>0</v>
      </c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3" x14ac:dyDescent="0.25">
      <c r="A87" s="152"/>
      <c r="B87" s="153"/>
      <c r="C87" s="183" t="s">
        <v>224</v>
      </c>
      <c r="D87" s="157"/>
      <c r="E87" s="158">
        <v>19.829999999999998</v>
      </c>
      <c r="F87" s="155"/>
      <c r="G87" s="155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5"/>
      <c r="AA87" s="145"/>
      <c r="AB87" s="145"/>
      <c r="AC87" s="145"/>
      <c r="AD87" s="145"/>
      <c r="AE87" s="145"/>
      <c r="AF87" s="145"/>
      <c r="AG87" s="145" t="s">
        <v>137</v>
      </c>
      <c r="AH87" s="145">
        <v>0</v>
      </c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ht="20.399999999999999" outlineLevel="1" x14ac:dyDescent="0.25">
      <c r="A88" s="168">
        <v>23</v>
      </c>
      <c r="B88" s="169" t="s">
        <v>225</v>
      </c>
      <c r="C88" s="182" t="s">
        <v>226</v>
      </c>
      <c r="D88" s="170" t="s">
        <v>148</v>
      </c>
      <c r="E88" s="171">
        <v>103.014</v>
      </c>
      <c r="F88" s="172"/>
      <c r="G88" s="173">
        <f>ROUND(E88*F88,2)</f>
        <v>0</v>
      </c>
      <c r="H88" s="156">
        <v>4086.09</v>
      </c>
      <c r="I88" s="155">
        <f>ROUND(E88*H88,2)</f>
        <v>420924.48</v>
      </c>
      <c r="J88" s="156">
        <v>378.91</v>
      </c>
      <c r="K88" s="155">
        <f>ROUND(E88*J88,2)</f>
        <v>39033.03</v>
      </c>
      <c r="L88" s="155">
        <v>21</v>
      </c>
      <c r="M88" s="155">
        <f>G88*(1+L88/100)</f>
        <v>0</v>
      </c>
      <c r="N88" s="154">
        <v>2.3936999999999999</v>
      </c>
      <c r="O88" s="154">
        <f>ROUND(E88*N88,2)</f>
        <v>246.58</v>
      </c>
      <c r="P88" s="154">
        <v>0</v>
      </c>
      <c r="Q88" s="154">
        <f>ROUND(E88*P88,2)</f>
        <v>0</v>
      </c>
      <c r="R88" s="155"/>
      <c r="S88" s="155" t="s">
        <v>838</v>
      </c>
      <c r="T88" s="155" t="s">
        <v>838</v>
      </c>
      <c r="U88" s="155">
        <v>0.6</v>
      </c>
      <c r="V88" s="155">
        <f>ROUND(E88*U88,2)</f>
        <v>61.81</v>
      </c>
      <c r="W88" s="155"/>
      <c r="X88" s="155" t="s">
        <v>131</v>
      </c>
      <c r="Y88" s="155" t="s">
        <v>132</v>
      </c>
      <c r="Z88" s="145"/>
      <c r="AA88" s="145"/>
      <c r="AB88" s="145"/>
      <c r="AC88" s="145"/>
      <c r="AD88" s="145"/>
      <c r="AE88" s="145"/>
      <c r="AF88" s="145"/>
      <c r="AG88" s="145" t="s">
        <v>133</v>
      </c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ht="30.6" outlineLevel="2" x14ac:dyDescent="0.25">
      <c r="A89" s="152"/>
      <c r="B89" s="153"/>
      <c r="C89" s="183" t="s">
        <v>227</v>
      </c>
      <c r="D89" s="157"/>
      <c r="E89" s="158">
        <v>68.697000000000003</v>
      </c>
      <c r="F89" s="155"/>
      <c r="G89" s="155"/>
      <c r="H89" s="155"/>
      <c r="I89" s="155"/>
      <c r="J89" s="155"/>
      <c r="K89" s="155"/>
      <c r="L89" s="155"/>
      <c r="M89" s="155"/>
      <c r="N89" s="154"/>
      <c r="O89" s="154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5"/>
      <c r="AA89" s="145"/>
      <c r="AB89" s="145"/>
      <c r="AC89" s="145"/>
      <c r="AD89" s="145"/>
      <c r="AE89" s="145"/>
      <c r="AF89" s="145"/>
      <c r="AG89" s="145" t="s">
        <v>137</v>
      </c>
      <c r="AH89" s="145">
        <v>0</v>
      </c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ht="20.399999999999999" outlineLevel="3" x14ac:dyDescent="0.25">
      <c r="A90" s="152"/>
      <c r="B90" s="153"/>
      <c r="C90" s="183" t="s">
        <v>228</v>
      </c>
      <c r="D90" s="157"/>
      <c r="E90" s="158">
        <v>34.317</v>
      </c>
      <c r="F90" s="155"/>
      <c r="G90" s="155"/>
      <c r="H90" s="155"/>
      <c r="I90" s="155"/>
      <c r="J90" s="155"/>
      <c r="K90" s="155"/>
      <c r="L90" s="155"/>
      <c r="M90" s="155"/>
      <c r="N90" s="154"/>
      <c r="O90" s="154"/>
      <c r="P90" s="154"/>
      <c r="Q90" s="154"/>
      <c r="R90" s="155"/>
      <c r="S90" s="155"/>
      <c r="T90" s="155"/>
      <c r="U90" s="155"/>
      <c r="V90" s="155"/>
      <c r="W90" s="155"/>
      <c r="X90" s="155"/>
      <c r="Y90" s="155"/>
      <c r="Z90" s="145"/>
      <c r="AA90" s="145"/>
      <c r="AB90" s="145"/>
      <c r="AC90" s="145"/>
      <c r="AD90" s="145"/>
      <c r="AE90" s="145"/>
      <c r="AF90" s="145"/>
      <c r="AG90" s="145" t="s">
        <v>137</v>
      </c>
      <c r="AH90" s="145">
        <v>0</v>
      </c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5">
      <c r="A91" s="168">
        <v>24</v>
      </c>
      <c r="B91" s="169" t="s">
        <v>229</v>
      </c>
      <c r="C91" s="182" t="s">
        <v>230</v>
      </c>
      <c r="D91" s="170" t="s">
        <v>140</v>
      </c>
      <c r="E91" s="171">
        <v>686.76</v>
      </c>
      <c r="F91" s="172"/>
      <c r="G91" s="173">
        <f>ROUND(E91*F91,2)</f>
        <v>0</v>
      </c>
      <c r="H91" s="156">
        <v>255.1</v>
      </c>
      <c r="I91" s="155">
        <f>ROUND(E91*H91,2)</f>
        <v>175192.48</v>
      </c>
      <c r="J91" s="156">
        <v>438.9</v>
      </c>
      <c r="K91" s="155">
        <f>ROUND(E91*J91,2)</f>
        <v>301418.96000000002</v>
      </c>
      <c r="L91" s="155">
        <v>21</v>
      </c>
      <c r="M91" s="155">
        <f>G91*(1+L91/100)</f>
        <v>0</v>
      </c>
      <c r="N91" s="154">
        <v>3.9309999999999998E-2</v>
      </c>
      <c r="O91" s="154">
        <f>ROUND(E91*N91,2)</f>
        <v>27</v>
      </c>
      <c r="P91" s="154">
        <v>0</v>
      </c>
      <c r="Q91" s="154">
        <f>ROUND(E91*P91,2)</f>
        <v>0</v>
      </c>
      <c r="R91" s="155"/>
      <c r="S91" s="155" t="s">
        <v>838</v>
      </c>
      <c r="T91" s="155" t="s">
        <v>838</v>
      </c>
      <c r="U91" s="155">
        <v>0.65</v>
      </c>
      <c r="V91" s="155">
        <f>ROUND(E91*U91,2)</f>
        <v>446.39</v>
      </c>
      <c r="W91" s="155"/>
      <c r="X91" s="155" t="s">
        <v>131</v>
      </c>
      <c r="Y91" s="155" t="s">
        <v>132</v>
      </c>
      <c r="Z91" s="145"/>
      <c r="AA91" s="145"/>
      <c r="AB91" s="145"/>
      <c r="AC91" s="145"/>
      <c r="AD91" s="145"/>
      <c r="AE91" s="145"/>
      <c r="AF91" s="145"/>
      <c r="AG91" s="145" t="s">
        <v>133</v>
      </c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ht="30.6" outlineLevel="2" x14ac:dyDescent="0.25">
      <c r="A92" s="152"/>
      <c r="B92" s="153"/>
      <c r="C92" s="183" t="s">
        <v>231</v>
      </c>
      <c r="D92" s="157"/>
      <c r="E92" s="158">
        <v>457.98</v>
      </c>
      <c r="F92" s="155"/>
      <c r="G92" s="155"/>
      <c r="H92" s="155"/>
      <c r="I92" s="155"/>
      <c r="J92" s="155"/>
      <c r="K92" s="155"/>
      <c r="L92" s="155"/>
      <c r="M92" s="155"/>
      <c r="N92" s="154"/>
      <c r="O92" s="154"/>
      <c r="P92" s="154"/>
      <c r="Q92" s="154"/>
      <c r="R92" s="155"/>
      <c r="S92" s="155"/>
      <c r="T92" s="155"/>
      <c r="U92" s="155"/>
      <c r="V92" s="155"/>
      <c r="W92" s="155"/>
      <c r="X92" s="155"/>
      <c r="Y92" s="155"/>
      <c r="Z92" s="145"/>
      <c r="AA92" s="145"/>
      <c r="AB92" s="145"/>
      <c r="AC92" s="145"/>
      <c r="AD92" s="145"/>
      <c r="AE92" s="145"/>
      <c r="AF92" s="145"/>
      <c r="AG92" s="145" t="s">
        <v>137</v>
      </c>
      <c r="AH92" s="145">
        <v>0</v>
      </c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ht="20.399999999999999" outlineLevel="3" x14ac:dyDescent="0.25">
      <c r="A93" s="152"/>
      <c r="B93" s="153"/>
      <c r="C93" s="183" t="s">
        <v>232</v>
      </c>
      <c r="D93" s="157"/>
      <c r="E93" s="158">
        <v>228.78</v>
      </c>
      <c r="F93" s="155"/>
      <c r="G93" s="155"/>
      <c r="H93" s="155"/>
      <c r="I93" s="155"/>
      <c r="J93" s="155"/>
      <c r="K93" s="155"/>
      <c r="L93" s="155"/>
      <c r="M93" s="155"/>
      <c r="N93" s="154"/>
      <c r="O93" s="154"/>
      <c r="P93" s="154"/>
      <c r="Q93" s="154"/>
      <c r="R93" s="155"/>
      <c r="S93" s="155"/>
      <c r="T93" s="155"/>
      <c r="U93" s="155"/>
      <c r="V93" s="155"/>
      <c r="W93" s="155"/>
      <c r="X93" s="155"/>
      <c r="Y93" s="155"/>
      <c r="Z93" s="145"/>
      <c r="AA93" s="145"/>
      <c r="AB93" s="145"/>
      <c r="AC93" s="145"/>
      <c r="AD93" s="145"/>
      <c r="AE93" s="145"/>
      <c r="AF93" s="145"/>
      <c r="AG93" s="145" t="s">
        <v>137</v>
      </c>
      <c r="AH93" s="145">
        <v>0</v>
      </c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5">
      <c r="A94" s="168">
        <v>25</v>
      </c>
      <c r="B94" s="169" t="s">
        <v>233</v>
      </c>
      <c r="C94" s="182" t="s">
        <v>234</v>
      </c>
      <c r="D94" s="170" t="s">
        <v>140</v>
      </c>
      <c r="E94" s="171">
        <v>686.76</v>
      </c>
      <c r="F94" s="172"/>
      <c r="G94" s="173">
        <f>ROUND(E94*F94,2)</f>
        <v>0</v>
      </c>
      <c r="H94" s="156">
        <v>0</v>
      </c>
      <c r="I94" s="155">
        <f>ROUND(E94*H94,2)</f>
        <v>0</v>
      </c>
      <c r="J94" s="156">
        <v>298.5</v>
      </c>
      <c r="K94" s="155">
        <f>ROUND(E94*J94,2)</f>
        <v>204997.86</v>
      </c>
      <c r="L94" s="155">
        <v>21</v>
      </c>
      <c r="M94" s="155">
        <f>G94*(1+L94/100)</f>
        <v>0</v>
      </c>
      <c r="N94" s="154">
        <v>0</v>
      </c>
      <c r="O94" s="154">
        <f>ROUND(E94*N94,2)</f>
        <v>0</v>
      </c>
      <c r="P94" s="154">
        <v>0</v>
      </c>
      <c r="Q94" s="154">
        <f>ROUND(E94*P94,2)</f>
        <v>0</v>
      </c>
      <c r="R94" s="155"/>
      <c r="S94" s="155" t="s">
        <v>838</v>
      </c>
      <c r="T94" s="155" t="s">
        <v>838</v>
      </c>
      <c r="U94" s="155">
        <v>0.35</v>
      </c>
      <c r="V94" s="155">
        <f>ROUND(E94*U94,2)</f>
        <v>240.37</v>
      </c>
      <c r="W94" s="155"/>
      <c r="X94" s="155" t="s">
        <v>131</v>
      </c>
      <c r="Y94" s="155" t="s">
        <v>132</v>
      </c>
      <c r="Z94" s="145"/>
      <c r="AA94" s="145"/>
      <c r="AB94" s="145"/>
      <c r="AC94" s="145"/>
      <c r="AD94" s="145"/>
      <c r="AE94" s="145"/>
      <c r="AF94" s="145"/>
      <c r="AG94" s="145" t="s">
        <v>133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2" x14ac:dyDescent="0.25">
      <c r="A95" s="152"/>
      <c r="B95" s="153"/>
      <c r="C95" s="564" t="s">
        <v>235</v>
      </c>
      <c r="D95" s="565"/>
      <c r="E95" s="565"/>
      <c r="F95" s="565"/>
      <c r="G95" s="565"/>
      <c r="H95" s="155"/>
      <c r="I95" s="155"/>
      <c r="J95" s="155"/>
      <c r="K95" s="155"/>
      <c r="L95" s="155"/>
      <c r="M95" s="155"/>
      <c r="N95" s="154"/>
      <c r="O95" s="154"/>
      <c r="P95" s="154"/>
      <c r="Q95" s="154"/>
      <c r="R95" s="155"/>
      <c r="S95" s="155"/>
      <c r="T95" s="155"/>
      <c r="U95" s="155"/>
      <c r="V95" s="155"/>
      <c r="W95" s="155"/>
      <c r="X95" s="155"/>
      <c r="Y95" s="155"/>
      <c r="Z95" s="145"/>
      <c r="AA95" s="145"/>
      <c r="AB95" s="145"/>
      <c r="AC95" s="145"/>
      <c r="AD95" s="145"/>
      <c r="AE95" s="145"/>
      <c r="AF95" s="145"/>
      <c r="AG95" s="145" t="s">
        <v>135</v>
      </c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2" x14ac:dyDescent="0.25">
      <c r="A96" s="152"/>
      <c r="B96" s="153"/>
      <c r="C96" s="183" t="s">
        <v>236</v>
      </c>
      <c r="D96" s="157"/>
      <c r="E96" s="158">
        <v>686.76</v>
      </c>
      <c r="F96" s="155"/>
      <c r="G96" s="155"/>
      <c r="H96" s="155"/>
      <c r="I96" s="155"/>
      <c r="J96" s="155"/>
      <c r="K96" s="155"/>
      <c r="L96" s="155"/>
      <c r="M96" s="155"/>
      <c r="N96" s="154"/>
      <c r="O96" s="154"/>
      <c r="P96" s="154"/>
      <c r="Q96" s="154"/>
      <c r="R96" s="155"/>
      <c r="S96" s="155"/>
      <c r="T96" s="155"/>
      <c r="U96" s="155"/>
      <c r="V96" s="155"/>
      <c r="W96" s="155"/>
      <c r="X96" s="155"/>
      <c r="Y96" s="155"/>
      <c r="Z96" s="145"/>
      <c r="AA96" s="145"/>
      <c r="AB96" s="145"/>
      <c r="AC96" s="145"/>
      <c r="AD96" s="145"/>
      <c r="AE96" s="145"/>
      <c r="AF96" s="145"/>
      <c r="AG96" s="145" t="s">
        <v>137</v>
      </c>
      <c r="AH96" s="145">
        <v>5</v>
      </c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ht="20.399999999999999" outlineLevel="1" x14ac:dyDescent="0.25">
      <c r="A97" s="168">
        <v>26</v>
      </c>
      <c r="B97" s="169" t="s">
        <v>237</v>
      </c>
      <c r="C97" s="182" t="s">
        <v>238</v>
      </c>
      <c r="D97" s="170" t="s">
        <v>199</v>
      </c>
      <c r="E97" s="171">
        <v>14.42196</v>
      </c>
      <c r="F97" s="172"/>
      <c r="G97" s="173">
        <f>ROUND(E97*F97,2)</f>
        <v>0</v>
      </c>
      <c r="H97" s="156">
        <v>43515.839999999997</v>
      </c>
      <c r="I97" s="155">
        <f>ROUND(E97*H97,2)</f>
        <v>627583.69999999995</v>
      </c>
      <c r="J97" s="156">
        <v>16784.16</v>
      </c>
      <c r="K97" s="155">
        <f>ROUND(E97*J97,2)</f>
        <v>242060.48</v>
      </c>
      <c r="L97" s="155">
        <v>21</v>
      </c>
      <c r="M97" s="155">
        <f>G97*(1+L97/100)</f>
        <v>0</v>
      </c>
      <c r="N97" s="154">
        <v>1.0210999999999999</v>
      </c>
      <c r="O97" s="154">
        <f>ROUND(E97*N97,2)</f>
        <v>14.73</v>
      </c>
      <c r="P97" s="154">
        <v>0</v>
      </c>
      <c r="Q97" s="154">
        <f>ROUND(E97*P97,2)</f>
        <v>0</v>
      </c>
      <c r="R97" s="155"/>
      <c r="S97" s="155" t="s">
        <v>838</v>
      </c>
      <c r="T97" s="155" t="s">
        <v>838</v>
      </c>
      <c r="U97" s="155">
        <v>29.292000000000002</v>
      </c>
      <c r="V97" s="155">
        <f>ROUND(E97*U97,2)</f>
        <v>422.45</v>
      </c>
      <c r="W97" s="155"/>
      <c r="X97" s="155" t="s">
        <v>131</v>
      </c>
      <c r="Y97" s="155" t="s">
        <v>132</v>
      </c>
      <c r="Z97" s="145"/>
      <c r="AA97" s="145"/>
      <c r="AB97" s="145"/>
      <c r="AC97" s="145"/>
      <c r="AD97" s="145"/>
      <c r="AE97" s="145"/>
      <c r="AF97" s="145"/>
      <c r="AG97" s="145" t="s">
        <v>133</v>
      </c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2" x14ac:dyDescent="0.25">
      <c r="A98" s="152"/>
      <c r="B98" s="153"/>
      <c r="C98" s="183" t="s">
        <v>239</v>
      </c>
      <c r="D98" s="157"/>
      <c r="E98" s="158">
        <v>14.42196</v>
      </c>
      <c r="F98" s="155"/>
      <c r="G98" s="155"/>
      <c r="H98" s="155"/>
      <c r="I98" s="155"/>
      <c r="J98" s="155"/>
      <c r="K98" s="155"/>
      <c r="L98" s="155"/>
      <c r="M98" s="155"/>
      <c r="N98" s="154"/>
      <c r="O98" s="154"/>
      <c r="P98" s="154"/>
      <c r="Q98" s="154"/>
      <c r="R98" s="155"/>
      <c r="S98" s="155"/>
      <c r="T98" s="155"/>
      <c r="U98" s="155"/>
      <c r="V98" s="155"/>
      <c r="W98" s="155"/>
      <c r="X98" s="155"/>
      <c r="Y98" s="155"/>
      <c r="Z98" s="145"/>
      <c r="AA98" s="145"/>
      <c r="AB98" s="145"/>
      <c r="AC98" s="145"/>
      <c r="AD98" s="145"/>
      <c r="AE98" s="145"/>
      <c r="AF98" s="145"/>
      <c r="AG98" s="145" t="s">
        <v>137</v>
      </c>
      <c r="AH98" s="145">
        <v>0</v>
      </c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ht="20.399999999999999" outlineLevel="1" x14ac:dyDescent="0.25">
      <c r="A99" s="168">
        <v>27</v>
      </c>
      <c r="B99" s="169" t="s">
        <v>240</v>
      </c>
      <c r="C99" s="182" t="s">
        <v>241</v>
      </c>
      <c r="D99" s="170" t="s">
        <v>140</v>
      </c>
      <c r="E99" s="171">
        <v>2.1</v>
      </c>
      <c r="F99" s="172"/>
      <c r="G99" s="173">
        <f>ROUND(E99*F99,2)</f>
        <v>0</v>
      </c>
      <c r="H99" s="156">
        <v>1047.07</v>
      </c>
      <c r="I99" s="155">
        <f>ROUND(E99*H99,2)</f>
        <v>2198.85</v>
      </c>
      <c r="J99" s="156">
        <v>480.93</v>
      </c>
      <c r="K99" s="155">
        <f>ROUND(E99*J99,2)</f>
        <v>1009.95</v>
      </c>
      <c r="L99" s="155">
        <v>21</v>
      </c>
      <c r="M99" s="155">
        <f>G99*(1+L99/100)</f>
        <v>0</v>
      </c>
      <c r="N99" s="154">
        <v>0.52</v>
      </c>
      <c r="O99" s="154">
        <f>ROUND(E99*N99,2)</f>
        <v>1.0900000000000001</v>
      </c>
      <c r="P99" s="154">
        <v>0</v>
      </c>
      <c r="Q99" s="154">
        <f>ROUND(E99*P99,2)</f>
        <v>0</v>
      </c>
      <c r="R99" s="155"/>
      <c r="S99" s="155" t="s">
        <v>838</v>
      </c>
      <c r="T99" s="155" t="s">
        <v>838</v>
      </c>
      <c r="U99" s="155">
        <v>0.9</v>
      </c>
      <c r="V99" s="155">
        <f>ROUND(E99*U99,2)</f>
        <v>1.89</v>
      </c>
      <c r="W99" s="155"/>
      <c r="X99" s="155" t="s">
        <v>131</v>
      </c>
      <c r="Y99" s="155" t="s">
        <v>132</v>
      </c>
      <c r="Z99" s="145"/>
      <c r="AA99" s="145"/>
      <c r="AB99" s="145"/>
      <c r="AC99" s="145"/>
      <c r="AD99" s="145"/>
      <c r="AE99" s="145"/>
      <c r="AF99" s="145"/>
      <c r="AG99" s="145" t="s">
        <v>133</v>
      </c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2" x14ac:dyDescent="0.25">
      <c r="A100" s="152"/>
      <c r="B100" s="153"/>
      <c r="C100" s="183" t="s">
        <v>242</v>
      </c>
      <c r="D100" s="157"/>
      <c r="E100" s="158">
        <v>2.1</v>
      </c>
      <c r="F100" s="155"/>
      <c r="G100" s="155"/>
      <c r="H100" s="155"/>
      <c r="I100" s="155"/>
      <c r="J100" s="155"/>
      <c r="K100" s="155"/>
      <c r="L100" s="155"/>
      <c r="M100" s="155"/>
      <c r="N100" s="154"/>
      <c r="O100" s="154"/>
      <c r="P100" s="154"/>
      <c r="Q100" s="154"/>
      <c r="R100" s="155"/>
      <c r="S100" s="155"/>
      <c r="T100" s="155"/>
      <c r="U100" s="155"/>
      <c r="V100" s="155"/>
      <c r="W100" s="155"/>
      <c r="X100" s="155"/>
      <c r="Y100" s="155"/>
      <c r="Z100" s="145"/>
      <c r="AA100" s="145"/>
      <c r="AB100" s="145"/>
      <c r="AC100" s="145"/>
      <c r="AD100" s="145"/>
      <c r="AE100" s="145"/>
      <c r="AF100" s="145"/>
      <c r="AG100" s="145" t="s">
        <v>137</v>
      </c>
      <c r="AH100" s="145">
        <v>0</v>
      </c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ht="20.399999999999999" outlineLevel="1" x14ac:dyDescent="0.25">
      <c r="A101" s="168">
        <v>28</v>
      </c>
      <c r="B101" s="169" t="s">
        <v>237</v>
      </c>
      <c r="C101" s="182" t="s">
        <v>238</v>
      </c>
      <c r="D101" s="170" t="s">
        <v>199</v>
      </c>
      <c r="E101" s="171">
        <v>4.2000000000000003E-2</v>
      </c>
      <c r="F101" s="172"/>
      <c r="G101" s="173">
        <f>ROUND(E101*F101,2)</f>
        <v>0</v>
      </c>
      <c r="H101" s="156">
        <v>43515.839999999997</v>
      </c>
      <c r="I101" s="155">
        <f>ROUND(E101*H101,2)</f>
        <v>1827.67</v>
      </c>
      <c r="J101" s="156">
        <v>16784.16</v>
      </c>
      <c r="K101" s="155">
        <f>ROUND(E101*J101,2)</f>
        <v>704.93</v>
      </c>
      <c r="L101" s="155">
        <v>21</v>
      </c>
      <c r="M101" s="155">
        <f>G101*(1+L101/100)</f>
        <v>0</v>
      </c>
      <c r="N101" s="154">
        <v>1.0210999999999999</v>
      </c>
      <c r="O101" s="154">
        <f>ROUND(E101*N101,2)</f>
        <v>0.04</v>
      </c>
      <c r="P101" s="154">
        <v>0</v>
      </c>
      <c r="Q101" s="154">
        <f>ROUND(E101*P101,2)</f>
        <v>0</v>
      </c>
      <c r="R101" s="155"/>
      <c r="S101" s="155" t="s">
        <v>838</v>
      </c>
      <c r="T101" s="155" t="s">
        <v>838</v>
      </c>
      <c r="U101" s="155">
        <v>29.292000000000002</v>
      </c>
      <c r="V101" s="155">
        <f>ROUND(E101*U101,2)</f>
        <v>1.23</v>
      </c>
      <c r="W101" s="155"/>
      <c r="X101" s="155" t="s">
        <v>131</v>
      </c>
      <c r="Y101" s="155" t="s">
        <v>132</v>
      </c>
      <c r="Z101" s="145"/>
      <c r="AA101" s="145"/>
      <c r="AB101" s="145"/>
      <c r="AC101" s="145"/>
      <c r="AD101" s="145"/>
      <c r="AE101" s="145"/>
      <c r="AF101" s="145"/>
      <c r="AG101" s="145" t="s">
        <v>133</v>
      </c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2" x14ac:dyDescent="0.25">
      <c r="A102" s="152"/>
      <c r="B102" s="153"/>
      <c r="C102" s="183" t="s">
        <v>243</v>
      </c>
      <c r="D102" s="157"/>
      <c r="E102" s="158">
        <v>4.2000000000000003E-2</v>
      </c>
      <c r="F102" s="155"/>
      <c r="G102" s="155"/>
      <c r="H102" s="155"/>
      <c r="I102" s="155"/>
      <c r="J102" s="155"/>
      <c r="K102" s="155"/>
      <c r="L102" s="155"/>
      <c r="M102" s="155"/>
      <c r="N102" s="154"/>
      <c r="O102" s="154"/>
      <c r="P102" s="154"/>
      <c r="Q102" s="154"/>
      <c r="R102" s="155"/>
      <c r="S102" s="155"/>
      <c r="T102" s="155"/>
      <c r="U102" s="155"/>
      <c r="V102" s="155"/>
      <c r="W102" s="155"/>
      <c r="X102" s="155"/>
      <c r="Y102" s="155"/>
      <c r="Z102" s="145"/>
      <c r="AA102" s="145"/>
      <c r="AB102" s="145"/>
      <c r="AC102" s="145"/>
      <c r="AD102" s="145"/>
      <c r="AE102" s="145"/>
      <c r="AF102" s="145"/>
      <c r="AG102" s="145" t="s">
        <v>137</v>
      </c>
      <c r="AH102" s="145">
        <v>0</v>
      </c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x14ac:dyDescent="0.25">
      <c r="A103" s="161" t="s">
        <v>125</v>
      </c>
      <c r="B103" s="162" t="s">
        <v>67</v>
      </c>
      <c r="C103" s="181" t="s">
        <v>68</v>
      </c>
      <c r="D103" s="163"/>
      <c r="E103" s="164"/>
      <c r="F103" s="165"/>
      <c r="G103" s="166">
        <f>SUM(G104:G112)</f>
        <v>0</v>
      </c>
      <c r="H103" s="160"/>
      <c r="I103" s="160">
        <f>SUM(I104:I111)</f>
        <v>4653.97</v>
      </c>
      <c r="J103" s="160"/>
      <c r="K103" s="160">
        <f>SUM(K104:K111)</f>
        <v>3049.4900000000002</v>
      </c>
      <c r="L103" s="160"/>
      <c r="M103" s="160">
        <f>SUM(M104:M111)</f>
        <v>0</v>
      </c>
      <c r="N103" s="159"/>
      <c r="O103" s="159">
        <f>SUM(O104:O111)</f>
        <v>0.91</v>
      </c>
      <c r="P103" s="159"/>
      <c r="Q103" s="159">
        <f>SUM(Q104:Q111)</f>
        <v>0</v>
      </c>
      <c r="R103" s="160"/>
      <c r="S103" s="160"/>
      <c r="T103" s="160"/>
      <c r="U103" s="160"/>
      <c r="V103" s="160">
        <f>SUM(V104:V111)</f>
        <v>6.17</v>
      </c>
      <c r="W103" s="160"/>
      <c r="X103" s="160"/>
      <c r="Y103" s="160"/>
      <c r="AG103" t="s">
        <v>126</v>
      </c>
    </row>
    <row r="104" spans="1:60" ht="20.399999999999999" outlineLevel="1" x14ac:dyDescent="0.25">
      <c r="A104" s="168">
        <v>29</v>
      </c>
      <c r="B104" s="169" t="s">
        <v>244</v>
      </c>
      <c r="C104" s="182" t="s">
        <v>245</v>
      </c>
      <c r="D104" s="170" t="s">
        <v>148</v>
      </c>
      <c r="E104" s="171">
        <v>0.27500000000000002</v>
      </c>
      <c r="F104" s="172"/>
      <c r="G104" s="173">
        <f>ROUND(E104*F104,2)</f>
        <v>0</v>
      </c>
      <c r="H104" s="156">
        <v>3890.18</v>
      </c>
      <c r="I104" s="155">
        <f>ROUND(E104*H104,2)</f>
        <v>1069.8</v>
      </c>
      <c r="J104" s="156">
        <v>1209.82</v>
      </c>
      <c r="K104" s="155">
        <f>ROUND(E104*J104,2)</f>
        <v>332.7</v>
      </c>
      <c r="L104" s="155">
        <v>21</v>
      </c>
      <c r="M104" s="155">
        <f>G104*(1+L104/100)</f>
        <v>0</v>
      </c>
      <c r="N104" s="154">
        <v>2.53999</v>
      </c>
      <c r="O104" s="154">
        <f>ROUND(E104*N104,2)</f>
        <v>0.7</v>
      </c>
      <c r="P104" s="154">
        <v>0</v>
      </c>
      <c r="Q104" s="154">
        <f>ROUND(E104*P104,2)</f>
        <v>0</v>
      </c>
      <c r="R104" s="155"/>
      <c r="S104" s="155" t="s">
        <v>838</v>
      </c>
      <c r="T104" s="155" t="s">
        <v>838</v>
      </c>
      <c r="U104" s="155">
        <v>2.2999999999999998</v>
      </c>
      <c r="V104" s="155">
        <f>ROUND(E104*U104,2)</f>
        <v>0.63</v>
      </c>
      <c r="W104" s="155"/>
      <c r="X104" s="155" t="s">
        <v>131</v>
      </c>
      <c r="Y104" s="155" t="s">
        <v>132</v>
      </c>
      <c r="Z104" s="145"/>
      <c r="AA104" s="145"/>
      <c r="AB104" s="145"/>
      <c r="AC104" s="145"/>
      <c r="AD104" s="145"/>
      <c r="AE104" s="145"/>
      <c r="AF104" s="145"/>
      <c r="AG104" s="145" t="s">
        <v>133</v>
      </c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2" x14ac:dyDescent="0.25">
      <c r="A105" s="152"/>
      <c r="B105" s="153"/>
      <c r="C105" s="183" t="s">
        <v>246</v>
      </c>
      <c r="D105" s="157"/>
      <c r="E105" s="158">
        <v>0.27500000000000002</v>
      </c>
      <c r="F105" s="155"/>
      <c r="G105" s="155"/>
      <c r="H105" s="155"/>
      <c r="I105" s="155"/>
      <c r="J105" s="155"/>
      <c r="K105" s="155"/>
      <c r="L105" s="155"/>
      <c r="M105" s="155"/>
      <c r="N105" s="154"/>
      <c r="O105" s="154"/>
      <c r="P105" s="154"/>
      <c r="Q105" s="154"/>
      <c r="R105" s="155"/>
      <c r="S105" s="155"/>
      <c r="T105" s="155"/>
      <c r="U105" s="155"/>
      <c r="V105" s="155"/>
      <c r="W105" s="155"/>
      <c r="X105" s="155"/>
      <c r="Y105" s="155"/>
      <c r="Z105" s="145"/>
      <c r="AA105" s="145"/>
      <c r="AB105" s="145"/>
      <c r="AC105" s="145"/>
      <c r="AD105" s="145"/>
      <c r="AE105" s="145"/>
      <c r="AF105" s="145"/>
      <c r="AG105" s="145" t="s">
        <v>137</v>
      </c>
      <c r="AH105" s="145">
        <v>0</v>
      </c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5">
      <c r="A106" s="168">
        <v>30</v>
      </c>
      <c r="B106" s="169" t="s">
        <v>247</v>
      </c>
      <c r="C106" s="182" t="s">
        <v>248</v>
      </c>
      <c r="D106" s="170" t="s">
        <v>140</v>
      </c>
      <c r="E106" s="171">
        <v>4.4000000000000004</v>
      </c>
      <c r="F106" s="172"/>
      <c r="G106" s="173">
        <f>ROUND(E106*F106,2)</f>
        <v>0</v>
      </c>
      <c r="H106" s="156">
        <v>385.86</v>
      </c>
      <c r="I106" s="155">
        <f>ROUND(E106*H106,2)</f>
        <v>1697.78</v>
      </c>
      <c r="J106" s="156">
        <v>332.14</v>
      </c>
      <c r="K106" s="155">
        <f>ROUND(E106*J106,2)</f>
        <v>1461.42</v>
      </c>
      <c r="L106" s="155">
        <v>21</v>
      </c>
      <c r="M106" s="155">
        <f>G106*(1+L106/100)</f>
        <v>0</v>
      </c>
      <c r="N106" s="154">
        <v>3.8080000000000003E-2</v>
      </c>
      <c r="O106" s="154">
        <f>ROUND(E106*N106,2)</f>
        <v>0.17</v>
      </c>
      <c r="P106" s="154">
        <v>0</v>
      </c>
      <c r="Q106" s="154">
        <f>ROUND(E106*P106,2)</f>
        <v>0</v>
      </c>
      <c r="R106" s="155"/>
      <c r="S106" s="155" t="s">
        <v>838</v>
      </c>
      <c r="T106" s="155" t="s">
        <v>838</v>
      </c>
      <c r="U106" s="155">
        <v>0.7</v>
      </c>
      <c r="V106" s="155">
        <f>ROUND(E106*U106,2)</f>
        <v>3.08</v>
      </c>
      <c r="W106" s="155"/>
      <c r="X106" s="155" t="s">
        <v>131</v>
      </c>
      <c r="Y106" s="155" t="s">
        <v>132</v>
      </c>
      <c r="Z106" s="145"/>
      <c r="AA106" s="145"/>
      <c r="AB106" s="145"/>
      <c r="AC106" s="145"/>
      <c r="AD106" s="145"/>
      <c r="AE106" s="145"/>
      <c r="AF106" s="145"/>
      <c r="AG106" s="145" t="s">
        <v>133</v>
      </c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2" x14ac:dyDescent="0.25">
      <c r="A107" s="152"/>
      <c r="B107" s="153"/>
      <c r="C107" s="183" t="s">
        <v>249</v>
      </c>
      <c r="D107" s="157"/>
      <c r="E107" s="158">
        <v>4.4000000000000004</v>
      </c>
      <c r="F107" s="155"/>
      <c r="G107" s="155"/>
      <c r="H107" s="155"/>
      <c r="I107" s="155"/>
      <c r="J107" s="155"/>
      <c r="K107" s="155"/>
      <c r="L107" s="155"/>
      <c r="M107" s="155"/>
      <c r="N107" s="154"/>
      <c r="O107" s="154"/>
      <c r="P107" s="154"/>
      <c r="Q107" s="154"/>
      <c r="R107" s="155"/>
      <c r="S107" s="155"/>
      <c r="T107" s="155"/>
      <c r="U107" s="155"/>
      <c r="V107" s="155"/>
      <c r="W107" s="155"/>
      <c r="X107" s="155"/>
      <c r="Y107" s="155"/>
      <c r="Z107" s="145"/>
      <c r="AA107" s="145"/>
      <c r="AB107" s="145"/>
      <c r="AC107" s="145"/>
      <c r="AD107" s="145"/>
      <c r="AE107" s="145"/>
      <c r="AF107" s="145"/>
      <c r="AG107" s="145" t="s">
        <v>137</v>
      </c>
      <c r="AH107" s="145">
        <v>0</v>
      </c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5">
      <c r="A108" s="168">
        <v>31</v>
      </c>
      <c r="B108" s="169" t="s">
        <v>250</v>
      </c>
      <c r="C108" s="182" t="s">
        <v>251</v>
      </c>
      <c r="D108" s="170" t="s">
        <v>140</v>
      </c>
      <c r="E108" s="171">
        <v>4.4000000000000004</v>
      </c>
      <c r="F108" s="172"/>
      <c r="G108" s="173">
        <f>ROUND(E108*F108,2)</f>
        <v>0</v>
      </c>
      <c r="H108" s="156">
        <v>0</v>
      </c>
      <c r="I108" s="155">
        <f>ROUND(E108*H108,2)</f>
        <v>0</v>
      </c>
      <c r="J108" s="156">
        <v>134</v>
      </c>
      <c r="K108" s="155">
        <f>ROUND(E108*J108,2)</f>
        <v>589.6</v>
      </c>
      <c r="L108" s="155">
        <v>21</v>
      </c>
      <c r="M108" s="155">
        <f>G108*(1+L108/100)</f>
        <v>0</v>
      </c>
      <c r="N108" s="154">
        <v>0</v>
      </c>
      <c r="O108" s="154">
        <f>ROUND(E108*N108,2)</f>
        <v>0</v>
      </c>
      <c r="P108" s="154">
        <v>0</v>
      </c>
      <c r="Q108" s="154">
        <f>ROUND(E108*P108,2)</f>
        <v>0</v>
      </c>
      <c r="R108" s="155"/>
      <c r="S108" s="155" t="s">
        <v>838</v>
      </c>
      <c r="T108" s="155" t="s">
        <v>838</v>
      </c>
      <c r="U108" s="155">
        <v>0.3</v>
      </c>
      <c r="V108" s="155">
        <f>ROUND(E108*U108,2)</f>
        <v>1.32</v>
      </c>
      <c r="W108" s="155"/>
      <c r="X108" s="155" t="s">
        <v>131</v>
      </c>
      <c r="Y108" s="155" t="s">
        <v>132</v>
      </c>
      <c r="Z108" s="145"/>
      <c r="AA108" s="145"/>
      <c r="AB108" s="145"/>
      <c r="AC108" s="145"/>
      <c r="AD108" s="145"/>
      <c r="AE108" s="145"/>
      <c r="AF108" s="145"/>
      <c r="AG108" s="145" t="s">
        <v>133</v>
      </c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2" x14ac:dyDescent="0.25">
      <c r="A109" s="152"/>
      <c r="B109" s="153"/>
      <c r="C109" s="183" t="s">
        <v>252</v>
      </c>
      <c r="D109" s="157"/>
      <c r="E109" s="158">
        <v>4.4000000000000004</v>
      </c>
      <c r="F109" s="155"/>
      <c r="G109" s="155"/>
      <c r="H109" s="155"/>
      <c r="I109" s="155"/>
      <c r="J109" s="155"/>
      <c r="K109" s="155"/>
      <c r="L109" s="155"/>
      <c r="M109" s="155"/>
      <c r="N109" s="154"/>
      <c r="O109" s="154"/>
      <c r="P109" s="154"/>
      <c r="Q109" s="154"/>
      <c r="R109" s="155"/>
      <c r="S109" s="155"/>
      <c r="T109" s="155"/>
      <c r="U109" s="155"/>
      <c r="V109" s="155"/>
      <c r="W109" s="155"/>
      <c r="X109" s="155"/>
      <c r="Y109" s="155"/>
      <c r="Z109" s="145"/>
      <c r="AA109" s="145"/>
      <c r="AB109" s="145"/>
      <c r="AC109" s="145"/>
      <c r="AD109" s="145"/>
      <c r="AE109" s="145"/>
      <c r="AF109" s="145"/>
      <c r="AG109" s="145" t="s">
        <v>137</v>
      </c>
      <c r="AH109" s="145">
        <v>5</v>
      </c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 x14ac:dyDescent="0.25">
      <c r="A110" s="168">
        <v>32</v>
      </c>
      <c r="B110" s="169" t="s">
        <v>253</v>
      </c>
      <c r="C110" s="182" t="s">
        <v>254</v>
      </c>
      <c r="D110" s="170" t="s">
        <v>199</v>
      </c>
      <c r="E110" s="171">
        <v>3.85E-2</v>
      </c>
      <c r="F110" s="172"/>
      <c r="G110" s="173">
        <f>ROUND(E110*F110,2)</f>
        <v>0</v>
      </c>
      <c r="H110" s="156">
        <v>48997.22</v>
      </c>
      <c r="I110" s="155">
        <f>ROUND(E110*H110,2)</f>
        <v>1886.39</v>
      </c>
      <c r="J110" s="156">
        <v>17292.78</v>
      </c>
      <c r="K110" s="155">
        <f>ROUND(E110*J110,2)</f>
        <v>665.77</v>
      </c>
      <c r="L110" s="155">
        <v>21</v>
      </c>
      <c r="M110" s="155">
        <f>G110*(1+L110/100)</f>
        <v>0</v>
      </c>
      <c r="N110" s="154">
        <v>1.02396</v>
      </c>
      <c r="O110" s="154">
        <f>ROUND(E110*N110,2)</f>
        <v>0.04</v>
      </c>
      <c r="P110" s="154">
        <v>0</v>
      </c>
      <c r="Q110" s="154">
        <f>ROUND(E110*P110,2)</f>
        <v>0</v>
      </c>
      <c r="R110" s="155"/>
      <c r="S110" s="155" t="s">
        <v>838</v>
      </c>
      <c r="T110" s="155" t="s">
        <v>838</v>
      </c>
      <c r="U110" s="155">
        <v>29.57</v>
      </c>
      <c r="V110" s="155">
        <f>ROUND(E110*U110,2)</f>
        <v>1.1399999999999999</v>
      </c>
      <c r="W110" s="155"/>
      <c r="X110" s="155" t="s">
        <v>131</v>
      </c>
      <c r="Y110" s="155" t="s">
        <v>132</v>
      </c>
      <c r="Z110" s="145"/>
      <c r="AA110" s="145"/>
      <c r="AB110" s="145"/>
      <c r="AC110" s="145"/>
      <c r="AD110" s="145"/>
      <c r="AE110" s="145"/>
      <c r="AF110" s="145"/>
      <c r="AG110" s="145" t="s">
        <v>133</v>
      </c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2" x14ac:dyDescent="0.25">
      <c r="A111" s="152"/>
      <c r="B111" s="153"/>
      <c r="C111" s="183" t="s">
        <v>255</v>
      </c>
      <c r="D111" s="157"/>
      <c r="E111" s="158">
        <v>3.85E-2</v>
      </c>
      <c r="F111" s="155"/>
      <c r="G111" s="155"/>
      <c r="H111" s="155"/>
      <c r="I111" s="155"/>
      <c r="J111" s="155"/>
      <c r="K111" s="155"/>
      <c r="L111" s="155"/>
      <c r="M111" s="155"/>
      <c r="N111" s="154"/>
      <c r="O111" s="154"/>
      <c r="P111" s="154"/>
      <c r="Q111" s="154"/>
      <c r="R111" s="155"/>
      <c r="S111" s="155" t="s">
        <v>838</v>
      </c>
      <c r="T111" s="155" t="s">
        <v>838</v>
      </c>
      <c r="U111" s="155"/>
      <c r="V111" s="155"/>
      <c r="W111" s="155"/>
      <c r="X111" s="155"/>
      <c r="Y111" s="155"/>
      <c r="Z111" s="145"/>
      <c r="AA111" s="145"/>
      <c r="AB111" s="145"/>
      <c r="AC111" s="145"/>
      <c r="AD111" s="145"/>
      <c r="AE111" s="145"/>
      <c r="AF111" s="145"/>
      <c r="AG111" s="145" t="s">
        <v>137</v>
      </c>
      <c r="AH111" s="145">
        <v>0</v>
      </c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s="247" customFormat="1" outlineLevel="2" x14ac:dyDescent="0.25">
      <c r="A112" s="248" t="s">
        <v>960</v>
      </c>
      <c r="B112" s="249" t="s">
        <v>957</v>
      </c>
      <c r="C112" s="250" t="s">
        <v>958</v>
      </c>
      <c r="D112" s="251" t="s">
        <v>148</v>
      </c>
      <c r="E112" s="253">
        <f>3.14*0.1*0.1*(3.6*2+3.9*2+3.33*7)</f>
        <v>1.2029340000000002</v>
      </c>
      <c r="F112" s="255"/>
      <c r="G112" s="256">
        <f>F112*E112</f>
        <v>0</v>
      </c>
      <c r="H112" s="155"/>
      <c r="I112" s="155"/>
      <c r="J112" s="155"/>
      <c r="K112" s="155"/>
      <c r="L112" s="155"/>
      <c r="M112" s="155"/>
      <c r="N112" s="154"/>
      <c r="O112" s="154">
        <v>2.53999</v>
      </c>
      <c r="P112" s="154">
        <f>O112*E112</f>
        <v>3.0554403306600002</v>
      </c>
      <c r="Q112" s="154"/>
      <c r="R112" s="155"/>
      <c r="S112" s="155"/>
      <c r="T112" s="155"/>
      <c r="U112" s="155"/>
      <c r="V112" s="155"/>
      <c r="W112" s="155"/>
      <c r="X112" s="155"/>
      <c r="Y112" s="15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2" x14ac:dyDescent="0.25">
      <c r="A113" s="152"/>
      <c r="B113" s="153" t="s">
        <v>961</v>
      </c>
      <c r="C113" s="183" t="s">
        <v>959</v>
      </c>
      <c r="D113" s="157"/>
      <c r="E113" s="158"/>
      <c r="F113" s="155"/>
      <c r="G113" s="155"/>
      <c r="H113" s="155"/>
      <c r="I113" s="155"/>
      <c r="J113" s="155"/>
      <c r="K113" s="155"/>
      <c r="L113" s="155"/>
      <c r="M113" s="155"/>
      <c r="N113" s="154"/>
      <c r="O113" s="154"/>
      <c r="P113" s="154"/>
      <c r="Q113" s="154"/>
      <c r="R113" s="155"/>
      <c r="S113" s="155"/>
      <c r="T113" s="155"/>
      <c r="U113" s="155"/>
      <c r="V113" s="155"/>
      <c r="W113" s="155"/>
      <c r="X113" s="155"/>
      <c r="Y113" s="15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x14ac:dyDescent="0.25">
      <c r="A114" s="161" t="s">
        <v>125</v>
      </c>
      <c r="B114" s="162" t="s">
        <v>69</v>
      </c>
      <c r="C114" s="181" t="s">
        <v>70</v>
      </c>
      <c r="D114" s="163"/>
      <c r="E114" s="164"/>
      <c r="F114" s="165"/>
      <c r="G114" s="166">
        <f>SUMIF(AG115:AG133,"&lt;&gt;NOR",G115:G133)</f>
        <v>0</v>
      </c>
      <c r="H114" s="160"/>
      <c r="I114" s="160">
        <f>SUM(I115:I133)</f>
        <v>883691.23</v>
      </c>
      <c r="J114" s="160"/>
      <c r="K114" s="160">
        <f>SUM(K115:K133)</f>
        <v>674807.21</v>
      </c>
      <c r="L114" s="160"/>
      <c r="M114" s="160">
        <f>SUM(M115:M133)</f>
        <v>0</v>
      </c>
      <c r="N114" s="159"/>
      <c r="O114" s="159">
        <f>SUM(O115:O133)</f>
        <v>302.32</v>
      </c>
      <c r="P114" s="159"/>
      <c r="Q114" s="159">
        <f>SUM(Q115:Q133)</f>
        <v>0</v>
      </c>
      <c r="R114" s="160"/>
      <c r="S114" s="160"/>
      <c r="T114" s="160"/>
      <c r="U114" s="160"/>
      <c r="V114" s="160">
        <f>SUM(V115:V133)</f>
        <v>947.20999999999992</v>
      </c>
      <c r="W114" s="160"/>
      <c r="X114" s="160"/>
      <c r="Y114" s="160"/>
      <c r="AG114" t="s">
        <v>126</v>
      </c>
    </row>
    <row r="115" spans="1:60" outlineLevel="1" x14ac:dyDescent="0.25">
      <c r="A115" s="168">
        <v>33</v>
      </c>
      <c r="B115" s="169" t="s">
        <v>256</v>
      </c>
      <c r="C115" s="182" t="s">
        <v>257</v>
      </c>
      <c r="D115" s="170" t="s">
        <v>148</v>
      </c>
      <c r="E115" s="171">
        <v>63.204900000000002</v>
      </c>
      <c r="F115" s="172"/>
      <c r="G115" s="173">
        <f>ROUND(E115*F115,2)</f>
        <v>0</v>
      </c>
      <c r="H115" s="156">
        <v>3666.66</v>
      </c>
      <c r="I115" s="155">
        <f>ROUND(E115*H115,2)</f>
        <v>231750.88</v>
      </c>
      <c r="J115" s="156">
        <v>563.34</v>
      </c>
      <c r="K115" s="155">
        <f>ROUND(E115*J115,2)</f>
        <v>35605.85</v>
      </c>
      <c r="L115" s="155">
        <v>21</v>
      </c>
      <c r="M115" s="155">
        <f>G115*(1+L115/100)</f>
        <v>0</v>
      </c>
      <c r="N115" s="154">
        <v>2.5251399999999999</v>
      </c>
      <c r="O115" s="154">
        <f>ROUND(E115*N115,2)</f>
        <v>159.6</v>
      </c>
      <c r="P115" s="154">
        <v>0</v>
      </c>
      <c r="Q115" s="154">
        <f>ROUND(E115*P115,2)</f>
        <v>0</v>
      </c>
      <c r="R115" s="155"/>
      <c r="S115" s="155" t="s">
        <v>838</v>
      </c>
      <c r="T115" s="155" t="s">
        <v>838</v>
      </c>
      <c r="U115" s="155">
        <v>0.98699999999999999</v>
      </c>
      <c r="V115" s="155">
        <f>ROUND(E115*U115,2)</f>
        <v>62.38</v>
      </c>
      <c r="W115" s="155"/>
      <c r="X115" s="155" t="s">
        <v>131</v>
      </c>
      <c r="Y115" s="155" t="s">
        <v>132</v>
      </c>
      <c r="Z115" s="145"/>
      <c r="AA115" s="145"/>
      <c r="AB115" s="145"/>
      <c r="AC115" s="145"/>
      <c r="AD115" s="145"/>
      <c r="AE115" s="145"/>
      <c r="AF115" s="145"/>
      <c r="AG115" s="145" t="s">
        <v>133</v>
      </c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ht="30.6" outlineLevel="2" x14ac:dyDescent="0.25">
      <c r="A116" s="152"/>
      <c r="B116" s="153"/>
      <c r="C116" s="183" t="s">
        <v>258</v>
      </c>
      <c r="D116" s="157"/>
      <c r="E116" s="158">
        <v>42.657299999999999</v>
      </c>
      <c r="F116" s="155"/>
      <c r="G116" s="155"/>
      <c r="H116" s="155"/>
      <c r="I116" s="155"/>
      <c r="J116" s="155"/>
      <c r="K116" s="155"/>
      <c r="L116" s="155"/>
      <c r="M116" s="155"/>
      <c r="N116" s="154"/>
      <c r="O116" s="154"/>
      <c r="P116" s="154"/>
      <c r="Q116" s="154"/>
      <c r="R116" s="155"/>
      <c r="S116" s="155"/>
      <c r="T116" s="155"/>
      <c r="U116" s="155"/>
      <c r="V116" s="155"/>
      <c r="W116" s="155"/>
      <c r="X116" s="155"/>
      <c r="Y116" s="155"/>
      <c r="Z116" s="145"/>
      <c r="AA116" s="145"/>
      <c r="AB116" s="145"/>
      <c r="AC116" s="145"/>
      <c r="AD116" s="145"/>
      <c r="AE116" s="145"/>
      <c r="AF116" s="145"/>
      <c r="AG116" s="145" t="s">
        <v>137</v>
      </c>
      <c r="AH116" s="145">
        <v>0</v>
      </c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ht="30.6" outlineLevel="3" x14ac:dyDescent="0.25">
      <c r="A117" s="152"/>
      <c r="B117" s="153"/>
      <c r="C117" s="183" t="s">
        <v>259</v>
      </c>
      <c r="D117" s="157"/>
      <c r="E117" s="158">
        <v>20.547599999999999</v>
      </c>
      <c r="F117" s="155"/>
      <c r="G117" s="155"/>
      <c r="H117" s="155"/>
      <c r="I117" s="155"/>
      <c r="J117" s="155"/>
      <c r="K117" s="155"/>
      <c r="L117" s="155"/>
      <c r="M117" s="155"/>
      <c r="N117" s="154"/>
      <c r="O117" s="154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5"/>
      <c r="AA117" s="145"/>
      <c r="AB117" s="145"/>
      <c r="AC117" s="145"/>
      <c r="AD117" s="145"/>
      <c r="AE117" s="145"/>
      <c r="AF117" s="145"/>
      <c r="AG117" s="145" t="s">
        <v>137</v>
      </c>
      <c r="AH117" s="145">
        <v>0</v>
      </c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5">
      <c r="A118" s="168">
        <v>34</v>
      </c>
      <c r="B118" s="169" t="s">
        <v>260</v>
      </c>
      <c r="C118" s="182" t="s">
        <v>261</v>
      </c>
      <c r="D118" s="170" t="s">
        <v>199</v>
      </c>
      <c r="E118" s="171">
        <v>10.42881</v>
      </c>
      <c r="F118" s="172"/>
      <c r="G118" s="173">
        <f>ROUND(E118*F118,2)</f>
        <v>0</v>
      </c>
      <c r="H118" s="156">
        <v>48828.24</v>
      </c>
      <c r="I118" s="155">
        <f>ROUND(E118*H118,2)</f>
        <v>509220.44</v>
      </c>
      <c r="J118" s="156">
        <v>15351.76</v>
      </c>
      <c r="K118" s="155">
        <f>ROUND(E118*J118,2)</f>
        <v>160100.59</v>
      </c>
      <c r="L118" s="155">
        <v>21</v>
      </c>
      <c r="M118" s="155">
        <f>G118*(1+L118/100)</f>
        <v>0</v>
      </c>
      <c r="N118" s="154">
        <v>1.02139</v>
      </c>
      <c r="O118" s="154">
        <f>ROUND(E118*N118,2)</f>
        <v>10.65</v>
      </c>
      <c r="P118" s="154">
        <v>0</v>
      </c>
      <c r="Q118" s="154">
        <f>ROUND(E118*P118,2)</f>
        <v>0</v>
      </c>
      <c r="R118" s="155"/>
      <c r="S118" s="155" t="s">
        <v>838</v>
      </c>
      <c r="T118" s="155" t="s">
        <v>838</v>
      </c>
      <c r="U118" s="155">
        <v>26.616</v>
      </c>
      <c r="V118" s="155">
        <f>ROUND(E118*U118,2)</f>
        <v>277.57</v>
      </c>
      <c r="W118" s="155"/>
      <c r="X118" s="155" t="s">
        <v>131</v>
      </c>
      <c r="Y118" s="155" t="s">
        <v>132</v>
      </c>
      <c r="Z118" s="145"/>
      <c r="AA118" s="145"/>
      <c r="AB118" s="145"/>
      <c r="AC118" s="145"/>
      <c r="AD118" s="145"/>
      <c r="AE118" s="145"/>
      <c r="AF118" s="145"/>
      <c r="AG118" s="145" t="s">
        <v>133</v>
      </c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2" x14ac:dyDescent="0.25">
      <c r="A119" s="152"/>
      <c r="B119" s="153"/>
      <c r="C119" s="183" t="s">
        <v>262</v>
      </c>
      <c r="D119" s="157"/>
      <c r="E119" s="158">
        <v>10.42881</v>
      </c>
      <c r="F119" s="155"/>
      <c r="G119" s="155"/>
      <c r="H119" s="155"/>
      <c r="I119" s="155"/>
      <c r="J119" s="155"/>
      <c r="K119" s="155"/>
      <c r="L119" s="155"/>
      <c r="M119" s="155"/>
      <c r="N119" s="154"/>
      <c r="O119" s="154"/>
      <c r="P119" s="154"/>
      <c r="Q119" s="154"/>
      <c r="R119" s="155"/>
      <c r="S119" s="155"/>
      <c r="T119" s="155"/>
      <c r="U119" s="155"/>
      <c r="V119" s="155"/>
      <c r="W119" s="155"/>
      <c r="X119" s="155"/>
      <c r="Y119" s="155"/>
      <c r="Z119" s="145"/>
      <c r="AA119" s="145"/>
      <c r="AB119" s="145"/>
      <c r="AC119" s="145"/>
      <c r="AD119" s="145"/>
      <c r="AE119" s="145"/>
      <c r="AF119" s="145"/>
      <c r="AG119" s="145" t="s">
        <v>137</v>
      </c>
      <c r="AH119" s="145">
        <v>0</v>
      </c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ht="20.399999999999999" outlineLevel="1" x14ac:dyDescent="0.25">
      <c r="A120" s="168">
        <v>35</v>
      </c>
      <c r="B120" s="169" t="s">
        <v>263</v>
      </c>
      <c r="C120" s="182" t="s">
        <v>264</v>
      </c>
      <c r="D120" s="170" t="s">
        <v>140</v>
      </c>
      <c r="E120" s="171">
        <v>315.50650000000002</v>
      </c>
      <c r="F120" s="172"/>
      <c r="G120" s="173">
        <f>ROUND(E120*F120,2)</f>
        <v>0</v>
      </c>
      <c r="H120" s="156">
        <v>385.77</v>
      </c>
      <c r="I120" s="155">
        <f>ROUND(E120*H120,2)</f>
        <v>121712.94</v>
      </c>
      <c r="J120" s="156">
        <v>441.23</v>
      </c>
      <c r="K120" s="155">
        <f>ROUND(E120*J120,2)</f>
        <v>139210.93</v>
      </c>
      <c r="L120" s="155">
        <v>21</v>
      </c>
      <c r="M120" s="155">
        <f>G120*(1+L120/100)</f>
        <v>0</v>
      </c>
      <c r="N120" s="154">
        <v>4.9160000000000002E-2</v>
      </c>
      <c r="O120" s="154">
        <f>ROUND(E120*N120,2)</f>
        <v>15.51</v>
      </c>
      <c r="P120" s="154">
        <v>0</v>
      </c>
      <c r="Q120" s="154">
        <f>ROUND(E120*P120,2)</f>
        <v>0</v>
      </c>
      <c r="R120" s="155"/>
      <c r="S120" s="155" t="s">
        <v>838</v>
      </c>
      <c r="T120" s="155" t="s">
        <v>838</v>
      </c>
      <c r="U120" s="155">
        <v>0.65</v>
      </c>
      <c r="V120" s="155">
        <f>ROUND(E120*U120,2)</f>
        <v>205.08</v>
      </c>
      <c r="W120" s="155"/>
      <c r="X120" s="155" t="s">
        <v>131</v>
      </c>
      <c r="Y120" s="155" t="s">
        <v>132</v>
      </c>
      <c r="Z120" s="145"/>
      <c r="AA120" s="145"/>
      <c r="AB120" s="145"/>
      <c r="AC120" s="145"/>
      <c r="AD120" s="145"/>
      <c r="AE120" s="145"/>
      <c r="AF120" s="145"/>
      <c r="AG120" s="145" t="s">
        <v>133</v>
      </c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2" x14ac:dyDescent="0.25">
      <c r="A121" s="152"/>
      <c r="B121" s="153"/>
      <c r="C121" s="183" t="s">
        <v>265</v>
      </c>
      <c r="D121" s="157"/>
      <c r="E121" s="158">
        <v>315.50650000000002</v>
      </c>
      <c r="F121" s="155"/>
      <c r="G121" s="155"/>
      <c r="H121" s="155"/>
      <c r="I121" s="155"/>
      <c r="J121" s="155"/>
      <c r="K121" s="155"/>
      <c r="L121" s="155"/>
      <c r="M121" s="155"/>
      <c r="N121" s="154"/>
      <c r="O121" s="154"/>
      <c r="P121" s="154"/>
      <c r="Q121" s="154"/>
      <c r="R121" s="155"/>
      <c r="S121" s="155"/>
      <c r="T121" s="155"/>
      <c r="U121" s="155"/>
      <c r="V121" s="155"/>
      <c r="W121" s="155"/>
      <c r="X121" s="155"/>
      <c r="Y121" s="155"/>
      <c r="Z121" s="145"/>
      <c r="AA121" s="145"/>
      <c r="AB121" s="145"/>
      <c r="AC121" s="145"/>
      <c r="AD121" s="145"/>
      <c r="AE121" s="145"/>
      <c r="AF121" s="145"/>
      <c r="AG121" s="145" t="s">
        <v>137</v>
      </c>
      <c r="AH121" s="145">
        <v>0</v>
      </c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5">
      <c r="A122" s="168">
        <v>36</v>
      </c>
      <c r="B122" s="169" t="s">
        <v>266</v>
      </c>
      <c r="C122" s="182" t="s">
        <v>267</v>
      </c>
      <c r="D122" s="170" t="s">
        <v>140</v>
      </c>
      <c r="E122" s="171">
        <v>315.50650000000002</v>
      </c>
      <c r="F122" s="172"/>
      <c r="G122" s="173">
        <f>ROUND(E122*F122,2)</f>
        <v>0</v>
      </c>
      <c r="H122" s="156">
        <v>0</v>
      </c>
      <c r="I122" s="155">
        <f>ROUND(E122*H122,2)</f>
        <v>0</v>
      </c>
      <c r="J122" s="156">
        <v>161</v>
      </c>
      <c r="K122" s="155">
        <f>ROUND(E122*J122,2)</f>
        <v>50796.55</v>
      </c>
      <c r="L122" s="155">
        <v>21</v>
      </c>
      <c r="M122" s="155">
        <f>G122*(1+L122/100)</f>
        <v>0</v>
      </c>
      <c r="N122" s="154">
        <v>0</v>
      </c>
      <c r="O122" s="154">
        <f>ROUND(E122*N122,2)</f>
        <v>0</v>
      </c>
      <c r="P122" s="154">
        <v>0</v>
      </c>
      <c r="Q122" s="154">
        <f>ROUND(E122*P122,2)</f>
        <v>0</v>
      </c>
      <c r="R122" s="155"/>
      <c r="S122" s="155" t="s">
        <v>838</v>
      </c>
      <c r="T122" s="155" t="s">
        <v>838</v>
      </c>
      <c r="U122" s="155">
        <v>0.17</v>
      </c>
      <c r="V122" s="155">
        <f>ROUND(E122*U122,2)</f>
        <v>53.64</v>
      </c>
      <c r="W122" s="155"/>
      <c r="X122" s="155" t="s">
        <v>131</v>
      </c>
      <c r="Y122" s="155" t="s">
        <v>132</v>
      </c>
      <c r="Z122" s="145"/>
      <c r="AA122" s="145"/>
      <c r="AB122" s="145"/>
      <c r="AC122" s="145"/>
      <c r="AD122" s="145"/>
      <c r="AE122" s="145"/>
      <c r="AF122" s="145"/>
      <c r="AG122" s="145" t="s">
        <v>133</v>
      </c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2" x14ac:dyDescent="0.25">
      <c r="A123" s="152"/>
      <c r="B123" s="153"/>
      <c r="C123" s="183" t="s">
        <v>268</v>
      </c>
      <c r="D123" s="157"/>
      <c r="E123" s="158">
        <v>315.50650000000002</v>
      </c>
      <c r="F123" s="155"/>
      <c r="G123" s="155"/>
      <c r="H123" s="155"/>
      <c r="I123" s="155"/>
      <c r="J123" s="155"/>
      <c r="K123" s="155"/>
      <c r="L123" s="155"/>
      <c r="M123" s="155"/>
      <c r="N123" s="154"/>
      <c r="O123" s="154"/>
      <c r="P123" s="154"/>
      <c r="Q123" s="154"/>
      <c r="R123" s="155"/>
      <c r="S123" s="155"/>
      <c r="T123" s="155"/>
      <c r="U123" s="155"/>
      <c r="V123" s="155"/>
      <c r="W123" s="155"/>
      <c r="X123" s="155"/>
      <c r="Y123" s="155"/>
      <c r="Z123" s="145"/>
      <c r="AA123" s="145"/>
      <c r="AB123" s="145"/>
      <c r="AC123" s="145"/>
      <c r="AD123" s="145"/>
      <c r="AE123" s="145"/>
      <c r="AF123" s="145"/>
      <c r="AG123" s="145" t="s">
        <v>137</v>
      </c>
      <c r="AH123" s="145">
        <v>5</v>
      </c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1" x14ac:dyDescent="0.25">
      <c r="A124" s="168">
        <v>37</v>
      </c>
      <c r="B124" s="169" t="s">
        <v>269</v>
      </c>
      <c r="C124" s="182" t="s">
        <v>270</v>
      </c>
      <c r="D124" s="170" t="s">
        <v>180</v>
      </c>
      <c r="E124" s="171">
        <v>173.87</v>
      </c>
      <c r="F124" s="172"/>
      <c r="G124" s="173">
        <f>ROUND(E124*F124,2)</f>
        <v>0</v>
      </c>
      <c r="H124" s="156">
        <v>120.82</v>
      </c>
      <c r="I124" s="155">
        <f>ROUND(E124*H124,2)</f>
        <v>21006.97</v>
      </c>
      <c r="J124" s="156">
        <v>430.18</v>
      </c>
      <c r="K124" s="155">
        <f>ROUND(E124*J124,2)</f>
        <v>74795.399999999994</v>
      </c>
      <c r="L124" s="155">
        <v>21</v>
      </c>
      <c r="M124" s="155">
        <f>G124*(1+L124/100)</f>
        <v>0</v>
      </c>
      <c r="N124" s="154">
        <v>3.0470000000000001E-2</v>
      </c>
      <c r="O124" s="154">
        <f>ROUND(E124*N124,2)</f>
        <v>5.3</v>
      </c>
      <c r="P124" s="154">
        <v>0</v>
      </c>
      <c r="Q124" s="154">
        <f>ROUND(E124*P124,2)</f>
        <v>0</v>
      </c>
      <c r="R124" s="155"/>
      <c r="S124" s="155" t="s">
        <v>838</v>
      </c>
      <c r="T124" s="155" t="s">
        <v>838</v>
      </c>
      <c r="U124" s="155">
        <v>0.87</v>
      </c>
      <c r="V124" s="155">
        <f>ROUND(E124*U124,2)</f>
        <v>151.27000000000001</v>
      </c>
      <c r="W124" s="155"/>
      <c r="X124" s="155" t="s">
        <v>131</v>
      </c>
      <c r="Y124" s="155" t="s">
        <v>132</v>
      </c>
      <c r="Z124" s="145"/>
      <c r="AA124" s="145"/>
      <c r="AB124" s="145"/>
      <c r="AC124" s="145"/>
      <c r="AD124" s="145"/>
      <c r="AE124" s="145"/>
      <c r="AF124" s="145"/>
      <c r="AG124" s="145" t="s">
        <v>133</v>
      </c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ht="30.6" outlineLevel="2" x14ac:dyDescent="0.25">
      <c r="A125" s="152"/>
      <c r="B125" s="153"/>
      <c r="C125" s="183" t="s">
        <v>271</v>
      </c>
      <c r="D125" s="157"/>
      <c r="E125" s="158">
        <v>102.07</v>
      </c>
      <c r="F125" s="155"/>
      <c r="G125" s="155"/>
      <c r="H125" s="155"/>
      <c r="I125" s="155"/>
      <c r="J125" s="155"/>
      <c r="K125" s="155"/>
      <c r="L125" s="155"/>
      <c r="M125" s="155"/>
      <c r="N125" s="154"/>
      <c r="O125" s="154"/>
      <c r="P125" s="154"/>
      <c r="Q125" s="154"/>
      <c r="R125" s="155"/>
      <c r="S125" s="155"/>
      <c r="T125" s="155"/>
      <c r="U125" s="155"/>
      <c r="V125" s="155"/>
      <c r="W125" s="155"/>
      <c r="X125" s="155"/>
      <c r="Y125" s="155"/>
      <c r="Z125" s="145"/>
      <c r="AA125" s="145"/>
      <c r="AB125" s="145"/>
      <c r="AC125" s="145"/>
      <c r="AD125" s="145"/>
      <c r="AE125" s="145"/>
      <c r="AF125" s="145"/>
      <c r="AG125" s="145" t="s">
        <v>137</v>
      </c>
      <c r="AH125" s="145">
        <v>0</v>
      </c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ht="30.6" outlineLevel="3" x14ac:dyDescent="0.25">
      <c r="A126" s="152"/>
      <c r="B126" s="153"/>
      <c r="C126" s="183" t="s">
        <v>272</v>
      </c>
      <c r="D126" s="157"/>
      <c r="E126" s="158">
        <v>71.8</v>
      </c>
      <c r="F126" s="155"/>
      <c r="G126" s="155"/>
      <c r="H126" s="155"/>
      <c r="I126" s="155"/>
      <c r="J126" s="155"/>
      <c r="K126" s="155"/>
      <c r="L126" s="155"/>
      <c r="M126" s="155"/>
      <c r="N126" s="154"/>
      <c r="O126" s="154"/>
      <c r="P126" s="154"/>
      <c r="Q126" s="154"/>
      <c r="R126" s="155"/>
      <c r="S126" s="155"/>
      <c r="T126" s="155"/>
      <c r="U126" s="155"/>
      <c r="V126" s="155"/>
      <c r="W126" s="155"/>
      <c r="X126" s="155"/>
      <c r="Y126" s="155"/>
      <c r="Z126" s="145"/>
      <c r="AA126" s="145"/>
      <c r="AB126" s="145"/>
      <c r="AC126" s="145"/>
      <c r="AD126" s="145"/>
      <c r="AE126" s="145"/>
      <c r="AF126" s="145"/>
      <c r="AG126" s="145" t="s">
        <v>137</v>
      </c>
      <c r="AH126" s="145">
        <v>0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 x14ac:dyDescent="0.25">
      <c r="A127" s="168">
        <v>38</v>
      </c>
      <c r="B127" s="169" t="s">
        <v>273</v>
      </c>
      <c r="C127" s="182" t="s">
        <v>274</v>
      </c>
      <c r="D127" s="170" t="s">
        <v>180</v>
      </c>
      <c r="E127" s="171">
        <v>173.87</v>
      </c>
      <c r="F127" s="172"/>
      <c r="G127" s="173">
        <f>ROUND(E127*F127,2)</f>
        <v>0</v>
      </c>
      <c r="H127" s="156">
        <v>0</v>
      </c>
      <c r="I127" s="155">
        <f>ROUND(E127*H127,2)</f>
        <v>0</v>
      </c>
      <c r="J127" s="156">
        <v>107.5</v>
      </c>
      <c r="K127" s="155">
        <f>ROUND(E127*J127,2)</f>
        <v>18691.03</v>
      </c>
      <c r="L127" s="155">
        <v>21</v>
      </c>
      <c r="M127" s="155">
        <f>G127*(1+L127/100)</f>
        <v>0</v>
      </c>
      <c r="N127" s="154">
        <v>0</v>
      </c>
      <c r="O127" s="154">
        <f>ROUND(E127*N127,2)</f>
        <v>0</v>
      </c>
      <c r="P127" s="154">
        <v>0</v>
      </c>
      <c r="Q127" s="154">
        <f>ROUND(E127*P127,2)</f>
        <v>0</v>
      </c>
      <c r="R127" s="155"/>
      <c r="S127" s="155" t="s">
        <v>838</v>
      </c>
      <c r="T127" s="155" t="s">
        <v>838</v>
      </c>
      <c r="U127" s="155">
        <v>0.23</v>
      </c>
      <c r="V127" s="155">
        <f>ROUND(E127*U127,2)</f>
        <v>39.99</v>
      </c>
      <c r="W127" s="155"/>
      <c r="X127" s="155" t="s">
        <v>131</v>
      </c>
      <c r="Y127" s="155" t="s">
        <v>132</v>
      </c>
      <c r="Z127" s="145"/>
      <c r="AA127" s="145"/>
      <c r="AB127" s="145"/>
      <c r="AC127" s="145"/>
      <c r="AD127" s="145"/>
      <c r="AE127" s="145"/>
      <c r="AF127" s="145"/>
      <c r="AG127" s="145" t="s">
        <v>133</v>
      </c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2" x14ac:dyDescent="0.25">
      <c r="A128" s="152"/>
      <c r="B128" s="153"/>
      <c r="C128" s="183" t="s">
        <v>275</v>
      </c>
      <c r="D128" s="157"/>
      <c r="E128" s="158">
        <v>173.87</v>
      </c>
      <c r="F128" s="155"/>
      <c r="G128" s="155"/>
      <c r="H128" s="155"/>
      <c r="I128" s="155"/>
      <c r="J128" s="155"/>
      <c r="K128" s="155"/>
      <c r="L128" s="155"/>
      <c r="M128" s="155"/>
      <c r="N128" s="154"/>
      <c r="O128" s="154"/>
      <c r="P128" s="154"/>
      <c r="Q128" s="154"/>
      <c r="R128" s="155"/>
      <c r="S128" s="155"/>
      <c r="T128" s="155"/>
      <c r="U128" s="155"/>
      <c r="V128" s="155"/>
      <c r="W128" s="155"/>
      <c r="X128" s="155"/>
      <c r="Y128" s="155"/>
      <c r="Z128" s="145"/>
      <c r="AA128" s="145"/>
      <c r="AB128" s="145"/>
      <c r="AC128" s="145"/>
      <c r="AD128" s="145"/>
      <c r="AE128" s="145"/>
      <c r="AF128" s="145"/>
      <c r="AG128" s="145" t="s">
        <v>137</v>
      </c>
      <c r="AH128" s="145">
        <v>5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ht="20.399999999999999" outlineLevel="1" x14ac:dyDescent="0.25">
      <c r="A129" s="168">
        <v>39</v>
      </c>
      <c r="B129" s="169" t="s">
        <v>276</v>
      </c>
      <c r="C129" s="182" t="s">
        <v>277</v>
      </c>
      <c r="D129" s="170" t="s">
        <v>148</v>
      </c>
      <c r="E129" s="171">
        <v>44.055599999999998</v>
      </c>
      <c r="F129" s="172"/>
      <c r="G129" s="173">
        <f>ROUND(E129*F129,2)</f>
        <v>0</v>
      </c>
      <c r="H129" s="156">
        <v>0</v>
      </c>
      <c r="I129" s="155">
        <f>ROUND(E129*H129,2)</f>
        <v>0</v>
      </c>
      <c r="J129" s="156">
        <v>4440</v>
      </c>
      <c r="K129" s="155">
        <f>ROUND(E129*J129,2)</f>
        <v>195606.86</v>
      </c>
      <c r="L129" s="155">
        <v>21</v>
      </c>
      <c r="M129" s="155">
        <f>G129*(1+L129/100)</f>
        <v>0</v>
      </c>
      <c r="N129" s="154">
        <v>2.52542</v>
      </c>
      <c r="O129" s="154">
        <f>ROUND(E129*N129,2)</f>
        <v>111.26</v>
      </c>
      <c r="P129" s="154">
        <v>0</v>
      </c>
      <c r="Q129" s="154">
        <f>ROUND(E129*P129,2)</f>
        <v>0</v>
      </c>
      <c r="R129" s="155"/>
      <c r="S129" s="155" t="s">
        <v>130</v>
      </c>
      <c r="T129" s="155" t="s">
        <v>838</v>
      </c>
      <c r="U129" s="155">
        <v>3.57</v>
      </c>
      <c r="V129" s="155">
        <f>ROUND(E129*U129,2)</f>
        <v>157.28</v>
      </c>
      <c r="W129" s="155"/>
      <c r="X129" s="155" t="s">
        <v>131</v>
      </c>
      <c r="Y129" s="155" t="s">
        <v>132</v>
      </c>
      <c r="Z129" s="145"/>
      <c r="AA129" s="145"/>
      <c r="AB129" s="145"/>
      <c r="AC129" s="145"/>
      <c r="AD129" s="145"/>
      <c r="AE129" s="145"/>
      <c r="AF129" s="145"/>
      <c r="AG129" s="145" t="s">
        <v>133</v>
      </c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2" x14ac:dyDescent="0.25">
      <c r="A130" s="152"/>
      <c r="B130" s="153"/>
      <c r="C130" s="183" t="s">
        <v>278</v>
      </c>
      <c r="D130" s="157"/>
      <c r="E130" s="158">
        <v>5.1645000000000003</v>
      </c>
      <c r="F130" s="155"/>
      <c r="G130" s="155"/>
      <c r="H130" s="155"/>
      <c r="I130" s="155"/>
      <c r="J130" s="155"/>
      <c r="K130" s="155"/>
      <c r="L130" s="155"/>
      <c r="M130" s="155"/>
      <c r="N130" s="154"/>
      <c r="O130" s="154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5"/>
      <c r="AA130" s="145"/>
      <c r="AB130" s="145"/>
      <c r="AC130" s="145"/>
      <c r="AD130" s="145"/>
      <c r="AE130" s="145"/>
      <c r="AF130" s="145"/>
      <c r="AG130" s="145" t="s">
        <v>137</v>
      </c>
      <c r="AH130" s="145">
        <v>0</v>
      </c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3" x14ac:dyDescent="0.25">
      <c r="A131" s="152"/>
      <c r="B131" s="153"/>
      <c r="C131" s="183" t="s">
        <v>279</v>
      </c>
      <c r="D131" s="157"/>
      <c r="E131" s="158">
        <v>8.4809999999999999</v>
      </c>
      <c r="F131" s="155"/>
      <c r="G131" s="155"/>
      <c r="H131" s="155"/>
      <c r="I131" s="155"/>
      <c r="J131" s="155"/>
      <c r="K131" s="155"/>
      <c r="L131" s="155"/>
      <c r="M131" s="155"/>
      <c r="N131" s="154"/>
      <c r="O131" s="154"/>
      <c r="P131" s="154"/>
      <c r="Q131" s="154"/>
      <c r="R131" s="155"/>
      <c r="S131" s="155"/>
      <c r="T131" s="155"/>
      <c r="U131" s="155"/>
      <c r="V131" s="155"/>
      <c r="W131" s="155"/>
      <c r="X131" s="155"/>
      <c r="Y131" s="155"/>
      <c r="Z131" s="145"/>
      <c r="AA131" s="145"/>
      <c r="AB131" s="145"/>
      <c r="AC131" s="145"/>
      <c r="AD131" s="145"/>
      <c r="AE131" s="145"/>
      <c r="AF131" s="145"/>
      <c r="AG131" s="145" t="s">
        <v>137</v>
      </c>
      <c r="AH131" s="145">
        <v>0</v>
      </c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3" x14ac:dyDescent="0.25">
      <c r="A132" s="152"/>
      <c r="B132" s="153"/>
      <c r="C132" s="183" t="s">
        <v>280</v>
      </c>
      <c r="D132" s="157"/>
      <c r="E132" s="158">
        <v>1.19455</v>
      </c>
      <c r="F132" s="155"/>
      <c r="G132" s="155"/>
      <c r="H132" s="155"/>
      <c r="I132" s="155"/>
      <c r="J132" s="155"/>
      <c r="K132" s="155"/>
      <c r="L132" s="155"/>
      <c r="M132" s="155"/>
      <c r="N132" s="154"/>
      <c r="O132" s="154"/>
      <c r="P132" s="154"/>
      <c r="Q132" s="154"/>
      <c r="R132" s="155"/>
      <c r="S132" s="155"/>
      <c r="T132" s="155"/>
      <c r="U132" s="155"/>
      <c r="V132" s="155"/>
      <c r="W132" s="155"/>
      <c r="X132" s="155"/>
      <c r="Y132" s="155"/>
      <c r="Z132" s="145"/>
      <c r="AA132" s="145"/>
      <c r="AB132" s="145"/>
      <c r="AC132" s="145"/>
      <c r="AD132" s="145"/>
      <c r="AE132" s="145"/>
      <c r="AF132" s="145"/>
      <c r="AG132" s="145" t="s">
        <v>137</v>
      </c>
      <c r="AH132" s="145">
        <v>0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ht="20.399999999999999" outlineLevel="3" x14ac:dyDescent="0.25">
      <c r="A133" s="152"/>
      <c r="B133" s="153"/>
      <c r="C133" s="183" t="s">
        <v>281</v>
      </c>
      <c r="D133" s="157"/>
      <c r="E133" s="158">
        <v>29.21555</v>
      </c>
      <c r="F133" s="155"/>
      <c r="G133" s="155"/>
      <c r="H133" s="155"/>
      <c r="I133" s="155"/>
      <c r="J133" s="155"/>
      <c r="K133" s="155"/>
      <c r="L133" s="155"/>
      <c r="M133" s="155"/>
      <c r="N133" s="154"/>
      <c r="O133" s="154"/>
      <c r="P133" s="154"/>
      <c r="Q133" s="154"/>
      <c r="R133" s="155"/>
      <c r="S133" s="155"/>
      <c r="T133" s="155"/>
      <c r="U133" s="155"/>
      <c r="V133" s="155"/>
      <c r="W133" s="155"/>
      <c r="X133" s="155"/>
      <c r="Y133" s="155"/>
      <c r="Z133" s="145"/>
      <c r="AA133" s="145"/>
      <c r="AB133" s="145"/>
      <c r="AC133" s="145"/>
      <c r="AD133" s="145"/>
      <c r="AE133" s="145"/>
      <c r="AF133" s="145"/>
      <c r="AG133" s="145" t="s">
        <v>137</v>
      </c>
      <c r="AH133" s="145">
        <v>0</v>
      </c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x14ac:dyDescent="0.25">
      <c r="A134" s="161" t="s">
        <v>125</v>
      </c>
      <c r="B134" s="162" t="s">
        <v>71</v>
      </c>
      <c r="C134" s="181" t="s">
        <v>72</v>
      </c>
      <c r="D134" s="163"/>
      <c r="E134" s="164"/>
      <c r="F134" s="165"/>
      <c r="G134" s="166">
        <f>SUMIF(AG135:AG142,"&lt;&gt;NOR",G135:G142)</f>
        <v>0</v>
      </c>
      <c r="H134" s="160"/>
      <c r="I134" s="160">
        <f>SUM(I135:I142)</f>
        <v>26896.940000000002</v>
      </c>
      <c r="J134" s="160"/>
      <c r="K134" s="160">
        <f>SUM(K135:K142)</f>
        <v>6229.01</v>
      </c>
      <c r="L134" s="160"/>
      <c r="M134" s="160">
        <f>SUM(M135:M142)</f>
        <v>0</v>
      </c>
      <c r="N134" s="159"/>
      <c r="O134" s="159">
        <f>SUM(O135:O142)</f>
        <v>60.43</v>
      </c>
      <c r="P134" s="159"/>
      <c r="Q134" s="159">
        <f>SUM(Q135:Q142)</f>
        <v>0</v>
      </c>
      <c r="R134" s="160"/>
      <c r="S134" s="160"/>
      <c r="T134" s="160"/>
      <c r="U134" s="160"/>
      <c r="V134" s="160">
        <f>SUM(V135:V142)</f>
        <v>8.5299999999999994</v>
      </c>
      <c r="W134" s="160"/>
      <c r="X134" s="160"/>
      <c r="Y134" s="160"/>
      <c r="AG134" t="s">
        <v>126</v>
      </c>
    </row>
    <row r="135" spans="1:60" outlineLevel="1" x14ac:dyDescent="0.25">
      <c r="A135" s="168">
        <v>40</v>
      </c>
      <c r="B135" s="169" t="s">
        <v>282</v>
      </c>
      <c r="C135" s="182" t="s">
        <v>283</v>
      </c>
      <c r="D135" s="170" t="s">
        <v>140</v>
      </c>
      <c r="E135" s="171">
        <v>145.4</v>
      </c>
      <c r="F135" s="172"/>
      <c r="G135" s="173">
        <f>ROUND(E135*F135,2)</f>
        <v>0</v>
      </c>
      <c r="H135" s="156">
        <v>108.38</v>
      </c>
      <c r="I135" s="155">
        <f>ROUND(E135*H135,2)</f>
        <v>15758.45</v>
      </c>
      <c r="J135" s="156">
        <v>20.62</v>
      </c>
      <c r="K135" s="155">
        <f>ROUND(E135*J135,2)</f>
        <v>2998.15</v>
      </c>
      <c r="L135" s="155">
        <v>21</v>
      </c>
      <c r="M135" s="155">
        <f>G135*(1+L135/100)</f>
        <v>0</v>
      </c>
      <c r="N135" s="154">
        <v>0.30360999999999999</v>
      </c>
      <c r="O135" s="154">
        <f>ROUND(E135*N135,2)</f>
        <v>44.14</v>
      </c>
      <c r="P135" s="154">
        <v>0</v>
      </c>
      <c r="Q135" s="154">
        <f>ROUND(E135*P135,2)</f>
        <v>0</v>
      </c>
      <c r="R135" s="155"/>
      <c r="S135" s="155" t="s">
        <v>838</v>
      </c>
      <c r="T135" s="155" t="s">
        <v>838</v>
      </c>
      <c r="U135" s="155">
        <v>0.02</v>
      </c>
      <c r="V135" s="155">
        <f>ROUND(E135*U135,2)</f>
        <v>2.91</v>
      </c>
      <c r="W135" s="155"/>
      <c r="X135" s="155" t="s">
        <v>131</v>
      </c>
      <c r="Y135" s="155" t="s">
        <v>132</v>
      </c>
      <c r="Z135" s="145"/>
      <c r="AA135" s="145"/>
      <c r="AB135" s="145"/>
      <c r="AC135" s="145"/>
      <c r="AD135" s="145"/>
      <c r="AE135" s="145"/>
      <c r="AF135" s="145"/>
      <c r="AG135" s="145" t="s">
        <v>133</v>
      </c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2" x14ac:dyDescent="0.25">
      <c r="A136" s="152"/>
      <c r="B136" s="153"/>
      <c r="C136" s="183" t="s">
        <v>284</v>
      </c>
      <c r="D136" s="157"/>
      <c r="E136" s="158">
        <v>145.4</v>
      </c>
      <c r="F136" s="155"/>
      <c r="G136" s="155"/>
      <c r="H136" s="155"/>
      <c r="I136" s="155"/>
      <c r="J136" s="155"/>
      <c r="K136" s="155"/>
      <c r="L136" s="155"/>
      <c r="M136" s="155"/>
      <c r="N136" s="154"/>
      <c r="O136" s="154"/>
      <c r="P136" s="154"/>
      <c r="Q136" s="154"/>
      <c r="R136" s="155"/>
      <c r="S136" s="155"/>
      <c r="T136" s="155"/>
      <c r="U136" s="155"/>
      <c r="V136" s="155"/>
      <c r="W136" s="155"/>
      <c r="X136" s="155"/>
      <c r="Y136" s="155"/>
      <c r="Z136" s="145"/>
      <c r="AA136" s="145"/>
      <c r="AB136" s="145"/>
      <c r="AC136" s="145"/>
      <c r="AD136" s="145"/>
      <c r="AE136" s="145"/>
      <c r="AF136" s="145"/>
      <c r="AG136" s="145" t="s">
        <v>137</v>
      </c>
      <c r="AH136" s="145">
        <v>0</v>
      </c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ht="20.399999999999999" outlineLevel="1" x14ac:dyDescent="0.25">
      <c r="A137" s="168">
        <v>41</v>
      </c>
      <c r="B137" s="169" t="s">
        <v>285</v>
      </c>
      <c r="C137" s="182" t="s">
        <v>286</v>
      </c>
      <c r="D137" s="170" t="s">
        <v>140</v>
      </c>
      <c r="E137" s="171">
        <v>32.380000000000003</v>
      </c>
      <c r="F137" s="172"/>
      <c r="G137" s="173">
        <f>ROUND(E137*F137,2)</f>
        <v>0</v>
      </c>
      <c r="H137" s="156">
        <v>219.13</v>
      </c>
      <c r="I137" s="155">
        <f>ROUND(E137*H137,2)</f>
        <v>7095.43</v>
      </c>
      <c r="J137" s="156">
        <v>35.369999999999997</v>
      </c>
      <c r="K137" s="155">
        <f>ROUND(E137*J137,2)</f>
        <v>1145.28</v>
      </c>
      <c r="L137" s="155">
        <v>21</v>
      </c>
      <c r="M137" s="155">
        <f>G137*(1+L137/100)</f>
        <v>0</v>
      </c>
      <c r="N137" s="154">
        <v>0.441</v>
      </c>
      <c r="O137" s="154">
        <f>ROUND(E137*N137,2)</f>
        <v>14.28</v>
      </c>
      <c r="P137" s="154">
        <v>0</v>
      </c>
      <c r="Q137" s="154">
        <f>ROUND(E137*P137,2)</f>
        <v>0</v>
      </c>
      <c r="R137" s="155"/>
      <c r="S137" s="155" t="s">
        <v>838</v>
      </c>
      <c r="T137" s="155" t="s">
        <v>838</v>
      </c>
      <c r="U137" s="155">
        <v>2.9000000000000001E-2</v>
      </c>
      <c r="V137" s="155">
        <f>ROUND(E137*U137,2)</f>
        <v>0.94</v>
      </c>
      <c r="W137" s="155"/>
      <c r="X137" s="155" t="s">
        <v>131</v>
      </c>
      <c r="Y137" s="155" t="s">
        <v>132</v>
      </c>
      <c r="Z137" s="145"/>
      <c r="AA137" s="145"/>
      <c r="AB137" s="145"/>
      <c r="AC137" s="145"/>
      <c r="AD137" s="145"/>
      <c r="AE137" s="145"/>
      <c r="AF137" s="145"/>
      <c r="AG137" s="145" t="s">
        <v>133</v>
      </c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2" x14ac:dyDescent="0.25">
      <c r="A138" s="152"/>
      <c r="B138" s="153"/>
      <c r="C138" s="183" t="s">
        <v>287</v>
      </c>
      <c r="D138" s="157"/>
      <c r="E138" s="158">
        <v>32.380000000000003</v>
      </c>
      <c r="F138" s="230"/>
      <c r="G138" s="173"/>
      <c r="H138" s="155"/>
      <c r="I138" s="155"/>
      <c r="J138" s="155"/>
      <c r="K138" s="155"/>
      <c r="L138" s="155"/>
      <c r="M138" s="155"/>
      <c r="N138" s="154"/>
      <c r="O138" s="154"/>
      <c r="P138" s="154"/>
      <c r="Q138" s="154"/>
      <c r="R138" s="155"/>
      <c r="S138" s="155"/>
      <c r="T138" s="155"/>
      <c r="U138" s="155"/>
      <c r="V138" s="155"/>
      <c r="W138" s="155"/>
      <c r="X138" s="155"/>
      <c r="Y138" s="155"/>
      <c r="Z138" s="145"/>
      <c r="AA138" s="145"/>
      <c r="AB138" s="145"/>
      <c r="AC138" s="145"/>
      <c r="AD138" s="145"/>
      <c r="AE138" s="145"/>
      <c r="AF138" s="145"/>
      <c r="AG138" s="145" t="s">
        <v>137</v>
      </c>
      <c r="AH138" s="145">
        <v>0</v>
      </c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ht="30.6" outlineLevel="2" x14ac:dyDescent="0.25">
      <c r="A139" s="231" t="s">
        <v>837</v>
      </c>
      <c r="B139" s="232" t="s">
        <v>836</v>
      </c>
      <c r="C139" s="233" t="s">
        <v>834</v>
      </c>
      <c r="D139" s="234" t="s">
        <v>140</v>
      </c>
      <c r="E139" s="235">
        <f>E140</f>
        <v>1104.6500000000001</v>
      </c>
      <c r="F139" s="172"/>
      <c r="G139" s="173">
        <f t="shared" ref="G139" si="0">ROUND(E139*F139,2)</f>
        <v>0</v>
      </c>
      <c r="H139" s="155"/>
      <c r="I139" s="155"/>
      <c r="J139" s="155"/>
      <c r="K139" s="155"/>
      <c r="L139" s="155"/>
      <c r="M139" s="155"/>
      <c r="N139" s="154"/>
      <c r="O139" s="154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2" x14ac:dyDescent="0.25">
      <c r="A140" s="152"/>
      <c r="B140" s="153"/>
      <c r="C140" s="183" t="s">
        <v>835</v>
      </c>
      <c r="D140" s="157"/>
      <c r="E140" s="158">
        <v>1104.6500000000001</v>
      </c>
      <c r="F140" s="155"/>
      <c r="G140" s="155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ht="20.399999999999999" outlineLevel="1" x14ac:dyDescent="0.25">
      <c r="A141" s="168">
        <v>42</v>
      </c>
      <c r="B141" s="169" t="s">
        <v>288</v>
      </c>
      <c r="C141" s="182" t="s">
        <v>289</v>
      </c>
      <c r="D141" s="170" t="s">
        <v>140</v>
      </c>
      <c r="E141" s="171">
        <v>7.68</v>
      </c>
      <c r="F141" s="172"/>
      <c r="G141" s="173">
        <f>ROUND(E141*F141,2)</f>
        <v>0</v>
      </c>
      <c r="H141" s="156">
        <v>526.44000000000005</v>
      </c>
      <c r="I141" s="155">
        <f>ROUND(E141*H141,2)</f>
        <v>4043.06</v>
      </c>
      <c r="J141" s="156">
        <v>271.56</v>
      </c>
      <c r="K141" s="155">
        <f>ROUND(E141*J141,2)</f>
        <v>2085.58</v>
      </c>
      <c r="L141" s="155">
        <v>21</v>
      </c>
      <c r="M141" s="155">
        <f>G141*(1+L141/100)</f>
        <v>0</v>
      </c>
      <c r="N141" s="154">
        <v>0.26199</v>
      </c>
      <c r="O141" s="154">
        <f>ROUND(E141*N141,2)</f>
        <v>2.0099999999999998</v>
      </c>
      <c r="P141" s="154">
        <v>0</v>
      </c>
      <c r="Q141" s="154">
        <f>ROUND(E141*P141,2)</f>
        <v>0</v>
      </c>
      <c r="R141" s="155"/>
      <c r="S141" s="155" t="s">
        <v>838</v>
      </c>
      <c r="T141" s="155" t="s">
        <v>838</v>
      </c>
      <c r="U141" s="155">
        <v>0.61</v>
      </c>
      <c r="V141" s="155">
        <f>ROUND(E141*U141,2)</f>
        <v>4.68</v>
      </c>
      <c r="W141" s="155"/>
      <c r="X141" s="155" t="s">
        <v>131</v>
      </c>
      <c r="Y141" s="155" t="s">
        <v>132</v>
      </c>
      <c r="Z141" s="145"/>
      <c r="AA141" s="145"/>
      <c r="AB141" s="145"/>
      <c r="AC141" s="145"/>
      <c r="AD141" s="145"/>
      <c r="AE141" s="145"/>
      <c r="AF141" s="145"/>
      <c r="AG141" s="145" t="s">
        <v>133</v>
      </c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2" x14ac:dyDescent="0.25">
      <c r="A142" s="152"/>
      <c r="B142" s="153"/>
      <c r="C142" s="183" t="s">
        <v>290</v>
      </c>
      <c r="D142" s="157"/>
      <c r="E142" s="158">
        <v>7.68</v>
      </c>
      <c r="F142" s="155"/>
      <c r="G142" s="155"/>
      <c r="H142" s="155"/>
      <c r="I142" s="155"/>
      <c r="J142" s="155"/>
      <c r="K142" s="155"/>
      <c r="L142" s="155"/>
      <c r="M142" s="155"/>
      <c r="N142" s="154"/>
      <c r="O142" s="154"/>
      <c r="P142" s="154"/>
      <c r="Q142" s="154"/>
      <c r="R142" s="155"/>
      <c r="S142" s="155"/>
      <c r="T142" s="155"/>
      <c r="U142" s="155"/>
      <c r="V142" s="155"/>
      <c r="W142" s="155"/>
      <c r="X142" s="155"/>
      <c r="Y142" s="155"/>
      <c r="Z142" s="145"/>
      <c r="AA142" s="145"/>
      <c r="AB142" s="145"/>
      <c r="AC142" s="145"/>
      <c r="AD142" s="145"/>
      <c r="AE142" s="145"/>
      <c r="AF142" s="145"/>
      <c r="AG142" s="145" t="s">
        <v>137</v>
      </c>
      <c r="AH142" s="145">
        <v>0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x14ac:dyDescent="0.25">
      <c r="A143" s="161" t="s">
        <v>125</v>
      </c>
      <c r="B143" s="162" t="s">
        <v>73</v>
      </c>
      <c r="C143" s="181" t="s">
        <v>74</v>
      </c>
      <c r="D143" s="163"/>
      <c r="E143" s="164"/>
      <c r="F143" s="165"/>
      <c r="G143" s="166">
        <f>SUMIF(AG144:AG147,"&lt;&gt;NOR",G144:G147)</f>
        <v>0</v>
      </c>
      <c r="H143" s="160"/>
      <c r="I143" s="160">
        <f>SUM(I144:I147)</f>
        <v>2938.4</v>
      </c>
      <c r="J143" s="160"/>
      <c r="K143" s="160">
        <f>SUM(K144:K147)</f>
        <v>7283.24</v>
      </c>
      <c r="L143" s="160"/>
      <c r="M143" s="160">
        <f>SUM(M144:M147)</f>
        <v>0</v>
      </c>
      <c r="N143" s="159"/>
      <c r="O143" s="159">
        <f>SUM(O144:O147)</f>
        <v>0.23</v>
      </c>
      <c r="P143" s="159"/>
      <c r="Q143" s="159">
        <f>SUM(Q144:Q147)</f>
        <v>0</v>
      </c>
      <c r="R143" s="160"/>
      <c r="S143" s="160"/>
      <c r="T143" s="160"/>
      <c r="U143" s="160"/>
      <c r="V143" s="160">
        <f>SUM(V144:V147)</f>
        <v>4.0999999999999996</v>
      </c>
      <c r="W143" s="160"/>
      <c r="X143" s="160"/>
      <c r="Y143" s="160"/>
      <c r="AG143" t="s">
        <v>126</v>
      </c>
    </row>
    <row r="144" spans="1:60" outlineLevel="1" x14ac:dyDescent="0.25">
      <c r="A144" s="168">
        <v>43</v>
      </c>
      <c r="B144" s="169" t="s">
        <v>291</v>
      </c>
      <c r="C144" s="182" t="s">
        <v>292</v>
      </c>
      <c r="D144" s="170" t="s">
        <v>140</v>
      </c>
      <c r="E144" s="171">
        <v>177.72139999999999</v>
      </c>
      <c r="F144" s="172"/>
      <c r="G144" s="173">
        <f>ROUND(E144*F144,2)</f>
        <v>0</v>
      </c>
      <c r="H144" s="156">
        <v>0</v>
      </c>
      <c r="I144" s="155">
        <f>ROUND(E144*H144,2)</f>
        <v>0</v>
      </c>
      <c r="J144" s="156">
        <v>30</v>
      </c>
      <c r="K144" s="155">
        <f>ROUND(E144*J144,2)</f>
        <v>5331.64</v>
      </c>
      <c r="L144" s="155">
        <v>21</v>
      </c>
      <c r="M144" s="155">
        <f>G144*(1+L144/100)</f>
        <v>0</v>
      </c>
      <c r="N144" s="154">
        <v>0</v>
      </c>
      <c r="O144" s="154">
        <f>ROUND(E144*N144,2)</f>
        <v>0</v>
      </c>
      <c r="P144" s="154">
        <v>0</v>
      </c>
      <c r="Q144" s="154">
        <f>ROUND(E144*P144,2)</f>
        <v>0</v>
      </c>
      <c r="R144" s="155"/>
      <c r="S144" s="155" t="s">
        <v>130</v>
      </c>
      <c r="T144" s="155" t="s">
        <v>293</v>
      </c>
      <c r="U144" s="155">
        <v>0</v>
      </c>
      <c r="V144" s="155">
        <f>ROUND(E144*U144,2)</f>
        <v>0</v>
      </c>
      <c r="W144" s="155"/>
      <c r="X144" s="155" t="s">
        <v>131</v>
      </c>
      <c r="Y144" s="155" t="s">
        <v>132</v>
      </c>
      <c r="Z144" s="145"/>
      <c r="AA144" s="145"/>
      <c r="AB144" s="145"/>
      <c r="AC144" s="145"/>
      <c r="AD144" s="145"/>
      <c r="AE144" s="145"/>
      <c r="AF144" s="145"/>
      <c r="AG144" s="145" t="s">
        <v>133</v>
      </c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2" x14ac:dyDescent="0.25">
      <c r="A145" s="152"/>
      <c r="B145" s="153"/>
      <c r="C145" s="183" t="s">
        <v>294</v>
      </c>
      <c r="D145" s="157"/>
      <c r="E145" s="158">
        <v>177.72139999999999</v>
      </c>
      <c r="F145" s="155"/>
      <c r="G145" s="155"/>
      <c r="H145" s="155"/>
      <c r="I145" s="155"/>
      <c r="J145" s="155"/>
      <c r="K145" s="155"/>
      <c r="L145" s="155"/>
      <c r="M145" s="155"/>
      <c r="N145" s="154"/>
      <c r="O145" s="154"/>
      <c r="P145" s="154"/>
      <c r="Q145" s="154"/>
      <c r="R145" s="155"/>
      <c r="S145" s="155"/>
      <c r="T145" s="155"/>
      <c r="U145" s="155"/>
      <c r="V145" s="155"/>
      <c r="W145" s="155"/>
      <c r="X145" s="155"/>
      <c r="Y145" s="155"/>
      <c r="Z145" s="145"/>
      <c r="AA145" s="145"/>
      <c r="AB145" s="145"/>
      <c r="AC145" s="145"/>
      <c r="AD145" s="145"/>
      <c r="AE145" s="145"/>
      <c r="AF145" s="145"/>
      <c r="AG145" s="145" t="s">
        <v>137</v>
      </c>
      <c r="AH145" s="145">
        <v>5</v>
      </c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1" x14ac:dyDescent="0.25">
      <c r="A146" s="168">
        <v>44</v>
      </c>
      <c r="B146" s="169" t="s">
        <v>295</v>
      </c>
      <c r="C146" s="182" t="s">
        <v>296</v>
      </c>
      <c r="D146" s="170" t="s">
        <v>297</v>
      </c>
      <c r="E146" s="171">
        <v>10</v>
      </c>
      <c r="F146" s="172"/>
      <c r="G146" s="173">
        <f>ROUND(E146*F146,2)</f>
        <v>0</v>
      </c>
      <c r="H146" s="156">
        <v>293.83999999999997</v>
      </c>
      <c r="I146" s="155">
        <f>ROUND(E146*H146,2)</f>
        <v>2938.4</v>
      </c>
      <c r="J146" s="156">
        <v>195.16</v>
      </c>
      <c r="K146" s="155">
        <f>ROUND(E146*J146,2)</f>
        <v>1951.6</v>
      </c>
      <c r="L146" s="155">
        <v>21</v>
      </c>
      <c r="M146" s="155">
        <f>G146*(1+L146/100)</f>
        <v>0</v>
      </c>
      <c r="N146" s="154">
        <v>2.3259999999999999E-2</v>
      </c>
      <c r="O146" s="154">
        <f>ROUND(E146*N146,2)</f>
        <v>0.23</v>
      </c>
      <c r="P146" s="154">
        <v>0</v>
      </c>
      <c r="Q146" s="154">
        <f>ROUND(E146*P146,2)</f>
        <v>0</v>
      </c>
      <c r="R146" s="155"/>
      <c r="S146" s="155" t="s">
        <v>838</v>
      </c>
      <c r="T146" s="155" t="s">
        <v>838</v>
      </c>
      <c r="U146" s="155">
        <v>0.40949999999999998</v>
      </c>
      <c r="V146" s="155">
        <f>ROUND(E146*U146,2)</f>
        <v>4.0999999999999996</v>
      </c>
      <c r="W146" s="155"/>
      <c r="X146" s="155" t="s">
        <v>131</v>
      </c>
      <c r="Y146" s="155" t="s">
        <v>132</v>
      </c>
      <c r="Z146" s="145"/>
      <c r="AA146" s="145"/>
      <c r="AB146" s="145"/>
      <c r="AC146" s="145"/>
      <c r="AD146" s="145"/>
      <c r="AE146" s="145"/>
      <c r="AF146" s="145"/>
      <c r="AG146" s="145" t="s">
        <v>133</v>
      </c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2" x14ac:dyDescent="0.25">
      <c r="A147" s="152"/>
      <c r="B147" s="153"/>
      <c r="C147" s="183" t="s">
        <v>298</v>
      </c>
      <c r="D147" s="157"/>
      <c r="E147" s="158">
        <v>10</v>
      </c>
      <c r="F147" s="155"/>
      <c r="G147" s="155"/>
      <c r="H147" s="155"/>
      <c r="I147" s="155"/>
      <c r="J147" s="155"/>
      <c r="K147" s="155"/>
      <c r="L147" s="155"/>
      <c r="M147" s="155"/>
      <c r="N147" s="154"/>
      <c r="O147" s="154"/>
      <c r="P147" s="154"/>
      <c r="Q147" s="154"/>
      <c r="R147" s="155"/>
      <c r="S147" s="155"/>
      <c r="T147" s="155"/>
      <c r="U147" s="155"/>
      <c r="V147" s="155"/>
      <c r="W147" s="155"/>
      <c r="X147" s="155"/>
      <c r="Y147" s="155"/>
      <c r="Z147" s="145"/>
      <c r="AA147" s="145"/>
      <c r="AB147" s="145"/>
      <c r="AC147" s="145"/>
      <c r="AD147" s="145"/>
      <c r="AE147" s="145"/>
      <c r="AF147" s="145"/>
      <c r="AG147" s="145" t="s">
        <v>137</v>
      </c>
      <c r="AH147" s="145">
        <v>0</v>
      </c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x14ac:dyDescent="0.25">
      <c r="A148" s="161" t="s">
        <v>125</v>
      </c>
      <c r="B148" s="162" t="s">
        <v>75</v>
      </c>
      <c r="C148" s="181" t="s">
        <v>76</v>
      </c>
      <c r="D148" s="163"/>
      <c r="E148" s="164"/>
      <c r="F148" s="165"/>
      <c r="G148" s="166">
        <f>SUMIF(AG149:AG176,"&lt;&gt;NOR",G149:G176)</f>
        <v>0</v>
      </c>
      <c r="H148" s="160"/>
      <c r="I148" s="160">
        <f>SUM(I149:I176)</f>
        <v>45985.409999999996</v>
      </c>
      <c r="J148" s="160"/>
      <c r="K148" s="160">
        <f>SUM(K149:K176)</f>
        <v>100855.28</v>
      </c>
      <c r="L148" s="160"/>
      <c r="M148" s="160">
        <f>SUM(M149:M176)</f>
        <v>0</v>
      </c>
      <c r="N148" s="159"/>
      <c r="O148" s="159">
        <f>SUM(O149:O176)</f>
        <v>126.58</v>
      </c>
      <c r="P148" s="159"/>
      <c r="Q148" s="159">
        <f>SUM(Q149:Q176)</f>
        <v>0</v>
      </c>
      <c r="R148" s="160"/>
      <c r="S148" s="160"/>
      <c r="T148" s="160"/>
      <c r="U148" s="160"/>
      <c r="V148" s="160">
        <f>SUM(V149:V176)</f>
        <v>144.46</v>
      </c>
      <c r="W148" s="160"/>
      <c r="X148" s="160"/>
      <c r="Y148" s="160"/>
      <c r="AG148" t="s">
        <v>126</v>
      </c>
    </row>
    <row r="149" spans="1:60" outlineLevel="1" x14ac:dyDescent="0.25">
      <c r="A149" s="168">
        <v>45</v>
      </c>
      <c r="B149" s="169" t="s">
        <v>299</v>
      </c>
      <c r="C149" s="182" t="s">
        <v>300</v>
      </c>
      <c r="D149" s="170" t="s">
        <v>148</v>
      </c>
      <c r="E149" s="171">
        <v>5.298</v>
      </c>
      <c r="F149" s="172"/>
      <c r="G149" s="173">
        <f>ROUND(E149*F149,2)</f>
        <v>0</v>
      </c>
      <c r="H149" s="156">
        <v>2967.74</v>
      </c>
      <c r="I149" s="155">
        <f>ROUND(E149*H149,2)</f>
        <v>15723.09</v>
      </c>
      <c r="J149" s="156">
        <v>1037.26</v>
      </c>
      <c r="K149" s="155">
        <f>ROUND(E149*J149,2)</f>
        <v>5495.4</v>
      </c>
      <c r="L149" s="155">
        <v>21</v>
      </c>
      <c r="M149" s="155">
        <f>G149*(1+L149/100)</f>
        <v>0</v>
      </c>
      <c r="N149" s="154">
        <v>2.5249999999999999</v>
      </c>
      <c r="O149" s="154">
        <f>ROUND(E149*N149,2)</f>
        <v>13.38</v>
      </c>
      <c r="P149" s="154">
        <v>0</v>
      </c>
      <c r="Q149" s="154">
        <f>ROUND(E149*P149,2)</f>
        <v>0</v>
      </c>
      <c r="R149" s="155"/>
      <c r="S149" s="155" t="s">
        <v>838</v>
      </c>
      <c r="T149" s="155" t="s">
        <v>838</v>
      </c>
      <c r="U149" s="155">
        <v>2.3170000000000002</v>
      </c>
      <c r="V149" s="155">
        <f>ROUND(E149*U149,2)</f>
        <v>12.28</v>
      </c>
      <c r="W149" s="155"/>
      <c r="X149" s="155" t="s">
        <v>131</v>
      </c>
      <c r="Y149" s="155" t="s">
        <v>132</v>
      </c>
      <c r="Z149" s="145"/>
      <c r="AA149" s="145"/>
      <c r="AB149" s="145"/>
      <c r="AC149" s="145"/>
      <c r="AD149" s="145"/>
      <c r="AE149" s="145"/>
      <c r="AF149" s="145"/>
      <c r="AG149" s="145" t="s">
        <v>133</v>
      </c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2" x14ac:dyDescent="0.25">
      <c r="A150" s="152"/>
      <c r="B150" s="153"/>
      <c r="C150" s="564" t="s">
        <v>301</v>
      </c>
      <c r="D150" s="565"/>
      <c r="E150" s="565"/>
      <c r="F150" s="565"/>
      <c r="G150" s="565"/>
      <c r="H150" s="155"/>
      <c r="I150" s="155"/>
      <c r="J150" s="155"/>
      <c r="K150" s="155"/>
      <c r="L150" s="155"/>
      <c r="M150" s="155"/>
      <c r="N150" s="154"/>
      <c r="O150" s="154"/>
      <c r="P150" s="154"/>
      <c r="Q150" s="154"/>
      <c r="R150" s="155"/>
      <c r="S150" s="155"/>
      <c r="T150" s="155"/>
      <c r="U150" s="155"/>
      <c r="V150" s="155"/>
      <c r="W150" s="155"/>
      <c r="X150" s="155"/>
      <c r="Y150" s="155"/>
      <c r="Z150" s="145"/>
      <c r="AA150" s="145"/>
      <c r="AB150" s="145"/>
      <c r="AC150" s="145"/>
      <c r="AD150" s="145"/>
      <c r="AE150" s="145"/>
      <c r="AF150" s="145"/>
      <c r="AG150" s="145" t="s">
        <v>135</v>
      </c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ht="30.6" outlineLevel="2" x14ac:dyDescent="0.25">
      <c r="A151" s="152"/>
      <c r="B151" s="153"/>
      <c r="C151" s="183" t="s">
        <v>302</v>
      </c>
      <c r="D151" s="157"/>
      <c r="E151" s="158">
        <v>3.0779999999999998</v>
      </c>
      <c r="F151" s="155"/>
      <c r="G151" s="155"/>
      <c r="H151" s="155"/>
      <c r="I151" s="155"/>
      <c r="J151" s="155"/>
      <c r="K151" s="155"/>
      <c r="L151" s="155"/>
      <c r="M151" s="155"/>
      <c r="N151" s="154"/>
      <c r="O151" s="154"/>
      <c r="P151" s="154"/>
      <c r="Q151" s="154"/>
      <c r="R151" s="155"/>
      <c r="S151" s="155"/>
      <c r="T151" s="155"/>
      <c r="U151" s="155"/>
      <c r="V151" s="155"/>
      <c r="W151" s="155"/>
      <c r="X151" s="155"/>
      <c r="Y151" s="155"/>
      <c r="Z151" s="145"/>
      <c r="AA151" s="145"/>
      <c r="AB151" s="145"/>
      <c r="AC151" s="145"/>
      <c r="AD151" s="145"/>
      <c r="AE151" s="145"/>
      <c r="AF151" s="145"/>
      <c r="AG151" s="145" t="s">
        <v>137</v>
      </c>
      <c r="AH151" s="145">
        <v>0</v>
      </c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BH151" s="145"/>
    </row>
    <row r="152" spans="1:60" outlineLevel="3" x14ac:dyDescent="0.25">
      <c r="A152" s="152"/>
      <c r="B152" s="153"/>
      <c r="C152" s="183" t="s">
        <v>303</v>
      </c>
      <c r="D152" s="157"/>
      <c r="E152" s="158">
        <v>2.2200000000000002</v>
      </c>
      <c r="F152" s="155"/>
      <c r="G152" s="155"/>
      <c r="H152" s="155"/>
      <c r="I152" s="155"/>
      <c r="J152" s="155"/>
      <c r="K152" s="155"/>
      <c r="L152" s="155"/>
      <c r="M152" s="155"/>
      <c r="N152" s="154"/>
      <c r="O152" s="154"/>
      <c r="P152" s="154"/>
      <c r="Q152" s="154"/>
      <c r="R152" s="155"/>
      <c r="S152" s="155"/>
      <c r="T152" s="155"/>
      <c r="U152" s="155"/>
      <c r="V152" s="155"/>
      <c r="W152" s="155"/>
      <c r="X152" s="155"/>
      <c r="Y152" s="155"/>
      <c r="Z152" s="145"/>
      <c r="AA152" s="145"/>
      <c r="AB152" s="145"/>
      <c r="AC152" s="145"/>
      <c r="AD152" s="145"/>
      <c r="AE152" s="145"/>
      <c r="AF152" s="145"/>
      <c r="AG152" s="145" t="s">
        <v>137</v>
      </c>
      <c r="AH152" s="145">
        <v>0</v>
      </c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ht="20.399999999999999" outlineLevel="1" x14ac:dyDescent="0.25">
      <c r="A153" s="168">
        <v>46</v>
      </c>
      <c r="B153" s="169" t="s">
        <v>304</v>
      </c>
      <c r="C153" s="182" t="s">
        <v>305</v>
      </c>
      <c r="D153" s="170" t="s">
        <v>148</v>
      </c>
      <c r="E153" s="171">
        <v>4.8570000000000002</v>
      </c>
      <c r="F153" s="172"/>
      <c r="G153" s="173">
        <f>ROUND(E153*F153,2)</f>
        <v>0</v>
      </c>
      <c r="H153" s="156">
        <v>3562.74</v>
      </c>
      <c r="I153" s="155">
        <f>ROUND(E153*H153,2)</f>
        <v>17304.23</v>
      </c>
      <c r="J153" s="156">
        <v>1037.26</v>
      </c>
      <c r="K153" s="155">
        <f>ROUND(E153*J153,2)</f>
        <v>5037.97</v>
      </c>
      <c r="L153" s="155">
        <v>21</v>
      </c>
      <c r="M153" s="155">
        <f>G153*(1+L153/100)</f>
        <v>0</v>
      </c>
      <c r="N153" s="154">
        <v>2.323</v>
      </c>
      <c r="O153" s="154">
        <f>ROUND(E153*N153,2)</f>
        <v>11.28</v>
      </c>
      <c r="P153" s="154">
        <v>0</v>
      </c>
      <c r="Q153" s="154">
        <f>ROUND(E153*P153,2)</f>
        <v>0</v>
      </c>
      <c r="R153" s="155"/>
      <c r="S153" s="155" t="s">
        <v>838</v>
      </c>
      <c r="T153" s="155" t="s">
        <v>838</v>
      </c>
      <c r="U153" s="155">
        <v>2.3170000000000002</v>
      </c>
      <c r="V153" s="155">
        <f>ROUND(E153*U153,2)</f>
        <v>11.25</v>
      </c>
      <c r="W153" s="155"/>
      <c r="X153" s="155" t="s">
        <v>131</v>
      </c>
      <c r="Y153" s="155" t="s">
        <v>132</v>
      </c>
      <c r="Z153" s="145"/>
      <c r="AA153" s="145"/>
      <c r="AB153" s="145"/>
      <c r="AC153" s="145"/>
      <c r="AD153" s="145"/>
      <c r="AE153" s="145"/>
      <c r="AF153" s="145"/>
      <c r="AG153" s="145" t="s">
        <v>133</v>
      </c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2" x14ac:dyDescent="0.25">
      <c r="A154" s="152"/>
      <c r="B154" s="153"/>
      <c r="C154" s="564" t="s">
        <v>301</v>
      </c>
      <c r="D154" s="565"/>
      <c r="E154" s="565"/>
      <c r="F154" s="565"/>
      <c r="G154" s="565"/>
      <c r="H154" s="155"/>
      <c r="I154" s="155"/>
      <c r="J154" s="155"/>
      <c r="K154" s="155"/>
      <c r="L154" s="155"/>
      <c r="M154" s="155"/>
      <c r="N154" s="154"/>
      <c r="O154" s="154"/>
      <c r="P154" s="154"/>
      <c r="Q154" s="154"/>
      <c r="R154" s="155"/>
      <c r="S154" s="155"/>
      <c r="T154" s="155"/>
      <c r="U154" s="155"/>
      <c r="V154" s="155"/>
      <c r="W154" s="155"/>
      <c r="X154" s="155"/>
      <c r="Y154" s="155"/>
      <c r="Z154" s="145"/>
      <c r="AA154" s="145"/>
      <c r="AB154" s="145"/>
      <c r="AC154" s="145"/>
      <c r="AD154" s="145"/>
      <c r="AE154" s="145"/>
      <c r="AF154" s="145"/>
      <c r="AG154" s="145" t="s">
        <v>135</v>
      </c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2" x14ac:dyDescent="0.25">
      <c r="A155" s="152"/>
      <c r="B155" s="153"/>
      <c r="C155" s="183" t="s">
        <v>306</v>
      </c>
      <c r="D155" s="157"/>
      <c r="E155" s="158">
        <v>4.8570000000000002</v>
      </c>
      <c r="F155" s="155"/>
      <c r="G155" s="155"/>
      <c r="H155" s="155"/>
      <c r="I155" s="155"/>
      <c r="J155" s="155"/>
      <c r="K155" s="155"/>
      <c r="L155" s="155"/>
      <c r="M155" s="155"/>
      <c r="N155" s="154"/>
      <c r="O155" s="154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5"/>
      <c r="AA155" s="145"/>
      <c r="AB155" s="145"/>
      <c r="AC155" s="145"/>
      <c r="AD155" s="145"/>
      <c r="AE155" s="145"/>
      <c r="AF155" s="145"/>
      <c r="AG155" s="145" t="s">
        <v>137</v>
      </c>
      <c r="AH155" s="145">
        <v>0</v>
      </c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1" x14ac:dyDescent="0.25">
      <c r="A156" s="168">
        <v>47</v>
      </c>
      <c r="B156" s="169" t="s">
        <v>307</v>
      </c>
      <c r="C156" s="182" t="s">
        <v>308</v>
      </c>
      <c r="D156" s="170" t="s">
        <v>148</v>
      </c>
      <c r="E156" s="171">
        <v>4.8570000000000002</v>
      </c>
      <c r="F156" s="172"/>
      <c r="G156" s="173">
        <f>ROUND(E156*F156,2)</f>
        <v>0</v>
      </c>
      <c r="H156" s="156">
        <v>0</v>
      </c>
      <c r="I156" s="155">
        <f>ROUND(E156*H156,2)</f>
        <v>0</v>
      </c>
      <c r="J156" s="156">
        <v>89.6</v>
      </c>
      <c r="K156" s="155">
        <f>ROUND(E156*J156,2)</f>
        <v>435.19</v>
      </c>
      <c r="L156" s="155">
        <v>21</v>
      </c>
      <c r="M156" s="155">
        <f>G156*(1+L156/100)</f>
        <v>0</v>
      </c>
      <c r="N156" s="154">
        <v>0</v>
      </c>
      <c r="O156" s="154">
        <f>ROUND(E156*N156,2)</f>
        <v>0</v>
      </c>
      <c r="P156" s="154">
        <v>0</v>
      </c>
      <c r="Q156" s="154">
        <f>ROUND(E156*P156,2)</f>
        <v>0</v>
      </c>
      <c r="R156" s="155"/>
      <c r="S156" s="155" t="s">
        <v>838</v>
      </c>
      <c r="T156" s="155" t="s">
        <v>838</v>
      </c>
      <c r="U156" s="155">
        <v>0.188</v>
      </c>
      <c r="V156" s="155">
        <f>ROUND(E156*U156,2)</f>
        <v>0.91</v>
      </c>
      <c r="W156" s="155"/>
      <c r="X156" s="155" t="s">
        <v>131</v>
      </c>
      <c r="Y156" s="155" t="s">
        <v>132</v>
      </c>
      <c r="Z156" s="145"/>
      <c r="AA156" s="145"/>
      <c r="AB156" s="145"/>
      <c r="AC156" s="145"/>
      <c r="AD156" s="145"/>
      <c r="AE156" s="145"/>
      <c r="AF156" s="145"/>
      <c r="AG156" s="145" t="s">
        <v>133</v>
      </c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2" x14ac:dyDescent="0.25">
      <c r="A157" s="152"/>
      <c r="B157" s="153"/>
      <c r="C157" s="183" t="s">
        <v>309</v>
      </c>
      <c r="D157" s="157"/>
      <c r="E157" s="158">
        <v>4.8570000000000002</v>
      </c>
      <c r="F157" s="155"/>
      <c r="G157" s="155"/>
      <c r="H157" s="155"/>
      <c r="I157" s="155"/>
      <c r="J157" s="155"/>
      <c r="K157" s="155"/>
      <c r="L157" s="155"/>
      <c r="M157" s="155"/>
      <c r="N157" s="154"/>
      <c r="O157" s="154"/>
      <c r="P157" s="154"/>
      <c r="Q157" s="154"/>
      <c r="R157" s="155"/>
      <c r="S157" s="155"/>
      <c r="T157" s="155"/>
      <c r="U157" s="155"/>
      <c r="V157" s="155"/>
      <c r="W157" s="155"/>
      <c r="X157" s="155"/>
      <c r="Y157" s="155"/>
      <c r="Z157" s="145"/>
      <c r="AA157" s="145"/>
      <c r="AB157" s="145"/>
      <c r="AC157" s="145"/>
      <c r="AD157" s="145"/>
      <c r="AE157" s="145"/>
      <c r="AF157" s="145"/>
      <c r="AG157" s="145" t="s">
        <v>137</v>
      </c>
      <c r="AH157" s="145">
        <v>5</v>
      </c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1" x14ac:dyDescent="0.25">
      <c r="A158" s="168">
        <v>48</v>
      </c>
      <c r="B158" s="169" t="s">
        <v>310</v>
      </c>
      <c r="C158" s="182" t="s">
        <v>311</v>
      </c>
      <c r="D158" s="170" t="s">
        <v>148</v>
      </c>
      <c r="E158" s="171">
        <v>5.298</v>
      </c>
      <c r="F158" s="172"/>
      <c r="G158" s="173">
        <f>ROUND(E158*F158,2)</f>
        <v>0</v>
      </c>
      <c r="H158" s="156">
        <v>0</v>
      </c>
      <c r="I158" s="155">
        <f>ROUND(E158*H158,2)</f>
        <v>0</v>
      </c>
      <c r="J158" s="156">
        <v>355</v>
      </c>
      <c r="K158" s="155">
        <f>ROUND(E158*J158,2)</f>
        <v>1880.79</v>
      </c>
      <c r="L158" s="155">
        <v>21</v>
      </c>
      <c r="M158" s="155">
        <f>G158*(1+L158/100)</f>
        <v>0</v>
      </c>
      <c r="N158" s="154">
        <v>0</v>
      </c>
      <c r="O158" s="154">
        <f>ROUND(E158*N158,2)</f>
        <v>0</v>
      </c>
      <c r="P158" s="154">
        <v>0</v>
      </c>
      <c r="Q158" s="154">
        <f>ROUND(E158*P158,2)</f>
        <v>0</v>
      </c>
      <c r="R158" s="155"/>
      <c r="S158" s="155" t="s">
        <v>838</v>
      </c>
      <c r="T158" s="155" t="s">
        <v>838</v>
      </c>
      <c r="U158" s="155">
        <v>0.68</v>
      </c>
      <c r="V158" s="155">
        <f>ROUND(E158*U158,2)</f>
        <v>3.6</v>
      </c>
      <c r="W158" s="155"/>
      <c r="X158" s="155" t="s">
        <v>131</v>
      </c>
      <c r="Y158" s="155" t="s">
        <v>132</v>
      </c>
      <c r="Z158" s="145"/>
      <c r="AA158" s="145"/>
      <c r="AB158" s="145"/>
      <c r="AC158" s="145"/>
      <c r="AD158" s="145"/>
      <c r="AE158" s="145"/>
      <c r="AF158" s="145"/>
      <c r="AG158" s="145" t="s">
        <v>133</v>
      </c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2" x14ac:dyDescent="0.25">
      <c r="A159" s="152"/>
      <c r="B159" s="153"/>
      <c r="C159" s="183" t="s">
        <v>312</v>
      </c>
      <c r="D159" s="157"/>
      <c r="E159" s="158">
        <v>5.298</v>
      </c>
      <c r="F159" s="155"/>
      <c r="G159" s="155"/>
      <c r="H159" s="155"/>
      <c r="I159" s="155"/>
      <c r="J159" s="155"/>
      <c r="K159" s="155"/>
      <c r="L159" s="155"/>
      <c r="M159" s="155"/>
      <c r="N159" s="154"/>
      <c r="O159" s="154"/>
      <c r="P159" s="154"/>
      <c r="Q159" s="154"/>
      <c r="R159" s="155"/>
      <c r="S159" s="155"/>
      <c r="T159" s="155"/>
      <c r="U159" s="155"/>
      <c r="V159" s="155"/>
      <c r="W159" s="155"/>
      <c r="X159" s="155"/>
      <c r="Y159" s="155"/>
      <c r="Z159" s="145"/>
      <c r="AA159" s="145"/>
      <c r="AB159" s="145"/>
      <c r="AC159" s="145"/>
      <c r="AD159" s="145"/>
      <c r="AE159" s="145"/>
      <c r="AF159" s="145"/>
      <c r="AG159" s="145" t="s">
        <v>137</v>
      </c>
      <c r="AH159" s="145">
        <v>5</v>
      </c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1" x14ac:dyDescent="0.25">
      <c r="A160" s="168">
        <v>49</v>
      </c>
      <c r="B160" s="169" t="s">
        <v>313</v>
      </c>
      <c r="C160" s="182" t="s">
        <v>314</v>
      </c>
      <c r="D160" s="170" t="s">
        <v>148</v>
      </c>
      <c r="E160" s="171">
        <v>10.154999999999999</v>
      </c>
      <c r="F160" s="172"/>
      <c r="G160" s="173">
        <f>ROUND(E160*F160,2)</f>
        <v>0</v>
      </c>
      <c r="H160" s="156">
        <v>0</v>
      </c>
      <c r="I160" s="155">
        <f>ROUND(E160*H160,2)</f>
        <v>0</v>
      </c>
      <c r="J160" s="156">
        <v>108</v>
      </c>
      <c r="K160" s="155">
        <f>ROUND(E160*J160,2)</f>
        <v>1096.74</v>
      </c>
      <c r="L160" s="155">
        <v>21</v>
      </c>
      <c r="M160" s="155">
        <f>G160*(1+L160/100)</f>
        <v>0</v>
      </c>
      <c r="N160" s="154">
        <v>0</v>
      </c>
      <c r="O160" s="154">
        <f>ROUND(E160*N160,2)</f>
        <v>0</v>
      </c>
      <c r="P160" s="154">
        <v>0</v>
      </c>
      <c r="Q160" s="154">
        <f>ROUND(E160*P160,2)</f>
        <v>0</v>
      </c>
      <c r="R160" s="155"/>
      <c r="S160" s="155" t="s">
        <v>838</v>
      </c>
      <c r="T160" s="155" t="s">
        <v>838</v>
      </c>
      <c r="U160" s="155">
        <v>0.21</v>
      </c>
      <c r="V160" s="155">
        <f>ROUND(E160*U160,2)</f>
        <v>2.13</v>
      </c>
      <c r="W160" s="155"/>
      <c r="X160" s="155" t="s">
        <v>131</v>
      </c>
      <c r="Y160" s="155" t="s">
        <v>132</v>
      </c>
      <c r="Z160" s="145"/>
      <c r="AA160" s="145"/>
      <c r="AB160" s="145"/>
      <c r="AC160" s="145"/>
      <c r="AD160" s="145"/>
      <c r="AE160" s="145"/>
      <c r="AF160" s="145"/>
      <c r="AG160" s="145" t="s">
        <v>133</v>
      </c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2" x14ac:dyDescent="0.25">
      <c r="A161" s="152"/>
      <c r="B161" s="153"/>
      <c r="C161" s="183" t="s">
        <v>312</v>
      </c>
      <c r="D161" s="157"/>
      <c r="E161" s="158">
        <v>5.298</v>
      </c>
      <c r="F161" s="155"/>
      <c r="G161" s="155"/>
      <c r="H161" s="155"/>
      <c r="I161" s="155"/>
      <c r="J161" s="155"/>
      <c r="K161" s="155"/>
      <c r="L161" s="155"/>
      <c r="M161" s="155"/>
      <c r="N161" s="154"/>
      <c r="O161" s="154"/>
      <c r="P161" s="154"/>
      <c r="Q161" s="154"/>
      <c r="R161" s="155"/>
      <c r="S161" s="155"/>
      <c r="T161" s="155"/>
      <c r="U161" s="155"/>
      <c r="V161" s="155"/>
      <c r="W161" s="155"/>
      <c r="X161" s="155"/>
      <c r="Y161" s="155"/>
      <c r="Z161" s="145"/>
      <c r="AA161" s="145"/>
      <c r="AB161" s="145"/>
      <c r="AC161" s="145"/>
      <c r="AD161" s="145"/>
      <c r="AE161" s="145"/>
      <c r="AF161" s="145"/>
      <c r="AG161" s="145" t="s">
        <v>137</v>
      </c>
      <c r="AH161" s="145">
        <v>5</v>
      </c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outlineLevel="3" x14ac:dyDescent="0.25">
      <c r="A162" s="152"/>
      <c r="B162" s="153"/>
      <c r="C162" s="183" t="s">
        <v>309</v>
      </c>
      <c r="D162" s="157"/>
      <c r="E162" s="158">
        <v>4.8570000000000002</v>
      </c>
      <c r="F162" s="155"/>
      <c r="G162" s="155"/>
      <c r="H162" s="155"/>
      <c r="I162" s="155"/>
      <c r="J162" s="155"/>
      <c r="K162" s="155"/>
      <c r="L162" s="155"/>
      <c r="M162" s="155"/>
      <c r="N162" s="154"/>
      <c r="O162" s="154"/>
      <c r="P162" s="154"/>
      <c r="Q162" s="154"/>
      <c r="R162" s="155"/>
      <c r="S162" s="155"/>
      <c r="T162" s="155"/>
      <c r="U162" s="155"/>
      <c r="V162" s="155"/>
      <c r="W162" s="155"/>
      <c r="X162" s="155"/>
      <c r="Y162" s="155"/>
      <c r="Z162" s="145"/>
      <c r="AA162" s="145"/>
      <c r="AB162" s="145"/>
      <c r="AC162" s="145"/>
      <c r="AD162" s="145"/>
      <c r="AE162" s="145"/>
      <c r="AF162" s="145"/>
      <c r="AG162" s="145" t="s">
        <v>137</v>
      </c>
      <c r="AH162" s="145">
        <v>5</v>
      </c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1" x14ac:dyDescent="0.25">
      <c r="A163" s="168">
        <v>50</v>
      </c>
      <c r="B163" s="169" t="s">
        <v>315</v>
      </c>
      <c r="C163" s="182" t="s">
        <v>316</v>
      </c>
      <c r="D163" s="170" t="s">
        <v>140</v>
      </c>
      <c r="E163" s="171">
        <v>14.4</v>
      </c>
      <c r="F163" s="172"/>
      <c r="G163" s="173">
        <f>ROUND(E163*F163,2)</f>
        <v>0</v>
      </c>
      <c r="H163" s="156">
        <v>195.98</v>
      </c>
      <c r="I163" s="155">
        <f>ROUND(E163*H163,2)</f>
        <v>2822.11</v>
      </c>
      <c r="J163" s="156">
        <v>208.02</v>
      </c>
      <c r="K163" s="155">
        <f>ROUND(E163*J163,2)</f>
        <v>2995.49</v>
      </c>
      <c r="L163" s="155">
        <v>21</v>
      </c>
      <c r="M163" s="155">
        <f>G163*(1+L163/100)</f>
        <v>0</v>
      </c>
      <c r="N163" s="154">
        <v>1.41E-2</v>
      </c>
      <c r="O163" s="154">
        <f>ROUND(E163*N163,2)</f>
        <v>0.2</v>
      </c>
      <c r="P163" s="154">
        <v>0</v>
      </c>
      <c r="Q163" s="154">
        <f>ROUND(E163*P163,2)</f>
        <v>0</v>
      </c>
      <c r="R163" s="155"/>
      <c r="S163" s="155" t="s">
        <v>838</v>
      </c>
      <c r="T163" s="155" t="s">
        <v>838</v>
      </c>
      <c r="U163" s="155">
        <v>0.4</v>
      </c>
      <c r="V163" s="155">
        <f>ROUND(E163*U163,2)</f>
        <v>5.76</v>
      </c>
      <c r="W163" s="155"/>
      <c r="X163" s="155" t="s">
        <v>131</v>
      </c>
      <c r="Y163" s="155" t="s">
        <v>132</v>
      </c>
      <c r="Z163" s="145"/>
      <c r="AA163" s="145"/>
      <c r="AB163" s="145"/>
      <c r="AC163" s="145"/>
      <c r="AD163" s="145"/>
      <c r="AE163" s="145"/>
      <c r="AF163" s="145"/>
      <c r="AG163" s="145" t="s">
        <v>133</v>
      </c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outlineLevel="2" x14ac:dyDescent="0.25">
      <c r="A164" s="152"/>
      <c r="B164" s="153"/>
      <c r="C164" s="183" t="s">
        <v>317</v>
      </c>
      <c r="D164" s="157"/>
      <c r="E164" s="158">
        <v>4.9000000000000004</v>
      </c>
      <c r="F164" s="155"/>
      <c r="G164" s="155"/>
      <c r="H164" s="155"/>
      <c r="I164" s="155"/>
      <c r="J164" s="155"/>
      <c r="K164" s="155"/>
      <c r="L164" s="155"/>
      <c r="M164" s="155"/>
      <c r="N164" s="154"/>
      <c r="O164" s="154"/>
      <c r="P164" s="154"/>
      <c r="Q164" s="154"/>
      <c r="R164" s="155"/>
      <c r="S164" s="155"/>
      <c r="T164" s="155"/>
      <c r="U164" s="155"/>
      <c r="V164" s="155"/>
      <c r="W164" s="155"/>
      <c r="X164" s="155"/>
      <c r="Y164" s="155"/>
      <c r="Z164" s="145"/>
      <c r="AA164" s="145"/>
      <c r="AB164" s="145"/>
      <c r="AC164" s="145"/>
      <c r="AD164" s="145"/>
      <c r="AE164" s="145"/>
      <c r="AF164" s="145"/>
      <c r="AG164" s="145" t="s">
        <v>137</v>
      </c>
      <c r="AH164" s="145">
        <v>0</v>
      </c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ht="20.399999999999999" outlineLevel="3" x14ac:dyDescent="0.25">
      <c r="A165" s="152"/>
      <c r="B165" s="153"/>
      <c r="C165" s="183" t="s">
        <v>318</v>
      </c>
      <c r="D165" s="157"/>
      <c r="E165" s="158">
        <v>9.5</v>
      </c>
      <c r="F165" s="155"/>
      <c r="G165" s="155"/>
      <c r="H165" s="155"/>
      <c r="I165" s="155"/>
      <c r="J165" s="155"/>
      <c r="K165" s="155"/>
      <c r="L165" s="155"/>
      <c r="M165" s="155"/>
      <c r="N165" s="154"/>
      <c r="O165" s="154"/>
      <c r="P165" s="154"/>
      <c r="Q165" s="154"/>
      <c r="R165" s="155"/>
      <c r="S165" s="155"/>
      <c r="T165" s="155"/>
      <c r="U165" s="155"/>
      <c r="V165" s="155"/>
      <c r="W165" s="155"/>
      <c r="X165" s="155"/>
      <c r="Y165" s="155"/>
      <c r="Z165" s="145"/>
      <c r="AA165" s="145"/>
      <c r="AB165" s="145"/>
      <c r="AC165" s="145"/>
      <c r="AD165" s="145"/>
      <c r="AE165" s="145"/>
      <c r="AF165" s="145"/>
      <c r="AG165" s="145" t="s">
        <v>137</v>
      </c>
      <c r="AH165" s="145">
        <v>0</v>
      </c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1" x14ac:dyDescent="0.25">
      <c r="A166" s="168">
        <v>51</v>
      </c>
      <c r="B166" s="169" t="s">
        <v>319</v>
      </c>
      <c r="C166" s="182" t="s">
        <v>320</v>
      </c>
      <c r="D166" s="170" t="s">
        <v>140</v>
      </c>
      <c r="E166" s="171">
        <v>14.4</v>
      </c>
      <c r="F166" s="172"/>
      <c r="G166" s="173">
        <f>ROUND(E166*F166,2)</f>
        <v>0</v>
      </c>
      <c r="H166" s="156">
        <v>0</v>
      </c>
      <c r="I166" s="155">
        <f>ROUND(E166*H166,2)</f>
        <v>0</v>
      </c>
      <c r="J166" s="156">
        <v>114.5</v>
      </c>
      <c r="K166" s="155">
        <f>ROUND(E166*J166,2)</f>
        <v>1648.8</v>
      </c>
      <c r="L166" s="155">
        <v>21</v>
      </c>
      <c r="M166" s="155">
        <f>G166*(1+L166/100)</f>
        <v>0</v>
      </c>
      <c r="N166" s="154">
        <v>0</v>
      </c>
      <c r="O166" s="154">
        <f>ROUND(E166*N166,2)</f>
        <v>0</v>
      </c>
      <c r="P166" s="154">
        <v>0</v>
      </c>
      <c r="Q166" s="154">
        <f>ROUND(E166*P166,2)</f>
        <v>0</v>
      </c>
      <c r="R166" s="155"/>
      <c r="S166" s="155" t="s">
        <v>838</v>
      </c>
      <c r="T166" s="155" t="s">
        <v>838</v>
      </c>
      <c r="U166" s="155">
        <v>0.24</v>
      </c>
      <c r="V166" s="155">
        <f>ROUND(E166*U166,2)</f>
        <v>3.46</v>
      </c>
      <c r="W166" s="155"/>
      <c r="X166" s="155" t="s">
        <v>131</v>
      </c>
      <c r="Y166" s="155" t="s">
        <v>132</v>
      </c>
      <c r="Z166" s="145"/>
      <c r="AA166" s="145"/>
      <c r="AB166" s="145"/>
      <c r="AC166" s="145"/>
      <c r="AD166" s="145"/>
      <c r="AE166" s="145"/>
      <c r="AF166" s="145"/>
      <c r="AG166" s="145" t="s">
        <v>133</v>
      </c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2" x14ac:dyDescent="0.25">
      <c r="A167" s="152"/>
      <c r="B167" s="153"/>
      <c r="C167" s="183" t="s">
        <v>321</v>
      </c>
      <c r="D167" s="157"/>
      <c r="E167" s="158">
        <v>14.4</v>
      </c>
      <c r="F167" s="155"/>
      <c r="G167" s="155"/>
      <c r="H167" s="155"/>
      <c r="I167" s="155"/>
      <c r="J167" s="155"/>
      <c r="K167" s="155"/>
      <c r="L167" s="155"/>
      <c r="M167" s="155"/>
      <c r="N167" s="154"/>
      <c r="O167" s="154"/>
      <c r="P167" s="154"/>
      <c r="Q167" s="154"/>
      <c r="R167" s="155"/>
      <c r="S167" s="155"/>
      <c r="T167" s="155"/>
      <c r="U167" s="155"/>
      <c r="V167" s="155"/>
      <c r="W167" s="155"/>
      <c r="X167" s="155"/>
      <c r="Y167" s="155"/>
      <c r="Z167" s="145"/>
      <c r="AA167" s="145"/>
      <c r="AB167" s="145"/>
      <c r="AC167" s="145"/>
      <c r="AD167" s="145"/>
      <c r="AE167" s="145"/>
      <c r="AF167" s="145"/>
      <c r="AG167" s="145" t="s">
        <v>137</v>
      </c>
      <c r="AH167" s="145">
        <v>5</v>
      </c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ht="20.399999999999999" outlineLevel="1" x14ac:dyDescent="0.25">
      <c r="A168" s="168">
        <v>52</v>
      </c>
      <c r="B168" s="169" t="s">
        <v>322</v>
      </c>
      <c r="C168" s="182" t="s">
        <v>323</v>
      </c>
      <c r="D168" s="170" t="s">
        <v>199</v>
      </c>
      <c r="E168" s="171">
        <v>8.3110000000000003E-2</v>
      </c>
      <c r="F168" s="172"/>
      <c r="G168" s="173">
        <f>ROUND(E168*F168,2)</f>
        <v>0</v>
      </c>
      <c r="H168" s="156">
        <v>42040.99</v>
      </c>
      <c r="I168" s="155">
        <f>ROUND(E168*H168,2)</f>
        <v>3494.03</v>
      </c>
      <c r="J168" s="156">
        <v>7929.01</v>
      </c>
      <c r="K168" s="155">
        <f>ROUND(E168*J168,2)</f>
        <v>658.98</v>
      </c>
      <c r="L168" s="155">
        <v>21</v>
      </c>
      <c r="M168" s="155">
        <f>G168*(1+L168/100)</f>
        <v>0</v>
      </c>
      <c r="N168" s="154">
        <v>1.0662499999999999</v>
      </c>
      <c r="O168" s="154">
        <f>ROUND(E168*N168,2)</f>
        <v>0.09</v>
      </c>
      <c r="P168" s="154">
        <v>0</v>
      </c>
      <c r="Q168" s="154">
        <f>ROUND(E168*P168,2)</f>
        <v>0</v>
      </c>
      <c r="R168" s="155"/>
      <c r="S168" s="155" t="s">
        <v>838</v>
      </c>
      <c r="T168" s="155" t="s">
        <v>838</v>
      </c>
      <c r="U168" s="155">
        <v>15.23</v>
      </c>
      <c r="V168" s="155">
        <f>ROUND(E168*U168,2)</f>
        <v>1.27</v>
      </c>
      <c r="W168" s="155"/>
      <c r="X168" s="155" t="s">
        <v>131</v>
      </c>
      <c r="Y168" s="155" t="s">
        <v>132</v>
      </c>
      <c r="Z168" s="145"/>
      <c r="AA168" s="145"/>
      <c r="AB168" s="145"/>
      <c r="AC168" s="145"/>
      <c r="AD168" s="145"/>
      <c r="AE168" s="145"/>
      <c r="AF168" s="145"/>
      <c r="AG168" s="145" t="s">
        <v>133</v>
      </c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2" x14ac:dyDescent="0.25">
      <c r="A169" s="152"/>
      <c r="B169" s="153"/>
      <c r="C169" s="183" t="s">
        <v>324</v>
      </c>
      <c r="D169" s="157"/>
      <c r="E169" s="158">
        <v>3.041E-2</v>
      </c>
      <c r="F169" s="155"/>
      <c r="G169" s="155"/>
      <c r="H169" s="155"/>
      <c r="I169" s="155"/>
      <c r="J169" s="155"/>
      <c r="K169" s="155"/>
      <c r="L169" s="155"/>
      <c r="M169" s="155"/>
      <c r="N169" s="154"/>
      <c r="O169" s="154"/>
      <c r="P169" s="154"/>
      <c r="Q169" s="154"/>
      <c r="R169" s="155"/>
      <c r="S169" s="155"/>
      <c r="T169" s="155"/>
      <c r="U169" s="155"/>
      <c r="V169" s="155"/>
      <c r="W169" s="155"/>
      <c r="X169" s="155"/>
      <c r="Y169" s="155"/>
      <c r="Z169" s="145"/>
      <c r="AA169" s="145"/>
      <c r="AB169" s="145"/>
      <c r="AC169" s="145"/>
      <c r="AD169" s="145"/>
      <c r="AE169" s="145"/>
      <c r="AF169" s="145"/>
      <c r="AG169" s="145" t="s">
        <v>137</v>
      </c>
      <c r="AH169" s="145">
        <v>0</v>
      </c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ht="20.399999999999999" outlineLevel="3" x14ac:dyDescent="0.25">
      <c r="A170" s="152"/>
      <c r="B170" s="153"/>
      <c r="C170" s="183" t="s">
        <v>325</v>
      </c>
      <c r="D170" s="157"/>
      <c r="E170" s="158">
        <v>5.2699999999999997E-2</v>
      </c>
      <c r="F170" s="155"/>
      <c r="G170" s="155"/>
      <c r="H170" s="155"/>
      <c r="I170" s="155"/>
      <c r="J170" s="155"/>
      <c r="K170" s="155"/>
      <c r="L170" s="155"/>
      <c r="M170" s="155"/>
      <c r="N170" s="154"/>
      <c r="O170" s="154"/>
      <c r="P170" s="154"/>
      <c r="Q170" s="154"/>
      <c r="R170" s="155"/>
      <c r="S170" s="155"/>
      <c r="T170" s="155"/>
      <c r="U170" s="155"/>
      <c r="V170" s="155"/>
      <c r="W170" s="155"/>
      <c r="X170" s="155"/>
      <c r="Y170" s="155"/>
      <c r="Z170" s="145"/>
      <c r="AA170" s="145"/>
      <c r="AB170" s="145"/>
      <c r="AC170" s="145"/>
      <c r="AD170" s="145"/>
      <c r="AE170" s="145"/>
      <c r="AF170" s="145"/>
      <c r="AG170" s="145" t="s">
        <v>137</v>
      </c>
      <c r="AH170" s="145">
        <v>0</v>
      </c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ht="20.399999999999999" outlineLevel="1" x14ac:dyDescent="0.25">
      <c r="A171" s="168">
        <v>53</v>
      </c>
      <c r="B171" s="169" t="s">
        <v>326</v>
      </c>
      <c r="C171" s="182" t="s">
        <v>327</v>
      </c>
      <c r="D171" s="170" t="s">
        <v>199</v>
      </c>
      <c r="E171" s="171">
        <v>0.15672</v>
      </c>
      <c r="F171" s="172"/>
      <c r="G171" s="173">
        <f>ROUND(E171*F171,2)</f>
        <v>0</v>
      </c>
      <c r="H171" s="156">
        <v>42380.99</v>
      </c>
      <c r="I171" s="155">
        <f>ROUND(E171*H171,2)</f>
        <v>6641.95</v>
      </c>
      <c r="J171" s="156">
        <v>7929.01</v>
      </c>
      <c r="K171" s="155">
        <f>ROUND(E171*J171,2)</f>
        <v>1242.6300000000001</v>
      </c>
      <c r="L171" s="155">
        <v>21</v>
      </c>
      <c r="M171" s="155">
        <f>G171*(1+L171/100)</f>
        <v>0</v>
      </c>
      <c r="N171" s="154">
        <v>1.0662499999999999</v>
      </c>
      <c r="O171" s="154">
        <f>ROUND(E171*N171,2)</f>
        <v>0.17</v>
      </c>
      <c r="P171" s="154">
        <v>0</v>
      </c>
      <c r="Q171" s="154">
        <f>ROUND(E171*P171,2)</f>
        <v>0</v>
      </c>
      <c r="R171" s="155"/>
      <c r="S171" s="155" t="s">
        <v>838</v>
      </c>
      <c r="T171" s="155" t="s">
        <v>838</v>
      </c>
      <c r="U171" s="155">
        <v>15.231</v>
      </c>
      <c r="V171" s="155">
        <f>ROUND(E171*U171,2)</f>
        <v>2.39</v>
      </c>
      <c r="W171" s="155"/>
      <c r="X171" s="155" t="s">
        <v>131</v>
      </c>
      <c r="Y171" s="155" t="s">
        <v>132</v>
      </c>
      <c r="Z171" s="145"/>
      <c r="AA171" s="145"/>
      <c r="AB171" s="145"/>
      <c r="AC171" s="145"/>
      <c r="AD171" s="145"/>
      <c r="AE171" s="145"/>
      <c r="AF171" s="145"/>
      <c r="AG171" s="145" t="s">
        <v>133</v>
      </c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outlineLevel="2" x14ac:dyDescent="0.25">
      <c r="A172" s="152"/>
      <c r="B172" s="153"/>
      <c r="C172" s="183" t="s">
        <v>328</v>
      </c>
      <c r="D172" s="157"/>
      <c r="E172" s="158">
        <v>0.15672</v>
      </c>
      <c r="F172" s="155"/>
      <c r="G172" s="155"/>
      <c r="H172" s="155"/>
      <c r="I172" s="155"/>
      <c r="J172" s="155"/>
      <c r="K172" s="155"/>
      <c r="L172" s="155"/>
      <c r="M172" s="155"/>
      <c r="N172" s="154"/>
      <c r="O172" s="154"/>
      <c r="P172" s="154"/>
      <c r="Q172" s="154"/>
      <c r="R172" s="155"/>
      <c r="S172" s="155"/>
      <c r="T172" s="155"/>
      <c r="U172" s="155"/>
      <c r="V172" s="155"/>
      <c r="W172" s="155"/>
      <c r="X172" s="155"/>
      <c r="Y172" s="155"/>
      <c r="Z172" s="145"/>
      <c r="AA172" s="145"/>
      <c r="AB172" s="145"/>
      <c r="AC172" s="145"/>
      <c r="AD172" s="145"/>
      <c r="AE172" s="145"/>
      <c r="AF172" s="145"/>
      <c r="AG172" s="145" t="s">
        <v>137</v>
      </c>
      <c r="AH172" s="145">
        <v>0</v>
      </c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outlineLevel="1" x14ac:dyDescent="0.25">
      <c r="A173" s="168">
        <v>54</v>
      </c>
      <c r="B173" s="169" t="s">
        <v>329</v>
      </c>
      <c r="C173" s="182" t="s">
        <v>330</v>
      </c>
      <c r="D173" s="170" t="s">
        <v>148</v>
      </c>
      <c r="E173" s="171">
        <v>55.232500000000002</v>
      </c>
      <c r="F173" s="172"/>
      <c r="G173" s="173">
        <f>ROUND(E173*F173,2)</f>
        <v>0</v>
      </c>
      <c r="H173" s="156">
        <v>0</v>
      </c>
      <c r="I173" s="155">
        <f>ROUND(E173*H173,2)</f>
        <v>0</v>
      </c>
      <c r="J173" s="156">
        <v>1455</v>
      </c>
      <c r="K173" s="155">
        <f>ROUND(E173*J173,2)</f>
        <v>80363.289999999994</v>
      </c>
      <c r="L173" s="155">
        <v>21</v>
      </c>
      <c r="M173" s="155">
        <f>G173*(1+L173/100)</f>
        <v>0</v>
      </c>
      <c r="N173" s="154">
        <v>1.837</v>
      </c>
      <c r="O173" s="154">
        <f>ROUND(E173*N173,2)</f>
        <v>101.46</v>
      </c>
      <c r="P173" s="154">
        <v>0</v>
      </c>
      <c r="Q173" s="154">
        <f>ROUND(E173*P173,2)</f>
        <v>0</v>
      </c>
      <c r="R173" s="155"/>
      <c r="S173" s="155" t="s">
        <v>130</v>
      </c>
      <c r="T173" s="155" t="s">
        <v>838</v>
      </c>
      <c r="U173" s="155">
        <v>1.8360000000000001</v>
      </c>
      <c r="V173" s="155">
        <f>ROUND(E173*U173,2)</f>
        <v>101.41</v>
      </c>
      <c r="W173" s="155"/>
      <c r="X173" s="155" t="s">
        <v>131</v>
      </c>
      <c r="Y173" s="155" t="s">
        <v>132</v>
      </c>
      <c r="Z173" s="145"/>
      <c r="AA173" s="145"/>
      <c r="AB173" s="145"/>
      <c r="AC173" s="145"/>
      <c r="AD173" s="145"/>
      <c r="AE173" s="145"/>
      <c r="AF173" s="145"/>
      <c r="AG173" s="145" t="s">
        <v>133</v>
      </c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2" x14ac:dyDescent="0.25">
      <c r="A174" s="152"/>
      <c r="B174" s="153"/>
      <c r="C174" s="183" t="s">
        <v>331</v>
      </c>
      <c r="D174" s="157"/>
      <c r="E174" s="158">
        <v>41.160499999999999</v>
      </c>
      <c r="F174" s="155"/>
      <c r="G174" s="155"/>
      <c r="H174" s="155"/>
      <c r="I174" s="155"/>
      <c r="J174" s="155"/>
      <c r="K174" s="155"/>
      <c r="L174" s="155"/>
      <c r="M174" s="155"/>
      <c r="N174" s="154"/>
      <c r="O174" s="154"/>
      <c r="P174" s="154"/>
      <c r="Q174" s="154"/>
      <c r="R174" s="155"/>
      <c r="S174" s="155"/>
      <c r="T174" s="155"/>
      <c r="U174" s="155"/>
      <c r="V174" s="155"/>
      <c r="W174" s="155"/>
      <c r="X174" s="155"/>
      <c r="Y174" s="155"/>
      <c r="Z174" s="145"/>
      <c r="AA174" s="145"/>
      <c r="AB174" s="145"/>
      <c r="AC174" s="145"/>
      <c r="AD174" s="145"/>
      <c r="AE174" s="145"/>
      <c r="AF174" s="145"/>
      <c r="AG174" s="145" t="s">
        <v>137</v>
      </c>
      <c r="AH174" s="145">
        <v>0</v>
      </c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3" x14ac:dyDescent="0.25">
      <c r="A175" s="152"/>
      <c r="B175" s="153"/>
      <c r="C175" s="183" t="s">
        <v>332</v>
      </c>
      <c r="D175" s="157"/>
      <c r="E175" s="158">
        <v>12.384499999999999</v>
      </c>
      <c r="F175" s="155"/>
      <c r="G175" s="155"/>
      <c r="H175" s="155"/>
      <c r="I175" s="155"/>
      <c r="J175" s="155"/>
      <c r="K175" s="155"/>
      <c r="L175" s="155"/>
      <c r="M175" s="155"/>
      <c r="N175" s="154"/>
      <c r="O175" s="154"/>
      <c r="P175" s="154"/>
      <c r="Q175" s="154"/>
      <c r="R175" s="155"/>
      <c r="S175" s="155"/>
      <c r="T175" s="155"/>
      <c r="U175" s="155"/>
      <c r="V175" s="155"/>
      <c r="W175" s="155"/>
      <c r="X175" s="155"/>
      <c r="Y175" s="155"/>
      <c r="Z175" s="145"/>
      <c r="AA175" s="145"/>
      <c r="AB175" s="145"/>
      <c r="AC175" s="145"/>
      <c r="AD175" s="145"/>
      <c r="AE175" s="145"/>
      <c r="AF175" s="145"/>
      <c r="AG175" s="145" t="s">
        <v>137</v>
      </c>
      <c r="AH175" s="145">
        <v>0</v>
      </c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3" x14ac:dyDescent="0.25">
      <c r="A176" s="152"/>
      <c r="B176" s="153"/>
      <c r="C176" s="183" t="s">
        <v>333</v>
      </c>
      <c r="D176" s="157"/>
      <c r="E176" s="158">
        <v>1.6875</v>
      </c>
      <c r="F176" s="155"/>
      <c r="G176" s="155"/>
      <c r="H176" s="155"/>
      <c r="I176" s="155"/>
      <c r="J176" s="155"/>
      <c r="K176" s="155"/>
      <c r="L176" s="155"/>
      <c r="M176" s="155"/>
      <c r="N176" s="154"/>
      <c r="O176" s="154"/>
      <c r="P176" s="154"/>
      <c r="Q176" s="154"/>
      <c r="R176" s="155"/>
      <c r="S176" s="155"/>
      <c r="T176" s="155"/>
      <c r="U176" s="155"/>
      <c r="V176" s="155"/>
      <c r="W176" s="155"/>
      <c r="X176" s="155"/>
      <c r="Y176" s="155"/>
      <c r="Z176" s="145"/>
      <c r="AA176" s="145"/>
      <c r="AB176" s="145"/>
      <c r="AC176" s="145"/>
      <c r="AD176" s="145"/>
      <c r="AE176" s="145"/>
      <c r="AF176" s="145"/>
      <c r="AG176" s="145" t="s">
        <v>137</v>
      </c>
      <c r="AH176" s="145">
        <v>0</v>
      </c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x14ac:dyDescent="0.25">
      <c r="A177" s="161" t="s">
        <v>125</v>
      </c>
      <c r="B177" s="162" t="s">
        <v>77</v>
      </c>
      <c r="C177" s="181" t="s">
        <v>78</v>
      </c>
      <c r="D177" s="163"/>
      <c r="E177" s="164"/>
      <c r="F177" s="165"/>
      <c r="G177" s="166">
        <f>SUMIF(AG178:AG183,"&lt;&gt;NOR",G178:G183)</f>
        <v>0</v>
      </c>
      <c r="H177" s="160"/>
      <c r="I177" s="160">
        <f>SUM(I178:I183)</f>
        <v>59499.7</v>
      </c>
      <c r="J177" s="160"/>
      <c r="K177" s="160">
        <f>SUM(K178:K183)</f>
        <v>130935.84</v>
      </c>
      <c r="L177" s="160"/>
      <c r="M177" s="160">
        <f>SUM(M178:M183)</f>
        <v>0</v>
      </c>
      <c r="N177" s="159"/>
      <c r="O177" s="159">
        <f>SUM(O178:O183)</f>
        <v>2.63</v>
      </c>
      <c r="P177" s="159"/>
      <c r="Q177" s="159">
        <f>SUM(Q178:Q183)</f>
        <v>0</v>
      </c>
      <c r="R177" s="160"/>
      <c r="S177" s="160"/>
      <c r="T177" s="160"/>
      <c r="U177" s="160"/>
      <c r="V177" s="160">
        <f>SUM(V178:V183)</f>
        <v>239.07</v>
      </c>
      <c r="W177" s="160"/>
      <c r="X177" s="160"/>
      <c r="Y177" s="160"/>
      <c r="AG177" t="s">
        <v>126</v>
      </c>
    </row>
    <row r="178" spans="1:60" outlineLevel="1" x14ac:dyDescent="0.25">
      <c r="A178" s="168">
        <v>55</v>
      </c>
      <c r="B178" s="169" t="s">
        <v>334</v>
      </c>
      <c r="C178" s="182" t="s">
        <v>335</v>
      </c>
      <c r="D178" s="170" t="s">
        <v>180</v>
      </c>
      <c r="E178" s="171">
        <v>144.72</v>
      </c>
      <c r="F178" s="172"/>
      <c r="G178" s="173">
        <f>ROUND(E178*F178,2)</f>
        <v>0</v>
      </c>
      <c r="H178" s="156">
        <v>259.67</v>
      </c>
      <c r="I178" s="155">
        <f>ROUND(E178*H178,2)</f>
        <v>37579.440000000002</v>
      </c>
      <c r="J178" s="156">
        <v>577.33000000000004</v>
      </c>
      <c r="K178" s="155">
        <f>ROUND(E178*J178,2)</f>
        <v>83551.199999999997</v>
      </c>
      <c r="L178" s="155">
        <v>21</v>
      </c>
      <c r="M178" s="155">
        <f>G178*(1+L178/100)</f>
        <v>0</v>
      </c>
      <c r="N178" s="154">
        <v>8.9099999999999995E-3</v>
      </c>
      <c r="O178" s="154">
        <f>ROUND(E178*N178,2)</f>
        <v>1.29</v>
      </c>
      <c r="P178" s="154">
        <v>0</v>
      </c>
      <c r="Q178" s="154">
        <f>ROUND(E178*P178,2)</f>
        <v>0</v>
      </c>
      <c r="R178" s="155"/>
      <c r="S178" s="155" t="s">
        <v>838</v>
      </c>
      <c r="T178" s="155" t="s">
        <v>838</v>
      </c>
      <c r="U178" s="155">
        <v>1.05</v>
      </c>
      <c r="V178" s="155">
        <f>ROUND(E178*U178,2)</f>
        <v>151.96</v>
      </c>
      <c r="W178" s="155"/>
      <c r="X178" s="155" t="s">
        <v>131</v>
      </c>
      <c r="Y178" s="155" t="s">
        <v>132</v>
      </c>
      <c r="Z178" s="145"/>
      <c r="AA178" s="145"/>
      <c r="AB178" s="145"/>
      <c r="AC178" s="145"/>
      <c r="AD178" s="145"/>
      <c r="AE178" s="145"/>
      <c r="AF178" s="145"/>
      <c r="AG178" s="145" t="s">
        <v>133</v>
      </c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outlineLevel="2" x14ac:dyDescent="0.25">
      <c r="A179" s="152"/>
      <c r="B179" s="153"/>
      <c r="C179" s="183" t="s">
        <v>336</v>
      </c>
      <c r="D179" s="157"/>
      <c r="E179" s="158">
        <v>92.97</v>
      </c>
      <c r="F179" s="155"/>
      <c r="G179" s="155"/>
      <c r="H179" s="155"/>
      <c r="I179" s="155"/>
      <c r="J179" s="155"/>
      <c r="K179" s="155"/>
      <c r="L179" s="155"/>
      <c r="M179" s="155"/>
      <c r="N179" s="154"/>
      <c r="O179" s="154"/>
      <c r="P179" s="154"/>
      <c r="Q179" s="154"/>
      <c r="R179" s="155"/>
      <c r="S179" s="155"/>
      <c r="T179" s="155"/>
      <c r="U179" s="155"/>
      <c r="V179" s="155"/>
      <c r="W179" s="155"/>
      <c r="X179" s="155"/>
      <c r="Y179" s="155"/>
      <c r="Z179" s="145"/>
      <c r="AA179" s="145"/>
      <c r="AB179" s="145"/>
      <c r="AC179" s="145"/>
      <c r="AD179" s="145"/>
      <c r="AE179" s="145"/>
      <c r="AF179" s="145"/>
      <c r="AG179" s="145" t="s">
        <v>137</v>
      </c>
      <c r="AH179" s="145">
        <v>0</v>
      </c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outlineLevel="3" x14ac:dyDescent="0.25">
      <c r="A180" s="152"/>
      <c r="B180" s="153"/>
      <c r="C180" s="183" t="s">
        <v>337</v>
      </c>
      <c r="D180" s="157"/>
      <c r="E180" s="158">
        <v>51.75</v>
      </c>
      <c r="F180" s="155"/>
      <c r="G180" s="155"/>
      <c r="H180" s="155"/>
      <c r="I180" s="155"/>
      <c r="J180" s="155"/>
      <c r="K180" s="155"/>
      <c r="L180" s="155"/>
      <c r="M180" s="155"/>
      <c r="N180" s="154"/>
      <c r="O180" s="154"/>
      <c r="P180" s="154"/>
      <c r="Q180" s="154"/>
      <c r="R180" s="155"/>
      <c r="S180" s="155"/>
      <c r="T180" s="155"/>
      <c r="U180" s="155"/>
      <c r="V180" s="155"/>
      <c r="W180" s="155"/>
      <c r="X180" s="155"/>
      <c r="Y180" s="155"/>
      <c r="Z180" s="145"/>
      <c r="AA180" s="145"/>
      <c r="AB180" s="145"/>
      <c r="AC180" s="145"/>
      <c r="AD180" s="145"/>
      <c r="AE180" s="145"/>
      <c r="AF180" s="145"/>
      <c r="AG180" s="145" t="s">
        <v>137</v>
      </c>
      <c r="AH180" s="145">
        <v>0</v>
      </c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ht="20.399999999999999" outlineLevel="1" x14ac:dyDescent="0.25">
      <c r="A181" s="168">
        <v>56</v>
      </c>
      <c r="B181" s="169" t="s">
        <v>338</v>
      </c>
      <c r="C181" s="182" t="s">
        <v>963</v>
      </c>
      <c r="D181" s="170" t="s">
        <v>180</v>
      </c>
      <c r="E181" s="171">
        <v>38.29</v>
      </c>
      <c r="F181" s="172"/>
      <c r="G181" s="173">
        <f>ROUND(E181*F181,2)</f>
        <v>0</v>
      </c>
      <c r="H181" s="156">
        <v>572.48</v>
      </c>
      <c r="I181" s="155">
        <f>ROUND(E181*H181,2)</f>
        <v>21920.26</v>
      </c>
      <c r="J181" s="156">
        <v>1237.52</v>
      </c>
      <c r="K181" s="155">
        <f>ROUND(E181*J181,2)</f>
        <v>47384.639999999999</v>
      </c>
      <c r="L181" s="155">
        <v>21</v>
      </c>
      <c r="M181" s="155">
        <f>G181*(1+L181/100)</f>
        <v>0</v>
      </c>
      <c r="N181" s="154">
        <v>3.4959999999999998E-2</v>
      </c>
      <c r="O181" s="154">
        <f>ROUND(E181*N181,2)</f>
        <v>1.34</v>
      </c>
      <c r="P181" s="154">
        <v>0</v>
      </c>
      <c r="Q181" s="154">
        <f>ROUND(E181*P181,2)</f>
        <v>0</v>
      </c>
      <c r="R181" s="155"/>
      <c r="S181" s="155" t="s">
        <v>838</v>
      </c>
      <c r="T181" s="155" t="s">
        <v>838</v>
      </c>
      <c r="U181" s="155">
        <v>2.2749999999999999</v>
      </c>
      <c r="V181" s="155">
        <f>ROUND(E181*U181,2)</f>
        <v>87.11</v>
      </c>
      <c r="W181" s="155"/>
      <c r="X181" s="155" t="s">
        <v>131</v>
      </c>
      <c r="Y181" s="155" t="s">
        <v>132</v>
      </c>
      <c r="Z181" s="145"/>
      <c r="AA181" s="145"/>
      <c r="AB181" s="145"/>
      <c r="AC181" s="145"/>
      <c r="AD181" s="145"/>
      <c r="AE181" s="145"/>
      <c r="AF181" s="145"/>
      <c r="AG181" s="145" t="s">
        <v>133</v>
      </c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2" x14ac:dyDescent="0.25">
      <c r="A182" s="152"/>
      <c r="B182" s="153"/>
      <c r="C182" s="183" t="s">
        <v>339</v>
      </c>
      <c r="D182" s="157"/>
      <c r="E182" s="158">
        <v>24.19</v>
      </c>
      <c r="F182" s="155"/>
      <c r="G182" s="155"/>
      <c r="H182" s="155"/>
      <c r="I182" s="155"/>
      <c r="J182" s="155"/>
      <c r="K182" s="155"/>
      <c r="L182" s="155"/>
      <c r="M182" s="155"/>
      <c r="N182" s="154"/>
      <c r="O182" s="154"/>
      <c r="P182" s="154"/>
      <c r="Q182" s="154"/>
      <c r="R182" s="155"/>
      <c r="S182" s="155"/>
      <c r="T182" s="155"/>
      <c r="U182" s="155"/>
      <c r="V182" s="155"/>
      <c r="W182" s="155"/>
      <c r="X182" s="155"/>
      <c r="Y182" s="155"/>
      <c r="Z182" s="145"/>
      <c r="AA182" s="145"/>
      <c r="AB182" s="145"/>
      <c r="AC182" s="145"/>
      <c r="AD182" s="145"/>
      <c r="AE182" s="145"/>
      <c r="AF182" s="145"/>
      <c r="AG182" s="145" t="s">
        <v>137</v>
      </c>
      <c r="AH182" s="145">
        <v>0</v>
      </c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outlineLevel="3" x14ac:dyDescent="0.25">
      <c r="A183" s="152"/>
      <c r="B183" s="153"/>
      <c r="C183" s="183" t="s">
        <v>340</v>
      </c>
      <c r="D183" s="157"/>
      <c r="E183" s="158">
        <v>14.1</v>
      </c>
      <c r="F183" s="155"/>
      <c r="G183" s="155"/>
      <c r="H183" s="155"/>
      <c r="I183" s="155"/>
      <c r="J183" s="155"/>
      <c r="K183" s="155"/>
      <c r="L183" s="155"/>
      <c r="M183" s="155"/>
      <c r="N183" s="154"/>
      <c r="O183" s="154"/>
      <c r="P183" s="154"/>
      <c r="Q183" s="154"/>
      <c r="R183" s="155"/>
      <c r="S183" s="155"/>
      <c r="T183" s="155"/>
      <c r="U183" s="155"/>
      <c r="V183" s="155"/>
      <c r="W183" s="155"/>
      <c r="X183" s="155"/>
      <c r="Y183" s="155"/>
      <c r="Z183" s="145"/>
      <c r="AA183" s="145"/>
      <c r="AB183" s="145"/>
      <c r="AC183" s="145"/>
      <c r="AD183" s="145"/>
      <c r="AE183" s="145"/>
      <c r="AF183" s="145"/>
      <c r="AG183" s="145" t="s">
        <v>137</v>
      </c>
      <c r="AH183" s="145">
        <v>0</v>
      </c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x14ac:dyDescent="0.25">
      <c r="A184" s="161" t="s">
        <v>125</v>
      </c>
      <c r="B184" s="162" t="s">
        <v>79</v>
      </c>
      <c r="C184" s="181" t="s">
        <v>80</v>
      </c>
      <c r="D184" s="163"/>
      <c r="E184" s="164"/>
      <c r="F184" s="165"/>
      <c r="G184" s="166">
        <f>SUMIF(AG185:AG191,"&lt;&gt;NOR",G185:G191)</f>
        <v>0</v>
      </c>
      <c r="H184" s="160"/>
      <c r="I184" s="160">
        <f>SUM(I185:I191)</f>
        <v>55400.66</v>
      </c>
      <c r="J184" s="160"/>
      <c r="K184" s="160">
        <f>SUM(K185:K191)</f>
        <v>130440.34999999998</v>
      </c>
      <c r="L184" s="160"/>
      <c r="M184" s="160">
        <f>SUM(M185:M191)</f>
        <v>0</v>
      </c>
      <c r="N184" s="159"/>
      <c r="O184" s="159">
        <f>SUM(O185:O191)</f>
        <v>0</v>
      </c>
      <c r="P184" s="159"/>
      <c r="Q184" s="159">
        <f>SUM(Q185:Q191)</f>
        <v>3.76</v>
      </c>
      <c r="R184" s="160"/>
      <c r="S184" s="160"/>
      <c r="T184" s="160"/>
      <c r="U184" s="160"/>
      <c r="V184" s="160">
        <f>SUM(V185:V191)</f>
        <v>219</v>
      </c>
      <c r="W184" s="160"/>
      <c r="X184" s="160"/>
      <c r="Y184" s="160"/>
      <c r="AG184" t="s">
        <v>126</v>
      </c>
    </row>
    <row r="185" spans="1:60" outlineLevel="1" x14ac:dyDescent="0.25">
      <c r="A185" s="168">
        <v>57</v>
      </c>
      <c r="B185" s="169" t="s">
        <v>341</v>
      </c>
      <c r="C185" s="182" t="s">
        <v>342</v>
      </c>
      <c r="D185" s="170" t="s">
        <v>180</v>
      </c>
      <c r="E185" s="171">
        <v>14.4</v>
      </c>
      <c r="F185" s="172"/>
      <c r="G185" s="173">
        <f>ROUND(E185*F185,2)</f>
        <v>0</v>
      </c>
      <c r="H185" s="156">
        <v>1958.13</v>
      </c>
      <c r="I185" s="155">
        <f>ROUND(E185*H185,2)</f>
        <v>28197.07</v>
      </c>
      <c r="J185" s="156">
        <v>4711.87</v>
      </c>
      <c r="K185" s="155">
        <f>ROUND(E185*J185,2)</f>
        <v>67850.929999999993</v>
      </c>
      <c r="L185" s="155">
        <v>21</v>
      </c>
      <c r="M185" s="155">
        <f>G185*(1+L185/100)</f>
        <v>0</v>
      </c>
      <c r="N185" s="154">
        <v>0</v>
      </c>
      <c r="O185" s="154">
        <f>ROUND(E185*N185,2)</f>
        <v>0</v>
      </c>
      <c r="P185" s="154">
        <v>0.17663000000000001</v>
      </c>
      <c r="Q185" s="154">
        <f>ROUND(E185*P185,2)</f>
        <v>2.54</v>
      </c>
      <c r="R185" s="155"/>
      <c r="S185" s="155" t="s">
        <v>838</v>
      </c>
      <c r="T185" s="155" t="s">
        <v>838</v>
      </c>
      <c r="U185" s="155">
        <v>7.9</v>
      </c>
      <c r="V185" s="155">
        <f>ROUND(E185*U185,2)</f>
        <v>113.76</v>
      </c>
      <c r="W185" s="155"/>
      <c r="X185" s="155" t="s">
        <v>131</v>
      </c>
      <c r="Y185" s="155" t="s">
        <v>132</v>
      </c>
      <c r="Z185" s="145"/>
      <c r="AA185" s="145"/>
      <c r="AB185" s="145"/>
      <c r="AC185" s="145"/>
      <c r="AD185" s="145"/>
      <c r="AE185" s="145"/>
      <c r="AF185" s="145"/>
      <c r="AG185" s="145" t="s">
        <v>133</v>
      </c>
      <c r="AH185" s="145"/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2" x14ac:dyDescent="0.25">
      <c r="A186" s="152"/>
      <c r="B186" s="153"/>
      <c r="C186" s="183" t="s">
        <v>343</v>
      </c>
      <c r="D186" s="157"/>
      <c r="E186" s="158">
        <v>6.3</v>
      </c>
      <c r="F186" s="155"/>
      <c r="G186" s="155"/>
      <c r="H186" s="155"/>
      <c r="I186" s="155"/>
      <c r="J186" s="155"/>
      <c r="K186" s="155"/>
      <c r="L186" s="155"/>
      <c r="M186" s="155"/>
      <c r="N186" s="154"/>
      <c r="O186" s="154"/>
      <c r="P186" s="154"/>
      <c r="Q186" s="154"/>
      <c r="R186" s="155"/>
      <c r="S186" s="155"/>
      <c r="T186" s="155"/>
      <c r="U186" s="155"/>
      <c r="V186" s="155"/>
      <c r="W186" s="155"/>
      <c r="X186" s="155"/>
      <c r="Y186" s="155"/>
      <c r="Z186" s="145"/>
      <c r="AA186" s="145"/>
      <c r="AB186" s="145"/>
      <c r="AC186" s="145"/>
      <c r="AD186" s="145"/>
      <c r="AE186" s="145"/>
      <c r="AF186" s="145"/>
      <c r="AG186" s="145" t="s">
        <v>137</v>
      </c>
      <c r="AH186" s="145">
        <v>0</v>
      </c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3" x14ac:dyDescent="0.25">
      <c r="A187" s="152"/>
      <c r="B187" s="153"/>
      <c r="C187" s="183" t="s">
        <v>344</v>
      </c>
      <c r="D187" s="157"/>
      <c r="E187" s="158">
        <v>8.1</v>
      </c>
      <c r="F187" s="155"/>
      <c r="G187" s="155"/>
      <c r="H187" s="155"/>
      <c r="I187" s="155"/>
      <c r="J187" s="155"/>
      <c r="K187" s="155"/>
      <c r="L187" s="155"/>
      <c r="M187" s="155"/>
      <c r="N187" s="154"/>
      <c r="O187" s="154"/>
      <c r="P187" s="154"/>
      <c r="Q187" s="154"/>
      <c r="R187" s="155"/>
      <c r="S187" s="155"/>
      <c r="T187" s="155"/>
      <c r="U187" s="155"/>
      <c r="V187" s="155"/>
      <c r="W187" s="155"/>
      <c r="X187" s="155"/>
      <c r="Y187" s="155"/>
      <c r="Z187" s="145"/>
      <c r="AA187" s="145"/>
      <c r="AB187" s="145"/>
      <c r="AC187" s="145"/>
      <c r="AD187" s="145"/>
      <c r="AE187" s="145"/>
      <c r="AF187" s="145"/>
      <c r="AG187" s="145" t="s">
        <v>137</v>
      </c>
      <c r="AH187" s="145">
        <v>0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 x14ac:dyDescent="0.25">
      <c r="A188" s="168">
        <v>58</v>
      </c>
      <c r="B188" s="169" t="s">
        <v>345</v>
      </c>
      <c r="C188" s="182" t="s">
        <v>346</v>
      </c>
      <c r="D188" s="170" t="s">
        <v>180</v>
      </c>
      <c r="E188" s="171">
        <v>5.0999999999999996</v>
      </c>
      <c r="F188" s="172"/>
      <c r="G188" s="173">
        <f>ROUND(E188*F188,2)</f>
        <v>0</v>
      </c>
      <c r="H188" s="156">
        <v>1756.38</v>
      </c>
      <c r="I188" s="155">
        <f>ROUND(E188*H188,2)</f>
        <v>8957.5400000000009</v>
      </c>
      <c r="J188" s="156">
        <v>4223.62</v>
      </c>
      <c r="K188" s="155">
        <f>ROUND(E188*J188,2)</f>
        <v>21540.46</v>
      </c>
      <c r="L188" s="155">
        <v>21</v>
      </c>
      <c r="M188" s="155">
        <f>G188*(1+L188/100)</f>
        <v>0</v>
      </c>
      <c r="N188" s="154">
        <v>0</v>
      </c>
      <c r="O188" s="154">
        <f>ROUND(E188*N188,2)</f>
        <v>0</v>
      </c>
      <c r="P188" s="154">
        <v>0.12266000000000001</v>
      </c>
      <c r="Q188" s="154">
        <f>ROUND(E188*P188,2)</f>
        <v>0.63</v>
      </c>
      <c r="R188" s="155"/>
      <c r="S188" s="155" t="s">
        <v>838</v>
      </c>
      <c r="T188" s="155" t="s">
        <v>838</v>
      </c>
      <c r="U188" s="155">
        <v>7.1</v>
      </c>
      <c r="V188" s="155">
        <f>ROUND(E188*U188,2)</f>
        <v>36.21</v>
      </c>
      <c r="W188" s="155"/>
      <c r="X188" s="155" t="s">
        <v>131</v>
      </c>
      <c r="Y188" s="155" t="s">
        <v>132</v>
      </c>
      <c r="Z188" s="145"/>
      <c r="AA188" s="145"/>
      <c r="AB188" s="145"/>
      <c r="AC188" s="145"/>
      <c r="AD188" s="145"/>
      <c r="AE188" s="145"/>
      <c r="AF188" s="145"/>
      <c r="AG188" s="145" t="s">
        <v>133</v>
      </c>
      <c r="AH188" s="145"/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2" x14ac:dyDescent="0.25">
      <c r="A189" s="152"/>
      <c r="B189" s="153"/>
      <c r="C189" s="183" t="s">
        <v>347</v>
      </c>
      <c r="D189" s="157"/>
      <c r="E189" s="158">
        <v>5.0999999999999996</v>
      </c>
      <c r="F189" s="155"/>
      <c r="G189" s="155"/>
      <c r="H189" s="155"/>
      <c r="I189" s="155"/>
      <c r="J189" s="155"/>
      <c r="K189" s="155"/>
      <c r="L189" s="155"/>
      <c r="M189" s="155"/>
      <c r="N189" s="154"/>
      <c r="O189" s="154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5"/>
      <c r="AA189" s="145"/>
      <c r="AB189" s="145"/>
      <c r="AC189" s="145"/>
      <c r="AD189" s="145"/>
      <c r="AE189" s="145"/>
      <c r="AF189" s="145"/>
      <c r="AG189" s="145" t="s">
        <v>137</v>
      </c>
      <c r="AH189" s="145">
        <v>0</v>
      </c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1" x14ac:dyDescent="0.25">
      <c r="A190" s="168">
        <v>59</v>
      </c>
      <c r="B190" s="169" t="s">
        <v>348</v>
      </c>
      <c r="C190" s="182" t="s">
        <v>349</v>
      </c>
      <c r="D190" s="170" t="s">
        <v>180</v>
      </c>
      <c r="E190" s="171">
        <v>17.7</v>
      </c>
      <c r="F190" s="172"/>
      <c r="G190" s="173">
        <f>ROUND(E190*F190,2)</f>
        <v>0</v>
      </c>
      <c r="H190" s="156">
        <v>1030.8499999999999</v>
      </c>
      <c r="I190" s="155">
        <f>ROUND(E190*H190,2)</f>
        <v>18246.05</v>
      </c>
      <c r="J190" s="156">
        <v>2319.15</v>
      </c>
      <c r="K190" s="155">
        <f>ROUND(E190*J190,2)</f>
        <v>41048.959999999999</v>
      </c>
      <c r="L190" s="155">
        <v>21</v>
      </c>
      <c r="M190" s="155">
        <f>G190*(1+L190/100)</f>
        <v>0</v>
      </c>
      <c r="N190" s="154">
        <v>0</v>
      </c>
      <c r="O190" s="154">
        <f>ROUND(E190*N190,2)</f>
        <v>0</v>
      </c>
      <c r="P190" s="154">
        <v>3.3169999999999998E-2</v>
      </c>
      <c r="Q190" s="154">
        <f>ROUND(E190*P190,2)</f>
        <v>0.59</v>
      </c>
      <c r="R190" s="155"/>
      <c r="S190" s="155" t="s">
        <v>838</v>
      </c>
      <c r="T190" s="155" t="s">
        <v>838</v>
      </c>
      <c r="U190" s="155">
        <v>3.9</v>
      </c>
      <c r="V190" s="155">
        <f>ROUND(E190*U190,2)</f>
        <v>69.03</v>
      </c>
      <c r="W190" s="155"/>
      <c r="X190" s="155" t="s">
        <v>131</v>
      </c>
      <c r="Y190" s="155" t="s">
        <v>132</v>
      </c>
      <c r="Z190" s="145"/>
      <c r="AA190" s="145"/>
      <c r="AB190" s="145"/>
      <c r="AC190" s="145"/>
      <c r="AD190" s="145"/>
      <c r="AE190" s="145"/>
      <c r="AF190" s="145"/>
      <c r="AG190" s="145" t="s">
        <v>133</v>
      </c>
      <c r="AH190" s="145"/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2" x14ac:dyDescent="0.25">
      <c r="A191" s="152"/>
      <c r="B191" s="153"/>
      <c r="C191" s="183" t="s">
        <v>350</v>
      </c>
      <c r="D191" s="157"/>
      <c r="E191" s="158">
        <v>17.7</v>
      </c>
      <c r="F191" s="155"/>
      <c r="G191" s="155"/>
      <c r="H191" s="155"/>
      <c r="I191" s="155"/>
      <c r="J191" s="155"/>
      <c r="K191" s="155"/>
      <c r="L191" s="155"/>
      <c r="M191" s="155"/>
      <c r="N191" s="154"/>
      <c r="O191" s="154"/>
      <c r="P191" s="154"/>
      <c r="Q191" s="154"/>
      <c r="R191" s="155"/>
      <c r="S191" s="155"/>
      <c r="T191" s="155"/>
      <c r="U191" s="155"/>
      <c r="V191" s="155"/>
      <c r="W191" s="155"/>
      <c r="X191" s="155"/>
      <c r="Y191" s="155"/>
      <c r="Z191" s="145"/>
      <c r="AA191" s="145"/>
      <c r="AB191" s="145"/>
      <c r="AC191" s="145"/>
      <c r="AD191" s="145"/>
      <c r="AE191" s="145"/>
      <c r="AF191" s="145"/>
      <c r="AG191" s="145" t="s">
        <v>137</v>
      </c>
      <c r="AH191" s="145">
        <v>0</v>
      </c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2" x14ac:dyDescent="0.25">
      <c r="A192" s="481" t="s">
        <v>125</v>
      </c>
      <c r="B192" s="482" t="s">
        <v>1023</v>
      </c>
      <c r="C192" s="483" t="s">
        <v>1024</v>
      </c>
      <c r="D192" s="484"/>
      <c r="E192" s="485"/>
      <c r="F192" s="486"/>
      <c r="G192" s="487">
        <f>SUM(G193)</f>
        <v>0</v>
      </c>
      <c r="H192" s="155"/>
      <c r="I192" s="155"/>
      <c r="J192" s="155"/>
      <c r="K192" s="155"/>
      <c r="L192" s="155"/>
      <c r="M192" s="155"/>
      <c r="N192" s="154"/>
      <c r="O192" s="154"/>
      <c r="P192" s="154"/>
      <c r="Q192" s="154"/>
      <c r="R192" s="155"/>
      <c r="S192" s="155"/>
      <c r="T192" s="155"/>
      <c r="U192" s="155"/>
      <c r="V192" s="155"/>
      <c r="W192" s="155"/>
      <c r="X192" s="155"/>
      <c r="Y192" s="155"/>
      <c r="Z192" s="145"/>
      <c r="AA192" s="145"/>
      <c r="AB192" s="145"/>
      <c r="AC192" s="145"/>
      <c r="AD192" s="145"/>
      <c r="AE192" s="145"/>
      <c r="AF192" s="145"/>
      <c r="AG192" s="145"/>
      <c r="AH192" s="145"/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outlineLevel="2" x14ac:dyDescent="0.25">
      <c r="A193" s="488" t="s">
        <v>1025</v>
      </c>
      <c r="B193" s="489" t="s">
        <v>1026</v>
      </c>
      <c r="C193" s="490" t="s">
        <v>1027</v>
      </c>
      <c r="D193" s="491" t="s">
        <v>199</v>
      </c>
      <c r="E193" s="492">
        <v>4112.9626500000004</v>
      </c>
      <c r="F193" s="591"/>
      <c r="G193" s="493">
        <f>ROUND(E193*F193,2)</f>
        <v>0</v>
      </c>
      <c r="H193" s="155"/>
      <c r="I193" s="155"/>
      <c r="J193" s="155"/>
      <c r="K193" s="155"/>
      <c r="L193" s="155"/>
      <c r="M193" s="155"/>
      <c r="N193" s="154"/>
      <c r="O193" s="154"/>
      <c r="P193" s="154"/>
      <c r="Q193" s="154"/>
      <c r="R193" s="155"/>
      <c r="S193" s="155"/>
      <c r="T193" s="155"/>
      <c r="U193" s="155"/>
      <c r="V193" s="155"/>
      <c r="W193" s="155"/>
      <c r="X193" s="155"/>
      <c r="Y193" s="155"/>
      <c r="Z193" s="145"/>
      <c r="AA193" s="145"/>
      <c r="AB193" s="145"/>
      <c r="AC193" s="145"/>
      <c r="AD193" s="145"/>
      <c r="AE193" s="145"/>
      <c r="AF193" s="145"/>
      <c r="AG193" s="145"/>
      <c r="AH193" s="145"/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  <c r="BA193" s="145"/>
      <c r="BB193" s="145"/>
      <c r="BC193" s="145"/>
      <c r="BD193" s="145"/>
      <c r="BE193" s="145"/>
      <c r="BF193" s="145"/>
      <c r="BG193" s="145"/>
      <c r="BH193" s="145"/>
    </row>
    <row r="194" spans="1:60" outlineLevel="2" x14ac:dyDescent="0.25">
      <c r="A194" s="152"/>
      <c r="B194" s="153"/>
      <c r="C194" s="183"/>
      <c r="D194" s="157"/>
      <c r="E194" s="158"/>
      <c r="F194" s="155"/>
      <c r="G194" s="155"/>
      <c r="H194" s="155"/>
      <c r="I194" s="155"/>
      <c r="J194" s="155"/>
      <c r="K194" s="155"/>
      <c r="L194" s="155"/>
      <c r="M194" s="155"/>
      <c r="N194" s="154"/>
      <c r="O194" s="154"/>
      <c r="P194" s="154"/>
      <c r="Q194" s="154"/>
      <c r="R194" s="155"/>
      <c r="S194" s="155"/>
      <c r="T194" s="155"/>
      <c r="U194" s="155"/>
      <c r="V194" s="155"/>
      <c r="W194" s="155"/>
      <c r="X194" s="155"/>
      <c r="Y194" s="155"/>
      <c r="Z194" s="145"/>
      <c r="AA194" s="145"/>
      <c r="AB194" s="145"/>
      <c r="AC194" s="145"/>
      <c r="AD194" s="145"/>
      <c r="AE194" s="145"/>
      <c r="AF194" s="145"/>
      <c r="AG194" s="145"/>
      <c r="AH194" s="145"/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x14ac:dyDescent="0.25">
      <c r="A195" s="161" t="s">
        <v>125</v>
      </c>
      <c r="B195" s="162" t="s">
        <v>81</v>
      </c>
      <c r="C195" s="181" t="s">
        <v>82</v>
      </c>
      <c r="D195" s="163"/>
      <c r="E195" s="164"/>
      <c r="F195" s="165"/>
      <c r="G195" s="166">
        <f>SUMIF(AG196:AG244,"&lt;&gt;NOR",G196:G244)</f>
        <v>0</v>
      </c>
      <c r="H195" s="160"/>
      <c r="I195" s="160">
        <f>SUM(I196:I244)</f>
        <v>488307.52999999997</v>
      </c>
      <c r="J195" s="160"/>
      <c r="K195" s="160">
        <f>SUM(K196:K244)</f>
        <v>369328.79999999993</v>
      </c>
      <c r="L195" s="160"/>
      <c r="M195" s="160">
        <f>SUM(M196:M244)</f>
        <v>0</v>
      </c>
      <c r="N195" s="159"/>
      <c r="O195" s="159">
        <f>SUM(O196:O244)</f>
        <v>2.16</v>
      </c>
      <c r="P195" s="159"/>
      <c r="Q195" s="159">
        <f>SUM(Q196:Q244)</f>
        <v>0</v>
      </c>
      <c r="R195" s="160"/>
      <c r="S195" s="160"/>
      <c r="T195" s="160"/>
      <c r="U195" s="160"/>
      <c r="V195" s="160">
        <f>SUM(V196:V244)</f>
        <v>670.68999999999994</v>
      </c>
      <c r="W195" s="160"/>
      <c r="X195" s="160"/>
      <c r="Y195" s="160"/>
      <c r="AG195" t="s">
        <v>126</v>
      </c>
    </row>
    <row r="196" spans="1:60" ht="20.399999999999999" outlineLevel="1" x14ac:dyDescent="0.25">
      <c r="A196" s="168">
        <v>60</v>
      </c>
      <c r="B196" s="169" t="s">
        <v>351</v>
      </c>
      <c r="C196" s="182" t="s">
        <v>352</v>
      </c>
      <c r="D196" s="170" t="s">
        <v>140</v>
      </c>
      <c r="E196" s="171">
        <v>104.07</v>
      </c>
      <c r="F196" s="172"/>
      <c r="G196" s="173">
        <f>ROUND(E196*F196,2)</f>
        <v>0</v>
      </c>
      <c r="H196" s="156">
        <v>0</v>
      </c>
      <c r="I196" s="155">
        <f>ROUND(E196*H196,2)</f>
        <v>0</v>
      </c>
      <c r="J196" s="156">
        <v>214</v>
      </c>
      <c r="K196" s="155">
        <f>ROUND(E196*J196,2)</f>
        <v>22270.98</v>
      </c>
      <c r="L196" s="155">
        <v>21</v>
      </c>
      <c r="M196" s="155">
        <f>G196*(1+L196/100)</f>
        <v>0</v>
      </c>
      <c r="N196" s="154">
        <v>0</v>
      </c>
      <c r="O196" s="154">
        <f>ROUND(E196*N196,2)</f>
        <v>0</v>
      </c>
      <c r="P196" s="154">
        <v>0</v>
      </c>
      <c r="Q196" s="154">
        <f>ROUND(E196*P196,2)</f>
        <v>0</v>
      </c>
      <c r="R196" s="155"/>
      <c r="S196" s="155" t="s">
        <v>838</v>
      </c>
      <c r="T196" s="155" t="s">
        <v>838</v>
      </c>
      <c r="U196" s="155">
        <v>0.39</v>
      </c>
      <c r="V196" s="155">
        <f>ROUND(E196*U196,2)</f>
        <v>40.590000000000003</v>
      </c>
      <c r="W196" s="155"/>
      <c r="X196" s="155" t="s">
        <v>131</v>
      </c>
      <c r="Y196" s="155" t="s">
        <v>132</v>
      </c>
      <c r="Z196" s="145"/>
      <c r="AA196" s="145"/>
      <c r="AB196" s="145"/>
      <c r="AC196" s="145"/>
      <c r="AD196" s="145"/>
      <c r="AE196" s="145"/>
      <c r="AF196" s="145"/>
      <c r="AG196" s="145" t="s">
        <v>133</v>
      </c>
      <c r="AH196" s="145"/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2" x14ac:dyDescent="0.25">
      <c r="A197" s="152"/>
      <c r="B197" s="153"/>
      <c r="C197" s="183" t="s">
        <v>353</v>
      </c>
      <c r="D197" s="157"/>
      <c r="E197" s="158">
        <v>62.87</v>
      </c>
      <c r="F197" s="155"/>
      <c r="G197" s="155"/>
      <c r="H197" s="155"/>
      <c r="I197" s="155"/>
      <c r="J197" s="155"/>
      <c r="K197" s="155"/>
      <c r="L197" s="155"/>
      <c r="M197" s="155"/>
      <c r="N197" s="154"/>
      <c r="O197" s="154"/>
      <c r="P197" s="154"/>
      <c r="Q197" s="154"/>
      <c r="R197" s="155"/>
      <c r="S197" s="155"/>
      <c r="T197" s="155"/>
      <c r="U197" s="155"/>
      <c r="V197" s="155"/>
      <c r="W197" s="155"/>
      <c r="X197" s="155"/>
      <c r="Y197" s="155"/>
      <c r="Z197" s="145"/>
      <c r="AA197" s="145"/>
      <c r="AB197" s="145"/>
      <c r="AC197" s="145"/>
      <c r="AD197" s="145"/>
      <c r="AE197" s="145"/>
      <c r="AF197" s="145"/>
      <c r="AG197" s="145" t="s">
        <v>137</v>
      </c>
      <c r="AH197" s="145">
        <v>0</v>
      </c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outlineLevel="3" x14ac:dyDescent="0.25">
      <c r="A198" s="152"/>
      <c r="B198" s="153"/>
      <c r="C198" s="183" t="s">
        <v>354</v>
      </c>
      <c r="D198" s="157"/>
      <c r="E198" s="158">
        <v>41.2</v>
      </c>
      <c r="F198" s="155"/>
      <c r="G198" s="155"/>
      <c r="H198" s="155"/>
      <c r="I198" s="155"/>
      <c r="J198" s="155"/>
      <c r="K198" s="155"/>
      <c r="L198" s="155"/>
      <c r="M198" s="155"/>
      <c r="N198" s="154"/>
      <c r="O198" s="154"/>
      <c r="P198" s="154"/>
      <c r="Q198" s="154"/>
      <c r="R198" s="155"/>
      <c r="S198" s="155"/>
      <c r="T198" s="155"/>
      <c r="U198" s="155"/>
      <c r="V198" s="155"/>
      <c r="W198" s="155"/>
      <c r="X198" s="155"/>
      <c r="Y198" s="155"/>
      <c r="Z198" s="145"/>
      <c r="AA198" s="145"/>
      <c r="AB198" s="145"/>
      <c r="AC198" s="145"/>
      <c r="AD198" s="145"/>
      <c r="AE198" s="145"/>
      <c r="AF198" s="145"/>
      <c r="AG198" s="145" t="s">
        <v>137</v>
      </c>
      <c r="AH198" s="145">
        <v>0</v>
      </c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outlineLevel="1" x14ac:dyDescent="0.25">
      <c r="A199" s="168">
        <v>61</v>
      </c>
      <c r="B199" s="169" t="s">
        <v>355</v>
      </c>
      <c r="C199" s="182" t="s">
        <v>356</v>
      </c>
      <c r="D199" s="170" t="s">
        <v>180</v>
      </c>
      <c r="E199" s="171">
        <v>208.14</v>
      </c>
      <c r="F199" s="172"/>
      <c r="G199" s="173">
        <f>ROUND(E199*F199,2)</f>
        <v>0</v>
      </c>
      <c r="H199" s="156">
        <v>62.63</v>
      </c>
      <c r="I199" s="155">
        <f>ROUND(E199*H199,2)</f>
        <v>13035.81</v>
      </c>
      <c r="J199" s="156">
        <v>102.87</v>
      </c>
      <c r="K199" s="155">
        <f>ROUND(E199*J199,2)</f>
        <v>21411.360000000001</v>
      </c>
      <c r="L199" s="155">
        <v>21</v>
      </c>
      <c r="M199" s="155">
        <f>G199*(1+L199/100)</f>
        <v>0</v>
      </c>
      <c r="N199" s="154">
        <v>4.2999999999999999E-4</v>
      </c>
      <c r="O199" s="154">
        <f>ROUND(E199*N199,2)</f>
        <v>0.09</v>
      </c>
      <c r="P199" s="154">
        <v>0</v>
      </c>
      <c r="Q199" s="154">
        <f>ROUND(E199*P199,2)</f>
        <v>0</v>
      </c>
      <c r="R199" s="155"/>
      <c r="S199" s="155" t="s">
        <v>838</v>
      </c>
      <c r="T199" s="155" t="s">
        <v>838</v>
      </c>
      <c r="U199" s="155">
        <v>0.19</v>
      </c>
      <c r="V199" s="155">
        <f>ROUND(E199*U199,2)</f>
        <v>39.549999999999997</v>
      </c>
      <c r="W199" s="155"/>
      <c r="X199" s="155" t="s">
        <v>131</v>
      </c>
      <c r="Y199" s="155" t="s">
        <v>132</v>
      </c>
      <c r="Z199" s="145"/>
      <c r="AA199" s="145"/>
      <c r="AB199" s="145"/>
      <c r="AC199" s="145"/>
      <c r="AD199" s="145"/>
      <c r="AE199" s="145"/>
      <c r="AF199" s="145"/>
      <c r="AG199" s="145" t="s">
        <v>133</v>
      </c>
      <c r="AH199" s="145"/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outlineLevel="2" x14ac:dyDescent="0.25">
      <c r="A200" s="152"/>
      <c r="B200" s="153"/>
      <c r="C200" s="183" t="s">
        <v>357</v>
      </c>
      <c r="D200" s="157"/>
      <c r="E200" s="158">
        <v>208.14</v>
      </c>
      <c r="F200" s="155"/>
      <c r="G200" s="155"/>
      <c r="H200" s="155"/>
      <c r="I200" s="155"/>
      <c r="J200" s="155"/>
      <c r="K200" s="155"/>
      <c r="L200" s="155"/>
      <c r="M200" s="155"/>
      <c r="N200" s="154"/>
      <c r="O200" s="154"/>
      <c r="P200" s="154"/>
      <c r="Q200" s="154"/>
      <c r="R200" s="155"/>
      <c r="S200" s="155"/>
      <c r="T200" s="155"/>
      <c r="U200" s="155"/>
      <c r="V200" s="155"/>
      <c r="W200" s="155"/>
      <c r="X200" s="155"/>
      <c r="Y200" s="155"/>
      <c r="Z200" s="145"/>
      <c r="AA200" s="145"/>
      <c r="AB200" s="145"/>
      <c r="AC200" s="145"/>
      <c r="AD200" s="145"/>
      <c r="AE200" s="145"/>
      <c r="AF200" s="145"/>
      <c r="AG200" s="145" t="s">
        <v>137</v>
      </c>
      <c r="AH200" s="145">
        <v>0</v>
      </c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ht="20.399999999999999" outlineLevel="1" x14ac:dyDescent="0.25">
      <c r="A201" s="168">
        <v>62</v>
      </c>
      <c r="B201" s="169" t="s">
        <v>358</v>
      </c>
      <c r="C201" s="182" t="s">
        <v>359</v>
      </c>
      <c r="D201" s="170" t="s">
        <v>140</v>
      </c>
      <c r="E201" s="171">
        <v>316.04649999999998</v>
      </c>
      <c r="F201" s="172"/>
      <c r="G201" s="173">
        <f>ROUND(E201*F201,2)</f>
        <v>0</v>
      </c>
      <c r="H201" s="156">
        <v>96.24</v>
      </c>
      <c r="I201" s="155">
        <f>ROUND(E201*H201,2)</f>
        <v>30416.32</v>
      </c>
      <c r="J201" s="156">
        <v>463.76</v>
      </c>
      <c r="K201" s="155">
        <f>ROUND(E201*J201,2)</f>
        <v>146569.72</v>
      </c>
      <c r="L201" s="155">
        <v>21</v>
      </c>
      <c r="M201" s="155">
        <f>G201*(1+L201/100)</f>
        <v>0</v>
      </c>
      <c r="N201" s="154">
        <v>0</v>
      </c>
      <c r="O201" s="154">
        <f>ROUND(E201*N201,2)</f>
        <v>0</v>
      </c>
      <c r="P201" s="154">
        <v>0</v>
      </c>
      <c r="Q201" s="154">
        <f>ROUND(E201*P201,2)</f>
        <v>0</v>
      </c>
      <c r="R201" s="155"/>
      <c r="S201" s="155" t="s">
        <v>838</v>
      </c>
      <c r="T201" s="155" t="s">
        <v>838</v>
      </c>
      <c r="U201" s="155">
        <v>0.85</v>
      </c>
      <c r="V201" s="155">
        <f>ROUND(E201*U201,2)</f>
        <v>268.64</v>
      </c>
      <c r="W201" s="155"/>
      <c r="X201" s="155" t="s">
        <v>131</v>
      </c>
      <c r="Y201" s="155" t="s">
        <v>132</v>
      </c>
      <c r="Z201" s="145"/>
      <c r="AA201" s="145"/>
      <c r="AB201" s="145"/>
      <c r="AC201" s="145"/>
      <c r="AD201" s="145"/>
      <c r="AE201" s="145"/>
      <c r="AF201" s="145"/>
      <c r="AG201" s="145" t="s">
        <v>133</v>
      </c>
      <c r="AH201" s="145"/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2" x14ac:dyDescent="0.25">
      <c r="A202" s="152"/>
      <c r="B202" s="153"/>
      <c r="C202" s="564" t="s">
        <v>360</v>
      </c>
      <c r="D202" s="565"/>
      <c r="E202" s="565"/>
      <c r="F202" s="565"/>
      <c r="G202" s="565"/>
      <c r="H202" s="155"/>
      <c r="I202" s="155"/>
      <c r="J202" s="155"/>
      <c r="K202" s="155"/>
      <c r="L202" s="155"/>
      <c r="M202" s="155"/>
      <c r="N202" s="154"/>
      <c r="O202" s="154"/>
      <c r="P202" s="154"/>
      <c r="Q202" s="154"/>
      <c r="R202" s="155"/>
      <c r="S202" s="155"/>
      <c r="T202" s="155"/>
      <c r="U202" s="155"/>
      <c r="V202" s="155"/>
      <c r="W202" s="155"/>
      <c r="X202" s="155"/>
      <c r="Y202" s="155"/>
      <c r="Z202" s="145"/>
      <c r="AA202" s="145"/>
      <c r="AB202" s="145"/>
      <c r="AC202" s="145"/>
      <c r="AD202" s="145"/>
      <c r="AE202" s="145"/>
      <c r="AF202" s="145"/>
      <c r="AG202" s="145" t="s">
        <v>135</v>
      </c>
      <c r="AH202" s="145"/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2" x14ac:dyDescent="0.25">
      <c r="A203" s="152"/>
      <c r="B203" s="153"/>
      <c r="C203" s="183" t="s">
        <v>361</v>
      </c>
      <c r="D203" s="157"/>
      <c r="E203" s="158">
        <v>23.890999999999998</v>
      </c>
      <c r="F203" s="155"/>
      <c r="G203" s="155"/>
      <c r="H203" s="155"/>
      <c r="I203" s="155"/>
      <c r="J203" s="155"/>
      <c r="K203" s="155"/>
      <c r="L203" s="155"/>
      <c r="M203" s="155"/>
      <c r="N203" s="154"/>
      <c r="O203" s="154"/>
      <c r="P203" s="154"/>
      <c r="Q203" s="154"/>
      <c r="R203" s="155"/>
      <c r="S203" s="155"/>
      <c r="T203" s="155"/>
      <c r="U203" s="155"/>
      <c r="V203" s="155"/>
      <c r="W203" s="155"/>
      <c r="X203" s="155"/>
      <c r="Y203" s="155"/>
      <c r="Z203" s="145"/>
      <c r="AA203" s="145"/>
      <c r="AB203" s="145"/>
      <c r="AC203" s="145"/>
      <c r="AD203" s="145"/>
      <c r="AE203" s="145"/>
      <c r="AF203" s="145"/>
      <c r="AG203" s="145" t="s">
        <v>137</v>
      </c>
      <c r="AH203" s="145">
        <v>0</v>
      </c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3" x14ac:dyDescent="0.25">
      <c r="A204" s="152"/>
      <c r="B204" s="153"/>
      <c r="C204" s="183" t="s">
        <v>362</v>
      </c>
      <c r="D204" s="157"/>
      <c r="E204" s="158">
        <v>292.15550000000002</v>
      </c>
      <c r="F204" s="155"/>
      <c r="G204" s="155"/>
      <c r="H204" s="155"/>
      <c r="I204" s="155"/>
      <c r="J204" s="155"/>
      <c r="K204" s="155"/>
      <c r="L204" s="155"/>
      <c r="M204" s="155"/>
      <c r="N204" s="154"/>
      <c r="O204" s="154"/>
      <c r="P204" s="154"/>
      <c r="Q204" s="154"/>
      <c r="R204" s="155"/>
      <c r="S204" s="155"/>
      <c r="T204" s="155"/>
      <c r="U204" s="155"/>
      <c r="V204" s="155"/>
      <c r="W204" s="155"/>
      <c r="X204" s="155"/>
      <c r="Y204" s="155"/>
      <c r="Z204" s="145"/>
      <c r="AA204" s="145"/>
      <c r="AB204" s="145"/>
      <c r="AC204" s="145"/>
      <c r="AD204" s="145"/>
      <c r="AE204" s="145"/>
      <c r="AF204" s="145"/>
      <c r="AG204" s="145" t="s">
        <v>137</v>
      </c>
      <c r="AH204" s="145">
        <v>0</v>
      </c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ht="20.399999999999999" outlineLevel="1" x14ac:dyDescent="0.25">
      <c r="A205" s="168">
        <v>63</v>
      </c>
      <c r="B205" s="169" t="s">
        <v>363</v>
      </c>
      <c r="C205" s="182" t="s">
        <v>364</v>
      </c>
      <c r="D205" s="170" t="s">
        <v>140</v>
      </c>
      <c r="E205" s="171">
        <v>7.31</v>
      </c>
      <c r="F205" s="172"/>
      <c r="G205" s="173">
        <f>ROUND(E205*F205,2)</f>
        <v>0</v>
      </c>
      <c r="H205" s="156">
        <v>305.98</v>
      </c>
      <c r="I205" s="155">
        <f>ROUND(E205*H205,2)</f>
        <v>2236.71</v>
      </c>
      <c r="J205" s="156">
        <v>123.02</v>
      </c>
      <c r="K205" s="155">
        <f>ROUND(E205*J205,2)</f>
        <v>899.28</v>
      </c>
      <c r="L205" s="155">
        <v>21</v>
      </c>
      <c r="M205" s="155">
        <f>G205*(1+L205/100)</f>
        <v>0</v>
      </c>
      <c r="N205" s="154">
        <v>8.4999999999999995E-4</v>
      </c>
      <c r="O205" s="154">
        <f>ROUND(E205*N205,2)</f>
        <v>0.01</v>
      </c>
      <c r="P205" s="154">
        <v>0</v>
      </c>
      <c r="Q205" s="154">
        <f>ROUND(E205*P205,2)</f>
        <v>0</v>
      </c>
      <c r="R205" s="155"/>
      <c r="S205" s="155" t="s">
        <v>838</v>
      </c>
      <c r="T205" s="155" t="s">
        <v>838</v>
      </c>
      <c r="U205" s="155">
        <v>0.23</v>
      </c>
      <c r="V205" s="155">
        <f>ROUND(E205*U205,2)</f>
        <v>1.68</v>
      </c>
      <c r="W205" s="155"/>
      <c r="X205" s="155" t="s">
        <v>131</v>
      </c>
      <c r="Y205" s="155" t="s">
        <v>132</v>
      </c>
      <c r="Z205" s="145"/>
      <c r="AA205" s="145"/>
      <c r="AB205" s="145"/>
      <c r="AC205" s="145"/>
      <c r="AD205" s="145"/>
      <c r="AE205" s="145"/>
      <c r="AF205" s="145"/>
      <c r="AG205" s="145" t="s">
        <v>133</v>
      </c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45"/>
      <c r="BB205" s="145"/>
      <c r="BC205" s="145"/>
      <c r="BD205" s="145"/>
      <c r="BE205" s="145"/>
      <c r="BF205" s="145"/>
      <c r="BG205" s="145"/>
      <c r="BH205" s="145"/>
    </row>
    <row r="206" spans="1:60" outlineLevel="2" x14ac:dyDescent="0.25">
      <c r="A206" s="152"/>
      <c r="B206" s="153"/>
      <c r="C206" s="183" t="s">
        <v>365</v>
      </c>
      <c r="D206" s="157"/>
      <c r="E206" s="158">
        <v>4.2050000000000001</v>
      </c>
      <c r="F206" s="155"/>
      <c r="G206" s="155"/>
      <c r="H206" s="155"/>
      <c r="I206" s="155"/>
      <c r="J206" s="155"/>
      <c r="K206" s="155"/>
      <c r="L206" s="155"/>
      <c r="M206" s="155"/>
      <c r="N206" s="154"/>
      <c r="O206" s="154"/>
      <c r="P206" s="154"/>
      <c r="Q206" s="154"/>
      <c r="R206" s="155"/>
      <c r="S206" s="155"/>
      <c r="T206" s="155"/>
      <c r="U206" s="155"/>
      <c r="V206" s="155"/>
      <c r="W206" s="155"/>
      <c r="X206" s="155"/>
      <c r="Y206" s="155"/>
      <c r="Z206" s="145"/>
      <c r="AA206" s="145"/>
      <c r="AB206" s="145"/>
      <c r="AC206" s="145"/>
      <c r="AD206" s="145"/>
      <c r="AE206" s="145"/>
      <c r="AF206" s="145"/>
      <c r="AG206" s="145" t="s">
        <v>137</v>
      </c>
      <c r="AH206" s="145">
        <v>0</v>
      </c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outlineLevel="3" x14ac:dyDescent="0.25">
      <c r="A207" s="152"/>
      <c r="B207" s="153"/>
      <c r="C207" s="183" t="s">
        <v>366</v>
      </c>
      <c r="D207" s="157"/>
      <c r="E207" s="158">
        <v>3.105</v>
      </c>
      <c r="F207" s="155"/>
      <c r="G207" s="155"/>
      <c r="H207" s="155"/>
      <c r="I207" s="155"/>
      <c r="J207" s="155"/>
      <c r="K207" s="155"/>
      <c r="L207" s="155"/>
      <c r="M207" s="155"/>
      <c r="N207" s="154"/>
      <c r="O207" s="154"/>
      <c r="P207" s="154"/>
      <c r="Q207" s="154"/>
      <c r="R207" s="155"/>
      <c r="S207" s="155"/>
      <c r="T207" s="155"/>
      <c r="U207" s="155"/>
      <c r="V207" s="155"/>
      <c r="W207" s="155"/>
      <c r="X207" s="155"/>
      <c r="Y207" s="155"/>
      <c r="Z207" s="145"/>
      <c r="AA207" s="145"/>
      <c r="AB207" s="145"/>
      <c r="AC207" s="145"/>
      <c r="AD207" s="145"/>
      <c r="AE207" s="145"/>
      <c r="AF207" s="145"/>
      <c r="AG207" s="145" t="s">
        <v>137</v>
      </c>
      <c r="AH207" s="145">
        <v>0</v>
      </c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1" x14ac:dyDescent="0.25">
      <c r="A208" s="168">
        <v>64</v>
      </c>
      <c r="B208" s="169" t="s">
        <v>367</v>
      </c>
      <c r="C208" s="182" t="s">
        <v>368</v>
      </c>
      <c r="D208" s="170" t="s">
        <v>140</v>
      </c>
      <c r="E208" s="171">
        <v>26.280100000000001</v>
      </c>
      <c r="F208" s="172"/>
      <c r="G208" s="173">
        <f>ROUND(E208*F208,2)</f>
        <v>0</v>
      </c>
      <c r="H208" s="156">
        <v>466.5</v>
      </c>
      <c r="I208" s="155">
        <f>ROUND(E208*H208,2)</f>
        <v>12259.67</v>
      </c>
      <c r="J208" s="156">
        <v>0</v>
      </c>
      <c r="K208" s="155">
        <f>ROUND(E208*J208,2)</f>
        <v>0</v>
      </c>
      <c r="L208" s="155">
        <v>21</v>
      </c>
      <c r="M208" s="155">
        <f>G208*(1+L208/100)</f>
        <v>0</v>
      </c>
      <c r="N208" s="154">
        <v>2.2000000000000001E-3</v>
      </c>
      <c r="O208" s="154">
        <f>ROUND(E208*N208,2)</f>
        <v>0.06</v>
      </c>
      <c r="P208" s="154">
        <v>0</v>
      </c>
      <c r="Q208" s="154">
        <f>ROUND(E208*P208,2)</f>
        <v>0</v>
      </c>
      <c r="R208" s="155" t="s">
        <v>369</v>
      </c>
      <c r="S208" s="155" t="s">
        <v>838</v>
      </c>
      <c r="T208" s="155" t="s">
        <v>838</v>
      </c>
      <c r="U208" s="155">
        <v>0</v>
      </c>
      <c r="V208" s="155">
        <f>ROUND(E208*U208,2)</f>
        <v>0</v>
      </c>
      <c r="W208" s="155"/>
      <c r="X208" s="155" t="s">
        <v>370</v>
      </c>
      <c r="Y208" s="155" t="s">
        <v>132</v>
      </c>
      <c r="Z208" s="145"/>
      <c r="AA208" s="145"/>
      <c r="AB208" s="145"/>
      <c r="AC208" s="145"/>
      <c r="AD208" s="145"/>
      <c r="AE208" s="145"/>
      <c r="AF208" s="145"/>
      <c r="AG208" s="145" t="s">
        <v>371</v>
      </c>
      <c r="AH208" s="145"/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outlineLevel="2" x14ac:dyDescent="0.25">
      <c r="A209" s="152"/>
      <c r="B209" s="153"/>
      <c r="C209" s="183" t="s">
        <v>372</v>
      </c>
      <c r="D209" s="157"/>
      <c r="E209" s="158">
        <v>26.280100000000001</v>
      </c>
      <c r="F209" s="155"/>
      <c r="G209" s="155"/>
      <c r="H209" s="155"/>
      <c r="I209" s="155"/>
      <c r="J209" s="155"/>
      <c r="K209" s="155"/>
      <c r="L209" s="155"/>
      <c r="M209" s="155"/>
      <c r="N209" s="154"/>
      <c r="O209" s="154"/>
      <c r="P209" s="154"/>
      <c r="Q209" s="154"/>
      <c r="R209" s="155"/>
      <c r="S209" s="155"/>
      <c r="T209" s="155"/>
      <c r="U209" s="155"/>
      <c r="V209" s="155"/>
      <c r="W209" s="155"/>
      <c r="X209" s="155"/>
      <c r="Y209" s="155"/>
      <c r="Z209" s="145"/>
      <c r="AA209" s="145"/>
      <c r="AB209" s="145"/>
      <c r="AC209" s="145"/>
      <c r="AD209" s="145"/>
      <c r="AE209" s="145"/>
      <c r="AF209" s="145"/>
      <c r="AG209" s="145" t="s">
        <v>137</v>
      </c>
      <c r="AH209" s="145">
        <v>0</v>
      </c>
      <c r="AI209" s="145"/>
      <c r="AJ209" s="145"/>
      <c r="AK209" s="145"/>
      <c r="AL209" s="145"/>
      <c r="AM209" s="145"/>
      <c r="AN209" s="145"/>
      <c r="AO209" s="145"/>
      <c r="AP209" s="145"/>
      <c r="AQ209" s="145"/>
      <c r="AR209" s="145"/>
      <c r="AS209" s="145"/>
      <c r="AT209" s="145"/>
      <c r="AU209" s="145"/>
      <c r="AV209" s="145"/>
      <c r="AW209" s="145"/>
      <c r="AX209" s="145"/>
      <c r="AY209" s="145"/>
      <c r="AZ209" s="145"/>
      <c r="BA209" s="145"/>
      <c r="BB209" s="145"/>
      <c r="BC209" s="145"/>
      <c r="BD209" s="145"/>
      <c r="BE209" s="145"/>
      <c r="BF209" s="145"/>
      <c r="BG209" s="145"/>
      <c r="BH209" s="145"/>
    </row>
    <row r="210" spans="1:60" outlineLevel="1" x14ac:dyDescent="0.25">
      <c r="A210" s="168">
        <v>65</v>
      </c>
      <c r="B210" s="169" t="s">
        <v>373</v>
      </c>
      <c r="C210" s="182" t="s">
        <v>374</v>
      </c>
      <c r="D210" s="170" t="s">
        <v>140</v>
      </c>
      <c r="E210" s="171">
        <v>443.88905</v>
      </c>
      <c r="F210" s="172"/>
      <c r="G210" s="173">
        <f>ROUND(E210*F210,2)</f>
        <v>0</v>
      </c>
      <c r="H210" s="156">
        <v>448</v>
      </c>
      <c r="I210" s="155">
        <f>ROUND(E210*H210,2)</f>
        <v>198862.29</v>
      </c>
      <c r="J210" s="156">
        <v>0</v>
      </c>
      <c r="K210" s="155">
        <f>ROUND(E210*J210,2)</f>
        <v>0</v>
      </c>
      <c r="L210" s="155">
        <v>21</v>
      </c>
      <c r="M210" s="155">
        <f>G210*(1+L210/100)</f>
        <v>0</v>
      </c>
      <c r="N210" s="154">
        <v>1.8E-3</v>
      </c>
      <c r="O210" s="154">
        <f>ROUND(E210*N210,2)</f>
        <v>0.8</v>
      </c>
      <c r="P210" s="154">
        <v>0</v>
      </c>
      <c r="Q210" s="154">
        <f>ROUND(E210*P210,2)</f>
        <v>0</v>
      </c>
      <c r="R210" s="155"/>
      <c r="S210" s="155" t="s">
        <v>130</v>
      </c>
      <c r="T210" s="155" t="s">
        <v>293</v>
      </c>
      <c r="U210" s="155">
        <v>0</v>
      </c>
      <c r="V210" s="155">
        <f>ROUND(E210*U210,2)</f>
        <v>0</v>
      </c>
      <c r="W210" s="155"/>
      <c r="X210" s="155" t="s">
        <v>370</v>
      </c>
      <c r="Y210" s="155" t="s">
        <v>132</v>
      </c>
      <c r="Z210" s="145"/>
      <c r="AA210" s="145"/>
      <c r="AB210" s="145"/>
      <c r="AC210" s="145"/>
      <c r="AD210" s="145"/>
      <c r="AE210" s="145"/>
      <c r="AF210" s="145"/>
      <c r="AG210" s="145" t="s">
        <v>371</v>
      </c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2" x14ac:dyDescent="0.25">
      <c r="A211" s="152"/>
      <c r="B211" s="153"/>
      <c r="C211" s="183" t="s">
        <v>375</v>
      </c>
      <c r="D211" s="157"/>
      <c r="E211" s="158">
        <v>69.156999999999996</v>
      </c>
      <c r="F211" s="155"/>
      <c r="G211" s="155"/>
      <c r="H211" s="155"/>
      <c r="I211" s="155"/>
      <c r="J211" s="155"/>
      <c r="K211" s="155"/>
      <c r="L211" s="155"/>
      <c r="M211" s="155"/>
      <c r="N211" s="154"/>
      <c r="O211" s="154"/>
      <c r="P211" s="154"/>
      <c r="Q211" s="154"/>
      <c r="R211" s="155"/>
      <c r="S211" s="155"/>
      <c r="T211" s="155"/>
      <c r="U211" s="155"/>
      <c r="V211" s="155"/>
      <c r="W211" s="155"/>
      <c r="X211" s="155"/>
      <c r="Y211" s="155"/>
      <c r="Z211" s="145"/>
      <c r="AA211" s="145"/>
      <c r="AB211" s="145"/>
      <c r="AC211" s="145"/>
      <c r="AD211" s="145"/>
      <c r="AE211" s="145"/>
      <c r="AF211" s="145"/>
      <c r="AG211" s="145" t="s">
        <v>137</v>
      </c>
      <c r="AH211" s="145">
        <v>0</v>
      </c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outlineLevel="3" x14ac:dyDescent="0.25">
      <c r="A212" s="152"/>
      <c r="B212" s="153"/>
      <c r="C212" s="183" t="s">
        <v>376</v>
      </c>
      <c r="D212" s="157"/>
      <c r="E212" s="158">
        <v>45.32</v>
      </c>
      <c r="F212" s="155"/>
      <c r="G212" s="155"/>
      <c r="H212" s="155"/>
      <c r="I212" s="155"/>
      <c r="J212" s="155"/>
      <c r="K212" s="155"/>
      <c r="L212" s="155"/>
      <c r="M212" s="155"/>
      <c r="N212" s="154"/>
      <c r="O212" s="154"/>
      <c r="P212" s="154"/>
      <c r="Q212" s="154"/>
      <c r="R212" s="155"/>
      <c r="S212" s="155"/>
      <c r="T212" s="155"/>
      <c r="U212" s="155"/>
      <c r="V212" s="155"/>
      <c r="W212" s="155"/>
      <c r="X212" s="155"/>
      <c r="Y212" s="155"/>
      <c r="Z212" s="145"/>
      <c r="AA212" s="145"/>
      <c r="AB212" s="145"/>
      <c r="AC212" s="145"/>
      <c r="AD212" s="145"/>
      <c r="AE212" s="145"/>
      <c r="AF212" s="145"/>
      <c r="AG212" s="145" t="s">
        <v>137</v>
      </c>
      <c r="AH212" s="145">
        <v>0</v>
      </c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outlineLevel="3" x14ac:dyDescent="0.25">
      <c r="A213" s="152"/>
      <c r="B213" s="153"/>
      <c r="C213" s="183" t="s">
        <v>377</v>
      </c>
      <c r="D213" s="157"/>
      <c r="E213" s="158">
        <v>321.37105000000003</v>
      </c>
      <c r="F213" s="155"/>
      <c r="G213" s="155"/>
      <c r="H213" s="155"/>
      <c r="I213" s="155"/>
      <c r="J213" s="155"/>
      <c r="K213" s="155"/>
      <c r="L213" s="155"/>
      <c r="M213" s="155"/>
      <c r="N213" s="154"/>
      <c r="O213" s="154"/>
      <c r="P213" s="154"/>
      <c r="Q213" s="154"/>
      <c r="R213" s="155"/>
      <c r="S213" s="155"/>
      <c r="T213" s="155"/>
      <c r="U213" s="155"/>
      <c r="V213" s="155"/>
      <c r="W213" s="155"/>
      <c r="X213" s="155"/>
      <c r="Y213" s="155"/>
      <c r="Z213" s="145"/>
      <c r="AA213" s="145"/>
      <c r="AB213" s="145"/>
      <c r="AC213" s="145"/>
      <c r="AD213" s="145"/>
      <c r="AE213" s="145"/>
      <c r="AF213" s="145"/>
      <c r="AG213" s="145" t="s">
        <v>137</v>
      </c>
      <c r="AH213" s="145">
        <v>0</v>
      </c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outlineLevel="3" x14ac:dyDescent="0.25">
      <c r="A214" s="152"/>
      <c r="B214" s="153"/>
      <c r="C214" s="183" t="s">
        <v>378</v>
      </c>
      <c r="D214" s="157"/>
      <c r="E214" s="158">
        <v>4.6254999999999997</v>
      </c>
      <c r="F214" s="155"/>
      <c r="G214" s="155"/>
      <c r="H214" s="155"/>
      <c r="I214" s="155"/>
      <c r="J214" s="155"/>
      <c r="K214" s="155"/>
      <c r="L214" s="155"/>
      <c r="M214" s="155"/>
      <c r="N214" s="154"/>
      <c r="O214" s="154"/>
      <c r="P214" s="154"/>
      <c r="Q214" s="154"/>
      <c r="R214" s="155"/>
      <c r="S214" s="155"/>
      <c r="T214" s="155"/>
      <c r="U214" s="155"/>
      <c r="V214" s="155"/>
      <c r="W214" s="155"/>
      <c r="X214" s="155"/>
      <c r="Y214" s="155"/>
      <c r="Z214" s="145"/>
      <c r="AA214" s="145"/>
      <c r="AB214" s="145"/>
      <c r="AC214" s="145"/>
      <c r="AD214" s="145"/>
      <c r="AE214" s="145"/>
      <c r="AF214" s="145"/>
      <c r="AG214" s="145" t="s">
        <v>137</v>
      </c>
      <c r="AH214" s="145">
        <v>0</v>
      </c>
      <c r="AI214" s="145"/>
      <c r="AJ214" s="145"/>
      <c r="AK214" s="145"/>
      <c r="AL214" s="145"/>
      <c r="AM214" s="145"/>
      <c r="AN214" s="145"/>
      <c r="AO214" s="145"/>
      <c r="AP214" s="145"/>
      <c r="AQ214" s="145"/>
      <c r="AR214" s="145"/>
      <c r="AS214" s="145"/>
      <c r="AT214" s="145"/>
      <c r="AU214" s="145"/>
      <c r="AV214" s="145"/>
      <c r="AW214" s="145"/>
      <c r="AX214" s="145"/>
      <c r="AY214" s="145"/>
      <c r="AZ214" s="145"/>
      <c r="BA214" s="145"/>
      <c r="BB214" s="145"/>
      <c r="BC214" s="145"/>
      <c r="BD214" s="145"/>
      <c r="BE214" s="145"/>
      <c r="BF214" s="145"/>
      <c r="BG214" s="145"/>
      <c r="BH214" s="145"/>
    </row>
    <row r="215" spans="1:60" outlineLevel="3" x14ac:dyDescent="0.25">
      <c r="A215" s="152"/>
      <c r="B215" s="153"/>
      <c r="C215" s="183" t="s">
        <v>379</v>
      </c>
      <c r="D215" s="157"/>
      <c r="E215" s="158">
        <v>3.4155000000000002</v>
      </c>
      <c r="F215" s="155"/>
      <c r="G215" s="155"/>
      <c r="H215" s="155"/>
      <c r="I215" s="155"/>
      <c r="J215" s="155"/>
      <c r="K215" s="155"/>
      <c r="L215" s="155"/>
      <c r="M215" s="155"/>
      <c r="N215" s="154"/>
      <c r="O215" s="154"/>
      <c r="P215" s="154"/>
      <c r="Q215" s="154"/>
      <c r="R215" s="155"/>
      <c r="S215" s="155"/>
      <c r="T215" s="155"/>
      <c r="U215" s="155"/>
      <c r="V215" s="155"/>
      <c r="W215" s="155"/>
      <c r="X215" s="155"/>
      <c r="Y215" s="155"/>
      <c r="Z215" s="145"/>
      <c r="AA215" s="145"/>
      <c r="AB215" s="145"/>
      <c r="AC215" s="145"/>
      <c r="AD215" s="145"/>
      <c r="AE215" s="145"/>
      <c r="AF215" s="145"/>
      <c r="AG215" s="145" t="s">
        <v>137</v>
      </c>
      <c r="AH215" s="145">
        <v>0</v>
      </c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ht="20.399999999999999" outlineLevel="1" x14ac:dyDescent="0.25">
      <c r="A216" s="168">
        <v>66</v>
      </c>
      <c r="B216" s="169" t="s">
        <v>380</v>
      </c>
      <c r="C216" s="182" t="s">
        <v>381</v>
      </c>
      <c r="D216" s="170" t="s">
        <v>140</v>
      </c>
      <c r="E216" s="171">
        <v>609.58799999999997</v>
      </c>
      <c r="F216" s="172"/>
      <c r="G216" s="173">
        <f>ROUND(E216*F216,2)</f>
        <v>0</v>
      </c>
      <c r="H216" s="156">
        <v>0</v>
      </c>
      <c r="I216" s="155">
        <f>ROUND(E216*H216,2)</f>
        <v>0</v>
      </c>
      <c r="J216" s="156">
        <v>76.3</v>
      </c>
      <c r="K216" s="155">
        <f>ROUND(E216*J216,2)</f>
        <v>46511.56</v>
      </c>
      <c r="L216" s="155">
        <v>21</v>
      </c>
      <c r="M216" s="155">
        <f>G216*(1+L216/100)</f>
        <v>0</v>
      </c>
      <c r="N216" s="154">
        <v>0</v>
      </c>
      <c r="O216" s="154">
        <f>ROUND(E216*N216,2)</f>
        <v>0</v>
      </c>
      <c r="P216" s="154">
        <v>0</v>
      </c>
      <c r="Q216" s="154">
        <f>ROUND(E216*P216,2)</f>
        <v>0</v>
      </c>
      <c r="R216" s="155"/>
      <c r="S216" s="155" t="s">
        <v>838</v>
      </c>
      <c r="T216" s="155" t="s">
        <v>838</v>
      </c>
      <c r="U216" s="155">
        <v>0.14000000000000001</v>
      </c>
      <c r="V216" s="155">
        <f>ROUND(E216*U216,2)</f>
        <v>85.34</v>
      </c>
      <c r="W216" s="155"/>
      <c r="X216" s="155" t="s">
        <v>131</v>
      </c>
      <c r="Y216" s="155" t="s">
        <v>132</v>
      </c>
      <c r="Z216" s="145"/>
      <c r="AA216" s="145"/>
      <c r="AB216" s="145"/>
      <c r="AC216" s="145"/>
      <c r="AD216" s="145"/>
      <c r="AE216" s="145"/>
      <c r="AF216" s="145"/>
      <c r="AG216" s="145" t="s">
        <v>133</v>
      </c>
      <c r="AH216" s="145"/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outlineLevel="2" x14ac:dyDescent="0.25">
      <c r="A217" s="152"/>
      <c r="B217" s="153"/>
      <c r="C217" s="183" t="s">
        <v>382</v>
      </c>
      <c r="D217" s="157"/>
      <c r="E217" s="158">
        <v>377.22</v>
      </c>
      <c r="F217" s="155"/>
      <c r="G217" s="155"/>
      <c r="H217" s="155"/>
      <c r="I217" s="155"/>
      <c r="J217" s="155"/>
      <c r="K217" s="155"/>
      <c r="L217" s="155"/>
      <c r="M217" s="155"/>
      <c r="N217" s="154"/>
      <c r="O217" s="154"/>
      <c r="P217" s="154"/>
      <c r="Q217" s="154"/>
      <c r="R217" s="155"/>
      <c r="S217" s="155"/>
      <c r="T217" s="155"/>
      <c r="U217" s="155"/>
      <c r="V217" s="155"/>
      <c r="W217" s="155"/>
      <c r="X217" s="155"/>
      <c r="Y217" s="155"/>
      <c r="Z217" s="145"/>
      <c r="AA217" s="145"/>
      <c r="AB217" s="145"/>
      <c r="AC217" s="145"/>
      <c r="AD217" s="145"/>
      <c r="AE217" s="145"/>
      <c r="AF217" s="145"/>
      <c r="AG217" s="145" t="s">
        <v>137</v>
      </c>
      <c r="AH217" s="145">
        <v>0</v>
      </c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outlineLevel="3" x14ac:dyDescent="0.25">
      <c r="A218" s="152"/>
      <c r="B218" s="153"/>
      <c r="C218" s="183" t="s">
        <v>383</v>
      </c>
      <c r="D218" s="157"/>
      <c r="E218" s="158">
        <v>232.36799999999999</v>
      </c>
      <c r="F218" s="155"/>
      <c r="G218" s="155"/>
      <c r="H218" s="155"/>
      <c r="I218" s="155"/>
      <c r="J218" s="155"/>
      <c r="K218" s="155"/>
      <c r="L218" s="155"/>
      <c r="M218" s="155"/>
      <c r="N218" s="154"/>
      <c r="O218" s="154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5"/>
      <c r="AA218" s="145"/>
      <c r="AB218" s="145"/>
      <c r="AC218" s="145"/>
      <c r="AD218" s="145"/>
      <c r="AE218" s="145"/>
      <c r="AF218" s="145"/>
      <c r="AG218" s="145" t="s">
        <v>137</v>
      </c>
      <c r="AH218" s="145">
        <v>0</v>
      </c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45"/>
      <c r="BB218" s="145"/>
      <c r="BC218" s="145"/>
      <c r="BD218" s="145"/>
      <c r="BE218" s="145"/>
      <c r="BF218" s="145"/>
      <c r="BG218" s="145"/>
      <c r="BH218" s="145"/>
    </row>
    <row r="219" spans="1:60" ht="20.399999999999999" outlineLevel="1" x14ac:dyDescent="0.25">
      <c r="A219" s="168">
        <v>67</v>
      </c>
      <c r="B219" s="169" t="s">
        <v>384</v>
      </c>
      <c r="C219" s="182" t="s">
        <v>385</v>
      </c>
      <c r="D219" s="170" t="s">
        <v>140</v>
      </c>
      <c r="E219" s="171">
        <v>2521.4175</v>
      </c>
      <c r="F219" s="172"/>
      <c r="G219" s="173">
        <f>ROUND(E219*F219,2)</f>
        <v>0</v>
      </c>
      <c r="H219" s="156">
        <v>0</v>
      </c>
      <c r="I219" s="155">
        <f>ROUND(E219*H219,2)</f>
        <v>0</v>
      </c>
      <c r="J219" s="156">
        <v>39.200000000000003</v>
      </c>
      <c r="K219" s="155">
        <f>ROUND(E219*J219,2)</f>
        <v>98839.57</v>
      </c>
      <c r="L219" s="155">
        <v>21</v>
      </c>
      <c r="M219" s="155">
        <f>G219*(1+L219/100)</f>
        <v>0</v>
      </c>
      <c r="N219" s="154">
        <v>0</v>
      </c>
      <c r="O219" s="154">
        <f>ROUND(E219*N219,2)</f>
        <v>0</v>
      </c>
      <c r="P219" s="154">
        <v>0</v>
      </c>
      <c r="Q219" s="154">
        <f>ROUND(E219*P219,2)</f>
        <v>0</v>
      </c>
      <c r="R219" s="155"/>
      <c r="S219" s="155" t="s">
        <v>838</v>
      </c>
      <c r="T219" s="155" t="s">
        <v>838</v>
      </c>
      <c r="U219" s="155">
        <v>7.0000000000000007E-2</v>
      </c>
      <c r="V219" s="155">
        <f>ROUND(E219*U219,2)</f>
        <v>176.5</v>
      </c>
      <c r="W219" s="155"/>
      <c r="X219" s="155" t="s">
        <v>131</v>
      </c>
      <c r="Y219" s="155" t="s">
        <v>132</v>
      </c>
      <c r="Z219" s="145"/>
      <c r="AA219" s="145"/>
      <c r="AB219" s="145"/>
      <c r="AC219" s="145"/>
      <c r="AD219" s="145"/>
      <c r="AE219" s="145"/>
      <c r="AF219" s="145"/>
      <c r="AG219" s="145" t="s">
        <v>133</v>
      </c>
      <c r="AH219" s="145"/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outlineLevel="2" x14ac:dyDescent="0.25">
      <c r="A220" s="152"/>
      <c r="B220" s="153"/>
      <c r="C220" s="183" t="s">
        <v>361</v>
      </c>
      <c r="D220" s="157"/>
      <c r="E220" s="158">
        <v>23.890999999999998</v>
      </c>
      <c r="F220" s="155"/>
      <c r="G220" s="155"/>
      <c r="H220" s="155"/>
      <c r="I220" s="155"/>
      <c r="J220" s="155"/>
      <c r="K220" s="155"/>
      <c r="L220" s="155"/>
      <c r="M220" s="155"/>
      <c r="N220" s="154"/>
      <c r="O220" s="154"/>
      <c r="P220" s="154"/>
      <c r="Q220" s="154"/>
      <c r="R220" s="155"/>
      <c r="S220" s="155"/>
      <c r="T220" s="155"/>
      <c r="U220" s="155"/>
      <c r="V220" s="155"/>
      <c r="W220" s="155"/>
      <c r="X220" s="155"/>
      <c r="Y220" s="155"/>
      <c r="Z220" s="145"/>
      <c r="AA220" s="145"/>
      <c r="AB220" s="145"/>
      <c r="AC220" s="145"/>
      <c r="AD220" s="145"/>
      <c r="AE220" s="145"/>
      <c r="AF220" s="145"/>
      <c r="AG220" s="145" t="s">
        <v>137</v>
      </c>
      <c r="AH220" s="145">
        <v>0</v>
      </c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outlineLevel="3" x14ac:dyDescent="0.25">
      <c r="A221" s="152"/>
      <c r="B221" s="153"/>
      <c r="C221" s="183" t="s">
        <v>386</v>
      </c>
      <c r="D221" s="157"/>
      <c r="E221" s="158">
        <v>876.4665</v>
      </c>
      <c r="F221" s="155"/>
      <c r="G221" s="155"/>
      <c r="H221" s="155"/>
      <c r="I221" s="155"/>
      <c r="J221" s="155"/>
      <c r="K221" s="155"/>
      <c r="L221" s="155"/>
      <c r="M221" s="155"/>
      <c r="N221" s="154"/>
      <c r="O221" s="154"/>
      <c r="P221" s="154"/>
      <c r="Q221" s="154"/>
      <c r="R221" s="155"/>
      <c r="S221" s="155"/>
      <c r="T221" s="155"/>
      <c r="U221" s="155"/>
      <c r="V221" s="155"/>
      <c r="W221" s="155"/>
      <c r="X221" s="155"/>
      <c r="Y221" s="155"/>
      <c r="Z221" s="145"/>
      <c r="AA221" s="145"/>
      <c r="AB221" s="145"/>
      <c r="AC221" s="145"/>
      <c r="AD221" s="145"/>
      <c r="AE221" s="145"/>
      <c r="AF221" s="145"/>
      <c r="AG221" s="145" t="s">
        <v>137</v>
      </c>
      <c r="AH221" s="145">
        <v>0</v>
      </c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  <c r="BA221" s="145"/>
      <c r="BB221" s="145"/>
      <c r="BC221" s="145"/>
      <c r="BD221" s="145"/>
      <c r="BE221" s="145"/>
      <c r="BF221" s="145"/>
      <c r="BG221" s="145"/>
      <c r="BH221" s="145"/>
    </row>
    <row r="222" spans="1:60" outlineLevel="3" x14ac:dyDescent="0.25">
      <c r="A222" s="152"/>
      <c r="B222" s="153"/>
      <c r="C222" s="183" t="s">
        <v>387</v>
      </c>
      <c r="D222" s="157"/>
      <c r="E222" s="158">
        <v>1621.06</v>
      </c>
      <c r="F222" s="155"/>
      <c r="G222" s="155"/>
      <c r="H222" s="155"/>
      <c r="I222" s="155"/>
      <c r="J222" s="155"/>
      <c r="K222" s="155"/>
      <c r="L222" s="155"/>
      <c r="M222" s="155"/>
      <c r="N222" s="154"/>
      <c r="O222" s="154"/>
      <c r="P222" s="154"/>
      <c r="Q222" s="154"/>
      <c r="R222" s="155"/>
      <c r="S222" s="155"/>
      <c r="T222" s="155"/>
      <c r="U222" s="155"/>
      <c r="V222" s="155"/>
      <c r="W222" s="155"/>
      <c r="X222" s="155"/>
      <c r="Y222" s="155"/>
      <c r="Z222" s="145"/>
      <c r="AA222" s="145"/>
      <c r="AB222" s="145"/>
      <c r="AC222" s="145"/>
      <c r="AD222" s="145"/>
      <c r="AE222" s="145"/>
      <c r="AF222" s="145"/>
      <c r="AG222" s="145" t="s">
        <v>137</v>
      </c>
      <c r="AH222" s="145">
        <v>0</v>
      </c>
      <c r="AI222" s="145"/>
      <c r="AJ222" s="145"/>
      <c r="AK222" s="145"/>
      <c r="AL222" s="145"/>
      <c r="AM222" s="145"/>
      <c r="AN222" s="145"/>
      <c r="AO222" s="145"/>
      <c r="AP222" s="145"/>
      <c r="AQ222" s="145"/>
      <c r="AR222" s="145"/>
      <c r="AS222" s="145"/>
      <c r="AT222" s="145"/>
      <c r="AU222" s="145"/>
      <c r="AV222" s="145"/>
      <c r="AW222" s="145"/>
      <c r="AX222" s="145"/>
      <c r="AY222" s="145"/>
      <c r="AZ222" s="145"/>
      <c r="BA222" s="145"/>
      <c r="BB222" s="145"/>
      <c r="BC222" s="145"/>
      <c r="BD222" s="145"/>
      <c r="BE222" s="145"/>
      <c r="BF222" s="145"/>
      <c r="BG222" s="145"/>
      <c r="BH222" s="145"/>
    </row>
    <row r="223" spans="1:60" outlineLevel="1" x14ac:dyDescent="0.25">
      <c r="A223" s="168">
        <v>68</v>
      </c>
      <c r="B223" s="169" t="s">
        <v>388</v>
      </c>
      <c r="C223" s="182" t="s">
        <v>389</v>
      </c>
      <c r="D223" s="170" t="s">
        <v>140</v>
      </c>
      <c r="E223" s="171">
        <v>3444.1060499999999</v>
      </c>
      <c r="F223" s="172"/>
      <c r="G223" s="173">
        <f>ROUND(E223*F223,2)</f>
        <v>0</v>
      </c>
      <c r="H223" s="156">
        <v>61.9</v>
      </c>
      <c r="I223" s="155">
        <f>ROUND(E223*H223,2)</f>
        <v>213190.16</v>
      </c>
      <c r="J223" s="156">
        <v>0</v>
      </c>
      <c r="K223" s="155">
        <f>ROUND(E223*J223,2)</f>
        <v>0</v>
      </c>
      <c r="L223" s="155">
        <v>21</v>
      </c>
      <c r="M223" s="155">
        <f>G223*(1+L223/100)</f>
        <v>0</v>
      </c>
      <c r="N223" s="154">
        <v>2.9999999999999997E-4</v>
      </c>
      <c r="O223" s="154">
        <f>ROUND(E223*N223,2)</f>
        <v>1.03</v>
      </c>
      <c r="P223" s="154">
        <v>0</v>
      </c>
      <c r="Q223" s="154">
        <f>ROUND(E223*P223,2)</f>
        <v>0</v>
      </c>
      <c r="R223" s="155" t="s">
        <v>369</v>
      </c>
      <c r="S223" s="155" t="s">
        <v>838</v>
      </c>
      <c r="T223" s="155" t="s">
        <v>838</v>
      </c>
      <c r="U223" s="155">
        <v>0</v>
      </c>
      <c r="V223" s="155">
        <f>ROUND(E223*U223,2)</f>
        <v>0</v>
      </c>
      <c r="W223" s="155"/>
      <c r="X223" s="155" t="s">
        <v>370</v>
      </c>
      <c r="Y223" s="155" t="s">
        <v>132</v>
      </c>
      <c r="Z223" s="145"/>
      <c r="AA223" s="145"/>
      <c r="AB223" s="145"/>
      <c r="AC223" s="145"/>
      <c r="AD223" s="145"/>
      <c r="AE223" s="145"/>
      <c r="AF223" s="145"/>
      <c r="AG223" s="145" t="s">
        <v>371</v>
      </c>
      <c r="AH223" s="145"/>
      <c r="AI223" s="145"/>
      <c r="AJ223" s="145"/>
      <c r="AK223" s="145"/>
      <c r="AL223" s="145"/>
      <c r="AM223" s="145"/>
      <c r="AN223" s="145"/>
      <c r="AO223" s="145"/>
      <c r="AP223" s="145"/>
      <c r="AQ223" s="145"/>
      <c r="AR223" s="145"/>
      <c r="AS223" s="145"/>
      <c r="AT223" s="145"/>
      <c r="AU223" s="145"/>
      <c r="AV223" s="145"/>
      <c r="AW223" s="145"/>
      <c r="AX223" s="145"/>
      <c r="AY223" s="145"/>
      <c r="AZ223" s="145"/>
      <c r="BA223" s="145"/>
      <c r="BB223" s="145"/>
      <c r="BC223" s="145"/>
      <c r="BD223" s="145"/>
      <c r="BE223" s="145"/>
      <c r="BF223" s="145"/>
      <c r="BG223" s="145"/>
      <c r="BH223" s="145"/>
    </row>
    <row r="224" spans="1:60" outlineLevel="2" x14ac:dyDescent="0.25">
      <c r="A224" s="152"/>
      <c r="B224" s="153"/>
      <c r="C224" s="183" t="s">
        <v>390</v>
      </c>
      <c r="D224" s="157"/>
      <c r="E224" s="158">
        <v>414.94200000000001</v>
      </c>
      <c r="F224" s="155"/>
      <c r="G224" s="155"/>
      <c r="H224" s="155"/>
      <c r="I224" s="155"/>
      <c r="J224" s="155"/>
      <c r="K224" s="155"/>
      <c r="L224" s="155"/>
      <c r="M224" s="155"/>
      <c r="N224" s="154"/>
      <c r="O224" s="154"/>
      <c r="P224" s="154"/>
      <c r="Q224" s="154"/>
      <c r="R224" s="155"/>
      <c r="S224" s="155"/>
      <c r="T224" s="155"/>
      <c r="U224" s="155"/>
      <c r="V224" s="155"/>
      <c r="W224" s="155"/>
      <c r="X224" s="155"/>
      <c r="Y224" s="155"/>
      <c r="Z224" s="145"/>
      <c r="AA224" s="145"/>
      <c r="AB224" s="145"/>
      <c r="AC224" s="145"/>
      <c r="AD224" s="145"/>
      <c r="AE224" s="145"/>
      <c r="AF224" s="145"/>
      <c r="AG224" s="145" t="s">
        <v>137</v>
      </c>
      <c r="AH224" s="145">
        <v>0</v>
      </c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outlineLevel="3" x14ac:dyDescent="0.25">
      <c r="A225" s="152"/>
      <c r="B225" s="153"/>
      <c r="C225" s="183" t="s">
        <v>391</v>
      </c>
      <c r="D225" s="157"/>
      <c r="E225" s="158">
        <v>255.60480000000001</v>
      </c>
      <c r="F225" s="155"/>
      <c r="G225" s="155"/>
      <c r="H225" s="155"/>
      <c r="I225" s="155"/>
      <c r="J225" s="155"/>
      <c r="K225" s="155"/>
      <c r="L225" s="155"/>
      <c r="M225" s="155"/>
      <c r="N225" s="154"/>
      <c r="O225" s="154"/>
      <c r="P225" s="154"/>
      <c r="Q225" s="154"/>
      <c r="R225" s="155"/>
      <c r="S225" s="155"/>
      <c r="T225" s="155"/>
      <c r="U225" s="155"/>
      <c r="V225" s="155"/>
      <c r="W225" s="155"/>
      <c r="X225" s="155"/>
      <c r="Y225" s="155"/>
      <c r="Z225" s="145"/>
      <c r="AA225" s="145"/>
      <c r="AB225" s="145"/>
      <c r="AC225" s="145"/>
      <c r="AD225" s="145"/>
      <c r="AE225" s="145"/>
      <c r="AF225" s="145"/>
      <c r="AG225" s="145" t="s">
        <v>137</v>
      </c>
      <c r="AH225" s="145">
        <v>0</v>
      </c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outlineLevel="3" x14ac:dyDescent="0.25">
      <c r="A226" s="152"/>
      <c r="B226" s="153"/>
      <c r="C226" s="183" t="s">
        <v>372</v>
      </c>
      <c r="D226" s="157"/>
      <c r="E226" s="158">
        <v>26.280100000000001</v>
      </c>
      <c r="F226" s="155"/>
      <c r="G226" s="155"/>
      <c r="H226" s="155"/>
      <c r="I226" s="155"/>
      <c r="J226" s="155"/>
      <c r="K226" s="155"/>
      <c r="L226" s="155"/>
      <c r="M226" s="155"/>
      <c r="N226" s="154"/>
      <c r="O226" s="154"/>
      <c r="P226" s="154"/>
      <c r="Q226" s="154"/>
      <c r="R226" s="155"/>
      <c r="S226" s="155"/>
      <c r="T226" s="155"/>
      <c r="U226" s="155"/>
      <c r="V226" s="155"/>
      <c r="W226" s="155"/>
      <c r="X226" s="155"/>
      <c r="Y226" s="155"/>
      <c r="Z226" s="145"/>
      <c r="AA226" s="145"/>
      <c r="AB226" s="145"/>
      <c r="AC226" s="145"/>
      <c r="AD226" s="145"/>
      <c r="AE226" s="145"/>
      <c r="AF226" s="145"/>
      <c r="AG226" s="145" t="s">
        <v>137</v>
      </c>
      <c r="AH226" s="145">
        <v>0</v>
      </c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45"/>
      <c r="BB226" s="145"/>
      <c r="BC226" s="145"/>
      <c r="BD226" s="145"/>
      <c r="BE226" s="145"/>
      <c r="BF226" s="145"/>
      <c r="BG226" s="145"/>
      <c r="BH226" s="145"/>
    </row>
    <row r="227" spans="1:60" outlineLevel="3" x14ac:dyDescent="0.25">
      <c r="A227" s="152"/>
      <c r="B227" s="153"/>
      <c r="C227" s="183" t="s">
        <v>392</v>
      </c>
      <c r="D227" s="157"/>
      <c r="E227" s="158">
        <v>964.11315000000002</v>
      </c>
      <c r="F227" s="155"/>
      <c r="G227" s="155"/>
      <c r="H227" s="155"/>
      <c r="I227" s="155"/>
      <c r="J227" s="155"/>
      <c r="K227" s="155"/>
      <c r="L227" s="155"/>
      <c r="M227" s="155"/>
      <c r="N227" s="154"/>
      <c r="O227" s="154"/>
      <c r="P227" s="154"/>
      <c r="Q227" s="154"/>
      <c r="R227" s="155"/>
      <c r="S227" s="155"/>
      <c r="T227" s="155"/>
      <c r="U227" s="155"/>
      <c r="V227" s="155"/>
      <c r="W227" s="155"/>
      <c r="X227" s="155"/>
      <c r="Y227" s="155"/>
      <c r="Z227" s="145"/>
      <c r="AA227" s="145"/>
      <c r="AB227" s="145"/>
      <c r="AC227" s="145"/>
      <c r="AD227" s="145"/>
      <c r="AE227" s="145"/>
      <c r="AF227" s="145"/>
      <c r="AG227" s="145" t="s">
        <v>137</v>
      </c>
      <c r="AH227" s="145">
        <v>0</v>
      </c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outlineLevel="3" x14ac:dyDescent="0.25">
      <c r="A228" s="152"/>
      <c r="B228" s="153"/>
      <c r="C228" s="183" t="s">
        <v>393</v>
      </c>
      <c r="D228" s="157"/>
      <c r="E228" s="158">
        <v>1783.1659999999999</v>
      </c>
      <c r="F228" s="155"/>
      <c r="G228" s="155"/>
      <c r="H228" s="155"/>
      <c r="I228" s="155"/>
      <c r="J228" s="155"/>
      <c r="K228" s="155"/>
      <c r="L228" s="155"/>
      <c r="M228" s="155"/>
      <c r="N228" s="154"/>
      <c r="O228" s="154"/>
      <c r="P228" s="154"/>
      <c r="Q228" s="154"/>
      <c r="R228" s="155"/>
      <c r="S228" s="155"/>
      <c r="T228" s="155"/>
      <c r="U228" s="155"/>
      <c r="V228" s="155"/>
      <c r="W228" s="155"/>
      <c r="X228" s="155"/>
      <c r="Y228" s="155"/>
      <c r="Z228" s="145"/>
      <c r="AA228" s="145"/>
      <c r="AB228" s="145"/>
      <c r="AC228" s="145"/>
      <c r="AD228" s="145"/>
      <c r="AE228" s="145"/>
      <c r="AF228" s="145"/>
      <c r="AG228" s="145" t="s">
        <v>137</v>
      </c>
      <c r="AH228" s="145">
        <v>0</v>
      </c>
      <c r="AI228" s="145"/>
      <c r="AJ228" s="145"/>
      <c r="AK228" s="145"/>
      <c r="AL228" s="145"/>
      <c r="AM228" s="145"/>
      <c r="AN228" s="145"/>
      <c r="AO228" s="145"/>
      <c r="AP228" s="145"/>
      <c r="AQ228" s="145"/>
      <c r="AR228" s="145"/>
      <c r="AS228" s="145"/>
      <c r="AT228" s="145"/>
      <c r="AU228" s="145"/>
      <c r="AV228" s="145"/>
      <c r="AW228" s="145"/>
      <c r="AX228" s="145"/>
      <c r="AY228" s="145"/>
      <c r="AZ228" s="145"/>
      <c r="BA228" s="145"/>
      <c r="BB228" s="145"/>
      <c r="BC228" s="145"/>
      <c r="BD228" s="145"/>
      <c r="BE228" s="145"/>
      <c r="BF228" s="145"/>
      <c r="BG228" s="145"/>
      <c r="BH228" s="145"/>
    </row>
    <row r="229" spans="1:60" outlineLevel="1" x14ac:dyDescent="0.25">
      <c r="A229" s="168">
        <v>69</v>
      </c>
      <c r="B229" s="169" t="s">
        <v>394</v>
      </c>
      <c r="C229" s="182" t="s">
        <v>395</v>
      </c>
      <c r="D229" s="170" t="s">
        <v>140</v>
      </c>
      <c r="E229" s="171">
        <v>304.79399999999998</v>
      </c>
      <c r="F229" s="172"/>
      <c r="G229" s="173">
        <f>ROUND(E229*F229,2)</f>
        <v>0</v>
      </c>
      <c r="H229" s="156">
        <v>0</v>
      </c>
      <c r="I229" s="155">
        <f>ROUND(E229*H229,2)</f>
        <v>0</v>
      </c>
      <c r="J229" s="156">
        <v>87.1</v>
      </c>
      <c r="K229" s="155">
        <f>ROUND(E229*J229,2)</f>
        <v>26547.56</v>
      </c>
      <c r="L229" s="155">
        <v>21</v>
      </c>
      <c r="M229" s="155">
        <f>G229*(1+L229/100)</f>
        <v>0</v>
      </c>
      <c r="N229" s="154">
        <v>0</v>
      </c>
      <c r="O229" s="154">
        <f>ROUND(E229*N229,2)</f>
        <v>0</v>
      </c>
      <c r="P229" s="154">
        <v>0</v>
      </c>
      <c r="Q229" s="154">
        <f>ROUND(E229*P229,2)</f>
        <v>0</v>
      </c>
      <c r="R229" s="155"/>
      <c r="S229" s="155" t="s">
        <v>838</v>
      </c>
      <c r="T229" s="155" t="s">
        <v>838</v>
      </c>
      <c r="U229" s="155">
        <v>0.16</v>
      </c>
      <c r="V229" s="155">
        <f>ROUND(E229*U229,2)</f>
        <v>48.77</v>
      </c>
      <c r="W229" s="155"/>
      <c r="X229" s="155" t="s">
        <v>131</v>
      </c>
      <c r="Y229" s="155" t="s">
        <v>132</v>
      </c>
      <c r="Z229" s="145"/>
      <c r="AA229" s="145"/>
      <c r="AB229" s="145"/>
      <c r="AC229" s="145"/>
      <c r="AD229" s="145"/>
      <c r="AE229" s="145"/>
      <c r="AF229" s="145"/>
      <c r="AG229" s="145" t="s">
        <v>133</v>
      </c>
      <c r="AH229" s="145"/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  <c r="BA229" s="145"/>
      <c r="BB229" s="145"/>
      <c r="BC229" s="145"/>
      <c r="BD229" s="145"/>
      <c r="BE229" s="145"/>
      <c r="BF229" s="145"/>
      <c r="BG229" s="145"/>
      <c r="BH229" s="145"/>
    </row>
    <row r="230" spans="1:60" outlineLevel="2" x14ac:dyDescent="0.25">
      <c r="A230" s="152"/>
      <c r="B230" s="153"/>
      <c r="C230" s="183" t="s">
        <v>396</v>
      </c>
      <c r="D230" s="157"/>
      <c r="E230" s="158">
        <v>188.61</v>
      </c>
      <c r="F230" s="155"/>
      <c r="G230" s="155"/>
      <c r="H230" s="155"/>
      <c r="I230" s="155"/>
      <c r="J230" s="155"/>
      <c r="K230" s="155"/>
      <c r="L230" s="155"/>
      <c r="M230" s="155"/>
      <c r="N230" s="154"/>
      <c r="O230" s="154"/>
      <c r="P230" s="154"/>
      <c r="Q230" s="154"/>
      <c r="R230" s="155"/>
      <c r="S230" s="155"/>
      <c r="T230" s="155"/>
      <c r="U230" s="155"/>
      <c r="V230" s="155"/>
      <c r="W230" s="155"/>
      <c r="X230" s="155"/>
      <c r="Y230" s="155"/>
      <c r="Z230" s="145"/>
      <c r="AA230" s="145"/>
      <c r="AB230" s="145"/>
      <c r="AC230" s="145"/>
      <c r="AD230" s="145"/>
      <c r="AE230" s="145"/>
      <c r="AF230" s="145"/>
      <c r="AG230" s="145" t="s">
        <v>137</v>
      </c>
      <c r="AH230" s="145">
        <v>0</v>
      </c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outlineLevel="3" x14ac:dyDescent="0.25">
      <c r="A231" s="152"/>
      <c r="B231" s="153"/>
      <c r="C231" s="183" t="s">
        <v>397</v>
      </c>
      <c r="D231" s="157"/>
      <c r="E231" s="158">
        <v>116.184</v>
      </c>
      <c r="F231" s="155"/>
      <c r="G231" s="155"/>
      <c r="H231" s="155"/>
      <c r="I231" s="155"/>
      <c r="J231" s="155"/>
      <c r="K231" s="155"/>
      <c r="L231" s="155"/>
      <c r="M231" s="155"/>
      <c r="N231" s="154"/>
      <c r="O231" s="154"/>
      <c r="P231" s="154"/>
      <c r="Q231" s="154"/>
      <c r="R231" s="155"/>
      <c r="S231" s="155"/>
      <c r="T231" s="155"/>
      <c r="U231" s="155"/>
      <c r="V231" s="155"/>
      <c r="W231" s="155"/>
      <c r="X231" s="155"/>
      <c r="Y231" s="155"/>
      <c r="Z231" s="145"/>
      <c r="AA231" s="145"/>
      <c r="AB231" s="145"/>
      <c r="AC231" s="145"/>
      <c r="AD231" s="145"/>
      <c r="AE231" s="145"/>
      <c r="AF231" s="145"/>
      <c r="AG231" s="145" t="s">
        <v>137</v>
      </c>
      <c r="AH231" s="145">
        <v>0</v>
      </c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  <c r="BA231" s="145"/>
      <c r="BB231" s="145"/>
      <c r="BC231" s="145"/>
      <c r="BD231" s="145"/>
      <c r="BE231" s="145"/>
      <c r="BF231" s="145"/>
      <c r="BG231" s="145"/>
      <c r="BH231" s="145"/>
    </row>
    <row r="232" spans="1:60" ht="20.399999999999999" outlineLevel="1" x14ac:dyDescent="0.25">
      <c r="A232" s="168">
        <v>70</v>
      </c>
      <c r="B232" s="169" t="s">
        <v>398</v>
      </c>
      <c r="C232" s="182" t="s">
        <v>399</v>
      </c>
      <c r="D232" s="170" t="s">
        <v>140</v>
      </c>
      <c r="E232" s="171">
        <v>335.27339999999998</v>
      </c>
      <c r="F232" s="172"/>
      <c r="G232" s="173">
        <f>ROUND(E232*F232,2)</f>
        <v>0</v>
      </c>
      <c r="H232" s="156">
        <v>33.6</v>
      </c>
      <c r="I232" s="155">
        <f>ROUND(E232*H232,2)</f>
        <v>11265.19</v>
      </c>
      <c r="J232" s="156">
        <v>0</v>
      </c>
      <c r="K232" s="155">
        <f>ROUND(E232*J232,2)</f>
        <v>0</v>
      </c>
      <c r="L232" s="155">
        <v>21</v>
      </c>
      <c r="M232" s="155">
        <f>G232*(1+L232/100)</f>
        <v>0</v>
      </c>
      <c r="N232" s="154">
        <v>2.0000000000000001E-4</v>
      </c>
      <c r="O232" s="154">
        <f>ROUND(E232*N232,2)</f>
        <v>7.0000000000000007E-2</v>
      </c>
      <c r="P232" s="154">
        <v>0</v>
      </c>
      <c r="Q232" s="154">
        <f>ROUND(E232*P232,2)</f>
        <v>0</v>
      </c>
      <c r="R232" s="155" t="s">
        <v>369</v>
      </c>
      <c r="S232" s="155" t="s">
        <v>838</v>
      </c>
      <c r="T232" s="155" t="s">
        <v>838</v>
      </c>
      <c r="U232" s="155">
        <v>0</v>
      </c>
      <c r="V232" s="155">
        <f>ROUND(E232*U232,2)</f>
        <v>0</v>
      </c>
      <c r="W232" s="155"/>
      <c r="X232" s="155" t="s">
        <v>370</v>
      </c>
      <c r="Y232" s="155" t="s">
        <v>132</v>
      </c>
      <c r="Z232" s="145"/>
      <c r="AA232" s="145"/>
      <c r="AB232" s="145"/>
      <c r="AC232" s="145"/>
      <c r="AD232" s="145"/>
      <c r="AE232" s="145"/>
      <c r="AF232" s="145"/>
      <c r="AG232" s="145" t="s">
        <v>371</v>
      </c>
      <c r="AH232" s="145"/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  <c r="BA232" s="145"/>
      <c r="BB232" s="145"/>
      <c r="BC232" s="145"/>
      <c r="BD232" s="145"/>
      <c r="BE232" s="145"/>
      <c r="BF232" s="145"/>
      <c r="BG232" s="145"/>
      <c r="BH232" s="145"/>
    </row>
    <row r="233" spans="1:60" outlineLevel="2" x14ac:dyDescent="0.25">
      <c r="A233" s="152"/>
      <c r="B233" s="153"/>
      <c r="C233" s="183" t="s">
        <v>400</v>
      </c>
      <c r="D233" s="157"/>
      <c r="E233" s="158">
        <v>207.471</v>
      </c>
      <c r="F233" s="155"/>
      <c r="G233" s="155"/>
      <c r="H233" s="155"/>
      <c r="I233" s="155"/>
      <c r="J233" s="155"/>
      <c r="K233" s="155"/>
      <c r="L233" s="155"/>
      <c r="M233" s="155"/>
      <c r="N233" s="154"/>
      <c r="O233" s="154"/>
      <c r="P233" s="154"/>
      <c r="Q233" s="154"/>
      <c r="R233" s="155"/>
      <c r="S233" s="155"/>
      <c r="T233" s="155"/>
      <c r="U233" s="155"/>
      <c r="V233" s="155"/>
      <c r="W233" s="155"/>
      <c r="X233" s="155"/>
      <c r="Y233" s="155"/>
      <c r="Z233" s="145"/>
      <c r="AA233" s="145"/>
      <c r="AB233" s="145"/>
      <c r="AC233" s="145"/>
      <c r="AD233" s="145"/>
      <c r="AE233" s="145"/>
      <c r="AF233" s="145"/>
      <c r="AG233" s="145" t="s">
        <v>137</v>
      </c>
      <c r="AH233" s="145">
        <v>0</v>
      </c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  <c r="BA233" s="145"/>
      <c r="BB233" s="145"/>
      <c r="BC233" s="145"/>
      <c r="BD233" s="145"/>
      <c r="BE233" s="145"/>
      <c r="BF233" s="145"/>
      <c r="BG233" s="145"/>
      <c r="BH233" s="145"/>
    </row>
    <row r="234" spans="1:60" outlineLevel="3" x14ac:dyDescent="0.25">
      <c r="A234" s="152"/>
      <c r="B234" s="153"/>
      <c r="C234" s="183" t="s">
        <v>401</v>
      </c>
      <c r="D234" s="157"/>
      <c r="E234" s="158">
        <v>127.80240000000001</v>
      </c>
      <c r="F234" s="155"/>
      <c r="G234" s="155"/>
      <c r="H234" s="155"/>
      <c r="I234" s="155"/>
      <c r="J234" s="155"/>
      <c r="K234" s="155"/>
      <c r="L234" s="155"/>
      <c r="M234" s="155"/>
      <c r="N234" s="154"/>
      <c r="O234" s="154"/>
      <c r="P234" s="154"/>
      <c r="Q234" s="154"/>
      <c r="R234" s="155"/>
      <c r="S234" s="155"/>
      <c r="T234" s="155"/>
      <c r="U234" s="155"/>
      <c r="V234" s="155"/>
      <c r="W234" s="155"/>
      <c r="X234" s="155"/>
      <c r="Y234" s="155"/>
      <c r="Z234" s="145"/>
      <c r="AA234" s="145"/>
      <c r="AB234" s="145"/>
      <c r="AC234" s="145"/>
      <c r="AD234" s="145"/>
      <c r="AE234" s="145"/>
      <c r="AF234" s="145"/>
      <c r="AG234" s="145" t="s">
        <v>137</v>
      </c>
      <c r="AH234" s="145">
        <v>0</v>
      </c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</row>
    <row r="235" spans="1:60" ht="30.6" outlineLevel="1" x14ac:dyDescent="0.25">
      <c r="A235" s="168">
        <v>71</v>
      </c>
      <c r="B235" s="169" t="s">
        <v>402</v>
      </c>
      <c r="C235" s="182" t="s">
        <v>403</v>
      </c>
      <c r="D235" s="170" t="s">
        <v>180</v>
      </c>
      <c r="E235" s="171">
        <v>104.07</v>
      </c>
      <c r="F235" s="172"/>
      <c r="G235" s="173">
        <f>ROUND(E235*F235,2)</f>
        <v>0</v>
      </c>
      <c r="H235" s="156">
        <v>67.66</v>
      </c>
      <c r="I235" s="155">
        <f>ROUND(E235*H235,2)</f>
        <v>7041.38</v>
      </c>
      <c r="J235" s="156">
        <v>34.840000000000003</v>
      </c>
      <c r="K235" s="155">
        <f>ROUND(E235*J235,2)</f>
        <v>3625.8</v>
      </c>
      <c r="L235" s="155">
        <v>21</v>
      </c>
      <c r="M235" s="155">
        <f>G235*(1+L235/100)</f>
        <v>0</v>
      </c>
      <c r="N235" s="154">
        <v>1E-3</v>
      </c>
      <c r="O235" s="154">
        <f>ROUND(E235*N235,2)</f>
        <v>0.1</v>
      </c>
      <c r="P235" s="154">
        <v>0</v>
      </c>
      <c r="Q235" s="154">
        <f>ROUND(E235*P235,2)</f>
        <v>0</v>
      </c>
      <c r="R235" s="155"/>
      <c r="S235" s="155" t="s">
        <v>838</v>
      </c>
      <c r="T235" s="155" t="s">
        <v>838</v>
      </c>
      <c r="U235" s="155">
        <v>0.06</v>
      </c>
      <c r="V235" s="155">
        <f>ROUND(E235*U235,2)</f>
        <v>6.24</v>
      </c>
      <c r="W235" s="155"/>
      <c r="X235" s="155" t="s">
        <v>131</v>
      </c>
      <c r="Y235" s="155" t="s">
        <v>132</v>
      </c>
      <c r="Z235" s="145"/>
      <c r="AA235" s="145"/>
      <c r="AB235" s="145"/>
      <c r="AC235" s="145"/>
      <c r="AD235" s="145"/>
      <c r="AE235" s="145"/>
      <c r="AF235" s="145"/>
      <c r="AG235" s="145" t="s">
        <v>133</v>
      </c>
      <c r="AH235" s="145"/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</row>
    <row r="236" spans="1:60" outlineLevel="2" x14ac:dyDescent="0.25">
      <c r="A236" s="152"/>
      <c r="B236" s="153"/>
      <c r="C236" s="183" t="s">
        <v>404</v>
      </c>
      <c r="D236" s="157"/>
      <c r="E236" s="158">
        <v>104.07</v>
      </c>
      <c r="F236" s="155"/>
      <c r="G236" s="155"/>
      <c r="H236" s="155"/>
      <c r="I236" s="155"/>
      <c r="J236" s="155"/>
      <c r="K236" s="155"/>
      <c r="L236" s="155"/>
      <c r="M236" s="155"/>
      <c r="N236" s="154"/>
      <c r="O236" s="154"/>
      <c r="P236" s="154"/>
      <c r="Q236" s="154"/>
      <c r="R236" s="155"/>
      <c r="S236" s="155"/>
      <c r="T236" s="155"/>
      <c r="U236" s="155"/>
      <c r="V236" s="155"/>
      <c r="W236" s="155"/>
      <c r="X236" s="155"/>
      <c r="Y236" s="155"/>
      <c r="Z236" s="145"/>
      <c r="AA236" s="145"/>
      <c r="AB236" s="145"/>
      <c r="AC236" s="145"/>
      <c r="AD236" s="145"/>
      <c r="AE236" s="145"/>
      <c r="AF236" s="145"/>
      <c r="AG236" s="145" t="s">
        <v>137</v>
      </c>
      <c r="AH236" s="145">
        <v>0</v>
      </c>
      <c r="AI236" s="145"/>
      <c r="AJ236" s="145"/>
      <c r="AK236" s="145"/>
      <c r="AL236" s="145"/>
      <c r="AM236" s="145"/>
      <c r="AN236" s="145"/>
      <c r="AO236" s="145"/>
      <c r="AP236" s="145"/>
      <c r="AQ236" s="145"/>
      <c r="AR236" s="145"/>
      <c r="AS236" s="145"/>
      <c r="AT236" s="145"/>
      <c r="AU236" s="145"/>
      <c r="AV236" s="145"/>
      <c r="AW236" s="145"/>
      <c r="AX236" s="145"/>
      <c r="AY236" s="145"/>
      <c r="AZ236" s="145"/>
      <c r="BA236" s="145"/>
      <c r="BB236" s="145"/>
      <c r="BC236" s="145"/>
      <c r="BD236" s="145"/>
      <c r="BE236" s="145"/>
      <c r="BF236" s="145"/>
      <c r="BG236" s="145"/>
      <c r="BH236" s="145"/>
    </row>
    <row r="237" spans="1:60" outlineLevel="1" x14ac:dyDescent="0.25">
      <c r="A237" s="168">
        <v>72</v>
      </c>
      <c r="B237" s="169" t="s">
        <v>405</v>
      </c>
      <c r="C237" s="182" t="s">
        <v>406</v>
      </c>
      <c r="D237" s="170" t="s">
        <v>199</v>
      </c>
      <c r="E237" s="171">
        <v>2.1568900000000002</v>
      </c>
      <c r="F237" s="172"/>
      <c r="G237" s="173">
        <f>ROUND(E237*F237,2)</f>
        <v>0</v>
      </c>
      <c r="H237" s="156">
        <v>0</v>
      </c>
      <c r="I237" s="155">
        <f>ROUND(E237*H237,2)</f>
        <v>0</v>
      </c>
      <c r="J237" s="156">
        <v>1230</v>
      </c>
      <c r="K237" s="155">
        <f>ROUND(E237*J237,2)</f>
        <v>2652.97</v>
      </c>
      <c r="L237" s="155">
        <v>21</v>
      </c>
      <c r="M237" s="155">
        <f>G237*(1+L237/100)</f>
        <v>0</v>
      </c>
      <c r="N237" s="154">
        <v>0</v>
      </c>
      <c r="O237" s="154">
        <f>ROUND(E237*N237,2)</f>
        <v>0</v>
      </c>
      <c r="P237" s="154">
        <v>0</v>
      </c>
      <c r="Q237" s="154">
        <f>ROUND(E237*P237,2)</f>
        <v>0</v>
      </c>
      <c r="R237" s="155"/>
      <c r="S237" s="155" t="s">
        <v>838</v>
      </c>
      <c r="T237" s="155" t="s">
        <v>838</v>
      </c>
      <c r="U237" s="155">
        <v>1.5669999999999999</v>
      </c>
      <c r="V237" s="155">
        <f>ROUND(E237*U237,2)</f>
        <v>3.38</v>
      </c>
      <c r="W237" s="155"/>
      <c r="X237" s="155" t="s">
        <v>131</v>
      </c>
      <c r="Y237" s="155" t="s">
        <v>132</v>
      </c>
      <c r="Z237" s="145"/>
      <c r="AA237" s="145"/>
      <c r="AB237" s="145"/>
      <c r="AC237" s="145"/>
      <c r="AD237" s="145"/>
      <c r="AE237" s="145"/>
      <c r="AF237" s="145"/>
      <c r="AG237" s="145" t="s">
        <v>133</v>
      </c>
      <c r="AH237" s="145"/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45"/>
      <c r="BB237" s="145"/>
      <c r="BC237" s="145"/>
      <c r="BD237" s="145"/>
      <c r="BE237" s="145"/>
      <c r="BF237" s="145"/>
      <c r="BG237" s="145"/>
      <c r="BH237" s="145"/>
    </row>
    <row r="238" spans="1:60" outlineLevel="2" x14ac:dyDescent="0.25">
      <c r="A238" s="152"/>
      <c r="B238" s="153"/>
      <c r="C238" s="183" t="s">
        <v>407</v>
      </c>
      <c r="D238" s="157"/>
      <c r="E238" s="158">
        <v>8.9499999999999996E-2</v>
      </c>
      <c r="F238" s="155"/>
      <c r="G238" s="155"/>
      <c r="H238" s="155"/>
      <c r="I238" s="155"/>
      <c r="J238" s="155"/>
      <c r="K238" s="155"/>
      <c r="L238" s="155"/>
      <c r="M238" s="155"/>
      <c r="N238" s="154"/>
      <c r="O238" s="154"/>
      <c r="P238" s="154"/>
      <c r="Q238" s="154"/>
      <c r="R238" s="155"/>
      <c r="S238" s="155"/>
      <c r="T238" s="155"/>
      <c r="U238" s="155"/>
      <c r="V238" s="155"/>
      <c r="W238" s="155"/>
      <c r="X238" s="155"/>
      <c r="Y238" s="155"/>
      <c r="Z238" s="145"/>
      <c r="AA238" s="145"/>
      <c r="AB238" s="145"/>
      <c r="AC238" s="145"/>
      <c r="AD238" s="145"/>
      <c r="AE238" s="145"/>
      <c r="AF238" s="145"/>
      <c r="AG238" s="145" t="s">
        <v>137</v>
      </c>
      <c r="AH238" s="145">
        <v>6</v>
      </c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</row>
    <row r="239" spans="1:60" outlineLevel="3" x14ac:dyDescent="0.25">
      <c r="A239" s="152"/>
      <c r="B239" s="153"/>
      <c r="C239" s="183" t="s">
        <v>408</v>
      </c>
      <c r="D239" s="157"/>
      <c r="E239" s="158">
        <v>6.2100000000000002E-3</v>
      </c>
      <c r="F239" s="155"/>
      <c r="G239" s="155"/>
      <c r="H239" s="155"/>
      <c r="I239" s="155"/>
      <c r="J239" s="155"/>
      <c r="K239" s="155"/>
      <c r="L239" s="155"/>
      <c r="M239" s="155"/>
      <c r="N239" s="154"/>
      <c r="O239" s="154"/>
      <c r="P239" s="154"/>
      <c r="Q239" s="154"/>
      <c r="R239" s="155"/>
      <c r="S239" s="155"/>
      <c r="T239" s="155"/>
      <c r="U239" s="155"/>
      <c r="V239" s="155"/>
      <c r="W239" s="155"/>
      <c r="X239" s="155"/>
      <c r="Y239" s="155"/>
      <c r="Z239" s="145"/>
      <c r="AA239" s="145"/>
      <c r="AB239" s="145"/>
      <c r="AC239" s="145"/>
      <c r="AD239" s="145"/>
      <c r="AE239" s="145"/>
      <c r="AF239" s="145"/>
      <c r="AG239" s="145" t="s">
        <v>137</v>
      </c>
      <c r="AH239" s="145">
        <v>6</v>
      </c>
      <c r="AI239" s="145"/>
      <c r="AJ239" s="145"/>
      <c r="AK239" s="145"/>
      <c r="AL239" s="145"/>
      <c r="AM239" s="145"/>
      <c r="AN239" s="145"/>
      <c r="AO239" s="145"/>
      <c r="AP239" s="145"/>
      <c r="AQ239" s="145"/>
      <c r="AR239" s="145"/>
      <c r="AS239" s="145"/>
      <c r="AT239" s="145"/>
      <c r="AU239" s="145"/>
      <c r="AV239" s="145"/>
      <c r="AW239" s="145"/>
      <c r="AX239" s="145"/>
      <c r="AY239" s="145"/>
      <c r="AZ239" s="145"/>
      <c r="BA239" s="145"/>
      <c r="BB239" s="145"/>
      <c r="BC239" s="145"/>
      <c r="BD239" s="145"/>
      <c r="BE239" s="145"/>
      <c r="BF239" s="145"/>
      <c r="BG239" s="145"/>
      <c r="BH239" s="145"/>
    </row>
    <row r="240" spans="1:60" outlineLevel="3" x14ac:dyDescent="0.25">
      <c r="A240" s="152"/>
      <c r="B240" s="153"/>
      <c r="C240" s="183" t="s">
        <v>409</v>
      </c>
      <c r="D240" s="157"/>
      <c r="E240" s="158">
        <v>5.7820000000000003E-2</v>
      </c>
      <c r="F240" s="155"/>
      <c r="G240" s="155"/>
      <c r="H240" s="155"/>
      <c r="I240" s="155"/>
      <c r="J240" s="155"/>
      <c r="K240" s="155"/>
      <c r="L240" s="155"/>
      <c r="M240" s="155"/>
      <c r="N240" s="154"/>
      <c r="O240" s="154"/>
      <c r="P240" s="154"/>
      <c r="Q240" s="154"/>
      <c r="R240" s="155"/>
      <c r="S240" s="155"/>
      <c r="T240" s="155"/>
      <c r="U240" s="155"/>
      <c r="V240" s="155"/>
      <c r="W240" s="155"/>
      <c r="X240" s="155"/>
      <c r="Y240" s="155"/>
      <c r="Z240" s="145"/>
      <c r="AA240" s="145"/>
      <c r="AB240" s="145"/>
      <c r="AC240" s="145"/>
      <c r="AD240" s="145"/>
      <c r="AE240" s="145"/>
      <c r="AF240" s="145"/>
      <c r="AG240" s="145" t="s">
        <v>137</v>
      </c>
      <c r="AH240" s="145">
        <v>6</v>
      </c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</row>
    <row r="241" spans="1:60" outlineLevel="3" x14ac:dyDescent="0.25">
      <c r="A241" s="152"/>
      <c r="B241" s="153"/>
      <c r="C241" s="183" t="s">
        <v>410</v>
      </c>
      <c r="D241" s="157"/>
      <c r="E241" s="158">
        <v>0.79900000000000004</v>
      </c>
      <c r="F241" s="155"/>
      <c r="G241" s="155"/>
      <c r="H241" s="155"/>
      <c r="I241" s="155"/>
      <c r="J241" s="155"/>
      <c r="K241" s="155"/>
      <c r="L241" s="155"/>
      <c r="M241" s="155"/>
      <c r="N241" s="154"/>
      <c r="O241" s="154"/>
      <c r="P241" s="154"/>
      <c r="Q241" s="154"/>
      <c r="R241" s="155"/>
      <c r="S241" s="155"/>
      <c r="T241" s="155"/>
      <c r="U241" s="155"/>
      <c r="V241" s="155"/>
      <c r="W241" s="155"/>
      <c r="X241" s="155"/>
      <c r="Y241" s="155"/>
      <c r="Z241" s="145"/>
      <c r="AA241" s="145"/>
      <c r="AB241" s="145"/>
      <c r="AC241" s="145"/>
      <c r="AD241" s="145"/>
      <c r="AE241" s="145"/>
      <c r="AF241" s="145"/>
      <c r="AG241" s="145" t="s">
        <v>137</v>
      </c>
      <c r="AH241" s="145">
        <v>6</v>
      </c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</row>
    <row r="242" spans="1:60" outlineLevel="3" x14ac:dyDescent="0.25">
      <c r="A242" s="152"/>
      <c r="B242" s="153"/>
      <c r="C242" s="183" t="s">
        <v>411</v>
      </c>
      <c r="D242" s="157"/>
      <c r="E242" s="158">
        <v>1.0332300000000001</v>
      </c>
      <c r="F242" s="155"/>
      <c r="G242" s="155"/>
      <c r="H242" s="155"/>
      <c r="I242" s="155"/>
      <c r="J242" s="155"/>
      <c r="K242" s="155"/>
      <c r="L242" s="155"/>
      <c r="M242" s="155"/>
      <c r="N242" s="154"/>
      <c r="O242" s="154"/>
      <c r="P242" s="154"/>
      <c r="Q242" s="154"/>
      <c r="R242" s="155"/>
      <c r="S242" s="155"/>
      <c r="T242" s="155"/>
      <c r="U242" s="155"/>
      <c r="V242" s="155"/>
      <c r="W242" s="155"/>
      <c r="X242" s="155"/>
      <c r="Y242" s="155"/>
      <c r="Z242" s="145"/>
      <c r="AA242" s="145"/>
      <c r="AB242" s="145"/>
      <c r="AC242" s="145"/>
      <c r="AD242" s="145"/>
      <c r="AE242" s="145"/>
      <c r="AF242" s="145"/>
      <c r="AG242" s="145" t="s">
        <v>137</v>
      </c>
      <c r="AH242" s="145">
        <v>6</v>
      </c>
      <c r="AI242" s="145"/>
      <c r="AJ242" s="145"/>
      <c r="AK242" s="145"/>
      <c r="AL242" s="145"/>
      <c r="AM242" s="145"/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  <c r="BA242" s="145"/>
      <c r="BB242" s="145"/>
      <c r="BC242" s="145"/>
      <c r="BD242" s="145"/>
      <c r="BE242" s="145"/>
      <c r="BF242" s="145"/>
      <c r="BG242" s="145"/>
      <c r="BH242" s="145"/>
    </row>
    <row r="243" spans="1:60" outlineLevel="3" x14ac:dyDescent="0.25">
      <c r="A243" s="152"/>
      <c r="B243" s="153"/>
      <c r="C243" s="183" t="s">
        <v>412</v>
      </c>
      <c r="D243" s="157"/>
      <c r="E243" s="158">
        <v>6.7049999999999998E-2</v>
      </c>
      <c r="F243" s="155"/>
      <c r="G243" s="155"/>
      <c r="H243" s="155"/>
      <c r="I243" s="155"/>
      <c r="J243" s="155"/>
      <c r="K243" s="155"/>
      <c r="L243" s="155"/>
      <c r="M243" s="155"/>
      <c r="N243" s="154"/>
      <c r="O243" s="154"/>
      <c r="P243" s="154"/>
      <c r="Q243" s="154"/>
      <c r="R243" s="155"/>
      <c r="S243" s="155"/>
      <c r="T243" s="155"/>
      <c r="U243" s="155"/>
      <c r="V243" s="155"/>
      <c r="W243" s="155"/>
      <c r="X243" s="155"/>
      <c r="Y243" s="155"/>
      <c r="Z243" s="145"/>
      <c r="AA243" s="145"/>
      <c r="AB243" s="145"/>
      <c r="AC243" s="145"/>
      <c r="AD243" s="145"/>
      <c r="AE243" s="145"/>
      <c r="AF243" s="145"/>
      <c r="AG243" s="145" t="s">
        <v>137</v>
      </c>
      <c r="AH243" s="145">
        <v>6</v>
      </c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</row>
    <row r="244" spans="1:60" outlineLevel="3" x14ac:dyDescent="0.25">
      <c r="A244" s="152"/>
      <c r="B244" s="153"/>
      <c r="C244" s="183" t="s">
        <v>413</v>
      </c>
      <c r="D244" s="157"/>
      <c r="E244" s="158">
        <v>0.10407</v>
      </c>
      <c r="F244" s="155"/>
      <c r="G244" s="155"/>
      <c r="H244" s="155"/>
      <c r="I244" s="155"/>
      <c r="J244" s="155"/>
      <c r="K244" s="155"/>
      <c r="L244" s="155"/>
      <c r="M244" s="155"/>
      <c r="N244" s="154"/>
      <c r="O244" s="154"/>
      <c r="P244" s="154"/>
      <c r="Q244" s="154"/>
      <c r="R244" s="155"/>
      <c r="S244" s="155"/>
      <c r="T244" s="155"/>
      <c r="U244" s="155"/>
      <c r="V244" s="155"/>
      <c r="W244" s="155"/>
      <c r="X244" s="155"/>
      <c r="Y244" s="155"/>
      <c r="Z244" s="145"/>
      <c r="AA244" s="145"/>
      <c r="AB244" s="145"/>
      <c r="AC244" s="145"/>
      <c r="AD244" s="145"/>
      <c r="AE244" s="145"/>
      <c r="AF244" s="145"/>
      <c r="AG244" s="145" t="s">
        <v>137</v>
      </c>
      <c r="AH244" s="145">
        <v>6</v>
      </c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</row>
    <row r="245" spans="1:60" x14ac:dyDescent="0.25">
      <c r="A245" s="161" t="s">
        <v>125</v>
      </c>
      <c r="B245" s="162" t="s">
        <v>83</v>
      </c>
      <c r="C245" s="181" t="s">
        <v>84</v>
      </c>
      <c r="D245" s="163"/>
      <c r="E245" s="164"/>
      <c r="F245" s="165"/>
      <c r="G245" s="166">
        <f>SUMIF(AG246:AG251,"&lt;&gt;NOR",G246:G251)</f>
        <v>0</v>
      </c>
      <c r="H245" s="160"/>
      <c r="I245" s="160">
        <f>SUM(I246:I251)</f>
        <v>26320.28</v>
      </c>
      <c r="J245" s="160"/>
      <c r="K245" s="160">
        <f>SUM(K246:K251)</f>
        <v>13039.939999999999</v>
      </c>
      <c r="L245" s="160"/>
      <c r="M245" s="160">
        <f>SUM(M246:M251)</f>
        <v>0</v>
      </c>
      <c r="N245" s="159"/>
      <c r="O245" s="159">
        <f>SUM(O246:O251)</f>
        <v>0.28999999999999998</v>
      </c>
      <c r="P245" s="159"/>
      <c r="Q245" s="159">
        <f>SUM(Q246:Q251)</f>
        <v>0</v>
      </c>
      <c r="R245" s="160"/>
      <c r="S245" s="160"/>
      <c r="T245" s="160"/>
      <c r="U245" s="160"/>
      <c r="V245" s="160">
        <f>SUM(V246:V251)</f>
        <v>23.87</v>
      </c>
      <c r="W245" s="160"/>
      <c r="X245" s="160"/>
      <c r="Y245" s="160"/>
      <c r="AG245" t="s">
        <v>126</v>
      </c>
    </row>
    <row r="246" spans="1:60" outlineLevel="1" x14ac:dyDescent="0.25">
      <c r="A246" s="168">
        <v>73</v>
      </c>
      <c r="B246" s="169" t="s">
        <v>414</v>
      </c>
      <c r="C246" s="182" t="s">
        <v>415</v>
      </c>
      <c r="D246" s="170" t="s">
        <v>140</v>
      </c>
      <c r="E246" s="171">
        <v>292.15550000000002</v>
      </c>
      <c r="F246" s="172"/>
      <c r="G246" s="173">
        <f>ROUND(E246*F246,2)</f>
        <v>0</v>
      </c>
      <c r="H246" s="156">
        <v>0</v>
      </c>
      <c r="I246" s="155">
        <f>ROUND(E246*H246,2)</f>
        <v>0</v>
      </c>
      <c r="J246" s="156">
        <v>43.6</v>
      </c>
      <c r="K246" s="155">
        <f>ROUND(E246*J246,2)</f>
        <v>12737.98</v>
      </c>
      <c r="L246" s="155">
        <v>21</v>
      </c>
      <c r="M246" s="155">
        <f>G246*(1+L246/100)</f>
        <v>0</v>
      </c>
      <c r="N246" s="154">
        <v>0</v>
      </c>
      <c r="O246" s="154">
        <f>ROUND(E246*N246,2)</f>
        <v>0</v>
      </c>
      <c r="P246" s="154">
        <v>0</v>
      </c>
      <c r="Q246" s="154">
        <f>ROUND(E246*P246,2)</f>
        <v>0</v>
      </c>
      <c r="R246" s="155"/>
      <c r="S246" s="155" t="s">
        <v>838</v>
      </c>
      <c r="T246" s="155" t="s">
        <v>838</v>
      </c>
      <c r="U246" s="155">
        <v>0.08</v>
      </c>
      <c r="V246" s="155">
        <f>ROUND(E246*U246,2)</f>
        <v>23.37</v>
      </c>
      <c r="W246" s="155"/>
      <c r="X246" s="155" t="s">
        <v>131</v>
      </c>
      <c r="Y246" s="155" t="s">
        <v>132</v>
      </c>
      <c r="Z246" s="145"/>
      <c r="AA246" s="145"/>
      <c r="AB246" s="145"/>
      <c r="AC246" s="145"/>
      <c r="AD246" s="145"/>
      <c r="AE246" s="145"/>
      <c r="AF246" s="145"/>
      <c r="AG246" s="145" t="s">
        <v>133</v>
      </c>
      <c r="AH246" s="145"/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45"/>
      <c r="BB246" s="145"/>
      <c r="BC246" s="145"/>
      <c r="BD246" s="145"/>
      <c r="BE246" s="145"/>
      <c r="BF246" s="145"/>
      <c r="BG246" s="145"/>
      <c r="BH246" s="145"/>
    </row>
    <row r="247" spans="1:60" outlineLevel="2" x14ac:dyDescent="0.25">
      <c r="A247" s="152"/>
      <c r="B247" s="153"/>
      <c r="C247" s="183" t="s">
        <v>362</v>
      </c>
      <c r="D247" s="157"/>
      <c r="E247" s="158">
        <v>292.15550000000002</v>
      </c>
      <c r="F247" s="155"/>
      <c r="G247" s="155"/>
      <c r="H247" s="155"/>
      <c r="I247" s="155"/>
      <c r="J247" s="155"/>
      <c r="K247" s="155"/>
      <c r="L247" s="155"/>
      <c r="M247" s="155"/>
      <c r="N247" s="154"/>
      <c r="O247" s="154"/>
      <c r="P247" s="154"/>
      <c r="Q247" s="154"/>
      <c r="R247" s="155"/>
      <c r="S247" s="155"/>
      <c r="T247" s="155"/>
      <c r="U247" s="155"/>
      <c r="V247" s="155"/>
      <c r="W247" s="155"/>
      <c r="X247" s="155"/>
      <c r="Y247" s="155"/>
      <c r="Z247" s="145"/>
      <c r="AA247" s="145"/>
      <c r="AB247" s="145"/>
      <c r="AC247" s="145"/>
      <c r="AD247" s="145"/>
      <c r="AE247" s="145"/>
      <c r="AF247" s="145"/>
      <c r="AG247" s="145" t="s">
        <v>137</v>
      </c>
      <c r="AH247" s="145">
        <v>0</v>
      </c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</row>
    <row r="248" spans="1:60" outlineLevel="1" x14ac:dyDescent="0.25">
      <c r="A248" s="168">
        <v>74</v>
      </c>
      <c r="B248" s="169" t="s">
        <v>416</v>
      </c>
      <c r="C248" s="182" t="s">
        <v>417</v>
      </c>
      <c r="D248" s="170" t="s">
        <v>148</v>
      </c>
      <c r="E248" s="171">
        <v>9.6411300000000004</v>
      </c>
      <c r="F248" s="172"/>
      <c r="G248" s="173">
        <f>ROUND(E248*F248,2)</f>
        <v>0</v>
      </c>
      <c r="H248" s="156">
        <v>2730</v>
      </c>
      <c r="I248" s="155">
        <f>ROUND(E248*H248,2)</f>
        <v>26320.28</v>
      </c>
      <c r="J248" s="156">
        <v>0</v>
      </c>
      <c r="K248" s="155">
        <f>ROUND(E248*J248,2)</f>
        <v>0</v>
      </c>
      <c r="L248" s="155">
        <v>21</v>
      </c>
      <c r="M248" s="155">
        <f>G248*(1+L248/100)</f>
        <v>0</v>
      </c>
      <c r="N248" s="154">
        <v>0.03</v>
      </c>
      <c r="O248" s="154">
        <f>ROUND(E248*N248,2)</f>
        <v>0.28999999999999998</v>
      </c>
      <c r="P248" s="154">
        <v>0</v>
      </c>
      <c r="Q248" s="154">
        <f>ROUND(E248*P248,2)</f>
        <v>0</v>
      </c>
      <c r="R248" s="155" t="s">
        <v>369</v>
      </c>
      <c r="S248" s="155" t="s">
        <v>838</v>
      </c>
      <c r="T248" s="155" t="s">
        <v>838</v>
      </c>
      <c r="U248" s="155">
        <v>0</v>
      </c>
      <c r="V248" s="155">
        <f>ROUND(E248*U248,2)</f>
        <v>0</v>
      </c>
      <c r="W248" s="155"/>
      <c r="X248" s="155" t="s">
        <v>370</v>
      </c>
      <c r="Y248" s="155" t="s">
        <v>132</v>
      </c>
      <c r="Z248" s="145"/>
      <c r="AA248" s="145"/>
      <c r="AB248" s="145"/>
      <c r="AC248" s="145"/>
      <c r="AD248" s="145"/>
      <c r="AE248" s="145"/>
      <c r="AF248" s="145"/>
      <c r="AG248" s="145" t="s">
        <v>371</v>
      </c>
      <c r="AH248" s="145"/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</row>
    <row r="249" spans="1:60" ht="20.399999999999999" outlineLevel="2" x14ac:dyDescent="0.25">
      <c r="A249" s="152"/>
      <c r="B249" s="153"/>
      <c r="C249" s="183" t="s">
        <v>418</v>
      </c>
      <c r="D249" s="157"/>
      <c r="E249" s="158">
        <v>9.6411300000000004</v>
      </c>
      <c r="F249" s="155"/>
      <c r="G249" s="155"/>
      <c r="H249" s="155"/>
      <c r="I249" s="155"/>
      <c r="J249" s="155"/>
      <c r="K249" s="155"/>
      <c r="L249" s="155"/>
      <c r="M249" s="155"/>
      <c r="N249" s="154"/>
      <c r="O249" s="154"/>
      <c r="P249" s="154"/>
      <c r="Q249" s="154"/>
      <c r="R249" s="155"/>
      <c r="S249" s="155"/>
      <c r="T249" s="155"/>
      <c r="U249" s="155"/>
      <c r="V249" s="155"/>
      <c r="W249" s="155"/>
      <c r="X249" s="155"/>
      <c r="Y249" s="155"/>
      <c r="Z249" s="145"/>
      <c r="AA249" s="145"/>
      <c r="AB249" s="145"/>
      <c r="AC249" s="145"/>
      <c r="AD249" s="145"/>
      <c r="AE249" s="145"/>
      <c r="AF249" s="145"/>
      <c r="AG249" s="145" t="s">
        <v>137</v>
      </c>
      <c r="AH249" s="145">
        <v>0</v>
      </c>
      <c r="AI249" s="145"/>
      <c r="AJ249" s="145"/>
      <c r="AK249" s="145"/>
      <c r="AL249" s="145"/>
      <c r="AM249" s="145"/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  <c r="BA249" s="145"/>
      <c r="BB249" s="145"/>
      <c r="BC249" s="145"/>
      <c r="BD249" s="145"/>
      <c r="BE249" s="145"/>
      <c r="BF249" s="145"/>
      <c r="BG249" s="145"/>
      <c r="BH249" s="145"/>
    </row>
    <row r="250" spans="1:60" outlineLevel="1" x14ac:dyDescent="0.25">
      <c r="A250" s="168">
        <v>75</v>
      </c>
      <c r="B250" s="169" t="s">
        <v>419</v>
      </c>
      <c r="C250" s="182" t="s">
        <v>420</v>
      </c>
      <c r="D250" s="170" t="s">
        <v>199</v>
      </c>
      <c r="E250" s="171">
        <v>0.28922999999999999</v>
      </c>
      <c r="F250" s="172"/>
      <c r="G250" s="173">
        <f>ROUND(E250*F250,2)</f>
        <v>0</v>
      </c>
      <c r="H250" s="156">
        <v>0</v>
      </c>
      <c r="I250" s="155">
        <f>ROUND(E250*H250,2)</f>
        <v>0</v>
      </c>
      <c r="J250" s="156">
        <v>1044</v>
      </c>
      <c r="K250" s="155">
        <f>ROUND(E250*J250,2)</f>
        <v>301.95999999999998</v>
      </c>
      <c r="L250" s="155">
        <v>21</v>
      </c>
      <c r="M250" s="155">
        <f>G250*(1+L250/100)</f>
        <v>0</v>
      </c>
      <c r="N250" s="154">
        <v>0</v>
      </c>
      <c r="O250" s="154">
        <f>ROUND(E250*N250,2)</f>
        <v>0</v>
      </c>
      <c r="P250" s="154">
        <v>0</v>
      </c>
      <c r="Q250" s="154">
        <f>ROUND(E250*P250,2)</f>
        <v>0</v>
      </c>
      <c r="R250" s="155"/>
      <c r="S250" s="155" t="s">
        <v>838</v>
      </c>
      <c r="T250" s="155" t="s">
        <v>838</v>
      </c>
      <c r="U250" s="155">
        <v>1.74</v>
      </c>
      <c r="V250" s="155">
        <f>ROUND(E250*U250,2)</f>
        <v>0.5</v>
      </c>
      <c r="W250" s="155"/>
      <c r="X250" s="155" t="s">
        <v>131</v>
      </c>
      <c r="Y250" s="155" t="s">
        <v>132</v>
      </c>
      <c r="Z250" s="145"/>
      <c r="AA250" s="145"/>
      <c r="AB250" s="145"/>
      <c r="AC250" s="145"/>
      <c r="AD250" s="145"/>
      <c r="AE250" s="145"/>
      <c r="AF250" s="145"/>
      <c r="AG250" s="145" t="s">
        <v>133</v>
      </c>
      <c r="AH250" s="145"/>
      <c r="AI250" s="145"/>
      <c r="AJ250" s="145"/>
      <c r="AK250" s="145"/>
      <c r="AL250" s="145"/>
      <c r="AM250" s="145"/>
      <c r="AN250" s="145"/>
      <c r="AO250" s="145"/>
      <c r="AP250" s="145"/>
      <c r="AQ250" s="145"/>
      <c r="AR250" s="145"/>
      <c r="AS250" s="145"/>
      <c r="AT250" s="145"/>
      <c r="AU250" s="145"/>
      <c r="AV250" s="145"/>
      <c r="AW250" s="145"/>
      <c r="AX250" s="145"/>
      <c r="AY250" s="145"/>
      <c r="AZ250" s="145"/>
      <c r="BA250" s="145"/>
      <c r="BB250" s="145"/>
      <c r="BC250" s="145"/>
      <c r="BD250" s="145"/>
      <c r="BE250" s="145"/>
      <c r="BF250" s="145"/>
      <c r="BG250" s="145"/>
      <c r="BH250" s="145"/>
    </row>
    <row r="251" spans="1:60" outlineLevel="2" x14ac:dyDescent="0.25">
      <c r="A251" s="152"/>
      <c r="B251" s="153"/>
      <c r="C251" s="183" t="s">
        <v>421</v>
      </c>
      <c r="D251" s="157"/>
      <c r="E251" s="158">
        <v>0.28922999999999999</v>
      </c>
      <c r="F251" s="155"/>
      <c r="G251" s="155"/>
      <c r="H251" s="155"/>
      <c r="I251" s="155"/>
      <c r="J251" s="155"/>
      <c r="K251" s="155"/>
      <c r="L251" s="155"/>
      <c r="M251" s="155"/>
      <c r="N251" s="154"/>
      <c r="O251" s="154"/>
      <c r="P251" s="154"/>
      <c r="Q251" s="154"/>
      <c r="R251" s="155"/>
      <c r="S251" s="155"/>
      <c r="T251" s="155"/>
      <c r="U251" s="155"/>
      <c r="V251" s="155"/>
      <c r="W251" s="155"/>
      <c r="X251" s="155"/>
      <c r="Y251" s="155"/>
      <c r="Z251" s="145"/>
      <c r="AA251" s="145"/>
      <c r="AB251" s="145"/>
      <c r="AC251" s="145"/>
      <c r="AD251" s="145"/>
      <c r="AE251" s="145"/>
      <c r="AF251" s="145"/>
      <c r="AG251" s="145" t="s">
        <v>137</v>
      </c>
      <c r="AH251" s="145">
        <v>6</v>
      </c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45"/>
      <c r="BB251" s="145"/>
      <c r="BC251" s="145"/>
      <c r="BD251" s="145"/>
      <c r="BE251" s="145"/>
      <c r="BF251" s="145"/>
      <c r="BG251" s="145"/>
      <c r="BH251" s="145"/>
    </row>
    <row r="252" spans="1:60" x14ac:dyDescent="0.25">
      <c r="A252" s="161" t="s">
        <v>125</v>
      </c>
      <c r="B252" s="162" t="s">
        <v>85</v>
      </c>
      <c r="C252" s="181" t="s">
        <v>86</v>
      </c>
      <c r="D252" s="163"/>
      <c r="E252" s="164"/>
      <c r="F252" s="165"/>
      <c r="G252" s="166">
        <f>SUMIF(AG253:AG263,"&lt;&gt;NOR",G253:G263)</f>
        <v>0</v>
      </c>
      <c r="H252" s="160"/>
      <c r="I252" s="160">
        <f>SUM(I253:I263)</f>
        <v>59173.34</v>
      </c>
      <c r="J252" s="160"/>
      <c r="K252" s="160">
        <f>SUM(K253:K263)</f>
        <v>44241.73</v>
      </c>
      <c r="L252" s="160"/>
      <c r="M252" s="160">
        <f>SUM(M253:M263)</f>
        <v>0</v>
      </c>
      <c r="N252" s="159"/>
      <c r="O252" s="159">
        <f>SUM(O253:O263)</f>
        <v>2.11</v>
      </c>
      <c r="P252" s="159"/>
      <c r="Q252" s="159">
        <f>SUM(Q253:Q263)</f>
        <v>0</v>
      </c>
      <c r="R252" s="160"/>
      <c r="S252" s="160"/>
      <c r="T252" s="160"/>
      <c r="U252" s="160"/>
      <c r="V252" s="160">
        <f>SUM(V253:V263)</f>
        <v>69.319999999999993</v>
      </c>
      <c r="W252" s="160"/>
      <c r="X252" s="160"/>
      <c r="Y252" s="160"/>
      <c r="AG252" t="s">
        <v>126</v>
      </c>
    </row>
    <row r="253" spans="1:60" outlineLevel="1" x14ac:dyDescent="0.25">
      <c r="A253" s="168">
        <v>76</v>
      </c>
      <c r="B253" s="169" t="s">
        <v>422</v>
      </c>
      <c r="C253" s="182" t="s">
        <v>423</v>
      </c>
      <c r="D253" s="170" t="s">
        <v>180</v>
      </c>
      <c r="E253" s="171">
        <v>131.19999999999999</v>
      </c>
      <c r="F253" s="172"/>
      <c r="G253" s="173">
        <f>ROUND(E253*F253,2)</f>
        <v>0</v>
      </c>
      <c r="H253" s="156">
        <v>11.19</v>
      </c>
      <c r="I253" s="155">
        <f>ROUND(E253*H253,2)</f>
        <v>1468.13</v>
      </c>
      <c r="J253" s="156">
        <v>308.81</v>
      </c>
      <c r="K253" s="155">
        <f>ROUND(E253*J253,2)</f>
        <v>40515.870000000003</v>
      </c>
      <c r="L253" s="155">
        <v>21</v>
      </c>
      <c r="M253" s="155">
        <f>G253*(1+L253/100)</f>
        <v>0</v>
      </c>
      <c r="N253" s="154">
        <v>2.5500000000000002E-3</v>
      </c>
      <c r="O253" s="154">
        <f>ROUND(E253*N253,2)</f>
        <v>0.33</v>
      </c>
      <c r="P253" s="154">
        <v>0</v>
      </c>
      <c r="Q253" s="154">
        <f>ROUND(E253*P253,2)</f>
        <v>0</v>
      </c>
      <c r="R253" s="155"/>
      <c r="S253" s="155" t="s">
        <v>838</v>
      </c>
      <c r="T253" s="155" t="s">
        <v>838</v>
      </c>
      <c r="U253" s="155">
        <v>0.5</v>
      </c>
      <c r="V253" s="155">
        <f>ROUND(E253*U253,2)</f>
        <v>65.599999999999994</v>
      </c>
      <c r="W253" s="155"/>
      <c r="X253" s="155" t="s">
        <v>131</v>
      </c>
      <c r="Y253" s="155" t="s">
        <v>132</v>
      </c>
      <c r="Z253" s="145"/>
      <c r="AA253" s="145"/>
      <c r="AB253" s="145"/>
      <c r="AC253" s="145"/>
      <c r="AD253" s="145"/>
      <c r="AE253" s="145"/>
      <c r="AF253" s="145"/>
      <c r="AG253" s="145" t="s">
        <v>133</v>
      </c>
      <c r="AH253" s="145"/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</row>
    <row r="254" spans="1:60" outlineLevel="2" x14ac:dyDescent="0.25">
      <c r="A254" s="152"/>
      <c r="B254" s="153"/>
      <c r="C254" s="183" t="s">
        <v>424</v>
      </c>
      <c r="D254" s="157"/>
      <c r="E254" s="158">
        <v>131.19999999999999</v>
      </c>
      <c r="F254" s="155"/>
      <c r="G254" s="155"/>
      <c r="H254" s="155"/>
      <c r="I254" s="155"/>
      <c r="J254" s="155"/>
      <c r="K254" s="155"/>
      <c r="L254" s="155"/>
      <c r="M254" s="155"/>
      <c r="N254" s="154"/>
      <c r="O254" s="154"/>
      <c r="P254" s="154"/>
      <c r="Q254" s="154"/>
      <c r="R254" s="155"/>
      <c r="S254" s="155"/>
      <c r="T254" s="155"/>
      <c r="U254" s="155"/>
      <c r="V254" s="155"/>
      <c r="W254" s="155"/>
      <c r="X254" s="155"/>
      <c r="Y254" s="155"/>
      <c r="Z254" s="145"/>
      <c r="AA254" s="145"/>
      <c r="AB254" s="145"/>
      <c r="AC254" s="145"/>
      <c r="AD254" s="145"/>
      <c r="AE254" s="145"/>
      <c r="AF254" s="145"/>
      <c r="AG254" s="145" t="s">
        <v>137</v>
      </c>
      <c r="AH254" s="145">
        <v>0</v>
      </c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</row>
    <row r="255" spans="1:60" outlineLevel="1" x14ac:dyDescent="0.25">
      <c r="A255" s="168">
        <v>77</v>
      </c>
      <c r="B255" s="169" t="s">
        <v>425</v>
      </c>
      <c r="C255" s="182" t="s">
        <v>426</v>
      </c>
      <c r="D255" s="170" t="s">
        <v>148</v>
      </c>
      <c r="E255" s="171">
        <v>3.4024299999999998</v>
      </c>
      <c r="F255" s="172"/>
      <c r="G255" s="173">
        <f>ROUND(E255*F255,2)</f>
        <v>0</v>
      </c>
      <c r="H255" s="156">
        <v>14790</v>
      </c>
      <c r="I255" s="155">
        <f>ROUND(E255*H255,2)</f>
        <v>50321.94</v>
      </c>
      <c r="J255" s="156">
        <v>0</v>
      </c>
      <c r="K255" s="155">
        <f>ROUND(E255*J255,2)</f>
        <v>0</v>
      </c>
      <c r="L255" s="155">
        <v>21</v>
      </c>
      <c r="M255" s="155">
        <f>G255*(1+L255/100)</f>
        <v>0</v>
      </c>
      <c r="N255" s="154">
        <v>0.5</v>
      </c>
      <c r="O255" s="154">
        <f>ROUND(E255*N255,2)</f>
        <v>1.7</v>
      </c>
      <c r="P255" s="154">
        <v>0</v>
      </c>
      <c r="Q255" s="154">
        <f>ROUND(E255*P255,2)</f>
        <v>0</v>
      </c>
      <c r="R255" s="155" t="s">
        <v>369</v>
      </c>
      <c r="S255" s="155" t="s">
        <v>838</v>
      </c>
      <c r="T255" s="155" t="s">
        <v>838</v>
      </c>
      <c r="U255" s="155">
        <v>0</v>
      </c>
      <c r="V255" s="155">
        <f>ROUND(E255*U255,2)</f>
        <v>0</v>
      </c>
      <c r="W255" s="155"/>
      <c r="X255" s="155" t="s">
        <v>370</v>
      </c>
      <c r="Y255" s="155" t="s">
        <v>132</v>
      </c>
      <c r="Z255" s="145"/>
      <c r="AA255" s="145"/>
      <c r="AB255" s="145"/>
      <c r="AC255" s="145"/>
      <c r="AD255" s="145"/>
      <c r="AE255" s="145"/>
      <c r="AF255" s="145"/>
      <c r="AG255" s="145" t="s">
        <v>371</v>
      </c>
      <c r="AH255" s="145"/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</row>
    <row r="256" spans="1:60" outlineLevel="2" x14ac:dyDescent="0.25">
      <c r="A256" s="152"/>
      <c r="B256" s="153"/>
      <c r="C256" s="183" t="s">
        <v>427</v>
      </c>
      <c r="D256" s="157"/>
      <c r="E256" s="158">
        <v>1.0489599999999999</v>
      </c>
      <c r="F256" s="155"/>
      <c r="G256" s="155"/>
      <c r="H256" s="155"/>
      <c r="I256" s="155"/>
      <c r="J256" s="155"/>
      <c r="K256" s="155"/>
      <c r="L256" s="155"/>
      <c r="M256" s="155"/>
      <c r="N256" s="154"/>
      <c r="O256" s="154"/>
      <c r="P256" s="154"/>
      <c r="Q256" s="154"/>
      <c r="R256" s="155"/>
      <c r="S256" s="155"/>
      <c r="T256" s="155"/>
      <c r="U256" s="155"/>
      <c r="V256" s="155"/>
      <c r="W256" s="155"/>
      <c r="X256" s="155"/>
      <c r="Y256" s="155"/>
      <c r="Z256" s="145"/>
      <c r="AA256" s="145"/>
      <c r="AB256" s="145"/>
      <c r="AC256" s="145"/>
      <c r="AD256" s="145"/>
      <c r="AE256" s="145"/>
      <c r="AF256" s="145"/>
      <c r="AG256" s="145" t="s">
        <v>137</v>
      </c>
      <c r="AH256" s="145">
        <v>0</v>
      </c>
      <c r="AI256" s="145"/>
      <c r="AJ256" s="145"/>
      <c r="AK256" s="145"/>
      <c r="AL256" s="145"/>
      <c r="AM256" s="145"/>
      <c r="AN256" s="145"/>
      <c r="AO256" s="145"/>
      <c r="AP256" s="145"/>
      <c r="AQ256" s="145"/>
      <c r="AR256" s="145"/>
      <c r="AS256" s="145"/>
      <c r="AT256" s="145"/>
      <c r="AU256" s="145"/>
      <c r="AV256" s="145"/>
      <c r="AW256" s="145"/>
      <c r="AX256" s="145"/>
      <c r="AY256" s="145"/>
      <c r="AZ256" s="145"/>
      <c r="BA256" s="145"/>
      <c r="BB256" s="145"/>
      <c r="BC256" s="145"/>
      <c r="BD256" s="145"/>
      <c r="BE256" s="145"/>
      <c r="BF256" s="145"/>
      <c r="BG256" s="145"/>
      <c r="BH256" s="145"/>
    </row>
    <row r="257" spans="1:60" outlineLevel="3" x14ac:dyDescent="0.25">
      <c r="A257" s="152"/>
      <c r="B257" s="153"/>
      <c r="C257" s="183" t="s">
        <v>932</v>
      </c>
      <c r="D257" s="157"/>
      <c r="E257" s="158">
        <v>1.3375999999999999</v>
      </c>
      <c r="F257" s="155"/>
      <c r="G257" s="155"/>
      <c r="H257" s="155"/>
      <c r="I257" s="155"/>
      <c r="J257" s="155"/>
      <c r="K257" s="155"/>
      <c r="L257" s="155"/>
      <c r="M257" s="155"/>
      <c r="N257" s="154"/>
      <c r="O257" s="154"/>
      <c r="P257" s="154"/>
      <c r="Q257" s="154"/>
      <c r="R257" s="155"/>
      <c r="S257" s="155"/>
      <c r="T257" s="155"/>
      <c r="U257" s="155"/>
      <c r="V257" s="155"/>
      <c r="W257" s="155"/>
      <c r="X257" s="155"/>
      <c r="Y257" s="155"/>
      <c r="Z257" s="145"/>
      <c r="AA257" s="145"/>
      <c r="AB257" s="145"/>
      <c r="AC257" s="145"/>
      <c r="AD257" s="145"/>
      <c r="AE257" s="145"/>
      <c r="AF257" s="145"/>
      <c r="AG257" s="145" t="s">
        <v>137</v>
      </c>
      <c r="AH257" s="145">
        <v>0</v>
      </c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</row>
    <row r="258" spans="1:60" outlineLevel="3" x14ac:dyDescent="0.25">
      <c r="A258" s="152"/>
      <c r="B258" s="153"/>
      <c r="C258" s="183" t="s">
        <v>428</v>
      </c>
      <c r="D258" s="157"/>
      <c r="E258" s="158">
        <v>1.0158700000000001</v>
      </c>
      <c r="F258" s="155"/>
      <c r="G258" s="155"/>
      <c r="H258" s="155"/>
      <c r="I258" s="155"/>
      <c r="J258" s="155"/>
      <c r="K258" s="155"/>
      <c r="L258" s="155"/>
      <c r="M258" s="155"/>
      <c r="N258" s="154"/>
      <c r="O258" s="154"/>
      <c r="P258" s="154"/>
      <c r="Q258" s="154"/>
      <c r="R258" s="155"/>
      <c r="S258" s="155"/>
      <c r="T258" s="155"/>
      <c r="U258" s="155"/>
      <c r="V258" s="155"/>
      <c r="W258" s="155"/>
      <c r="X258" s="155"/>
      <c r="Y258" s="155"/>
      <c r="Z258" s="145"/>
      <c r="AA258" s="145"/>
      <c r="AB258" s="145"/>
      <c r="AC258" s="145"/>
      <c r="AD258" s="145"/>
      <c r="AE258" s="145"/>
      <c r="AF258" s="145"/>
      <c r="AG258" s="145" t="s">
        <v>137</v>
      </c>
      <c r="AH258" s="145">
        <v>0</v>
      </c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</row>
    <row r="259" spans="1:60" outlineLevel="1" x14ac:dyDescent="0.25">
      <c r="A259" s="175">
        <v>78</v>
      </c>
      <c r="B259" s="176" t="s">
        <v>429</v>
      </c>
      <c r="C259" s="184" t="s">
        <v>430</v>
      </c>
      <c r="D259" s="177" t="s">
        <v>148</v>
      </c>
      <c r="E259" s="178">
        <v>3.4024299999999998</v>
      </c>
      <c r="F259" s="179"/>
      <c r="G259" s="180">
        <f>ROUND(E259*F259,2)</f>
        <v>0</v>
      </c>
      <c r="H259" s="156">
        <v>2170</v>
      </c>
      <c r="I259" s="155">
        <f>ROUND(E259*H259,2)</f>
        <v>7383.27</v>
      </c>
      <c r="J259" s="156">
        <v>0</v>
      </c>
      <c r="K259" s="155">
        <f>ROUND(E259*J259,2)</f>
        <v>0</v>
      </c>
      <c r="L259" s="155">
        <v>21</v>
      </c>
      <c r="M259" s="155">
        <f>G259*(1+L259/100)</f>
        <v>0</v>
      </c>
      <c r="N259" s="154">
        <v>2.3570000000000001E-2</v>
      </c>
      <c r="O259" s="154">
        <f>ROUND(E259*N259,2)</f>
        <v>0.08</v>
      </c>
      <c r="P259" s="154">
        <v>0</v>
      </c>
      <c r="Q259" s="154">
        <f>ROUND(E259*P259,2)</f>
        <v>0</v>
      </c>
      <c r="R259" s="155"/>
      <c r="S259" s="155" t="s">
        <v>838</v>
      </c>
      <c r="T259" s="155" t="s">
        <v>838</v>
      </c>
      <c r="U259" s="155">
        <v>0</v>
      </c>
      <c r="V259" s="155">
        <f>ROUND(E259*U259,2)</f>
        <v>0</v>
      </c>
      <c r="W259" s="155"/>
      <c r="X259" s="155" t="s">
        <v>131</v>
      </c>
      <c r="Y259" s="155" t="s">
        <v>132</v>
      </c>
      <c r="Z259" s="145"/>
      <c r="AA259" s="145"/>
      <c r="AB259" s="145"/>
      <c r="AC259" s="145"/>
      <c r="AD259" s="145"/>
      <c r="AE259" s="145"/>
      <c r="AF259" s="145"/>
      <c r="AG259" s="145" t="s">
        <v>133</v>
      </c>
      <c r="AH259" s="145"/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</row>
    <row r="260" spans="1:60" outlineLevel="1" x14ac:dyDescent="0.25">
      <c r="A260" s="168">
        <v>79</v>
      </c>
      <c r="B260" s="169" t="s">
        <v>431</v>
      </c>
      <c r="C260" s="182" t="s">
        <v>432</v>
      </c>
      <c r="D260" s="170" t="s">
        <v>199</v>
      </c>
      <c r="E260" s="171">
        <v>2.1242100000000002</v>
      </c>
      <c r="F260" s="172"/>
      <c r="G260" s="173">
        <f>ROUND(E260*F260,2)</f>
        <v>0</v>
      </c>
      <c r="H260" s="156">
        <v>0</v>
      </c>
      <c r="I260" s="155">
        <f>ROUND(E260*H260,2)</f>
        <v>0</v>
      </c>
      <c r="J260" s="156">
        <v>1754</v>
      </c>
      <c r="K260" s="155">
        <f>ROUND(E260*J260,2)</f>
        <v>3725.86</v>
      </c>
      <c r="L260" s="155">
        <v>21</v>
      </c>
      <c r="M260" s="155">
        <f>G260*(1+L260/100)</f>
        <v>0</v>
      </c>
      <c r="N260" s="154">
        <v>0</v>
      </c>
      <c r="O260" s="154">
        <f>ROUND(E260*N260,2)</f>
        <v>0</v>
      </c>
      <c r="P260" s="154">
        <v>0</v>
      </c>
      <c r="Q260" s="154">
        <f>ROUND(E260*P260,2)</f>
        <v>0</v>
      </c>
      <c r="R260" s="155"/>
      <c r="S260" s="155" t="s">
        <v>838</v>
      </c>
      <c r="T260" s="155" t="s">
        <v>838</v>
      </c>
      <c r="U260" s="155">
        <v>1.75</v>
      </c>
      <c r="V260" s="155">
        <f>ROUND(E260*U260,2)</f>
        <v>3.72</v>
      </c>
      <c r="W260" s="155"/>
      <c r="X260" s="155" t="s">
        <v>131</v>
      </c>
      <c r="Y260" s="155" t="s">
        <v>132</v>
      </c>
      <c r="Z260" s="145"/>
      <c r="AA260" s="145"/>
      <c r="AB260" s="145"/>
      <c r="AC260" s="145"/>
      <c r="AD260" s="145"/>
      <c r="AE260" s="145"/>
      <c r="AF260" s="145"/>
      <c r="AG260" s="145" t="s">
        <v>133</v>
      </c>
      <c r="AH260" s="145"/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</row>
    <row r="261" spans="1:60" outlineLevel="2" x14ac:dyDescent="0.25">
      <c r="A261" s="152"/>
      <c r="B261" s="153"/>
      <c r="C261" s="183" t="s">
        <v>433</v>
      </c>
      <c r="D261" s="157"/>
      <c r="E261" s="158">
        <v>0.33456000000000002</v>
      </c>
      <c r="F261" s="155"/>
      <c r="G261" s="155"/>
      <c r="H261" s="155"/>
      <c r="I261" s="155"/>
      <c r="J261" s="155"/>
      <c r="K261" s="155"/>
      <c r="L261" s="155"/>
      <c r="M261" s="155"/>
      <c r="N261" s="154"/>
      <c r="O261" s="154"/>
      <c r="P261" s="154"/>
      <c r="Q261" s="154"/>
      <c r="R261" s="155"/>
      <c r="S261" s="155"/>
      <c r="T261" s="155"/>
      <c r="U261" s="155"/>
      <c r="V261" s="155"/>
      <c r="W261" s="155"/>
      <c r="X261" s="155"/>
      <c r="Y261" s="155"/>
      <c r="Z261" s="145"/>
      <c r="AA261" s="145"/>
      <c r="AB261" s="145"/>
      <c r="AC261" s="145"/>
      <c r="AD261" s="145"/>
      <c r="AE261" s="145"/>
      <c r="AF261" s="145"/>
      <c r="AG261" s="145" t="s">
        <v>137</v>
      </c>
      <c r="AH261" s="145">
        <v>6</v>
      </c>
      <c r="AI261" s="145"/>
      <c r="AJ261" s="145"/>
      <c r="AK261" s="145"/>
      <c r="AL261" s="145"/>
      <c r="AM261" s="145"/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  <c r="BA261" s="145"/>
      <c r="BB261" s="145"/>
      <c r="BC261" s="145"/>
      <c r="BD261" s="145"/>
      <c r="BE261" s="145"/>
      <c r="BF261" s="145"/>
      <c r="BG261" s="145"/>
      <c r="BH261" s="145"/>
    </row>
    <row r="262" spans="1:60" outlineLevel="3" x14ac:dyDescent="0.25">
      <c r="A262" s="152"/>
      <c r="B262" s="153"/>
      <c r="C262" s="183" t="s">
        <v>933</v>
      </c>
      <c r="D262" s="157"/>
      <c r="E262" s="158">
        <v>1.7</v>
      </c>
      <c r="F262" s="155"/>
      <c r="G262" s="155"/>
      <c r="H262" s="155"/>
      <c r="I262" s="155"/>
      <c r="J262" s="155"/>
      <c r="K262" s="155"/>
      <c r="L262" s="155"/>
      <c r="M262" s="155"/>
      <c r="N262" s="154"/>
      <c r="O262" s="154"/>
      <c r="P262" s="154"/>
      <c r="Q262" s="154"/>
      <c r="R262" s="155"/>
      <c r="S262" s="155"/>
      <c r="T262" s="155"/>
      <c r="U262" s="155"/>
      <c r="V262" s="155"/>
      <c r="W262" s="155"/>
      <c r="X262" s="155"/>
      <c r="Y262" s="155"/>
      <c r="Z262" s="145"/>
      <c r="AA262" s="145"/>
      <c r="AB262" s="145"/>
      <c r="AC262" s="145"/>
      <c r="AD262" s="145"/>
      <c r="AE262" s="145"/>
      <c r="AF262" s="145"/>
      <c r="AG262" s="145" t="s">
        <v>137</v>
      </c>
      <c r="AH262" s="145">
        <v>6</v>
      </c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</row>
    <row r="263" spans="1:60" outlineLevel="3" x14ac:dyDescent="0.25">
      <c r="A263" s="152"/>
      <c r="B263" s="153"/>
      <c r="C263" s="183" t="s">
        <v>434</v>
      </c>
      <c r="D263" s="157"/>
      <c r="E263" s="158">
        <v>8.9649999999999994E-2</v>
      </c>
      <c r="F263" s="155"/>
      <c r="G263" s="155"/>
      <c r="H263" s="155"/>
      <c r="I263" s="155"/>
      <c r="J263" s="155"/>
      <c r="K263" s="155"/>
      <c r="L263" s="155"/>
      <c r="M263" s="155"/>
      <c r="N263" s="154"/>
      <c r="O263" s="154"/>
      <c r="P263" s="154"/>
      <c r="Q263" s="154"/>
      <c r="R263" s="155"/>
      <c r="S263" s="155"/>
      <c r="T263" s="155"/>
      <c r="U263" s="155"/>
      <c r="V263" s="155"/>
      <c r="W263" s="155"/>
      <c r="X263" s="155"/>
      <c r="Y263" s="155"/>
      <c r="Z263" s="145"/>
      <c r="AA263" s="145"/>
      <c r="AB263" s="145"/>
      <c r="AC263" s="145"/>
      <c r="AD263" s="145"/>
      <c r="AE263" s="145"/>
      <c r="AF263" s="145"/>
      <c r="AG263" s="145" t="s">
        <v>137</v>
      </c>
      <c r="AH263" s="145">
        <v>6</v>
      </c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45"/>
      <c r="BB263" s="145"/>
      <c r="BC263" s="145"/>
      <c r="BD263" s="145"/>
      <c r="BE263" s="145"/>
      <c r="BF263" s="145"/>
      <c r="BG263" s="145"/>
      <c r="BH263" s="145"/>
    </row>
    <row r="264" spans="1:60" x14ac:dyDescent="0.25">
      <c r="A264" s="161" t="s">
        <v>125</v>
      </c>
      <c r="B264" s="162" t="s">
        <v>87</v>
      </c>
      <c r="C264" s="181" t="s">
        <v>88</v>
      </c>
      <c r="D264" s="163"/>
      <c r="E264" s="164"/>
      <c r="F264" s="165"/>
      <c r="G264" s="166">
        <f>SUMIF(AG265:AG279,"&lt;&gt;NOR",G265:G279)</f>
        <v>0</v>
      </c>
      <c r="H264" s="160"/>
      <c r="I264" s="160">
        <f>SUM(I265:I279)</f>
        <v>398948.23</v>
      </c>
      <c r="J264" s="160"/>
      <c r="K264" s="160">
        <f>SUM(K265:K279)</f>
        <v>130269.23000000001</v>
      </c>
      <c r="L264" s="160"/>
      <c r="M264" s="160">
        <f>SUM(M265:M279)</f>
        <v>0</v>
      </c>
      <c r="N264" s="159"/>
      <c r="O264" s="159">
        <f>SUM(O265:O279)</f>
        <v>2.42</v>
      </c>
      <c r="P264" s="159"/>
      <c r="Q264" s="159">
        <f>SUM(Q265:Q279)</f>
        <v>0</v>
      </c>
      <c r="R264" s="160"/>
      <c r="S264" s="160"/>
      <c r="T264" s="160"/>
      <c r="U264" s="160"/>
      <c r="V264" s="160">
        <f>SUM(V265:V279)</f>
        <v>240.14999999999998</v>
      </c>
      <c r="W264" s="160"/>
      <c r="X264" s="160"/>
      <c r="Y264" s="160"/>
      <c r="AG264" t="s">
        <v>126</v>
      </c>
    </row>
    <row r="265" spans="1:60" ht="20.399999999999999" outlineLevel="1" x14ac:dyDescent="0.25">
      <c r="A265" s="168">
        <v>80</v>
      </c>
      <c r="B265" s="169" t="s">
        <v>435</v>
      </c>
      <c r="C265" s="182" t="s">
        <v>436</v>
      </c>
      <c r="D265" s="170" t="s">
        <v>140</v>
      </c>
      <c r="E265" s="171">
        <v>177.78</v>
      </c>
      <c r="F265" s="172"/>
      <c r="G265" s="173">
        <f>ROUND(E265*F265,2)</f>
        <v>0</v>
      </c>
      <c r="H265" s="156">
        <v>265.86</v>
      </c>
      <c r="I265" s="155">
        <f>ROUND(E265*H265,2)</f>
        <v>47264.59</v>
      </c>
      <c r="J265" s="156">
        <v>719.14</v>
      </c>
      <c r="K265" s="155">
        <f>ROUND(E265*J265,2)</f>
        <v>127848.71</v>
      </c>
      <c r="L265" s="155">
        <v>21</v>
      </c>
      <c r="M265" s="155">
        <f>G265*(1+L265/100)</f>
        <v>0</v>
      </c>
      <c r="N265" s="154">
        <v>2.5000000000000001E-4</v>
      </c>
      <c r="O265" s="154">
        <f>ROUND(E265*N265,2)</f>
        <v>0.04</v>
      </c>
      <c r="P265" s="154">
        <v>0</v>
      </c>
      <c r="Q265" s="154">
        <f>ROUND(E265*P265,2)</f>
        <v>0</v>
      </c>
      <c r="R265" s="155"/>
      <c r="S265" s="155" t="s">
        <v>838</v>
      </c>
      <c r="T265" s="155" t="s">
        <v>838</v>
      </c>
      <c r="U265" s="155">
        <v>1.32</v>
      </c>
      <c r="V265" s="155">
        <f>ROUND(E265*U265,2)</f>
        <v>234.67</v>
      </c>
      <c r="W265" s="155"/>
      <c r="X265" s="155" t="s">
        <v>131</v>
      </c>
      <c r="Y265" s="155" t="s">
        <v>132</v>
      </c>
      <c r="Z265" s="145"/>
      <c r="AA265" s="145"/>
      <c r="AB265" s="145"/>
      <c r="AC265" s="145"/>
      <c r="AD265" s="145"/>
      <c r="AE265" s="145"/>
      <c r="AF265" s="145"/>
      <c r="AG265" s="145" t="s">
        <v>133</v>
      </c>
      <c r="AH265" s="145"/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</row>
    <row r="266" spans="1:60" ht="21" outlineLevel="2" x14ac:dyDescent="0.25">
      <c r="A266" s="152"/>
      <c r="B266" s="153"/>
      <c r="C266" s="564" t="s">
        <v>437</v>
      </c>
      <c r="D266" s="565"/>
      <c r="E266" s="565"/>
      <c r="F266" s="565"/>
      <c r="G266" s="565"/>
      <c r="H266" s="155"/>
      <c r="I266" s="155"/>
      <c r="J266" s="155"/>
      <c r="K266" s="155"/>
      <c r="L266" s="155"/>
      <c r="M266" s="155"/>
      <c r="N266" s="154"/>
      <c r="O266" s="154"/>
      <c r="P266" s="154"/>
      <c r="Q266" s="154"/>
      <c r="R266" s="155"/>
      <c r="S266" s="155"/>
      <c r="T266" s="155"/>
      <c r="U266" s="155"/>
      <c r="V266" s="155"/>
      <c r="W266" s="155"/>
      <c r="X266" s="155"/>
      <c r="Y266" s="155"/>
      <c r="Z266" s="145"/>
      <c r="AA266" s="145"/>
      <c r="AB266" s="145"/>
      <c r="AC266" s="145"/>
      <c r="AD266" s="145"/>
      <c r="AE266" s="145"/>
      <c r="AF266" s="145"/>
      <c r="AG266" s="145" t="s">
        <v>135</v>
      </c>
      <c r="AH266" s="145"/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74" t="str">
        <f>C266</f>
        <v>včetně položení podkladního roštu do štěrkového lože, nebo na rovný pevný povrch, položení palubek a upevnění nerezovými šrouby skrytým spojem. Bez povrchové úpravy nátěrem.</v>
      </c>
      <c r="BB266" s="145"/>
      <c r="BC266" s="145"/>
      <c r="BD266" s="145"/>
      <c r="BE266" s="145"/>
      <c r="BF266" s="145"/>
      <c r="BG266" s="145"/>
      <c r="BH266" s="145"/>
    </row>
    <row r="267" spans="1:60" outlineLevel="2" x14ac:dyDescent="0.25">
      <c r="A267" s="152"/>
      <c r="B267" s="153"/>
      <c r="C267" s="183" t="s">
        <v>284</v>
      </c>
      <c r="D267" s="157"/>
      <c r="E267" s="158">
        <v>145.4</v>
      </c>
      <c r="F267" s="155"/>
      <c r="G267" s="155"/>
      <c r="H267" s="155"/>
      <c r="I267" s="155"/>
      <c r="J267" s="155"/>
      <c r="K267" s="155"/>
      <c r="L267" s="155"/>
      <c r="M267" s="155"/>
      <c r="N267" s="154"/>
      <c r="O267" s="154"/>
      <c r="P267" s="154"/>
      <c r="Q267" s="154"/>
      <c r="R267" s="155"/>
      <c r="S267" s="155"/>
      <c r="T267" s="155"/>
      <c r="U267" s="155"/>
      <c r="V267" s="155"/>
      <c r="W267" s="155"/>
      <c r="X267" s="155"/>
      <c r="Y267" s="155"/>
      <c r="Z267" s="145"/>
      <c r="AA267" s="145"/>
      <c r="AB267" s="145"/>
      <c r="AC267" s="145"/>
      <c r="AD267" s="145"/>
      <c r="AE267" s="145"/>
      <c r="AF267" s="145"/>
      <c r="AG267" s="145" t="s">
        <v>137</v>
      </c>
      <c r="AH267" s="145">
        <v>0</v>
      </c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</row>
    <row r="268" spans="1:60" outlineLevel="3" x14ac:dyDescent="0.25">
      <c r="A268" s="152"/>
      <c r="B268" s="153"/>
      <c r="C268" s="183" t="s">
        <v>287</v>
      </c>
      <c r="D268" s="157"/>
      <c r="E268" s="158">
        <v>32.380000000000003</v>
      </c>
      <c r="F268" s="155"/>
      <c r="G268" s="155"/>
      <c r="H268" s="155"/>
      <c r="I268" s="155"/>
      <c r="J268" s="155"/>
      <c r="K268" s="155"/>
      <c r="L268" s="155"/>
      <c r="M268" s="155"/>
      <c r="N268" s="154"/>
      <c r="O268" s="154"/>
      <c r="P268" s="154"/>
      <c r="Q268" s="154"/>
      <c r="R268" s="155"/>
      <c r="S268" s="155"/>
      <c r="T268" s="155"/>
      <c r="U268" s="155"/>
      <c r="V268" s="155"/>
      <c r="W268" s="155"/>
      <c r="X268" s="155"/>
      <c r="Y268" s="155"/>
      <c r="Z268" s="145"/>
      <c r="AA268" s="145"/>
      <c r="AB268" s="145"/>
      <c r="AC268" s="145"/>
      <c r="AD268" s="145"/>
      <c r="AE268" s="145"/>
      <c r="AF268" s="145"/>
      <c r="AG268" s="145" t="s">
        <v>137</v>
      </c>
      <c r="AH268" s="145">
        <v>0</v>
      </c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</row>
    <row r="269" spans="1:60" outlineLevel="1" x14ac:dyDescent="0.25">
      <c r="A269" s="168">
        <v>81</v>
      </c>
      <c r="B269" s="169" t="s">
        <v>438</v>
      </c>
      <c r="C269" s="182" t="s">
        <v>439</v>
      </c>
      <c r="D269" s="170" t="s">
        <v>180</v>
      </c>
      <c r="E269" s="171">
        <v>454.52</v>
      </c>
      <c r="F269" s="172"/>
      <c r="G269" s="173">
        <f>ROUND(E269*F269,2)</f>
        <v>0</v>
      </c>
      <c r="H269" s="156">
        <v>180</v>
      </c>
      <c r="I269" s="155">
        <f>ROUND(E269*H269,2)</f>
        <v>81813.600000000006</v>
      </c>
      <c r="J269" s="156">
        <v>0</v>
      </c>
      <c r="K269" s="155">
        <f>ROUND(E269*J269,2)</f>
        <v>0</v>
      </c>
      <c r="L269" s="155">
        <v>21</v>
      </c>
      <c r="M269" s="155">
        <f>G269*(1+L269/100)</f>
        <v>0</v>
      </c>
      <c r="N269" s="154">
        <v>3.0000000000000001E-3</v>
      </c>
      <c r="O269" s="154">
        <f>ROUND(E269*N269,2)</f>
        <v>1.36</v>
      </c>
      <c r="P269" s="154">
        <v>0</v>
      </c>
      <c r="Q269" s="154">
        <f>ROUND(E269*P269,2)</f>
        <v>0</v>
      </c>
      <c r="R269" s="155"/>
      <c r="S269" s="155" t="s">
        <v>130</v>
      </c>
      <c r="T269" s="155" t="s">
        <v>293</v>
      </c>
      <c r="U269" s="155">
        <v>0</v>
      </c>
      <c r="V269" s="155">
        <f>ROUND(E269*U269,2)</f>
        <v>0</v>
      </c>
      <c r="W269" s="155"/>
      <c r="X269" s="155" t="s">
        <v>370</v>
      </c>
      <c r="Y269" s="155" t="s">
        <v>132</v>
      </c>
      <c r="Z269" s="145"/>
      <c r="AA269" s="145"/>
      <c r="AB269" s="145"/>
      <c r="AC269" s="145"/>
      <c r="AD269" s="145"/>
      <c r="AE269" s="145"/>
      <c r="AF269" s="145"/>
      <c r="AG269" s="145" t="s">
        <v>371</v>
      </c>
      <c r="AH269" s="145"/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45"/>
      <c r="BB269" s="145"/>
      <c r="BC269" s="145"/>
      <c r="BD269" s="145"/>
      <c r="BE269" s="145"/>
      <c r="BF269" s="145"/>
      <c r="BG269" s="145"/>
      <c r="BH269" s="145"/>
    </row>
    <row r="270" spans="1:60" outlineLevel="2" x14ac:dyDescent="0.25">
      <c r="A270" s="152"/>
      <c r="B270" s="153"/>
      <c r="C270" s="183" t="s">
        <v>440</v>
      </c>
      <c r="D270" s="157"/>
      <c r="E270" s="158">
        <v>254.56</v>
      </c>
      <c r="F270" s="155"/>
      <c r="G270" s="155"/>
      <c r="H270" s="155"/>
      <c r="I270" s="155"/>
      <c r="J270" s="155"/>
      <c r="K270" s="155"/>
      <c r="L270" s="155"/>
      <c r="M270" s="155"/>
      <c r="N270" s="154"/>
      <c r="O270" s="154"/>
      <c r="P270" s="154"/>
      <c r="Q270" s="154"/>
      <c r="R270" s="155"/>
      <c r="S270" s="155"/>
      <c r="T270" s="155"/>
      <c r="U270" s="155"/>
      <c r="V270" s="155"/>
      <c r="W270" s="155"/>
      <c r="X270" s="155"/>
      <c r="Y270" s="155"/>
      <c r="Z270" s="145"/>
      <c r="AA270" s="145"/>
      <c r="AB270" s="145"/>
      <c r="AC270" s="145"/>
      <c r="AD270" s="145"/>
      <c r="AE270" s="145"/>
      <c r="AF270" s="145"/>
      <c r="AG270" s="145" t="s">
        <v>137</v>
      </c>
      <c r="AH270" s="145">
        <v>0</v>
      </c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</row>
    <row r="271" spans="1:60" outlineLevel="3" x14ac:dyDescent="0.25">
      <c r="A271" s="152"/>
      <c r="B271" s="153"/>
      <c r="C271" s="183" t="s">
        <v>441</v>
      </c>
      <c r="D271" s="157"/>
      <c r="E271" s="158">
        <v>76.959999999999994</v>
      </c>
      <c r="F271" s="155"/>
      <c r="G271" s="155"/>
      <c r="H271" s="155"/>
      <c r="I271" s="155"/>
      <c r="J271" s="155"/>
      <c r="K271" s="155"/>
      <c r="L271" s="155"/>
      <c r="M271" s="155"/>
      <c r="N271" s="154"/>
      <c r="O271" s="154"/>
      <c r="P271" s="154"/>
      <c r="Q271" s="154"/>
      <c r="R271" s="155"/>
      <c r="S271" s="155"/>
      <c r="T271" s="155"/>
      <c r="U271" s="155"/>
      <c r="V271" s="155"/>
      <c r="W271" s="155"/>
      <c r="X271" s="155"/>
      <c r="Y271" s="155"/>
      <c r="Z271" s="145"/>
      <c r="AA271" s="145"/>
      <c r="AB271" s="145"/>
      <c r="AC271" s="145"/>
      <c r="AD271" s="145"/>
      <c r="AE271" s="145"/>
      <c r="AF271" s="145"/>
      <c r="AG271" s="145" t="s">
        <v>137</v>
      </c>
      <c r="AH271" s="145">
        <v>0</v>
      </c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</row>
    <row r="272" spans="1:60" outlineLevel="3" x14ac:dyDescent="0.25">
      <c r="A272" s="152"/>
      <c r="B272" s="153"/>
      <c r="C272" s="183" t="s">
        <v>442</v>
      </c>
      <c r="D272" s="157"/>
      <c r="E272" s="158">
        <v>123</v>
      </c>
      <c r="F272" s="155"/>
      <c r="G272" s="155"/>
      <c r="H272" s="155"/>
      <c r="I272" s="155"/>
      <c r="J272" s="155"/>
      <c r="K272" s="155"/>
      <c r="L272" s="155"/>
      <c r="M272" s="155"/>
      <c r="N272" s="154"/>
      <c r="O272" s="154"/>
      <c r="P272" s="154"/>
      <c r="Q272" s="154"/>
      <c r="R272" s="155"/>
      <c r="S272" s="155"/>
      <c r="T272" s="155"/>
      <c r="U272" s="155"/>
      <c r="V272" s="155"/>
      <c r="W272" s="155"/>
      <c r="X272" s="155"/>
      <c r="Y272" s="155"/>
      <c r="Z272" s="145"/>
      <c r="AA272" s="145"/>
      <c r="AB272" s="145"/>
      <c r="AC272" s="145"/>
      <c r="AD272" s="145"/>
      <c r="AE272" s="145"/>
      <c r="AF272" s="145"/>
      <c r="AG272" s="145" t="s">
        <v>137</v>
      </c>
      <c r="AH272" s="145">
        <v>0</v>
      </c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</row>
    <row r="273" spans="1:60" ht="30.6" outlineLevel="1" x14ac:dyDescent="0.25">
      <c r="A273" s="168">
        <v>82</v>
      </c>
      <c r="B273" s="169" t="s">
        <v>443</v>
      </c>
      <c r="C273" s="182" t="s">
        <v>931</v>
      </c>
      <c r="D273" s="170" t="s">
        <v>140</v>
      </c>
      <c r="E273" s="171">
        <v>204.447</v>
      </c>
      <c r="F273" s="172"/>
      <c r="G273" s="173">
        <f>ROUND(E273*F273,2)</f>
        <v>0</v>
      </c>
      <c r="H273" s="156">
        <v>1320</v>
      </c>
      <c r="I273" s="155">
        <f>ROUND(E273*H273,2)</f>
        <v>269870.03999999998</v>
      </c>
      <c r="J273" s="156">
        <v>0</v>
      </c>
      <c r="K273" s="155">
        <f>ROUND(E273*J273,2)</f>
        <v>0</v>
      </c>
      <c r="L273" s="155">
        <v>21</v>
      </c>
      <c r="M273" s="155">
        <f>G273*(1+L273/100)</f>
        <v>0</v>
      </c>
      <c r="N273" s="154">
        <v>5.0000000000000001E-3</v>
      </c>
      <c r="O273" s="154">
        <f>ROUND(E273*N273,2)</f>
        <v>1.02</v>
      </c>
      <c r="P273" s="154">
        <v>0</v>
      </c>
      <c r="Q273" s="154">
        <f>ROUND(E273*P273,2)</f>
        <v>0</v>
      </c>
      <c r="R273" s="155"/>
      <c r="S273" s="155" t="s">
        <v>130</v>
      </c>
      <c r="T273" s="155" t="s">
        <v>293</v>
      </c>
      <c r="U273" s="155">
        <v>0</v>
      </c>
      <c r="V273" s="155">
        <f>ROUND(E273*U273,2)</f>
        <v>0</v>
      </c>
      <c r="W273" s="155"/>
      <c r="X273" s="155" t="s">
        <v>370</v>
      </c>
      <c r="Y273" s="155" t="s">
        <v>132</v>
      </c>
      <c r="Z273" s="145"/>
      <c r="AA273" s="145"/>
      <c r="AB273" s="145"/>
      <c r="AC273" s="145"/>
      <c r="AD273" s="145"/>
      <c r="AE273" s="145"/>
      <c r="AF273" s="145"/>
      <c r="AG273" s="145" t="s">
        <v>371</v>
      </c>
      <c r="AH273" s="145"/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</row>
    <row r="274" spans="1:60" outlineLevel="2" x14ac:dyDescent="0.25">
      <c r="A274" s="152"/>
      <c r="B274" s="153"/>
      <c r="C274" s="183" t="s">
        <v>444</v>
      </c>
      <c r="D274" s="157"/>
      <c r="E274" s="158">
        <v>167.21</v>
      </c>
      <c r="F274" s="155"/>
      <c r="G274" s="155"/>
      <c r="H274" s="155"/>
      <c r="I274" s="155"/>
      <c r="J274" s="155"/>
      <c r="K274" s="155"/>
      <c r="L274" s="155"/>
      <c r="M274" s="155"/>
      <c r="N274" s="154"/>
      <c r="O274" s="154"/>
      <c r="P274" s="154"/>
      <c r="Q274" s="154"/>
      <c r="R274" s="155"/>
      <c r="S274" s="155"/>
      <c r="T274" s="155"/>
      <c r="U274" s="155"/>
      <c r="V274" s="155"/>
      <c r="W274" s="155"/>
      <c r="X274" s="155"/>
      <c r="Y274" s="155"/>
      <c r="Z274" s="145"/>
      <c r="AA274" s="145"/>
      <c r="AB274" s="145"/>
      <c r="AC274" s="145"/>
      <c r="AD274" s="145"/>
      <c r="AE274" s="145"/>
      <c r="AF274" s="145"/>
      <c r="AG274" s="145" t="s">
        <v>137</v>
      </c>
      <c r="AH274" s="145">
        <v>0</v>
      </c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</row>
    <row r="275" spans="1:60" outlineLevel="3" x14ac:dyDescent="0.25">
      <c r="A275" s="152"/>
      <c r="B275" s="153"/>
      <c r="C275" s="183" t="s">
        <v>445</v>
      </c>
      <c r="D275" s="157"/>
      <c r="E275" s="158">
        <v>37.237000000000002</v>
      </c>
      <c r="F275" s="155"/>
      <c r="G275" s="155"/>
      <c r="H275" s="155"/>
      <c r="I275" s="155"/>
      <c r="J275" s="155"/>
      <c r="K275" s="155"/>
      <c r="L275" s="155"/>
      <c r="M275" s="155"/>
      <c r="N275" s="154"/>
      <c r="O275" s="154"/>
      <c r="P275" s="154"/>
      <c r="Q275" s="154"/>
      <c r="R275" s="155"/>
      <c r="S275" s="155"/>
      <c r="T275" s="155"/>
      <c r="U275" s="155"/>
      <c r="V275" s="155"/>
      <c r="W275" s="155"/>
      <c r="X275" s="155"/>
      <c r="Y275" s="155"/>
      <c r="Z275" s="145"/>
      <c r="AA275" s="145"/>
      <c r="AB275" s="145"/>
      <c r="AC275" s="145"/>
      <c r="AD275" s="145"/>
      <c r="AE275" s="145"/>
      <c r="AF275" s="145"/>
      <c r="AG275" s="145" t="s">
        <v>137</v>
      </c>
      <c r="AH275" s="145">
        <v>0</v>
      </c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</row>
    <row r="276" spans="1:60" outlineLevel="1" x14ac:dyDescent="0.25">
      <c r="A276" s="168">
        <v>83</v>
      </c>
      <c r="B276" s="169" t="s">
        <v>446</v>
      </c>
      <c r="C276" s="182" t="s">
        <v>447</v>
      </c>
      <c r="D276" s="170" t="s">
        <v>199</v>
      </c>
      <c r="E276" s="171">
        <v>2.43024</v>
      </c>
      <c r="F276" s="172"/>
      <c r="G276" s="173">
        <f>ROUND(E276*F276,2)</f>
        <v>0</v>
      </c>
      <c r="H276" s="156">
        <v>0</v>
      </c>
      <c r="I276" s="155">
        <f>ROUND(E276*H276,2)</f>
        <v>0</v>
      </c>
      <c r="J276" s="156">
        <v>996</v>
      </c>
      <c r="K276" s="155">
        <f>ROUND(E276*J276,2)</f>
        <v>2420.52</v>
      </c>
      <c r="L276" s="155">
        <v>21</v>
      </c>
      <c r="M276" s="155">
        <f>G276*(1+L276/100)</f>
        <v>0</v>
      </c>
      <c r="N276" s="154">
        <v>0</v>
      </c>
      <c r="O276" s="154">
        <f>ROUND(E276*N276,2)</f>
        <v>0</v>
      </c>
      <c r="P276" s="154">
        <v>0</v>
      </c>
      <c r="Q276" s="154">
        <f>ROUND(E276*P276,2)</f>
        <v>0</v>
      </c>
      <c r="R276" s="155"/>
      <c r="S276" s="155" t="s">
        <v>838</v>
      </c>
      <c r="T276" s="155" t="s">
        <v>838</v>
      </c>
      <c r="U276" s="155">
        <v>2.2549999999999999</v>
      </c>
      <c r="V276" s="155">
        <f>ROUND(E276*U276,2)</f>
        <v>5.48</v>
      </c>
      <c r="W276" s="155"/>
      <c r="X276" s="155" t="s">
        <v>131</v>
      </c>
      <c r="Y276" s="155" t="s">
        <v>132</v>
      </c>
      <c r="Z276" s="145"/>
      <c r="AA276" s="145"/>
      <c r="AB276" s="145"/>
      <c r="AC276" s="145"/>
      <c r="AD276" s="145"/>
      <c r="AE276" s="145"/>
      <c r="AF276" s="145"/>
      <c r="AG276" s="145" t="s">
        <v>133</v>
      </c>
      <c r="AH276" s="145"/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</row>
    <row r="277" spans="1:60" outlineLevel="2" x14ac:dyDescent="0.25">
      <c r="A277" s="152"/>
      <c r="B277" s="153"/>
      <c r="C277" s="183" t="s">
        <v>448</v>
      </c>
      <c r="D277" s="157"/>
      <c r="E277" s="158">
        <v>4.4450000000000003E-2</v>
      </c>
      <c r="F277" s="155"/>
      <c r="G277" s="155"/>
      <c r="H277" s="155"/>
      <c r="I277" s="155"/>
      <c r="J277" s="155"/>
      <c r="K277" s="155"/>
      <c r="L277" s="155"/>
      <c r="M277" s="155"/>
      <c r="N277" s="154"/>
      <c r="O277" s="154"/>
      <c r="P277" s="154"/>
      <c r="Q277" s="154"/>
      <c r="R277" s="155"/>
      <c r="S277" s="155"/>
      <c r="T277" s="155"/>
      <c r="U277" s="155"/>
      <c r="V277" s="155"/>
      <c r="W277" s="155"/>
      <c r="X277" s="155"/>
      <c r="Y277" s="155"/>
      <c r="Z277" s="145"/>
      <c r="AA277" s="145"/>
      <c r="AB277" s="145"/>
      <c r="AC277" s="145"/>
      <c r="AD277" s="145"/>
      <c r="AE277" s="145"/>
      <c r="AF277" s="145"/>
      <c r="AG277" s="145" t="s">
        <v>137</v>
      </c>
      <c r="AH277" s="145">
        <v>6</v>
      </c>
      <c r="AI277" s="145"/>
      <c r="AJ277" s="145"/>
      <c r="AK277" s="145"/>
      <c r="AL277" s="145"/>
      <c r="AM277" s="145"/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  <c r="BA277" s="145"/>
      <c r="BB277" s="145"/>
      <c r="BC277" s="145"/>
      <c r="BD277" s="145"/>
      <c r="BE277" s="145"/>
      <c r="BF277" s="145"/>
      <c r="BG277" s="145"/>
      <c r="BH277" s="145"/>
    </row>
    <row r="278" spans="1:60" outlineLevel="3" x14ac:dyDescent="0.25">
      <c r="A278" s="152"/>
      <c r="B278" s="153"/>
      <c r="C278" s="183" t="s">
        <v>449</v>
      </c>
      <c r="D278" s="157"/>
      <c r="E278" s="158">
        <v>1.3635600000000001</v>
      </c>
      <c r="F278" s="155"/>
      <c r="G278" s="155"/>
      <c r="H278" s="155"/>
      <c r="I278" s="155"/>
      <c r="J278" s="155"/>
      <c r="K278" s="155"/>
      <c r="L278" s="155"/>
      <c r="M278" s="155"/>
      <c r="N278" s="154"/>
      <c r="O278" s="154"/>
      <c r="P278" s="154"/>
      <c r="Q278" s="154"/>
      <c r="R278" s="155"/>
      <c r="S278" s="155"/>
      <c r="T278" s="155"/>
      <c r="U278" s="155"/>
      <c r="V278" s="155"/>
      <c r="W278" s="155"/>
      <c r="X278" s="155"/>
      <c r="Y278" s="155"/>
      <c r="Z278" s="145"/>
      <c r="AA278" s="145"/>
      <c r="AB278" s="145"/>
      <c r="AC278" s="145"/>
      <c r="AD278" s="145"/>
      <c r="AE278" s="145"/>
      <c r="AF278" s="145"/>
      <c r="AG278" s="145" t="s">
        <v>137</v>
      </c>
      <c r="AH278" s="145">
        <v>6</v>
      </c>
      <c r="AI278" s="145"/>
      <c r="AJ278" s="145"/>
      <c r="AK278" s="145"/>
      <c r="AL278" s="145"/>
      <c r="AM278" s="145"/>
      <c r="AN278" s="145"/>
      <c r="AO278" s="145"/>
      <c r="AP278" s="145"/>
      <c r="AQ278" s="145"/>
      <c r="AR278" s="145"/>
      <c r="AS278" s="145"/>
      <c r="AT278" s="145"/>
      <c r="AU278" s="145"/>
      <c r="AV278" s="145"/>
      <c r="AW278" s="145"/>
      <c r="AX278" s="145"/>
      <c r="AY278" s="145"/>
      <c r="AZ278" s="145"/>
      <c r="BA278" s="145"/>
      <c r="BB278" s="145"/>
      <c r="BC278" s="145"/>
      <c r="BD278" s="145"/>
      <c r="BE278" s="145"/>
      <c r="BF278" s="145"/>
      <c r="BG278" s="145"/>
      <c r="BH278" s="145"/>
    </row>
    <row r="279" spans="1:60" outlineLevel="3" x14ac:dyDescent="0.25">
      <c r="A279" s="152"/>
      <c r="B279" s="153"/>
      <c r="C279" s="183" t="s">
        <v>450</v>
      </c>
      <c r="D279" s="157"/>
      <c r="E279" s="158">
        <v>1.02224</v>
      </c>
      <c r="F279" s="155"/>
      <c r="G279" s="155"/>
      <c r="H279" s="155"/>
      <c r="I279" s="155"/>
      <c r="J279" s="155"/>
      <c r="K279" s="155"/>
      <c r="L279" s="155"/>
      <c r="M279" s="155"/>
      <c r="N279" s="154"/>
      <c r="O279" s="154"/>
      <c r="P279" s="154"/>
      <c r="Q279" s="154"/>
      <c r="R279" s="155"/>
      <c r="S279" s="155"/>
      <c r="T279" s="155"/>
      <c r="U279" s="155"/>
      <c r="V279" s="155"/>
      <c r="W279" s="155"/>
      <c r="X279" s="155"/>
      <c r="Y279" s="155"/>
      <c r="Z279" s="145"/>
      <c r="AA279" s="145"/>
      <c r="AB279" s="145"/>
      <c r="AC279" s="145"/>
      <c r="AD279" s="145"/>
      <c r="AE279" s="145"/>
      <c r="AF279" s="145"/>
      <c r="AG279" s="145" t="s">
        <v>137</v>
      </c>
      <c r="AH279" s="145">
        <v>6</v>
      </c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45"/>
      <c r="BB279" s="145"/>
      <c r="BC279" s="145"/>
      <c r="BD279" s="145"/>
      <c r="BE279" s="145"/>
      <c r="BF279" s="145"/>
      <c r="BG279" s="145"/>
      <c r="BH279" s="145"/>
    </row>
    <row r="280" spans="1:60" x14ac:dyDescent="0.25">
      <c r="A280" s="161" t="s">
        <v>125</v>
      </c>
      <c r="B280" s="162" t="s">
        <v>89</v>
      </c>
      <c r="C280" s="181" t="s">
        <v>90</v>
      </c>
      <c r="D280" s="163"/>
      <c r="E280" s="164"/>
      <c r="F280" s="165"/>
      <c r="G280" s="166">
        <f>SUMIF(AG281:AG298,"&lt;&gt;NOR",G281:G298)</f>
        <v>0</v>
      </c>
      <c r="H280" s="160"/>
      <c r="I280" s="160">
        <f>SUM(I281:I298)</f>
        <v>0</v>
      </c>
      <c r="J280" s="160"/>
      <c r="K280" s="160">
        <f>SUM(K281:K298)</f>
        <v>826864</v>
      </c>
      <c r="L280" s="160"/>
      <c r="M280" s="160">
        <f>SUM(M281:M298)</f>
        <v>0</v>
      </c>
      <c r="N280" s="159"/>
      <c r="O280" s="159">
        <f>SUM(O281:O298)</f>
        <v>0</v>
      </c>
      <c r="P280" s="159"/>
      <c r="Q280" s="159">
        <f>SUM(Q281:Q298)</f>
        <v>0</v>
      </c>
      <c r="R280" s="160"/>
      <c r="S280" s="160"/>
      <c r="T280" s="160"/>
      <c r="U280" s="160"/>
      <c r="V280" s="160">
        <f>SUM(V281:V298)</f>
        <v>13.31</v>
      </c>
      <c r="W280" s="160"/>
      <c r="X280" s="160"/>
      <c r="Y280" s="160"/>
      <c r="AG280" t="s">
        <v>126</v>
      </c>
    </row>
    <row r="281" spans="1:60" outlineLevel="1" x14ac:dyDescent="0.25">
      <c r="A281" s="175">
        <v>84</v>
      </c>
      <c r="B281" s="176" t="s">
        <v>451</v>
      </c>
      <c r="C281" s="184" t="s">
        <v>452</v>
      </c>
      <c r="D281" s="177" t="s">
        <v>297</v>
      </c>
      <c r="E281" s="178">
        <v>1</v>
      </c>
      <c r="F281" s="179"/>
      <c r="G281" s="180">
        <f t="shared" ref="G281:G298" si="1">ROUND(E281*F281,2)</f>
        <v>0</v>
      </c>
      <c r="H281" s="156">
        <v>0</v>
      </c>
      <c r="I281" s="155">
        <f t="shared" ref="I281:I298" si="2">ROUND(E281*H281,2)</f>
        <v>0</v>
      </c>
      <c r="J281" s="156">
        <v>7500</v>
      </c>
      <c r="K281" s="155">
        <f t="shared" ref="K281:K298" si="3">ROUND(E281*J281,2)</f>
        <v>7500</v>
      </c>
      <c r="L281" s="155">
        <v>21</v>
      </c>
      <c r="M281" s="155">
        <f t="shared" ref="M281:M298" si="4">G281*(1+L281/100)</f>
        <v>0</v>
      </c>
      <c r="N281" s="154">
        <v>0</v>
      </c>
      <c r="O281" s="154">
        <f t="shared" ref="O281:O298" si="5">ROUND(E281*N281,2)</f>
        <v>0</v>
      </c>
      <c r="P281" s="154">
        <v>0</v>
      </c>
      <c r="Q281" s="154">
        <f t="shared" ref="Q281:Q298" si="6">ROUND(E281*P281,2)</f>
        <v>0</v>
      </c>
      <c r="R281" s="155"/>
      <c r="S281" s="155" t="s">
        <v>130</v>
      </c>
      <c r="T281" s="155" t="s">
        <v>293</v>
      </c>
      <c r="U281" s="155">
        <v>0</v>
      </c>
      <c r="V281" s="155">
        <f t="shared" ref="V281:V298" si="7">ROUND(E281*U281,2)</f>
        <v>0</v>
      </c>
      <c r="W281" s="155"/>
      <c r="X281" s="155" t="s">
        <v>131</v>
      </c>
      <c r="Y281" s="155" t="s">
        <v>132</v>
      </c>
      <c r="Z281" s="145"/>
      <c r="AA281" s="145"/>
      <c r="AB281" s="145"/>
      <c r="AC281" s="145"/>
      <c r="AD281" s="145"/>
      <c r="AE281" s="145"/>
      <c r="AF281" s="145"/>
      <c r="AG281" s="145" t="s">
        <v>133</v>
      </c>
      <c r="AH281" s="145"/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</row>
    <row r="282" spans="1:60" outlineLevel="1" x14ac:dyDescent="0.25">
      <c r="A282" s="175">
        <v>85</v>
      </c>
      <c r="B282" s="176" t="s">
        <v>453</v>
      </c>
      <c r="C282" s="184" t="s">
        <v>454</v>
      </c>
      <c r="D282" s="177" t="s">
        <v>297</v>
      </c>
      <c r="E282" s="178">
        <v>1</v>
      </c>
      <c r="F282" s="179"/>
      <c r="G282" s="180">
        <f t="shared" si="1"/>
        <v>0</v>
      </c>
      <c r="H282" s="156">
        <v>0</v>
      </c>
      <c r="I282" s="155">
        <f t="shared" si="2"/>
        <v>0</v>
      </c>
      <c r="J282" s="156">
        <v>6500</v>
      </c>
      <c r="K282" s="155">
        <f t="shared" si="3"/>
        <v>6500</v>
      </c>
      <c r="L282" s="155">
        <v>21</v>
      </c>
      <c r="M282" s="155">
        <f t="shared" si="4"/>
        <v>0</v>
      </c>
      <c r="N282" s="154">
        <v>0</v>
      </c>
      <c r="O282" s="154">
        <f t="shared" si="5"/>
        <v>0</v>
      </c>
      <c r="P282" s="154">
        <v>0</v>
      </c>
      <c r="Q282" s="154">
        <f t="shared" si="6"/>
        <v>0</v>
      </c>
      <c r="R282" s="155"/>
      <c r="S282" s="155" t="s">
        <v>130</v>
      </c>
      <c r="T282" s="155" t="s">
        <v>293</v>
      </c>
      <c r="U282" s="155">
        <v>0</v>
      </c>
      <c r="V282" s="155">
        <f t="shared" si="7"/>
        <v>0</v>
      </c>
      <c r="W282" s="155"/>
      <c r="X282" s="155" t="s">
        <v>131</v>
      </c>
      <c r="Y282" s="155" t="s">
        <v>132</v>
      </c>
      <c r="Z282" s="145"/>
      <c r="AA282" s="145"/>
      <c r="AB282" s="145"/>
      <c r="AC282" s="145"/>
      <c r="AD282" s="145"/>
      <c r="AE282" s="145"/>
      <c r="AF282" s="145"/>
      <c r="AG282" s="145" t="s">
        <v>133</v>
      </c>
      <c r="AH282" s="145"/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  <c r="BA282" s="145"/>
      <c r="BB282" s="145"/>
      <c r="BC282" s="145"/>
      <c r="BD282" s="145"/>
      <c r="BE282" s="145"/>
      <c r="BF282" s="145"/>
      <c r="BG282" s="145"/>
      <c r="BH282" s="145"/>
    </row>
    <row r="283" spans="1:60" ht="20.399999999999999" outlineLevel="1" x14ac:dyDescent="0.25">
      <c r="A283" s="175">
        <v>86</v>
      </c>
      <c r="B283" s="176" t="s">
        <v>455</v>
      </c>
      <c r="C283" s="184" t="s">
        <v>456</v>
      </c>
      <c r="D283" s="177" t="s">
        <v>297</v>
      </c>
      <c r="E283" s="178">
        <v>4</v>
      </c>
      <c r="F283" s="179"/>
      <c r="G283" s="180">
        <f t="shared" si="1"/>
        <v>0</v>
      </c>
      <c r="H283" s="156">
        <v>0</v>
      </c>
      <c r="I283" s="155">
        <f t="shared" si="2"/>
        <v>0</v>
      </c>
      <c r="J283" s="156">
        <v>850</v>
      </c>
      <c r="K283" s="155">
        <f t="shared" si="3"/>
        <v>3400</v>
      </c>
      <c r="L283" s="155">
        <v>21</v>
      </c>
      <c r="M283" s="155">
        <f t="shared" si="4"/>
        <v>0</v>
      </c>
      <c r="N283" s="154">
        <v>0</v>
      </c>
      <c r="O283" s="154">
        <f t="shared" si="5"/>
        <v>0</v>
      </c>
      <c r="P283" s="154">
        <v>0</v>
      </c>
      <c r="Q283" s="154">
        <f t="shared" si="6"/>
        <v>0</v>
      </c>
      <c r="R283" s="155"/>
      <c r="S283" s="155" t="s">
        <v>130</v>
      </c>
      <c r="T283" s="155" t="s">
        <v>293</v>
      </c>
      <c r="U283" s="155">
        <v>0</v>
      </c>
      <c r="V283" s="155">
        <f t="shared" si="7"/>
        <v>0</v>
      </c>
      <c r="W283" s="155"/>
      <c r="X283" s="155" t="s">
        <v>131</v>
      </c>
      <c r="Y283" s="155" t="s">
        <v>132</v>
      </c>
      <c r="Z283" s="145"/>
      <c r="AA283" s="145"/>
      <c r="AB283" s="145"/>
      <c r="AC283" s="145"/>
      <c r="AD283" s="145"/>
      <c r="AE283" s="145"/>
      <c r="AF283" s="145"/>
      <c r="AG283" s="145" t="s">
        <v>133</v>
      </c>
      <c r="AH283" s="145"/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  <c r="BA283" s="145"/>
      <c r="BB283" s="145"/>
      <c r="BC283" s="145"/>
      <c r="BD283" s="145"/>
      <c r="BE283" s="145"/>
      <c r="BF283" s="145"/>
      <c r="BG283" s="145"/>
      <c r="BH283" s="145"/>
    </row>
    <row r="284" spans="1:60" ht="20.399999999999999" outlineLevel="1" x14ac:dyDescent="0.25">
      <c r="A284" s="175">
        <v>87</v>
      </c>
      <c r="B284" s="176" t="s">
        <v>457</v>
      </c>
      <c r="C284" s="184" t="s">
        <v>458</v>
      </c>
      <c r="D284" s="177" t="s">
        <v>297</v>
      </c>
      <c r="E284" s="178">
        <v>4</v>
      </c>
      <c r="F284" s="179"/>
      <c r="G284" s="180">
        <f t="shared" si="1"/>
        <v>0</v>
      </c>
      <c r="H284" s="156">
        <v>0</v>
      </c>
      <c r="I284" s="155">
        <f t="shared" si="2"/>
        <v>0</v>
      </c>
      <c r="J284" s="156">
        <v>850</v>
      </c>
      <c r="K284" s="155">
        <f t="shared" si="3"/>
        <v>3400</v>
      </c>
      <c r="L284" s="155">
        <v>21</v>
      </c>
      <c r="M284" s="155">
        <f t="shared" si="4"/>
        <v>0</v>
      </c>
      <c r="N284" s="154">
        <v>0</v>
      </c>
      <c r="O284" s="154">
        <f t="shared" si="5"/>
        <v>0</v>
      </c>
      <c r="P284" s="154">
        <v>0</v>
      </c>
      <c r="Q284" s="154">
        <f t="shared" si="6"/>
        <v>0</v>
      </c>
      <c r="R284" s="155"/>
      <c r="S284" s="155" t="s">
        <v>130</v>
      </c>
      <c r="T284" s="155" t="s">
        <v>293</v>
      </c>
      <c r="U284" s="155">
        <v>0</v>
      </c>
      <c r="V284" s="155">
        <f t="shared" si="7"/>
        <v>0</v>
      </c>
      <c r="W284" s="155"/>
      <c r="X284" s="155" t="s">
        <v>131</v>
      </c>
      <c r="Y284" s="155" t="s">
        <v>132</v>
      </c>
      <c r="Z284" s="145"/>
      <c r="AA284" s="145"/>
      <c r="AB284" s="145"/>
      <c r="AC284" s="145"/>
      <c r="AD284" s="145"/>
      <c r="AE284" s="145"/>
      <c r="AF284" s="145"/>
      <c r="AG284" s="145" t="s">
        <v>133</v>
      </c>
      <c r="AH284" s="145"/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  <c r="BA284" s="145"/>
      <c r="BB284" s="145"/>
      <c r="BC284" s="145"/>
      <c r="BD284" s="145"/>
      <c r="BE284" s="145"/>
      <c r="BF284" s="145"/>
      <c r="BG284" s="145"/>
      <c r="BH284" s="145"/>
    </row>
    <row r="285" spans="1:60" outlineLevel="1" x14ac:dyDescent="0.25">
      <c r="A285" s="175">
        <v>88</v>
      </c>
      <c r="B285" s="176" t="s">
        <v>459</v>
      </c>
      <c r="C285" s="184" t="s">
        <v>460</v>
      </c>
      <c r="D285" s="177" t="s">
        <v>297</v>
      </c>
      <c r="E285" s="178">
        <v>4</v>
      </c>
      <c r="F285" s="179"/>
      <c r="G285" s="180">
        <f t="shared" si="1"/>
        <v>0</v>
      </c>
      <c r="H285" s="156">
        <v>0</v>
      </c>
      <c r="I285" s="155">
        <f t="shared" si="2"/>
        <v>0</v>
      </c>
      <c r="J285" s="156">
        <v>18900</v>
      </c>
      <c r="K285" s="155">
        <f t="shared" si="3"/>
        <v>75600</v>
      </c>
      <c r="L285" s="155">
        <v>21</v>
      </c>
      <c r="M285" s="155">
        <f t="shared" si="4"/>
        <v>0</v>
      </c>
      <c r="N285" s="154">
        <v>0</v>
      </c>
      <c r="O285" s="154">
        <f t="shared" si="5"/>
        <v>0</v>
      </c>
      <c r="P285" s="154">
        <v>0</v>
      </c>
      <c r="Q285" s="154">
        <f t="shared" si="6"/>
        <v>0</v>
      </c>
      <c r="R285" s="155"/>
      <c r="S285" s="155" t="s">
        <v>130</v>
      </c>
      <c r="T285" s="155" t="s">
        <v>293</v>
      </c>
      <c r="U285" s="155">
        <v>0</v>
      </c>
      <c r="V285" s="155">
        <f t="shared" si="7"/>
        <v>0</v>
      </c>
      <c r="W285" s="155"/>
      <c r="X285" s="155" t="s">
        <v>131</v>
      </c>
      <c r="Y285" s="155" t="s">
        <v>132</v>
      </c>
      <c r="Z285" s="145"/>
      <c r="AA285" s="145"/>
      <c r="AB285" s="145"/>
      <c r="AC285" s="145"/>
      <c r="AD285" s="145"/>
      <c r="AE285" s="145"/>
      <c r="AF285" s="145"/>
      <c r="AG285" s="145" t="s">
        <v>133</v>
      </c>
      <c r="AH285" s="145"/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  <c r="BA285" s="145"/>
      <c r="BB285" s="145"/>
      <c r="BC285" s="145"/>
      <c r="BD285" s="145"/>
      <c r="BE285" s="145"/>
      <c r="BF285" s="145"/>
      <c r="BG285" s="145"/>
      <c r="BH285" s="145"/>
    </row>
    <row r="286" spans="1:60" outlineLevel="1" x14ac:dyDescent="0.25">
      <c r="A286" s="175">
        <v>89</v>
      </c>
      <c r="B286" s="176" t="s">
        <v>461</v>
      </c>
      <c r="C286" s="184" t="s">
        <v>462</v>
      </c>
      <c r="D286" s="177" t="s">
        <v>297</v>
      </c>
      <c r="E286" s="178">
        <v>2</v>
      </c>
      <c r="F286" s="179"/>
      <c r="G286" s="180">
        <f t="shared" si="1"/>
        <v>0</v>
      </c>
      <c r="H286" s="156">
        <v>0</v>
      </c>
      <c r="I286" s="155">
        <f t="shared" si="2"/>
        <v>0</v>
      </c>
      <c r="J286" s="156">
        <v>23200</v>
      </c>
      <c r="K286" s="155">
        <f t="shared" si="3"/>
        <v>46400</v>
      </c>
      <c r="L286" s="155">
        <v>21</v>
      </c>
      <c r="M286" s="155">
        <f t="shared" si="4"/>
        <v>0</v>
      </c>
      <c r="N286" s="154">
        <v>0</v>
      </c>
      <c r="O286" s="154">
        <f t="shared" si="5"/>
        <v>0</v>
      </c>
      <c r="P286" s="154">
        <v>0</v>
      </c>
      <c r="Q286" s="154">
        <f t="shared" si="6"/>
        <v>0</v>
      </c>
      <c r="R286" s="155"/>
      <c r="S286" s="155" t="s">
        <v>130</v>
      </c>
      <c r="T286" s="155" t="s">
        <v>293</v>
      </c>
      <c r="U286" s="155">
        <v>0</v>
      </c>
      <c r="V286" s="155">
        <f t="shared" si="7"/>
        <v>0</v>
      </c>
      <c r="W286" s="155"/>
      <c r="X286" s="155" t="s">
        <v>131</v>
      </c>
      <c r="Y286" s="155" t="s">
        <v>132</v>
      </c>
      <c r="Z286" s="145"/>
      <c r="AA286" s="145"/>
      <c r="AB286" s="145"/>
      <c r="AC286" s="145"/>
      <c r="AD286" s="145"/>
      <c r="AE286" s="145"/>
      <c r="AF286" s="145"/>
      <c r="AG286" s="145" t="s">
        <v>133</v>
      </c>
      <c r="AH286" s="145"/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  <c r="BA286" s="145"/>
      <c r="BB286" s="145"/>
      <c r="BC286" s="145"/>
      <c r="BD286" s="145"/>
      <c r="BE286" s="145"/>
      <c r="BF286" s="145"/>
      <c r="BG286" s="145"/>
      <c r="BH286" s="145"/>
    </row>
    <row r="287" spans="1:60" ht="20.399999999999999" outlineLevel="1" x14ac:dyDescent="0.25">
      <c r="A287" s="175">
        <v>90</v>
      </c>
      <c r="B287" s="176" t="s">
        <v>463</v>
      </c>
      <c r="C287" s="184" t="s">
        <v>464</v>
      </c>
      <c r="D287" s="177" t="s">
        <v>297</v>
      </c>
      <c r="E287" s="178">
        <v>1</v>
      </c>
      <c r="F287" s="179"/>
      <c r="G287" s="180">
        <f t="shared" si="1"/>
        <v>0</v>
      </c>
      <c r="H287" s="156">
        <v>0</v>
      </c>
      <c r="I287" s="155">
        <f t="shared" si="2"/>
        <v>0</v>
      </c>
      <c r="J287" s="156">
        <v>28500</v>
      </c>
      <c r="K287" s="155">
        <f t="shared" si="3"/>
        <v>28500</v>
      </c>
      <c r="L287" s="155">
        <v>21</v>
      </c>
      <c r="M287" s="155">
        <f t="shared" si="4"/>
        <v>0</v>
      </c>
      <c r="N287" s="154">
        <v>0</v>
      </c>
      <c r="O287" s="154">
        <f t="shared" si="5"/>
        <v>0</v>
      </c>
      <c r="P287" s="154">
        <v>0</v>
      </c>
      <c r="Q287" s="154">
        <f t="shared" si="6"/>
        <v>0</v>
      </c>
      <c r="R287" s="155"/>
      <c r="S287" s="155" t="s">
        <v>130</v>
      </c>
      <c r="T287" s="155" t="s">
        <v>293</v>
      </c>
      <c r="U287" s="155">
        <v>0</v>
      </c>
      <c r="V287" s="155">
        <f t="shared" si="7"/>
        <v>0</v>
      </c>
      <c r="W287" s="155"/>
      <c r="X287" s="155" t="s">
        <v>131</v>
      </c>
      <c r="Y287" s="155" t="s">
        <v>132</v>
      </c>
      <c r="Z287" s="145"/>
      <c r="AA287" s="145"/>
      <c r="AB287" s="145"/>
      <c r="AC287" s="145"/>
      <c r="AD287" s="145"/>
      <c r="AE287" s="145"/>
      <c r="AF287" s="145"/>
      <c r="AG287" s="145" t="s">
        <v>133</v>
      </c>
      <c r="AH287" s="145"/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  <c r="BA287" s="145"/>
      <c r="BB287" s="145"/>
      <c r="BC287" s="145"/>
      <c r="BD287" s="145"/>
      <c r="BE287" s="145"/>
      <c r="BF287" s="145"/>
      <c r="BG287" s="145"/>
      <c r="BH287" s="145"/>
    </row>
    <row r="288" spans="1:60" ht="20.399999999999999" outlineLevel="1" x14ac:dyDescent="0.25">
      <c r="A288" s="175">
        <v>91</v>
      </c>
      <c r="B288" s="176" t="s">
        <v>465</v>
      </c>
      <c r="C288" s="184" t="s">
        <v>466</v>
      </c>
      <c r="D288" s="177" t="s">
        <v>297</v>
      </c>
      <c r="E288" s="178">
        <v>1</v>
      </c>
      <c r="F288" s="179"/>
      <c r="G288" s="180">
        <f t="shared" si="1"/>
        <v>0</v>
      </c>
      <c r="H288" s="156">
        <v>0</v>
      </c>
      <c r="I288" s="155">
        <f t="shared" si="2"/>
        <v>0</v>
      </c>
      <c r="J288" s="156">
        <v>28500</v>
      </c>
      <c r="K288" s="155">
        <f t="shared" si="3"/>
        <v>28500</v>
      </c>
      <c r="L288" s="155">
        <v>21</v>
      </c>
      <c r="M288" s="155">
        <f t="shared" si="4"/>
        <v>0</v>
      </c>
      <c r="N288" s="154">
        <v>0</v>
      </c>
      <c r="O288" s="154">
        <f t="shared" si="5"/>
        <v>0</v>
      </c>
      <c r="P288" s="154">
        <v>0</v>
      </c>
      <c r="Q288" s="154">
        <f t="shared" si="6"/>
        <v>0</v>
      </c>
      <c r="R288" s="155"/>
      <c r="S288" s="155" t="s">
        <v>130</v>
      </c>
      <c r="T288" s="155" t="s">
        <v>293</v>
      </c>
      <c r="U288" s="155">
        <v>0</v>
      </c>
      <c r="V288" s="155">
        <f t="shared" si="7"/>
        <v>0</v>
      </c>
      <c r="W288" s="155"/>
      <c r="X288" s="155" t="s">
        <v>131</v>
      </c>
      <c r="Y288" s="155" t="s">
        <v>132</v>
      </c>
      <c r="Z288" s="145"/>
      <c r="AA288" s="145"/>
      <c r="AB288" s="145"/>
      <c r="AC288" s="145"/>
      <c r="AD288" s="145"/>
      <c r="AE288" s="145"/>
      <c r="AF288" s="145"/>
      <c r="AG288" s="145" t="s">
        <v>133</v>
      </c>
      <c r="AH288" s="145"/>
      <c r="AI288" s="145"/>
      <c r="AJ288" s="145"/>
      <c r="AK288" s="145"/>
      <c r="AL288" s="145"/>
      <c r="AM288" s="145"/>
      <c r="AN288" s="145"/>
      <c r="AO288" s="145"/>
      <c r="AP288" s="145"/>
      <c r="AQ288" s="145"/>
      <c r="AR288" s="145"/>
      <c r="AS288" s="145"/>
      <c r="AT288" s="145"/>
      <c r="AU288" s="145"/>
      <c r="AV288" s="145"/>
      <c r="AW288" s="145"/>
      <c r="AX288" s="145"/>
      <c r="AY288" s="145"/>
      <c r="AZ288" s="145"/>
      <c r="BA288" s="145"/>
      <c r="BB288" s="145"/>
      <c r="BC288" s="145"/>
      <c r="BD288" s="145"/>
      <c r="BE288" s="145"/>
      <c r="BF288" s="145"/>
      <c r="BG288" s="145"/>
      <c r="BH288" s="145"/>
    </row>
    <row r="289" spans="1:60" ht="30.6" outlineLevel="1" x14ac:dyDescent="0.25">
      <c r="A289" s="175">
        <v>92</v>
      </c>
      <c r="B289" s="176" t="s">
        <v>467</v>
      </c>
      <c r="C289" s="184" t="s">
        <v>468</v>
      </c>
      <c r="D289" s="177" t="s">
        <v>297</v>
      </c>
      <c r="E289" s="178">
        <v>1</v>
      </c>
      <c r="F289" s="179"/>
      <c r="G289" s="180">
        <f t="shared" si="1"/>
        <v>0</v>
      </c>
      <c r="H289" s="156">
        <v>0</v>
      </c>
      <c r="I289" s="155">
        <f t="shared" si="2"/>
        <v>0</v>
      </c>
      <c r="J289" s="156">
        <v>95000</v>
      </c>
      <c r="K289" s="155">
        <f t="shared" si="3"/>
        <v>95000</v>
      </c>
      <c r="L289" s="155">
        <v>21</v>
      </c>
      <c r="M289" s="155">
        <f t="shared" si="4"/>
        <v>0</v>
      </c>
      <c r="N289" s="154">
        <v>0</v>
      </c>
      <c r="O289" s="154">
        <f t="shared" si="5"/>
        <v>0</v>
      </c>
      <c r="P289" s="154">
        <v>0</v>
      </c>
      <c r="Q289" s="154">
        <f t="shared" si="6"/>
        <v>0</v>
      </c>
      <c r="R289" s="155"/>
      <c r="S289" s="155" t="s">
        <v>130</v>
      </c>
      <c r="T289" s="155" t="s">
        <v>293</v>
      </c>
      <c r="U289" s="155">
        <v>0</v>
      </c>
      <c r="V289" s="155">
        <f t="shared" si="7"/>
        <v>0</v>
      </c>
      <c r="W289" s="155"/>
      <c r="X289" s="155" t="s">
        <v>131</v>
      </c>
      <c r="Y289" s="155" t="s">
        <v>132</v>
      </c>
      <c r="Z289" s="145"/>
      <c r="AA289" s="145"/>
      <c r="AB289" s="145"/>
      <c r="AC289" s="145"/>
      <c r="AD289" s="145"/>
      <c r="AE289" s="145"/>
      <c r="AF289" s="145"/>
      <c r="AG289" s="145" t="s">
        <v>133</v>
      </c>
      <c r="AH289" s="145"/>
      <c r="AI289" s="145"/>
      <c r="AJ289" s="145"/>
      <c r="AK289" s="145"/>
      <c r="AL289" s="145"/>
      <c r="AM289" s="145"/>
      <c r="AN289" s="145"/>
      <c r="AO289" s="145"/>
      <c r="AP289" s="145"/>
      <c r="AQ289" s="145"/>
      <c r="AR289" s="145"/>
      <c r="AS289" s="145"/>
      <c r="AT289" s="145"/>
      <c r="AU289" s="145"/>
      <c r="AV289" s="145"/>
      <c r="AW289" s="145"/>
      <c r="AX289" s="145"/>
      <c r="AY289" s="145"/>
      <c r="AZ289" s="145"/>
      <c r="BA289" s="145"/>
      <c r="BB289" s="145"/>
      <c r="BC289" s="145"/>
      <c r="BD289" s="145"/>
      <c r="BE289" s="145"/>
      <c r="BF289" s="145"/>
      <c r="BG289" s="145"/>
      <c r="BH289" s="145"/>
    </row>
    <row r="290" spans="1:60" ht="30.6" outlineLevel="1" x14ac:dyDescent="0.25">
      <c r="A290" s="175">
        <v>93</v>
      </c>
      <c r="B290" s="176" t="s">
        <v>469</v>
      </c>
      <c r="C290" s="184" t="s">
        <v>470</v>
      </c>
      <c r="D290" s="177" t="s">
        <v>297</v>
      </c>
      <c r="E290" s="178">
        <v>1</v>
      </c>
      <c r="F290" s="179"/>
      <c r="G290" s="180">
        <f t="shared" si="1"/>
        <v>0</v>
      </c>
      <c r="H290" s="156">
        <v>0</v>
      </c>
      <c r="I290" s="155">
        <f t="shared" si="2"/>
        <v>0</v>
      </c>
      <c r="J290" s="156">
        <v>135000</v>
      </c>
      <c r="K290" s="155">
        <f t="shared" si="3"/>
        <v>135000</v>
      </c>
      <c r="L290" s="155">
        <v>21</v>
      </c>
      <c r="M290" s="155">
        <f t="shared" si="4"/>
        <v>0</v>
      </c>
      <c r="N290" s="154">
        <v>0</v>
      </c>
      <c r="O290" s="154">
        <f t="shared" si="5"/>
        <v>0</v>
      </c>
      <c r="P290" s="154">
        <v>0</v>
      </c>
      <c r="Q290" s="154">
        <f t="shared" si="6"/>
        <v>0</v>
      </c>
      <c r="R290" s="155"/>
      <c r="S290" s="155" t="s">
        <v>130</v>
      </c>
      <c r="T290" s="155" t="s">
        <v>293</v>
      </c>
      <c r="U290" s="155">
        <v>0</v>
      </c>
      <c r="V290" s="155">
        <f t="shared" si="7"/>
        <v>0</v>
      </c>
      <c r="W290" s="155"/>
      <c r="X290" s="155" t="s">
        <v>131</v>
      </c>
      <c r="Y290" s="155" t="s">
        <v>132</v>
      </c>
      <c r="Z290" s="145"/>
      <c r="AA290" s="145"/>
      <c r="AB290" s="145"/>
      <c r="AC290" s="145"/>
      <c r="AD290" s="145"/>
      <c r="AE290" s="145"/>
      <c r="AF290" s="145"/>
      <c r="AG290" s="145" t="s">
        <v>133</v>
      </c>
      <c r="AH290" s="145"/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  <c r="BA290" s="145"/>
      <c r="BB290" s="145"/>
      <c r="BC290" s="145"/>
      <c r="BD290" s="145"/>
      <c r="BE290" s="145"/>
      <c r="BF290" s="145"/>
      <c r="BG290" s="145"/>
      <c r="BH290" s="145"/>
    </row>
    <row r="291" spans="1:60" ht="20.399999999999999" outlineLevel="1" x14ac:dyDescent="0.25">
      <c r="A291" s="175">
        <v>94</v>
      </c>
      <c r="B291" s="176" t="s">
        <v>471</v>
      </c>
      <c r="C291" s="184" t="s">
        <v>472</v>
      </c>
      <c r="D291" s="177" t="s">
        <v>473</v>
      </c>
      <c r="E291" s="178">
        <v>1</v>
      </c>
      <c r="F291" s="179"/>
      <c r="G291" s="180">
        <f t="shared" si="1"/>
        <v>0</v>
      </c>
      <c r="H291" s="156">
        <v>0</v>
      </c>
      <c r="I291" s="155">
        <f t="shared" si="2"/>
        <v>0</v>
      </c>
      <c r="J291" s="156">
        <v>120000</v>
      </c>
      <c r="K291" s="155">
        <f t="shared" si="3"/>
        <v>120000</v>
      </c>
      <c r="L291" s="155">
        <v>21</v>
      </c>
      <c r="M291" s="155">
        <f t="shared" si="4"/>
        <v>0</v>
      </c>
      <c r="N291" s="154">
        <v>0</v>
      </c>
      <c r="O291" s="154">
        <f t="shared" si="5"/>
        <v>0</v>
      </c>
      <c r="P291" s="154">
        <v>0</v>
      </c>
      <c r="Q291" s="154">
        <f t="shared" si="6"/>
        <v>0</v>
      </c>
      <c r="R291" s="155"/>
      <c r="S291" s="155" t="s">
        <v>130</v>
      </c>
      <c r="T291" s="155" t="s">
        <v>293</v>
      </c>
      <c r="U291" s="155">
        <v>0</v>
      </c>
      <c r="V291" s="155">
        <f t="shared" si="7"/>
        <v>0</v>
      </c>
      <c r="W291" s="155"/>
      <c r="X291" s="155" t="s">
        <v>131</v>
      </c>
      <c r="Y291" s="155" t="s">
        <v>132</v>
      </c>
      <c r="Z291" s="145"/>
      <c r="AA291" s="145"/>
      <c r="AB291" s="145"/>
      <c r="AC291" s="145"/>
      <c r="AD291" s="145"/>
      <c r="AE291" s="145"/>
      <c r="AF291" s="145"/>
      <c r="AG291" s="145" t="s">
        <v>133</v>
      </c>
      <c r="AH291" s="145"/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  <c r="BA291" s="145"/>
      <c r="BB291" s="145"/>
      <c r="BC291" s="145"/>
      <c r="BD291" s="145"/>
      <c r="BE291" s="145"/>
      <c r="BF291" s="145"/>
      <c r="BG291" s="145"/>
      <c r="BH291" s="145"/>
    </row>
    <row r="292" spans="1:60" ht="20.399999999999999" outlineLevel="1" x14ac:dyDescent="0.25">
      <c r="A292" s="175">
        <v>95</v>
      </c>
      <c r="B292" s="176" t="s">
        <v>474</v>
      </c>
      <c r="C292" s="184" t="s">
        <v>475</v>
      </c>
      <c r="D292" s="177" t="s">
        <v>297</v>
      </c>
      <c r="E292" s="178">
        <v>2</v>
      </c>
      <c r="F292" s="179"/>
      <c r="G292" s="180">
        <f t="shared" si="1"/>
        <v>0</v>
      </c>
      <c r="H292" s="156">
        <v>0</v>
      </c>
      <c r="I292" s="155">
        <f t="shared" si="2"/>
        <v>0</v>
      </c>
      <c r="J292" s="156">
        <v>1208</v>
      </c>
      <c r="K292" s="155">
        <f t="shared" si="3"/>
        <v>2416</v>
      </c>
      <c r="L292" s="155">
        <v>21</v>
      </c>
      <c r="M292" s="155">
        <f t="shared" si="4"/>
        <v>0</v>
      </c>
      <c r="N292" s="154">
        <v>0</v>
      </c>
      <c r="O292" s="154">
        <f t="shared" si="5"/>
        <v>0</v>
      </c>
      <c r="P292" s="154">
        <v>0</v>
      </c>
      <c r="Q292" s="154">
        <f t="shared" si="6"/>
        <v>0</v>
      </c>
      <c r="R292" s="155"/>
      <c r="S292" s="155" t="s">
        <v>130</v>
      </c>
      <c r="T292" s="155" t="s">
        <v>293</v>
      </c>
      <c r="U292" s="155">
        <v>0</v>
      </c>
      <c r="V292" s="155">
        <f t="shared" si="7"/>
        <v>0</v>
      </c>
      <c r="W292" s="155"/>
      <c r="X292" s="155" t="s">
        <v>131</v>
      </c>
      <c r="Y292" s="155" t="s">
        <v>132</v>
      </c>
      <c r="Z292" s="145"/>
      <c r="AA292" s="145"/>
      <c r="AB292" s="145"/>
      <c r="AC292" s="145"/>
      <c r="AD292" s="145"/>
      <c r="AE292" s="145"/>
      <c r="AF292" s="145"/>
      <c r="AG292" s="145" t="s">
        <v>133</v>
      </c>
      <c r="AH292" s="145"/>
      <c r="AI292" s="145"/>
      <c r="AJ292" s="145"/>
      <c r="AK292" s="145"/>
      <c r="AL292" s="145"/>
      <c r="AM292" s="145"/>
      <c r="AN292" s="145"/>
      <c r="AO292" s="145"/>
      <c r="AP292" s="145"/>
      <c r="AQ292" s="145"/>
      <c r="AR292" s="145"/>
      <c r="AS292" s="145"/>
      <c r="AT292" s="145"/>
      <c r="AU292" s="145"/>
      <c r="AV292" s="145"/>
      <c r="AW292" s="145"/>
      <c r="AX292" s="145"/>
      <c r="AY292" s="145"/>
      <c r="AZ292" s="145"/>
      <c r="BA292" s="145"/>
      <c r="BB292" s="145"/>
      <c r="BC292" s="145"/>
      <c r="BD292" s="145"/>
      <c r="BE292" s="145"/>
      <c r="BF292" s="145"/>
      <c r="BG292" s="145"/>
      <c r="BH292" s="145"/>
    </row>
    <row r="293" spans="1:60" ht="20.399999999999999" outlineLevel="1" x14ac:dyDescent="0.25">
      <c r="A293" s="175">
        <v>96</v>
      </c>
      <c r="B293" s="176" t="s">
        <v>476</v>
      </c>
      <c r="C293" s="184" t="s">
        <v>477</v>
      </c>
      <c r="D293" s="177" t="s">
        <v>297</v>
      </c>
      <c r="E293" s="178">
        <v>2</v>
      </c>
      <c r="F293" s="179"/>
      <c r="G293" s="180">
        <f t="shared" si="1"/>
        <v>0</v>
      </c>
      <c r="H293" s="156">
        <v>0</v>
      </c>
      <c r="I293" s="155">
        <f t="shared" si="2"/>
        <v>0</v>
      </c>
      <c r="J293" s="156">
        <v>5600</v>
      </c>
      <c r="K293" s="155">
        <f t="shared" si="3"/>
        <v>11200</v>
      </c>
      <c r="L293" s="155">
        <v>21</v>
      </c>
      <c r="M293" s="155">
        <f t="shared" si="4"/>
        <v>0</v>
      </c>
      <c r="N293" s="154">
        <v>0</v>
      </c>
      <c r="O293" s="154">
        <f t="shared" si="5"/>
        <v>0</v>
      </c>
      <c r="P293" s="154">
        <v>0</v>
      </c>
      <c r="Q293" s="154">
        <f t="shared" si="6"/>
        <v>0</v>
      </c>
      <c r="R293" s="155"/>
      <c r="S293" s="155" t="s">
        <v>130</v>
      </c>
      <c r="T293" s="155" t="s">
        <v>293</v>
      </c>
      <c r="U293" s="155">
        <v>0</v>
      </c>
      <c r="V293" s="155">
        <f t="shared" si="7"/>
        <v>0</v>
      </c>
      <c r="W293" s="155"/>
      <c r="X293" s="155" t="s">
        <v>131</v>
      </c>
      <c r="Y293" s="155" t="s">
        <v>132</v>
      </c>
      <c r="Z293" s="145"/>
      <c r="AA293" s="145"/>
      <c r="AB293" s="145"/>
      <c r="AC293" s="145"/>
      <c r="AD293" s="145"/>
      <c r="AE293" s="145"/>
      <c r="AF293" s="145"/>
      <c r="AG293" s="145" t="s">
        <v>133</v>
      </c>
      <c r="AH293" s="145"/>
      <c r="AI293" s="145"/>
      <c r="AJ293" s="145"/>
      <c r="AK293" s="145"/>
      <c r="AL293" s="145"/>
      <c r="AM293" s="145"/>
      <c r="AN293" s="145"/>
      <c r="AO293" s="145"/>
      <c r="AP293" s="145"/>
      <c r="AQ293" s="145"/>
      <c r="AR293" s="145"/>
      <c r="AS293" s="145"/>
      <c r="AT293" s="145"/>
      <c r="AU293" s="145"/>
      <c r="AV293" s="145"/>
      <c r="AW293" s="145"/>
      <c r="AX293" s="145"/>
      <c r="AY293" s="145"/>
      <c r="AZ293" s="145"/>
      <c r="BA293" s="145"/>
      <c r="BB293" s="145"/>
      <c r="BC293" s="145"/>
      <c r="BD293" s="145"/>
      <c r="BE293" s="145"/>
      <c r="BF293" s="145"/>
      <c r="BG293" s="145"/>
      <c r="BH293" s="145"/>
    </row>
    <row r="294" spans="1:60" ht="20.399999999999999" outlineLevel="1" x14ac:dyDescent="0.25">
      <c r="A294" s="175">
        <v>97</v>
      </c>
      <c r="B294" s="176" t="s">
        <v>478</v>
      </c>
      <c r="C294" s="184" t="s">
        <v>479</v>
      </c>
      <c r="D294" s="177" t="s">
        <v>297</v>
      </c>
      <c r="E294" s="178">
        <v>3</v>
      </c>
      <c r="F294" s="179"/>
      <c r="G294" s="180">
        <f t="shared" si="1"/>
        <v>0</v>
      </c>
      <c r="H294" s="156">
        <v>0</v>
      </c>
      <c r="I294" s="155">
        <f t="shared" si="2"/>
        <v>0</v>
      </c>
      <c r="J294" s="156">
        <v>2500</v>
      </c>
      <c r="K294" s="155">
        <f t="shared" si="3"/>
        <v>7500</v>
      </c>
      <c r="L294" s="155">
        <v>21</v>
      </c>
      <c r="M294" s="155">
        <f t="shared" si="4"/>
        <v>0</v>
      </c>
      <c r="N294" s="154">
        <v>0</v>
      </c>
      <c r="O294" s="154">
        <f t="shared" si="5"/>
        <v>0</v>
      </c>
      <c r="P294" s="154">
        <v>0</v>
      </c>
      <c r="Q294" s="154">
        <f t="shared" si="6"/>
        <v>0</v>
      </c>
      <c r="R294" s="155"/>
      <c r="S294" s="155" t="s">
        <v>130</v>
      </c>
      <c r="T294" s="155" t="s">
        <v>293</v>
      </c>
      <c r="U294" s="155">
        <v>0</v>
      </c>
      <c r="V294" s="155">
        <f t="shared" si="7"/>
        <v>0</v>
      </c>
      <c r="W294" s="155"/>
      <c r="X294" s="155" t="s">
        <v>131</v>
      </c>
      <c r="Y294" s="155" t="s">
        <v>132</v>
      </c>
      <c r="Z294" s="145"/>
      <c r="AA294" s="145"/>
      <c r="AB294" s="145"/>
      <c r="AC294" s="145"/>
      <c r="AD294" s="145"/>
      <c r="AE294" s="145"/>
      <c r="AF294" s="145"/>
      <c r="AG294" s="145" t="s">
        <v>133</v>
      </c>
      <c r="AH294" s="145"/>
      <c r="AI294" s="145"/>
      <c r="AJ294" s="145"/>
      <c r="AK294" s="145"/>
      <c r="AL294" s="145"/>
      <c r="AM294" s="145"/>
      <c r="AN294" s="145"/>
      <c r="AO294" s="145"/>
      <c r="AP294" s="145"/>
      <c r="AQ294" s="145"/>
      <c r="AR294" s="145"/>
      <c r="AS294" s="145"/>
      <c r="AT294" s="145"/>
      <c r="AU294" s="145"/>
      <c r="AV294" s="145"/>
      <c r="AW294" s="145"/>
      <c r="AX294" s="145"/>
      <c r="AY294" s="145"/>
      <c r="AZ294" s="145"/>
      <c r="BA294" s="145"/>
      <c r="BB294" s="145"/>
      <c r="BC294" s="145"/>
      <c r="BD294" s="145"/>
      <c r="BE294" s="145"/>
      <c r="BF294" s="145"/>
      <c r="BG294" s="145"/>
      <c r="BH294" s="145"/>
    </row>
    <row r="295" spans="1:60" outlineLevel="1" x14ac:dyDescent="0.25">
      <c r="A295" s="175" t="s">
        <v>839</v>
      </c>
      <c r="B295" s="176" t="s">
        <v>841</v>
      </c>
      <c r="C295" s="184" t="s">
        <v>843</v>
      </c>
      <c r="D295" s="177" t="s">
        <v>297</v>
      </c>
      <c r="E295" s="178">
        <v>1</v>
      </c>
      <c r="F295" s="179"/>
      <c r="G295" s="180">
        <f t="shared" si="1"/>
        <v>0</v>
      </c>
      <c r="H295" s="156"/>
      <c r="I295" s="155"/>
      <c r="J295" s="156"/>
      <c r="K295" s="155"/>
      <c r="L295" s="155"/>
      <c r="M295" s="155"/>
      <c r="N295" s="154"/>
      <c r="O295" s="154"/>
      <c r="P295" s="154"/>
      <c r="Q295" s="154"/>
      <c r="R295" s="155"/>
      <c r="S295" s="155"/>
      <c r="T295" s="155"/>
      <c r="U295" s="155"/>
      <c r="V295" s="155"/>
      <c r="W295" s="155"/>
      <c r="X295" s="155"/>
      <c r="Y295" s="155"/>
      <c r="Z295" s="145"/>
      <c r="AA295" s="145"/>
      <c r="AB295" s="145"/>
      <c r="AC295" s="145"/>
      <c r="AD295" s="145"/>
      <c r="AE295" s="145"/>
      <c r="AF295" s="145"/>
      <c r="AG295" s="145"/>
      <c r="AH295" s="145"/>
      <c r="AI295" s="145"/>
      <c r="AJ295" s="145"/>
      <c r="AK295" s="145"/>
      <c r="AL295" s="145"/>
      <c r="AM295" s="145"/>
      <c r="AN295" s="145"/>
      <c r="AO295" s="145"/>
      <c r="AP295" s="145"/>
      <c r="AQ295" s="145"/>
      <c r="AR295" s="145"/>
      <c r="AS295" s="145"/>
      <c r="AT295" s="145"/>
      <c r="AU295" s="145"/>
      <c r="AV295" s="145"/>
      <c r="AW295" s="145"/>
      <c r="AX295" s="145"/>
      <c r="AY295" s="145"/>
      <c r="AZ295" s="145"/>
      <c r="BA295" s="145"/>
      <c r="BB295" s="145"/>
      <c r="BC295" s="145"/>
      <c r="BD295" s="145"/>
      <c r="BE295" s="145"/>
      <c r="BF295" s="145"/>
      <c r="BG295" s="145"/>
      <c r="BH295" s="145"/>
    </row>
    <row r="296" spans="1:60" outlineLevel="1" x14ac:dyDescent="0.25">
      <c r="A296" s="175" t="s">
        <v>840</v>
      </c>
      <c r="B296" s="176" t="s">
        <v>842</v>
      </c>
      <c r="C296" s="184" t="s">
        <v>844</v>
      </c>
      <c r="D296" s="177" t="s">
        <v>297</v>
      </c>
      <c r="E296" s="178">
        <v>1</v>
      </c>
      <c r="F296" s="179"/>
      <c r="G296" s="180">
        <f t="shared" si="1"/>
        <v>0</v>
      </c>
      <c r="H296" s="156"/>
      <c r="I296" s="155"/>
      <c r="J296" s="156"/>
      <c r="K296" s="155"/>
      <c r="L296" s="155"/>
      <c r="M296" s="155"/>
      <c r="N296" s="154"/>
      <c r="O296" s="154"/>
      <c r="P296" s="154"/>
      <c r="Q296" s="154"/>
      <c r="R296" s="155"/>
      <c r="S296" s="155"/>
      <c r="T296" s="155"/>
      <c r="U296" s="155"/>
      <c r="V296" s="155"/>
      <c r="W296" s="155"/>
      <c r="X296" s="155"/>
      <c r="Y296" s="155"/>
      <c r="Z296" s="145"/>
      <c r="AA296" s="145"/>
      <c r="AB296" s="145"/>
      <c r="AC296" s="145"/>
      <c r="AD296" s="145"/>
      <c r="AE296" s="145"/>
      <c r="AF296" s="145"/>
      <c r="AG296" s="145"/>
      <c r="AH296" s="145"/>
      <c r="AI296" s="145"/>
      <c r="AJ296" s="145"/>
      <c r="AK296" s="145"/>
      <c r="AL296" s="145"/>
      <c r="AM296" s="145"/>
      <c r="AN296" s="145"/>
      <c r="AO296" s="145"/>
      <c r="AP296" s="145"/>
      <c r="AQ296" s="145"/>
      <c r="AR296" s="145"/>
      <c r="AS296" s="145"/>
      <c r="AT296" s="145"/>
      <c r="AU296" s="145"/>
      <c r="AV296" s="145"/>
      <c r="AW296" s="145"/>
      <c r="AX296" s="145"/>
      <c r="AY296" s="145"/>
      <c r="AZ296" s="145"/>
      <c r="BA296" s="145"/>
      <c r="BB296" s="145"/>
      <c r="BC296" s="145"/>
      <c r="BD296" s="145"/>
      <c r="BE296" s="145"/>
      <c r="BF296" s="145"/>
      <c r="BG296" s="145"/>
      <c r="BH296" s="145"/>
    </row>
    <row r="297" spans="1:60" outlineLevel="1" x14ac:dyDescent="0.25">
      <c r="A297" s="175">
        <v>98</v>
      </c>
      <c r="B297" s="176" t="s">
        <v>480</v>
      </c>
      <c r="C297" s="184" t="s">
        <v>481</v>
      </c>
      <c r="D297" s="177" t="s">
        <v>297</v>
      </c>
      <c r="E297" s="178">
        <v>1</v>
      </c>
      <c r="F297" s="179"/>
      <c r="G297" s="180">
        <f t="shared" si="1"/>
        <v>0</v>
      </c>
      <c r="H297" s="156">
        <v>0</v>
      </c>
      <c r="I297" s="155">
        <f t="shared" si="2"/>
        <v>0</v>
      </c>
      <c r="J297" s="156">
        <v>250000</v>
      </c>
      <c r="K297" s="155">
        <f t="shared" si="3"/>
        <v>250000</v>
      </c>
      <c r="L297" s="155">
        <v>21</v>
      </c>
      <c r="M297" s="155">
        <f t="shared" si="4"/>
        <v>0</v>
      </c>
      <c r="N297" s="154">
        <v>0</v>
      </c>
      <c r="O297" s="154">
        <f t="shared" si="5"/>
        <v>0</v>
      </c>
      <c r="P297" s="154">
        <v>0</v>
      </c>
      <c r="Q297" s="154">
        <f t="shared" si="6"/>
        <v>0</v>
      </c>
      <c r="R297" s="155"/>
      <c r="S297" s="155" t="s">
        <v>130</v>
      </c>
      <c r="T297" s="155" t="s">
        <v>293</v>
      </c>
      <c r="U297" s="155">
        <v>0</v>
      </c>
      <c r="V297" s="155">
        <f t="shared" si="7"/>
        <v>0</v>
      </c>
      <c r="W297" s="155"/>
      <c r="X297" s="155" t="s">
        <v>131</v>
      </c>
      <c r="Y297" s="155" t="s">
        <v>132</v>
      </c>
      <c r="Z297" s="145"/>
      <c r="AA297" s="145"/>
      <c r="AB297" s="145"/>
      <c r="AC297" s="145"/>
      <c r="AD297" s="145"/>
      <c r="AE297" s="145"/>
      <c r="AF297" s="145"/>
      <c r="AG297" s="145" t="s">
        <v>133</v>
      </c>
      <c r="AH297" s="145"/>
      <c r="AI297" s="145"/>
      <c r="AJ297" s="145"/>
      <c r="AK297" s="145"/>
      <c r="AL297" s="145"/>
      <c r="AM297" s="145"/>
      <c r="AN297" s="145"/>
      <c r="AO297" s="145"/>
      <c r="AP297" s="145"/>
      <c r="AQ297" s="145"/>
      <c r="AR297" s="145"/>
      <c r="AS297" s="145"/>
      <c r="AT297" s="145"/>
      <c r="AU297" s="145"/>
      <c r="AV297" s="145"/>
      <c r="AW297" s="145"/>
      <c r="AX297" s="145"/>
      <c r="AY297" s="145"/>
      <c r="AZ297" s="145"/>
      <c r="BA297" s="145"/>
      <c r="BB297" s="145"/>
      <c r="BC297" s="145"/>
      <c r="BD297" s="145"/>
      <c r="BE297" s="145"/>
      <c r="BF297" s="145"/>
      <c r="BG297" s="145"/>
      <c r="BH297" s="145"/>
    </row>
    <row r="298" spans="1:60" outlineLevel="1" x14ac:dyDescent="0.25">
      <c r="A298" s="175">
        <v>99</v>
      </c>
      <c r="B298" s="176" t="s">
        <v>482</v>
      </c>
      <c r="C298" s="184" t="s">
        <v>483</v>
      </c>
      <c r="D298" s="177" t="s">
        <v>199</v>
      </c>
      <c r="E298" s="178">
        <v>4</v>
      </c>
      <c r="F298" s="179"/>
      <c r="G298" s="180">
        <f t="shared" si="1"/>
        <v>0</v>
      </c>
      <c r="H298" s="156">
        <v>0</v>
      </c>
      <c r="I298" s="155">
        <f t="shared" si="2"/>
        <v>0</v>
      </c>
      <c r="J298" s="156">
        <v>1487</v>
      </c>
      <c r="K298" s="155">
        <f t="shared" si="3"/>
        <v>5948</v>
      </c>
      <c r="L298" s="155">
        <v>21</v>
      </c>
      <c r="M298" s="155">
        <f t="shared" si="4"/>
        <v>0</v>
      </c>
      <c r="N298" s="154">
        <v>0</v>
      </c>
      <c r="O298" s="154">
        <f t="shared" si="5"/>
        <v>0</v>
      </c>
      <c r="P298" s="154">
        <v>0</v>
      </c>
      <c r="Q298" s="154">
        <f t="shared" si="6"/>
        <v>0</v>
      </c>
      <c r="R298" s="155"/>
      <c r="S298" s="155" t="s">
        <v>838</v>
      </c>
      <c r="T298" s="155" t="s">
        <v>838</v>
      </c>
      <c r="U298" s="155">
        <v>3.327</v>
      </c>
      <c r="V298" s="155">
        <f t="shared" si="7"/>
        <v>13.31</v>
      </c>
      <c r="W298" s="155"/>
      <c r="X298" s="155" t="s">
        <v>131</v>
      </c>
      <c r="Y298" s="155" t="s">
        <v>132</v>
      </c>
      <c r="Z298" s="145"/>
      <c r="AA298" s="145"/>
      <c r="AB298" s="145"/>
      <c r="AC298" s="145"/>
      <c r="AD298" s="145"/>
      <c r="AE298" s="145"/>
      <c r="AF298" s="145"/>
      <c r="AG298" s="145" t="s">
        <v>133</v>
      </c>
      <c r="AH298" s="145"/>
      <c r="AI298" s="145"/>
      <c r="AJ298" s="145"/>
      <c r="AK298" s="145"/>
      <c r="AL298" s="145"/>
      <c r="AM298" s="145"/>
      <c r="AN298" s="145"/>
      <c r="AO298" s="145"/>
      <c r="AP298" s="145"/>
      <c r="AQ298" s="145"/>
      <c r="AR298" s="145"/>
      <c r="AS298" s="145"/>
      <c r="AT298" s="145"/>
      <c r="AU298" s="145"/>
      <c r="AV298" s="145"/>
      <c r="AW298" s="145"/>
      <c r="AX298" s="145"/>
      <c r="AY298" s="145"/>
      <c r="AZ298" s="145"/>
      <c r="BA298" s="145"/>
      <c r="BB298" s="145"/>
      <c r="BC298" s="145"/>
      <c r="BD298" s="145"/>
      <c r="BE298" s="145"/>
      <c r="BF298" s="145"/>
      <c r="BG298" s="145"/>
      <c r="BH298" s="145"/>
    </row>
    <row r="299" spans="1:60" x14ac:dyDescent="0.25">
      <c r="A299" s="161" t="s">
        <v>125</v>
      </c>
      <c r="B299" s="162" t="s">
        <v>91</v>
      </c>
      <c r="C299" s="181" t="s">
        <v>92</v>
      </c>
      <c r="D299" s="163"/>
      <c r="E299" s="164"/>
      <c r="F299" s="165"/>
      <c r="G299" s="166">
        <f>SUMIF(AG300:AG312,"&lt;&gt;NOR",G300:G312)</f>
        <v>0</v>
      </c>
      <c r="H299" s="160"/>
      <c r="I299" s="160">
        <f>SUM(I300:I312)</f>
        <v>68756.92</v>
      </c>
      <c r="J299" s="160"/>
      <c r="K299" s="160">
        <f>SUM(K300:K312)</f>
        <v>55052.640000000007</v>
      </c>
      <c r="L299" s="160"/>
      <c r="M299" s="160">
        <f>SUM(M300:M312)</f>
        <v>0</v>
      </c>
      <c r="N299" s="159"/>
      <c r="O299" s="159">
        <f>SUM(O300:O312)</f>
        <v>0.91</v>
      </c>
      <c r="P299" s="159"/>
      <c r="Q299" s="159">
        <f>SUM(Q300:Q312)</f>
        <v>0</v>
      </c>
      <c r="R299" s="160"/>
      <c r="S299" s="160"/>
      <c r="T299" s="160"/>
      <c r="U299" s="160"/>
      <c r="V299" s="160">
        <f>SUM(V300:V312)</f>
        <v>101.98</v>
      </c>
      <c r="W299" s="160"/>
      <c r="X299" s="160"/>
      <c r="Y299" s="160"/>
      <c r="AG299" t="s">
        <v>126</v>
      </c>
    </row>
    <row r="300" spans="1:60" outlineLevel="1" x14ac:dyDescent="0.25">
      <c r="A300" s="168">
        <v>100</v>
      </c>
      <c r="B300" s="169" t="s">
        <v>484</v>
      </c>
      <c r="C300" s="182" t="s">
        <v>485</v>
      </c>
      <c r="D300" s="170" t="s">
        <v>140</v>
      </c>
      <c r="E300" s="171">
        <v>158.21100000000001</v>
      </c>
      <c r="F300" s="172"/>
      <c r="G300" s="173">
        <f>ROUND(E300*F300,2)</f>
        <v>0</v>
      </c>
      <c r="H300" s="156">
        <v>0</v>
      </c>
      <c r="I300" s="155">
        <f>ROUND(E300*H300,2)</f>
        <v>0</v>
      </c>
      <c r="J300" s="156">
        <v>7.8</v>
      </c>
      <c r="K300" s="155">
        <f>ROUND(E300*J300,2)</f>
        <v>1234.05</v>
      </c>
      <c r="L300" s="155">
        <v>21</v>
      </c>
      <c r="M300" s="155">
        <f>G300*(1+L300/100)</f>
        <v>0</v>
      </c>
      <c r="N300" s="154">
        <v>0</v>
      </c>
      <c r="O300" s="154">
        <f>ROUND(E300*N300,2)</f>
        <v>0</v>
      </c>
      <c r="P300" s="154">
        <v>0</v>
      </c>
      <c r="Q300" s="154">
        <f>ROUND(E300*P300,2)</f>
        <v>0</v>
      </c>
      <c r="R300" s="155"/>
      <c r="S300" s="155" t="s">
        <v>838</v>
      </c>
      <c r="T300" s="155" t="s">
        <v>838</v>
      </c>
      <c r="U300" s="155">
        <v>1.6E-2</v>
      </c>
      <c r="V300" s="155">
        <f>ROUND(E300*U300,2)</f>
        <v>2.5299999999999998</v>
      </c>
      <c r="W300" s="155"/>
      <c r="X300" s="155" t="s">
        <v>131</v>
      </c>
      <c r="Y300" s="155" t="s">
        <v>132</v>
      </c>
      <c r="Z300" s="145"/>
      <c r="AA300" s="145"/>
      <c r="AB300" s="145"/>
      <c r="AC300" s="145"/>
      <c r="AD300" s="145"/>
      <c r="AE300" s="145"/>
      <c r="AF300" s="145"/>
      <c r="AG300" s="145" t="s">
        <v>133</v>
      </c>
      <c r="AH300" s="145"/>
      <c r="AI300" s="145"/>
      <c r="AJ300" s="145"/>
      <c r="AK300" s="145"/>
      <c r="AL300" s="145"/>
      <c r="AM300" s="145"/>
      <c r="AN300" s="145"/>
      <c r="AO300" s="145"/>
      <c r="AP300" s="145"/>
      <c r="AQ300" s="145"/>
      <c r="AR300" s="145"/>
      <c r="AS300" s="145"/>
      <c r="AT300" s="145"/>
      <c r="AU300" s="145"/>
      <c r="AV300" s="145"/>
      <c r="AW300" s="145"/>
      <c r="AX300" s="145"/>
      <c r="AY300" s="145"/>
      <c r="AZ300" s="145"/>
      <c r="BA300" s="145"/>
      <c r="BB300" s="145"/>
      <c r="BC300" s="145"/>
      <c r="BD300" s="145"/>
      <c r="BE300" s="145"/>
      <c r="BF300" s="145"/>
      <c r="BG300" s="145"/>
      <c r="BH300" s="145"/>
    </row>
    <row r="301" spans="1:60" outlineLevel="2" x14ac:dyDescent="0.25">
      <c r="A301" s="152"/>
      <c r="B301" s="153"/>
      <c r="C301" s="183" t="s">
        <v>486</v>
      </c>
      <c r="D301" s="157"/>
      <c r="E301" s="158">
        <v>158.21100000000001</v>
      </c>
      <c r="F301" s="155"/>
      <c r="G301" s="155"/>
      <c r="H301" s="155"/>
      <c r="I301" s="155"/>
      <c r="J301" s="155"/>
      <c r="K301" s="155"/>
      <c r="L301" s="155"/>
      <c r="M301" s="155"/>
      <c r="N301" s="154"/>
      <c r="O301" s="154"/>
      <c r="P301" s="154"/>
      <c r="Q301" s="154"/>
      <c r="R301" s="155"/>
      <c r="S301" s="155"/>
      <c r="T301" s="155"/>
      <c r="U301" s="155"/>
      <c r="V301" s="155"/>
      <c r="W301" s="155"/>
      <c r="X301" s="155"/>
      <c r="Y301" s="155"/>
      <c r="Z301" s="145"/>
      <c r="AA301" s="145"/>
      <c r="AB301" s="145"/>
      <c r="AC301" s="145"/>
      <c r="AD301" s="145"/>
      <c r="AE301" s="145"/>
      <c r="AF301" s="145"/>
      <c r="AG301" s="145" t="s">
        <v>137</v>
      </c>
      <c r="AH301" s="145">
        <v>5</v>
      </c>
      <c r="AI301" s="145"/>
      <c r="AJ301" s="145"/>
      <c r="AK301" s="145"/>
      <c r="AL301" s="145"/>
      <c r="AM301" s="145"/>
      <c r="AN301" s="145"/>
      <c r="AO301" s="145"/>
      <c r="AP301" s="145"/>
      <c r="AQ301" s="145"/>
      <c r="AR301" s="145"/>
      <c r="AS301" s="145"/>
      <c r="AT301" s="145"/>
      <c r="AU301" s="145"/>
      <c r="AV301" s="145"/>
      <c r="AW301" s="145"/>
      <c r="AX301" s="145"/>
      <c r="AY301" s="145"/>
      <c r="AZ301" s="145"/>
      <c r="BA301" s="145"/>
      <c r="BB301" s="145"/>
      <c r="BC301" s="145"/>
      <c r="BD301" s="145"/>
      <c r="BE301" s="145"/>
      <c r="BF301" s="145"/>
      <c r="BG301" s="145"/>
      <c r="BH301" s="145"/>
    </row>
    <row r="302" spans="1:60" ht="20.399999999999999" outlineLevel="1" x14ac:dyDescent="0.25">
      <c r="A302" s="168">
        <v>101</v>
      </c>
      <c r="B302" s="169" t="s">
        <v>487</v>
      </c>
      <c r="C302" s="182" t="s">
        <v>488</v>
      </c>
      <c r="D302" s="170" t="s">
        <v>140</v>
      </c>
      <c r="E302" s="171">
        <v>158.21100000000001</v>
      </c>
      <c r="F302" s="172"/>
      <c r="G302" s="173">
        <f>ROUND(E302*F302,2)</f>
        <v>0</v>
      </c>
      <c r="H302" s="156">
        <v>434.59</v>
      </c>
      <c r="I302" s="155">
        <f>ROUND(E302*H302,2)</f>
        <v>68756.92</v>
      </c>
      <c r="J302" s="156">
        <v>336.41</v>
      </c>
      <c r="K302" s="155">
        <f>ROUND(E302*J302,2)</f>
        <v>53223.76</v>
      </c>
      <c r="L302" s="155">
        <v>21</v>
      </c>
      <c r="M302" s="155">
        <f>G302*(1+L302/100)</f>
        <v>0</v>
      </c>
      <c r="N302" s="154">
        <v>5.7400000000000003E-3</v>
      </c>
      <c r="O302" s="154">
        <f>ROUND(E302*N302,2)</f>
        <v>0.91</v>
      </c>
      <c r="P302" s="154">
        <v>0</v>
      </c>
      <c r="Q302" s="154">
        <f>ROUND(E302*P302,2)</f>
        <v>0</v>
      </c>
      <c r="R302" s="155"/>
      <c r="S302" s="155" t="s">
        <v>838</v>
      </c>
      <c r="T302" s="155" t="s">
        <v>838</v>
      </c>
      <c r="U302" s="155">
        <v>0.62</v>
      </c>
      <c r="V302" s="155">
        <f>ROUND(E302*U302,2)</f>
        <v>98.09</v>
      </c>
      <c r="W302" s="155"/>
      <c r="X302" s="155" t="s">
        <v>131</v>
      </c>
      <c r="Y302" s="155" t="s">
        <v>132</v>
      </c>
      <c r="Z302" s="145"/>
      <c r="AA302" s="145"/>
      <c r="AB302" s="145"/>
      <c r="AC302" s="145"/>
      <c r="AD302" s="145"/>
      <c r="AE302" s="145"/>
      <c r="AF302" s="145"/>
      <c r="AG302" s="145" t="s">
        <v>133</v>
      </c>
      <c r="AH302" s="145"/>
      <c r="AI302" s="145"/>
      <c r="AJ302" s="145"/>
      <c r="AK302" s="145"/>
      <c r="AL302" s="145"/>
      <c r="AM302" s="145"/>
      <c r="AN302" s="145"/>
      <c r="AO302" s="145"/>
      <c r="AP302" s="145"/>
      <c r="AQ302" s="145"/>
      <c r="AR302" s="145"/>
      <c r="AS302" s="145"/>
      <c r="AT302" s="145"/>
      <c r="AU302" s="145"/>
      <c r="AV302" s="145"/>
      <c r="AW302" s="145"/>
      <c r="AX302" s="145"/>
      <c r="AY302" s="145"/>
      <c r="AZ302" s="145"/>
      <c r="BA302" s="145"/>
      <c r="BB302" s="145"/>
      <c r="BC302" s="145"/>
      <c r="BD302" s="145"/>
      <c r="BE302" s="145"/>
      <c r="BF302" s="145"/>
      <c r="BG302" s="145"/>
      <c r="BH302" s="145"/>
    </row>
    <row r="303" spans="1:60" outlineLevel="2" x14ac:dyDescent="0.25">
      <c r="A303" s="152"/>
      <c r="B303" s="153"/>
      <c r="C303" s="564" t="s">
        <v>489</v>
      </c>
      <c r="D303" s="565"/>
      <c r="E303" s="565"/>
      <c r="F303" s="565"/>
      <c r="G303" s="565"/>
      <c r="H303" s="155"/>
      <c r="I303" s="155"/>
      <c r="J303" s="155"/>
      <c r="K303" s="155"/>
      <c r="L303" s="155"/>
      <c r="M303" s="155"/>
      <c r="N303" s="154"/>
      <c r="O303" s="154"/>
      <c r="P303" s="154"/>
      <c r="Q303" s="154"/>
      <c r="R303" s="155"/>
      <c r="S303" s="155"/>
      <c r="T303" s="155"/>
      <c r="U303" s="155"/>
      <c r="V303" s="155"/>
      <c r="W303" s="155"/>
      <c r="X303" s="155"/>
      <c r="Y303" s="155"/>
      <c r="Z303" s="145"/>
      <c r="AA303" s="145"/>
      <c r="AB303" s="145"/>
      <c r="AC303" s="145"/>
      <c r="AD303" s="145"/>
      <c r="AE303" s="145"/>
      <c r="AF303" s="145"/>
      <c r="AG303" s="145" t="s">
        <v>135</v>
      </c>
      <c r="AH303" s="145"/>
      <c r="AI303" s="145"/>
      <c r="AJ303" s="145"/>
      <c r="AK303" s="145"/>
      <c r="AL303" s="145"/>
      <c r="AM303" s="145"/>
      <c r="AN303" s="145"/>
      <c r="AO303" s="145"/>
      <c r="AP303" s="145"/>
      <c r="AQ303" s="145"/>
      <c r="AR303" s="145"/>
      <c r="AS303" s="145"/>
      <c r="AT303" s="145"/>
      <c r="AU303" s="145"/>
      <c r="AV303" s="145"/>
      <c r="AW303" s="145"/>
      <c r="AX303" s="145"/>
      <c r="AY303" s="145"/>
      <c r="AZ303" s="145"/>
      <c r="BA303" s="145"/>
      <c r="BB303" s="145"/>
      <c r="BC303" s="145"/>
      <c r="BD303" s="145"/>
      <c r="BE303" s="145"/>
      <c r="BF303" s="145"/>
      <c r="BG303" s="145"/>
      <c r="BH303" s="145"/>
    </row>
    <row r="304" spans="1:60" outlineLevel="2" x14ac:dyDescent="0.25">
      <c r="A304" s="152"/>
      <c r="B304" s="153"/>
      <c r="C304" s="183" t="s">
        <v>490</v>
      </c>
      <c r="D304" s="157"/>
      <c r="E304" s="158">
        <v>34.841000000000001</v>
      </c>
      <c r="F304" s="155"/>
      <c r="G304" s="155"/>
      <c r="H304" s="155"/>
      <c r="I304" s="155"/>
      <c r="J304" s="155"/>
      <c r="K304" s="155"/>
      <c r="L304" s="155"/>
      <c r="M304" s="155"/>
      <c r="N304" s="154"/>
      <c r="O304" s="154"/>
      <c r="P304" s="154"/>
      <c r="Q304" s="154"/>
      <c r="R304" s="155"/>
      <c r="S304" s="155"/>
      <c r="T304" s="155"/>
      <c r="U304" s="155"/>
      <c r="V304" s="155"/>
      <c r="W304" s="155"/>
      <c r="X304" s="155"/>
      <c r="Y304" s="155"/>
      <c r="Z304" s="145"/>
      <c r="AA304" s="145"/>
      <c r="AB304" s="145"/>
      <c r="AC304" s="145"/>
      <c r="AD304" s="145"/>
      <c r="AE304" s="145"/>
      <c r="AF304" s="145"/>
      <c r="AG304" s="145" t="s">
        <v>137</v>
      </c>
      <c r="AH304" s="145">
        <v>0</v>
      </c>
      <c r="AI304" s="145"/>
      <c r="AJ304" s="145"/>
      <c r="AK304" s="145"/>
      <c r="AL304" s="145"/>
      <c r="AM304" s="145"/>
      <c r="AN304" s="145"/>
      <c r="AO304" s="145"/>
      <c r="AP304" s="145"/>
      <c r="AQ304" s="145"/>
      <c r="AR304" s="145"/>
      <c r="AS304" s="145"/>
      <c r="AT304" s="145"/>
      <c r="AU304" s="145"/>
      <c r="AV304" s="145"/>
      <c r="AW304" s="145"/>
      <c r="AX304" s="145"/>
      <c r="AY304" s="145"/>
      <c r="AZ304" s="145"/>
      <c r="BA304" s="145"/>
      <c r="BB304" s="145"/>
      <c r="BC304" s="145"/>
      <c r="BD304" s="145"/>
      <c r="BE304" s="145"/>
      <c r="BF304" s="145"/>
      <c r="BG304" s="145"/>
      <c r="BH304" s="145"/>
    </row>
    <row r="305" spans="1:60" outlineLevel="3" x14ac:dyDescent="0.25">
      <c r="A305" s="152"/>
      <c r="B305" s="153"/>
      <c r="C305" s="183" t="s">
        <v>491</v>
      </c>
      <c r="D305" s="157"/>
      <c r="E305" s="158">
        <v>71.61</v>
      </c>
      <c r="F305" s="155"/>
      <c r="G305" s="155"/>
      <c r="H305" s="155"/>
      <c r="I305" s="155"/>
      <c r="J305" s="155"/>
      <c r="K305" s="155"/>
      <c r="L305" s="155"/>
      <c r="M305" s="155"/>
      <c r="N305" s="154"/>
      <c r="O305" s="154"/>
      <c r="P305" s="154"/>
      <c r="Q305" s="154"/>
      <c r="R305" s="155"/>
      <c r="S305" s="155"/>
      <c r="T305" s="155"/>
      <c r="U305" s="155"/>
      <c r="V305" s="155"/>
      <c r="W305" s="155"/>
      <c r="X305" s="155"/>
      <c r="Y305" s="155"/>
      <c r="Z305" s="145"/>
      <c r="AA305" s="145"/>
      <c r="AB305" s="145"/>
      <c r="AC305" s="145"/>
      <c r="AD305" s="145"/>
      <c r="AE305" s="145"/>
      <c r="AF305" s="145"/>
      <c r="AG305" s="145" t="s">
        <v>137</v>
      </c>
      <c r="AH305" s="145">
        <v>0</v>
      </c>
      <c r="AI305" s="145"/>
      <c r="AJ305" s="145"/>
      <c r="AK305" s="145"/>
      <c r="AL305" s="145"/>
      <c r="AM305" s="145"/>
      <c r="AN305" s="145"/>
      <c r="AO305" s="145"/>
      <c r="AP305" s="145"/>
      <c r="AQ305" s="145"/>
      <c r="AR305" s="145"/>
      <c r="AS305" s="145"/>
      <c r="AT305" s="145"/>
      <c r="AU305" s="145"/>
      <c r="AV305" s="145"/>
      <c r="AW305" s="145"/>
      <c r="AX305" s="145"/>
      <c r="AY305" s="145"/>
      <c r="AZ305" s="145"/>
      <c r="BA305" s="145"/>
      <c r="BB305" s="145"/>
      <c r="BC305" s="145"/>
      <c r="BD305" s="145"/>
      <c r="BE305" s="145"/>
      <c r="BF305" s="145"/>
      <c r="BG305" s="145"/>
      <c r="BH305" s="145"/>
    </row>
    <row r="306" spans="1:60" outlineLevel="3" x14ac:dyDescent="0.25">
      <c r="A306" s="152"/>
      <c r="B306" s="153"/>
      <c r="C306" s="183" t="s">
        <v>492</v>
      </c>
      <c r="D306" s="157"/>
      <c r="E306" s="158">
        <v>7.68</v>
      </c>
      <c r="F306" s="155"/>
      <c r="G306" s="155"/>
      <c r="H306" s="155"/>
      <c r="I306" s="155"/>
      <c r="J306" s="155"/>
      <c r="K306" s="155"/>
      <c r="L306" s="155"/>
      <c r="M306" s="155"/>
      <c r="N306" s="154"/>
      <c r="O306" s="154"/>
      <c r="P306" s="154"/>
      <c r="Q306" s="154"/>
      <c r="R306" s="155"/>
      <c r="S306" s="155"/>
      <c r="T306" s="155"/>
      <c r="U306" s="155"/>
      <c r="V306" s="155"/>
      <c r="W306" s="155"/>
      <c r="X306" s="155"/>
      <c r="Y306" s="155"/>
      <c r="Z306" s="145"/>
      <c r="AA306" s="145"/>
      <c r="AB306" s="145"/>
      <c r="AC306" s="145"/>
      <c r="AD306" s="145"/>
      <c r="AE306" s="145"/>
      <c r="AF306" s="145"/>
      <c r="AG306" s="145" t="s">
        <v>137</v>
      </c>
      <c r="AH306" s="145">
        <v>0</v>
      </c>
      <c r="AI306" s="145"/>
      <c r="AJ306" s="145"/>
      <c r="AK306" s="145"/>
      <c r="AL306" s="145"/>
      <c r="AM306" s="145"/>
      <c r="AN306" s="145"/>
      <c r="AO306" s="145"/>
      <c r="AP306" s="145"/>
      <c r="AQ306" s="145"/>
      <c r="AR306" s="145"/>
      <c r="AS306" s="145"/>
      <c r="AT306" s="145"/>
      <c r="AU306" s="145"/>
      <c r="AV306" s="145"/>
      <c r="AW306" s="145"/>
      <c r="AX306" s="145"/>
      <c r="AY306" s="145"/>
      <c r="AZ306" s="145"/>
      <c r="BA306" s="145"/>
      <c r="BB306" s="145"/>
      <c r="BC306" s="145"/>
      <c r="BD306" s="145"/>
      <c r="BE306" s="145"/>
      <c r="BF306" s="145"/>
      <c r="BG306" s="145"/>
      <c r="BH306" s="145"/>
    </row>
    <row r="307" spans="1:60" outlineLevel="3" x14ac:dyDescent="0.25">
      <c r="A307" s="152"/>
      <c r="B307" s="153"/>
      <c r="C307" s="183" t="s">
        <v>493</v>
      </c>
      <c r="D307" s="157"/>
      <c r="E307" s="158">
        <v>8.16</v>
      </c>
      <c r="F307" s="155"/>
      <c r="G307" s="155"/>
      <c r="H307" s="155"/>
      <c r="I307" s="155"/>
      <c r="J307" s="155"/>
      <c r="K307" s="155"/>
      <c r="L307" s="155"/>
      <c r="M307" s="155"/>
      <c r="N307" s="154"/>
      <c r="O307" s="154"/>
      <c r="P307" s="154"/>
      <c r="Q307" s="154"/>
      <c r="R307" s="155"/>
      <c r="S307" s="155"/>
      <c r="T307" s="155"/>
      <c r="U307" s="155"/>
      <c r="V307" s="155"/>
      <c r="W307" s="155"/>
      <c r="X307" s="155"/>
      <c r="Y307" s="155"/>
      <c r="Z307" s="145"/>
      <c r="AA307" s="145"/>
      <c r="AB307" s="145"/>
      <c r="AC307" s="145"/>
      <c r="AD307" s="145"/>
      <c r="AE307" s="145"/>
      <c r="AF307" s="145"/>
      <c r="AG307" s="145" t="s">
        <v>137</v>
      </c>
      <c r="AH307" s="145">
        <v>0</v>
      </c>
      <c r="AI307" s="145"/>
      <c r="AJ307" s="145"/>
      <c r="AK307" s="145"/>
      <c r="AL307" s="145"/>
      <c r="AM307" s="145"/>
      <c r="AN307" s="145"/>
      <c r="AO307" s="145"/>
      <c r="AP307" s="145"/>
      <c r="AQ307" s="145"/>
      <c r="AR307" s="145"/>
      <c r="AS307" s="145"/>
      <c r="AT307" s="145"/>
      <c r="AU307" s="145"/>
      <c r="AV307" s="145"/>
      <c r="AW307" s="145"/>
      <c r="AX307" s="145"/>
      <c r="AY307" s="145"/>
      <c r="AZ307" s="145"/>
      <c r="BA307" s="145"/>
      <c r="BB307" s="145"/>
      <c r="BC307" s="145"/>
      <c r="BD307" s="145"/>
      <c r="BE307" s="145"/>
      <c r="BF307" s="145"/>
      <c r="BG307" s="145"/>
      <c r="BH307" s="145"/>
    </row>
    <row r="308" spans="1:60" outlineLevel="3" x14ac:dyDescent="0.25">
      <c r="A308" s="152"/>
      <c r="B308" s="153"/>
      <c r="C308" s="183" t="s">
        <v>494</v>
      </c>
      <c r="D308" s="157"/>
      <c r="E308" s="158">
        <v>13.18</v>
      </c>
      <c r="F308" s="155"/>
      <c r="G308" s="155"/>
      <c r="H308" s="155"/>
      <c r="I308" s="155"/>
      <c r="J308" s="155"/>
      <c r="K308" s="155"/>
      <c r="L308" s="155"/>
      <c r="M308" s="155"/>
      <c r="N308" s="154"/>
      <c r="O308" s="154"/>
      <c r="P308" s="154"/>
      <c r="Q308" s="154"/>
      <c r="R308" s="155"/>
      <c r="S308" s="155"/>
      <c r="T308" s="155"/>
      <c r="U308" s="155"/>
      <c r="V308" s="155"/>
      <c r="W308" s="155"/>
      <c r="X308" s="155"/>
      <c r="Y308" s="155"/>
      <c r="Z308" s="145"/>
      <c r="AA308" s="145"/>
      <c r="AB308" s="145"/>
      <c r="AC308" s="145"/>
      <c r="AD308" s="145"/>
      <c r="AE308" s="145"/>
      <c r="AF308" s="145"/>
      <c r="AG308" s="145" t="s">
        <v>137</v>
      </c>
      <c r="AH308" s="145">
        <v>0</v>
      </c>
      <c r="AI308" s="145"/>
      <c r="AJ308" s="145"/>
      <c r="AK308" s="145"/>
      <c r="AL308" s="145"/>
      <c r="AM308" s="145"/>
      <c r="AN308" s="145"/>
      <c r="AO308" s="145"/>
      <c r="AP308" s="145"/>
      <c r="AQ308" s="145"/>
      <c r="AR308" s="145"/>
      <c r="AS308" s="145"/>
      <c r="AT308" s="145"/>
      <c r="AU308" s="145"/>
      <c r="AV308" s="145"/>
      <c r="AW308" s="145"/>
      <c r="AX308" s="145"/>
      <c r="AY308" s="145"/>
      <c r="AZ308" s="145"/>
      <c r="BA308" s="145"/>
      <c r="BB308" s="145"/>
      <c r="BC308" s="145"/>
      <c r="BD308" s="145"/>
      <c r="BE308" s="145"/>
      <c r="BF308" s="145"/>
      <c r="BG308" s="145"/>
      <c r="BH308" s="145"/>
    </row>
    <row r="309" spans="1:60" ht="30.6" outlineLevel="3" x14ac:dyDescent="0.25">
      <c r="A309" s="152"/>
      <c r="B309" s="153"/>
      <c r="C309" s="183" t="s">
        <v>495</v>
      </c>
      <c r="D309" s="157"/>
      <c r="E309" s="158">
        <v>22.74</v>
      </c>
      <c r="F309" s="155"/>
      <c r="G309" s="155"/>
      <c r="H309" s="155"/>
      <c r="I309" s="155"/>
      <c r="J309" s="155"/>
      <c r="K309" s="155"/>
      <c r="L309" s="155"/>
      <c r="M309" s="155"/>
      <c r="N309" s="154"/>
      <c r="O309" s="154"/>
      <c r="P309" s="154"/>
      <c r="Q309" s="154"/>
      <c r="R309" s="155"/>
      <c r="S309" s="155"/>
      <c r="T309" s="155"/>
      <c r="U309" s="155"/>
      <c r="V309" s="155"/>
      <c r="W309" s="155"/>
      <c r="X309" s="155"/>
      <c r="Y309" s="155"/>
      <c r="Z309" s="145"/>
      <c r="AA309" s="145"/>
      <c r="AB309" s="145"/>
      <c r="AC309" s="145"/>
      <c r="AD309" s="145"/>
      <c r="AE309" s="145"/>
      <c r="AF309" s="145"/>
      <c r="AG309" s="145" t="s">
        <v>137</v>
      </c>
      <c r="AH309" s="145">
        <v>0</v>
      </c>
      <c r="AI309" s="145"/>
      <c r="AJ309" s="145"/>
      <c r="AK309" s="145"/>
      <c r="AL309" s="145"/>
      <c r="AM309" s="145"/>
      <c r="AN309" s="145"/>
      <c r="AO309" s="145"/>
      <c r="AP309" s="145"/>
      <c r="AQ309" s="145"/>
      <c r="AR309" s="145"/>
      <c r="AS309" s="145"/>
      <c r="AT309" s="145"/>
      <c r="AU309" s="145"/>
      <c r="AV309" s="145"/>
      <c r="AW309" s="145"/>
      <c r="AX309" s="145"/>
      <c r="AY309" s="145"/>
      <c r="AZ309" s="145"/>
      <c r="BA309" s="145"/>
      <c r="BB309" s="145"/>
      <c r="BC309" s="145"/>
      <c r="BD309" s="145"/>
      <c r="BE309" s="145"/>
      <c r="BF309" s="145"/>
      <c r="BG309" s="145"/>
      <c r="BH309" s="145"/>
    </row>
    <row r="310" spans="1:60" outlineLevel="1" x14ac:dyDescent="0.25">
      <c r="A310" s="168">
        <v>102</v>
      </c>
      <c r="B310" s="169" t="s">
        <v>496</v>
      </c>
      <c r="C310" s="182" t="s">
        <v>497</v>
      </c>
      <c r="D310" s="170" t="s">
        <v>199</v>
      </c>
      <c r="E310" s="171">
        <v>0.90812999999999999</v>
      </c>
      <c r="F310" s="172"/>
      <c r="G310" s="173">
        <f>ROUND(E310*F310,2)</f>
        <v>0</v>
      </c>
      <c r="H310" s="156">
        <v>0</v>
      </c>
      <c r="I310" s="155">
        <f>ROUND(E310*H310,2)</f>
        <v>0</v>
      </c>
      <c r="J310" s="156">
        <v>655</v>
      </c>
      <c r="K310" s="155">
        <f>ROUND(E310*J310,2)</f>
        <v>594.83000000000004</v>
      </c>
      <c r="L310" s="155">
        <v>21</v>
      </c>
      <c r="M310" s="155">
        <f>G310*(1+L310/100)</f>
        <v>0</v>
      </c>
      <c r="N310" s="154">
        <v>0</v>
      </c>
      <c r="O310" s="154">
        <f>ROUND(E310*N310,2)</f>
        <v>0</v>
      </c>
      <c r="P310" s="154">
        <v>0</v>
      </c>
      <c r="Q310" s="154">
        <f>ROUND(E310*P310,2)</f>
        <v>0</v>
      </c>
      <c r="R310" s="155"/>
      <c r="S310" s="155" t="s">
        <v>838</v>
      </c>
      <c r="T310" s="155" t="s">
        <v>838</v>
      </c>
      <c r="U310" s="155">
        <v>1.4990000000000001</v>
      </c>
      <c r="V310" s="155">
        <f>ROUND(E310*U310,2)</f>
        <v>1.36</v>
      </c>
      <c r="W310" s="155"/>
      <c r="X310" s="155" t="s">
        <v>131</v>
      </c>
      <c r="Y310" s="155" t="s">
        <v>132</v>
      </c>
      <c r="Z310" s="145"/>
      <c r="AA310" s="145"/>
      <c r="AB310" s="145"/>
      <c r="AC310" s="145"/>
      <c r="AD310" s="145"/>
      <c r="AE310" s="145"/>
      <c r="AF310" s="145"/>
      <c r="AG310" s="145" t="s">
        <v>133</v>
      </c>
      <c r="AH310" s="145"/>
      <c r="AI310" s="145"/>
      <c r="AJ310" s="145"/>
      <c r="AK310" s="145"/>
      <c r="AL310" s="145"/>
      <c r="AM310" s="145"/>
      <c r="AN310" s="145"/>
      <c r="AO310" s="145"/>
      <c r="AP310" s="145"/>
      <c r="AQ310" s="145"/>
      <c r="AR310" s="145"/>
      <c r="AS310" s="145"/>
      <c r="AT310" s="145"/>
      <c r="AU310" s="145"/>
      <c r="AV310" s="145"/>
      <c r="AW310" s="145"/>
      <c r="AX310" s="145"/>
      <c r="AY310" s="145"/>
      <c r="AZ310" s="145"/>
      <c r="BA310" s="145"/>
      <c r="BB310" s="145"/>
      <c r="BC310" s="145"/>
      <c r="BD310" s="145"/>
      <c r="BE310" s="145"/>
      <c r="BF310" s="145"/>
      <c r="BG310" s="145"/>
      <c r="BH310" s="145"/>
    </row>
    <row r="311" spans="1:60" outlineLevel="2" x14ac:dyDescent="0.25">
      <c r="A311" s="152"/>
      <c r="B311" s="153"/>
      <c r="C311" s="183" t="s">
        <v>498</v>
      </c>
      <c r="D311" s="157"/>
      <c r="E311" s="158"/>
      <c r="F311" s="155"/>
      <c r="G311" s="155"/>
      <c r="H311" s="155"/>
      <c r="I311" s="155"/>
      <c r="J311" s="155"/>
      <c r="K311" s="155"/>
      <c r="L311" s="155"/>
      <c r="M311" s="155"/>
      <c r="N311" s="154"/>
      <c r="O311" s="154"/>
      <c r="P311" s="154"/>
      <c r="Q311" s="154"/>
      <c r="R311" s="155"/>
      <c r="S311" s="155"/>
      <c r="T311" s="155"/>
      <c r="U311" s="155"/>
      <c r="V311" s="155"/>
      <c r="W311" s="155"/>
      <c r="X311" s="155"/>
      <c r="Y311" s="155"/>
      <c r="Z311" s="145"/>
      <c r="AA311" s="145"/>
      <c r="AB311" s="145"/>
      <c r="AC311" s="145"/>
      <c r="AD311" s="145"/>
      <c r="AE311" s="145"/>
      <c r="AF311" s="145"/>
      <c r="AG311" s="145" t="s">
        <v>137</v>
      </c>
      <c r="AH311" s="145">
        <v>6</v>
      </c>
      <c r="AI311" s="145"/>
      <c r="AJ311" s="145"/>
      <c r="AK311" s="145"/>
      <c r="AL311" s="145"/>
      <c r="AM311" s="145"/>
      <c r="AN311" s="145"/>
      <c r="AO311" s="145"/>
      <c r="AP311" s="145"/>
      <c r="AQ311" s="145"/>
      <c r="AR311" s="145"/>
      <c r="AS311" s="145"/>
      <c r="AT311" s="145"/>
      <c r="AU311" s="145"/>
      <c r="AV311" s="145"/>
      <c r="AW311" s="145"/>
      <c r="AX311" s="145"/>
      <c r="AY311" s="145"/>
      <c r="AZ311" s="145"/>
      <c r="BA311" s="145"/>
      <c r="BB311" s="145"/>
      <c r="BC311" s="145"/>
      <c r="BD311" s="145"/>
      <c r="BE311" s="145"/>
      <c r="BF311" s="145"/>
      <c r="BG311" s="145"/>
      <c r="BH311" s="145"/>
    </row>
    <row r="312" spans="1:60" outlineLevel="3" x14ac:dyDescent="0.25">
      <c r="A312" s="152"/>
      <c r="B312" s="153"/>
      <c r="C312" s="183" t="s">
        <v>499</v>
      </c>
      <c r="D312" s="157"/>
      <c r="E312" s="158">
        <v>0.90812999999999999</v>
      </c>
      <c r="F312" s="155"/>
      <c r="G312" s="155"/>
      <c r="H312" s="155"/>
      <c r="I312" s="155"/>
      <c r="J312" s="155"/>
      <c r="K312" s="155"/>
      <c r="L312" s="155"/>
      <c r="M312" s="155"/>
      <c r="N312" s="154"/>
      <c r="O312" s="154"/>
      <c r="P312" s="154"/>
      <c r="Q312" s="154"/>
      <c r="R312" s="155"/>
      <c r="S312" s="155"/>
      <c r="T312" s="155"/>
      <c r="U312" s="155"/>
      <c r="V312" s="155"/>
      <c r="W312" s="155"/>
      <c r="X312" s="155"/>
      <c r="Y312" s="155"/>
      <c r="Z312" s="145"/>
      <c r="AA312" s="145"/>
      <c r="AB312" s="145"/>
      <c r="AC312" s="145"/>
      <c r="AD312" s="145"/>
      <c r="AE312" s="145"/>
      <c r="AF312" s="145"/>
      <c r="AG312" s="145" t="s">
        <v>137</v>
      </c>
      <c r="AH312" s="145">
        <v>6</v>
      </c>
      <c r="AI312" s="145"/>
      <c r="AJ312" s="145"/>
      <c r="AK312" s="145"/>
      <c r="AL312" s="145"/>
      <c r="AM312" s="145"/>
      <c r="AN312" s="145"/>
      <c r="AO312" s="145"/>
      <c r="AP312" s="145"/>
      <c r="AQ312" s="145"/>
      <c r="AR312" s="145"/>
      <c r="AS312" s="145"/>
      <c r="AT312" s="145"/>
      <c r="AU312" s="145"/>
      <c r="AV312" s="145"/>
      <c r="AW312" s="145"/>
      <c r="AX312" s="145"/>
      <c r="AY312" s="145"/>
      <c r="AZ312" s="145"/>
      <c r="BA312" s="145"/>
      <c r="BB312" s="145"/>
      <c r="BC312" s="145"/>
      <c r="BD312" s="145"/>
      <c r="BE312" s="145"/>
      <c r="BF312" s="145"/>
      <c r="BG312" s="145"/>
      <c r="BH312" s="145"/>
    </row>
    <row r="313" spans="1:60" x14ac:dyDescent="0.25">
      <c r="A313" s="161" t="s">
        <v>125</v>
      </c>
      <c r="B313" s="162" t="s">
        <v>93</v>
      </c>
      <c r="C313" s="181" t="s">
        <v>94</v>
      </c>
      <c r="D313" s="163"/>
      <c r="E313" s="164"/>
      <c r="F313" s="165"/>
      <c r="G313" s="166">
        <f>SUMIF(AG314:AG335,"&lt;&gt;NOR",G314:G335)</f>
        <v>0</v>
      </c>
      <c r="H313" s="160"/>
      <c r="I313" s="160">
        <f>SUM(I314:I335)</f>
        <v>79296.2</v>
      </c>
      <c r="J313" s="160"/>
      <c r="K313" s="160">
        <f>SUM(K314:K335)</f>
        <v>195764.72</v>
      </c>
      <c r="L313" s="160"/>
      <c r="M313" s="160">
        <f>SUM(M314:M335)</f>
        <v>0</v>
      </c>
      <c r="N313" s="159"/>
      <c r="O313" s="159">
        <f>SUM(O314:O335)</f>
        <v>0.38</v>
      </c>
      <c r="P313" s="159"/>
      <c r="Q313" s="159">
        <f>SUM(Q314:Q335)</f>
        <v>0</v>
      </c>
      <c r="R313" s="160"/>
      <c r="S313" s="160"/>
      <c r="T313" s="160"/>
      <c r="U313" s="160"/>
      <c r="V313" s="160">
        <f>SUM(V314:V335)</f>
        <v>310.88000000000005</v>
      </c>
      <c r="W313" s="160"/>
      <c r="X313" s="160"/>
      <c r="Y313" s="160"/>
      <c r="AG313" t="s">
        <v>126</v>
      </c>
    </row>
    <row r="314" spans="1:60" outlineLevel="1" x14ac:dyDescent="0.25">
      <c r="A314" s="168">
        <v>103</v>
      </c>
      <c r="B314" s="169" t="s">
        <v>500</v>
      </c>
      <c r="C314" s="182" t="s">
        <v>501</v>
      </c>
      <c r="D314" s="170" t="s">
        <v>140</v>
      </c>
      <c r="E314" s="171">
        <v>102.21425000000001</v>
      </c>
      <c r="F314" s="172"/>
      <c r="G314" s="173">
        <f>ROUND(E314*F314,2)</f>
        <v>0</v>
      </c>
      <c r="H314" s="156">
        <v>59.46</v>
      </c>
      <c r="I314" s="155">
        <f>ROUND(E314*H314,2)</f>
        <v>6077.66</v>
      </c>
      <c r="J314" s="156">
        <v>210.54</v>
      </c>
      <c r="K314" s="155">
        <f>ROUND(E314*J314,2)</f>
        <v>21520.19</v>
      </c>
      <c r="L314" s="155">
        <v>21</v>
      </c>
      <c r="M314" s="155">
        <f>G314*(1+L314/100)</f>
        <v>0</v>
      </c>
      <c r="N314" s="154">
        <v>2.2000000000000001E-4</v>
      </c>
      <c r="O314" s="154">
        <f>ROUND(E314*N314,2)</f>
        <v>0.02</v>
      </c>
      <c r="P314" s="154">
        <v>0</v>
      </c>
      <c r="Q314" s="154">
        <f>ROUND(E314*P314,2)</f>
        <v>0</v>
      </c>
      <c r="R314" s="155"/>
      <c r="S314" s="155" t="s">
        <v>838</v>
      </c>
      <c r="T314" s="155" t="s">
        <v>838</v>
      </c>
      <c r="U314" s="155">
        <v>0.49</v>
      </c>
      <c r="V314" s="155">
        <f>ROUND(E314*U314,2)</f>
        <v>50.08</v>
      </c>
      <c r="W314" s="155"/>
      <c r="X314" s="155" t="s">
        <v>131</v>
      </c>
      <c r="Y314" s="155" t="s">
        <v>132</v>
      </c>
      <c r="Z314" s="145"/>
      <c r="AA314" s="145"/>
      <c r="AB314" s="145"/>
      <c r="AC314" s="145"/>
      <c r="AD314" s="145"/>
      <c r="AE314" s="145"/>
      <c r="AF314" s="145"/>
      <c r="AG314" s="145" t="s">
        <v>133</v>
      </c>
      <c r="AH314" s="145"/>
      <c r="AI314" s="145"/>
      <c r="AJ314" s="145"/>
      <c r="AK314" s="145"/>
      <c r="AL314" s="145"/>
      <c r="AM314" s="145"/>
      <c r="AN314" s="145"/>
      <c r="AO314" s="145"/>
      <c r="AP314" s="145"/>
      <c r="AQ314" s="145"/>
      <c r="AR314" s="145"/>
      <c r="AS314" s="145"/>
      <c r="AT314" s="145"/>
      <c r="AU314" s="145"/>
      <c r="AV314" s="145"/>
      <c r="AW314" s="145"/>
      <c r="AX314" s="145"/>
      <c r="AY314" s="145"/>
      <c r="AZ314" s="145"/>
      <c r="BA314" s="145"/>
      <c r="BB314" s="145"/>
      <c r="BC314" s="145"/>
      <c r="BD314" s="145"/>
      <c r="BE314" s="145"/>
      <c r="BF314" s="145"/>
      <c r="BG314" s="145"/>
      <c r="BH314" s="145"/>
    </row>
    <row r="315" spans="1:60" ht="30.6" outlineLevel="2" x14ac:dyDescent="0.25">
      <c r="A315" s="152"/>
      <c r="B315" s="153"/>
      <c r="C315" s="183" t="s">
        <v>502</v>
      </c>
      <c r="D315" s="157"/>
      <c r="E315" s="158">
        <v>66.644149999999996</v>
      </c>
      <c r="F315" s="155"/>
      <c r="G315" s="155"/>
      <c r="H315" s="155"/>
      <c r="I315" s="155"/>
      <c r="J315" s="155"/>
      <c r="K315" s="155"/>
      <c r="L315" s="155"/>
      <c r="M315" s="155"/>
      <c r="N315" s="154"/>
      <c r="O315" s="154"/>
      <c r="P315" s="154"/>
      <c r="Q315" s="154"/>
      <c r="R315" s="155"/>
      <c r="S315" s="155"/>
      <c r="T315" s="155"/>
      <c r="U315" s="155"/>
      <c r="V315" s="155"/>
      <c r="W315" s="155"/>
      <c r="X315" s="155"/>
      <c r="Y315" s="155"/>
      <c r="Z315" s="145"/>
      <c r="AA315" s="145"/>
      <c r="AB315" s="145"/>
      <c r="AC315" s="145"/>
      <c r="AD315" s="145"/>
      <c r="AE315" s="145"/>
      <c r="AF315" s="145"/>
      <c r="AG315" s="145" t="s">
        <v>137</v>
      </c>
      <c r="AH315" s="145">
        <v>0</v>
      </c>
      <c r="AI315" s="145"/>
      <c r="AJ315" s="145"/>
      <c r="AK315" s="145"/>
      <c r="AL315" s="145"/>
      <c r="AM315" s="145"/>
      <c r="AN315" s="145"/>
      <c r="AO315" s="145"/>
      <c r="AP315" s="145"/>
      <c r="AQ315" s="145"/>
      <c r="AR315" s="145"/>
      <c r="AS315" s="145"/>
      <c r="AT315" s="145"/>
      <c r="AU315" s="145"/>
      <c r="AV315" s="145"/>
      <c r="AW315" s="145"/>
      <c r="AX315" s="145"/>
      <c r="AY315" s="145"/>
      <c r="AZ315" s="145"/>
      <c r="BA315" s="145"/>
      <c r="BB315" s="145"/>
      <c r="BC315" s="145"/>
      <c r="BD315" s="145"/>
      <c r="BE315" s="145"/>
      <c r="BF315" s="145"/>
      <c r="BG315" s="145"/>
      <c r="BH315" s="145"/>
    </row>
    <row r="316" spans="1:60" ht="30.6" outlineLevel="3" x14ac:dyDescent="0.25">
      <c r="A316" s="152"/>
      <c r="B316" s="153"/>
      <c r="C316" s="183" t="s">
        <v>503</v>
      </c>
      <c r="D316" s="157"/>
      <c r="E316" s="158">
        <v>35.570099999999996</v>
      </c>
      <c r="F316" s="155"/>
      <c r="G316" s="155"/>
      <c r="H316" s="155"/>
      <c r="I316" s="155"/>
      <c r="J316" s="155"/>
      <c r="K316" s="155"/>
      <c r="L316" s="155"/>
      <c r="M316" s="155"/>
      <c r="N316" s="154"/>
      <c r="O316" s="154"/>
      <c r="P316" s="154"/>
      <c r="Q316" s="154"/>
      <c r="R316" s="155"/>
      <c r="S316" s="155"/>
      <c r="T316" s="155"/>
      <c r="U316" s="155"/>
      <c r="V316" s="155"/>
      <c r="W316" s="155"/>
      <c r="X316" s="155"/>
      <c r="Y316" s="155"/>
      <c r="Z316" s="145"/>
      <c r="AA316" s="145"/>
      <c r="AB316" s="145"/>
      <c r="AC316" s="145"/>
      <c r="AD316" s="145"/>
      <c r="AE316" s="145"/>
      <c r="AF316" s="145"/>
      <c r="AG316" s="145" t="s">
        <v>137</v>
      </c>
      <c r="AH316" s="145">
        <v>0</v>
      </c>
      <c r="AI316" s="145"/>
      <c r="AJ316" s="145"/>
      <c r="AK316" s="145"/>
      <c r="AL316" s="145"/>
      <c r="AM316" s="145"/>
      <c r="AN316" s="145"/>
      <c r="AO316" s="145"/>
      <c r="AP316" s="145"/>
      <c r="AQ316" s="145"/>
      <c r="AR316" s="145"/>
      <c r="AS316" s="145"/>
      <c r="AT316" s="145"/>
      <c r="AU316" s="145"/>
      <c r="AV316" s="145"/>
      <c r="AW316" s="145"/>
      <c r="AX316" s="145"/>
      <c r="AY316" s="145"/>
      <c r="AZ316" s="145"/>
      <c r="BA316" s="145"/>
      <c r="BB316" s="145"/>
      <c r="BC316" s="145"/>
      <c r="BD316" s="145"/>
      <c r="BE316" s="145"/>
      <c r="BF316" s="145"/>
      <c r="BG316" s="145"/>
      <c r="BH316" s="145"/>
    </row>
    <row r="317" spans="1:60" outlineLevel="1" x14ac:dyDescent="0.25">
      <c r="A317" s="168">
        <v>104</v>
      </c>
      <c r="B317" s="169" t="s">
        <v>504</v>
      </c>
      <c r="C317" s="182" t="s">
        <v>505</v>
      </c>
      <c r="D317" s="170" t="s">
        <v>140</v>
      </c>
      <c r="E317" s="171">
        <v>177.72139999999999</v>
      </c>
      <c r="F317" s="172"/>
      <c r="G317" s="173">
        <f>ROUND(E317*F317,2)</f>
        <v>0</v>
      </c>
      <c r="H317" s="156">
        <v>29.22</v>
      </c>
      <c r="I317" s="155">
        <f>ROUND(E317*H317,2)</f>
        <v>5193.0200000000004</v>
      </c>
      <c r="J317" s="156">
        <v>177.28</v>
      </c>
      <c r="K317" s="155">
        <f>ROUND(E317*J317,2)</f>
        <v>31506.45</v>
      </c>
      <c r="L317" s="155">
        <v>21</v>
      </c>
      <c r="M317" s="155">
        <f>G317*(1+L317/100)</f>
        <v>0</v>
      </c>
      <c r="N317" s="154">
        <v>3.1E-4</v>
      </c>
      <c r="O317" s="154">
        <f>ROUND(E317*N317,2)</f>
        <v>0.06</v>
      </c>
      <c r="P317" s="154">
        <v>0</v>
      </c>
      <c r="Q317" s="154">
        <f>ROUND(E317*P317,2)</f>
        <v>0</v>
      </c>
      <c r="R317" s="155"/>
      <c r="S317" s="155" t="s">
        <v>838</v>
      </c>
      <c r="T317" s="155" t="s">
        <v>838</v>
      </c>
      <c r="U317" s="155">
        <v>0.41199999999999998</v>
      </c>
      <c r="V317" s="155">
        <f>ROUND(E317*U317,2)</f>
        <v>73.22</v>
      </c>
      <c r="W317" s="155"/>
      <c r="X317" s="155" t="s">
        <v>131</v>
      </c>
      <c r="Y317" s="155" t="s">
        <v>132</v>
      </c>
      <c r="Z317" s="145"/>
      <c r="AA317" s="145"/>
      <c r="AB317" s="145"/>
      <c r="AC317" s="145"/>
      <c r="AD317" s="145"/>
      <c r="AE317" s="145"/>
      <c r="AF317" s="145"/>
      <c r="AG317" s="145" t="s">
        <v>133</v>
      </c>
      <c r="AH317" s="145"/>
      <c r="AI317" s="145"/>
      <c r="AJ317" s="145"/>
      <c r="AK317" s="145"/>
      <c r="AL317" s="145"/>
      <c r="AM317" s="145"/>
      <c r="AN317" s="145"/>
      <c r="AO317" s="145"/>
      <c r="AP317" s="145"/>
      <c r="AQ317" s="145"/>
      <c r="AR317" s="145"/>
      <c r="AS317" s="145"/>
      <c r="AT317" s="145"/>
      <c r="AU317" s="145"/>
      <c r="AV317" s="145"/>
      <c r="AW317" s="145"/>
      <c r="AX317" s="145"/>
      <c r="AY317" s="145"/>
      <c r="AZ317" s="145"/>
      <c r="BA317" s="145"/>
      <c r="BB317" s="145"/>
      <c r="BC317" s="145"/>
      <c r="BD317" s="145"/>
      <c r="BE317" s="145"/>
      <c r="BF317" s="145"/>
      <c r="BG317" s="145"/>
      <c r="BH317" s="145"/>
    </row>
    <row r="318" spans="1:60" ht="40.799999999999997" outlineLevel="2" x14ac:dyDescent="0.25">
      <c r="A318" s="152"/>
      <c r="B318" s="153"/>
      <c r="C318" s="183" t="s">
        <v>506</v>
      </c>
      <c r="D318" s="157"/>
      <c r="E318" s="158">
        <v>177.72139999999999</v>
      </c>
      <c r="F318" s="155"/>
      <c r="G318" s="155"/>
      <c r="H318" s="155"/>
      <c r="I318" s="155"/>
      <c r="J318" s="155"/>
      <c r="K318" s="155"/>
      <c r="L318" s="155"/>
      <c r="M318" s="155"/>
      <c r="N318" s="154"/>
      <c r="O318" s="154"/>
      <c r="P318" s="154"/>
      <c r="Q318" s="154"/>
      <c r="R318" s="155"/>
      <c r="S318" s="155"/>
      <c r="T318" s="155"/>
      <c r="U318" s="155"/>
      <c r="V318" s="155"/>
      <c r="W318" s="155"/>
      <c r="X318" s="155"/>
      <c r="Y318" s="155"/>
      <c r="Z318" s="145"/>
      <c r="AA318" s="145"/>
      <c r="AB318" s="145"/>
      <c r="AC318" s="145"/>
      <c r="AD318" s="145"/>
      <c r="AE318" s="145"/>
      <c r="AF318" s="145"/>
      <c r="AG318" s="145" t="s">
        <v>137</v>
      </c>
      <c r="AH318" s="145">
        <v>0</v>
      </c>
      <c r="AI318" s="145"/>
      <c r="AJ318" s="145"/>
      <c r="AK318" s="145"/>
      <c r="AL318" s="145"/>
      <c r="AM318" s="145"/>
      <c r="AN318" s="145"/>
      <c r="AO318" s="145"/>
      <c r="AP318" s="145"/>
      <c r="AQ318" s="145"/>
      <c r="AR318" s="145"/>
      <c r="AS318" s="145"/>
      <c r="AT318" s="145"/>
      <c r="AU318" s="145"/>
      <c r="AV318" s="145"/>
      <c r="AW318" s="145"/>
      <c r="AX318" s="145"/>
      <c r="AY318" s="145"/>
      <c r="AZ318" s="145"/>
      <c r="BA318" s="145"/>
      <c r="BB318" s="145"/>
      <c r="BC318" s="145"/>
      <c r="BD318" s="145"/>
      <c r="BE318" s="145"/>
      <c r="BF318" s="145"/>
      <c r="BG318" s="145"/>
      <c r="BH318" s="145"/>
    </row>
    <row r="319" spans="1:60" outlineLevel="1" x14ac:dyDescent="0.25">
      <c r="A319" s="168">
        <v>105</v>
      </c>
      <c r="B319" s="169" t="s">
        <v>507</v>
      </c>
      <c r="C319" s="182" t="s">
        <v>508</v>
      </c>
      <c r="D319" s="170" t="s">
        <v>140</v>
      </c>
      <c r="E319" s="171">
        <v>131.2867</v>
      </c>
      <c r="F319" s="172"/>
      <c r="G319" s="173">
        <f>ROUND(E319*F319,2)</f>
        <v>0</v>
      </c>
      <c r="H319" s="156">
        <v>0</v>
      </c>
      <c r="I319" s="155">
        <f>ROUND(E319*H319,2)</f>
        <v>0</v>
      </c>
      <c r="J319" s="156">
        <v>277.5</v>
      </c>
      <c r="K319" s="155">
        <f>ROUND(E319*J319,2)</f>
        <v>36432.06</v>
      </c>
      <c r="L319" s="155">
        <v>21</v>
      </c>
      <c r="M319" s="155">
        <f>G319*(1+L319/100)</f>
        <v>0</v>
      </c>
      <c r="N319" s="154">
        <v>5.0000000000000001E-4</v>
      </c>
      <c r="O319" s="154">
        <f>ROUND(E319*N319,2)</f>
        <v>7.0000000000000007E-2</v>
      </c>
      <c r="P319" s="154">
        <v>0</v>
      </c>
      <c r="Q319" s="154">
        <f>ROUND(E319*P319,2)</f>
        <v>0</v>
      </c>
      <c r="R319" s="155"/>
      <c r="S319" s="155" t="s">
        <v>130</v>
      </c>
      <c r="T319" s="155" t="s">
        <v>838</v>
      </c>
      <c r="U319" s="155">
        <v>0.17199999999999999</v>
      </c>
      <c r="V319" s="155">
        <f>ROUND(E319*U319,2)</f>
        <v>22.58</v>
      </c>
      <c r="W319" s="155"/>
      <c r="X319" s="155" t="s">
        <v>131</v>
      </c>
      <c r="Y319" s="155" t="s">
        <v>132</v>
      </c>
      <c r="Z319" s="145"/>
      <c r="AA319" s="145"/>
      <c r="AB319" s="145"/>
      <c r="AC319" s="145"/>
      <c r="AD319" s="145"/>
      <c r="AE319" s="145"/>
      <c r="AF319" s="145"/>
      <c r="AG319" s="145" t="s">
        <v>133</v>
      </c>
      <c r="AH319" s="145"/>
      <c r="AI319" s="145"/>
      <c r="AJ319" s="145"/>
      <c r="AK319" s="145"/>
      <c r="AL319" s="145"/>
      <c r="AM319" s="145"/>
      <c r="AN319" s="145"/>
      <c r="AO319" s="145"/>
      <c r="AP319" s="145"/>
      <c r="AQ319" s="145"/>
      <c r="AR319" s="145"/>
      <c r="AS319" s="145"/>
      <c r="AT319" s="145"/>
      <c r="AU319" s="145"/>
      <c r="AV319" s="145"/>
      <c r="AW319" s="145"/>
      <c r="AX319" s="145"/>
      <c r="AY319" s="145"/>
      <c r="AZ319" s="145"/>
      <c r="BA319" s="145"/>
      <c r="BB319" s="145"/>
      <c r="BC319" s="145"/>
      <c r="BD319" s="145"/>
      <c r="BE319" s="145"/>
      <c r="BF319" s="145"/>
      <c r="BG319" s="145"/>
      <c r="BH319" s="145"/>
    </row>
    <row r="320" spans="1:60" ht="40.799999999999997" outlineLevel="2" x14ac:dyDescent="0.25">
      <c r="A320" s="152"/>
      <c r="B320" s="153"/>
      <c r="C320" s="183" t="s">
        <v>509</v>
      </c>
      <c r="D320" s="157"/>
      <c r="E320" s="158">
        <v>131.2867</v>
      </c>
      <c r="F320" s="155"/>
      <c r="G320" s="155"/>
      <c r="H320" s="155"/>
      <c r="I320" s="155"/>
      <c r="J320" s="155"/>
      <c r="K320" s="155"/>
      <c r="L320" s="155"/>
      <c r="M320" s="155"/>
      <c r="N320" s="154"/>
      <c r="O320" s="154"/>
      <c r="P320" s="154"/>
      <c r="Q320" s="154"/>
      <c r="R320" s="155"/>
      <c r="S320" s="155"/>
      <c r="T320" s="155"/>
      <c r="U320" s="155"/>
      <c r="V320" s="155"/>
      <c r="W320" s="155"/>
      <c r="X320" s="155"/>
      <c r="Y320" s="155"/>
      <c r="Z320" s="145"/>
      <c r="AA320" s="145"/>
      <c r="AB320" s="145"/>
      <c r="AC320" s="145"/>
      <c r="AD320" s="145"/>
      <c r="AE320" s="145"/>
      <c r="AF320" s="145"/>
      <c r="AG320" s="145" t="s">
        <v>137</v>
      </c>
      <c r="AH320" s="145">
        <v>0</v>
      </c>
      <c r="AI320" s="145"/>
      <c r="AJ320" s="145"/>
      <c r="AK320" s="145"/>
      <c r="AL320" s="145"/>
      <c r="AM320" s="145"/>
      <c r="AN320" s="145"/>
      <c r="AO320" s="145"/>
      <c r="AP320" s="145"/>
      <c r="AQ320" s="145"/>
      <c r="AR320" s="145"/>
      <c r="AS320" s="145"/>
      <c r="AT320" s="145"/>
      <c r="AU320" s="145"/>
      <c r="AV320" s="145"/>
      <c r="AW320" s="145"/>
      <c r="AX320" s="145"/>
      <c r="AY320" s="145"/>
      <c r="AZ320" s="145"/>
      <c r="BA320" s="145"/>
      <c r="BB320" s="145"/>
      <c r="BC320" s="145"/>
      <c r="BD320" s="145"/>
      <c r="BE320" s="145"/>
      <c r="BF320" s="145"/>
      <c r="BG320" s="145"/>
      <c r="BH320" s="145"/>
    </row>
    <row r="321" spans="1:60" ht="20.399999999999999" outlineLevel="1" x14ac:dyDescent="0.25">
      <c r="A321" s="168">
        <v>106</v>
      </c>
      <c r="B321" s="169" t="s">
        <v>510</v>
      </c>
      <c r="C321" s="182" t="s">
        <v>511</v>
      </c>
      <c r="D321" s="170" t="s">
        <v>140</v>
      </c>
      <c r="E321" s="171">
        <v>44.1327</v>
      </c>
      <c r="F321" s="172"/>
      <c r="G321" s="173">
        <f>ROUND(E321*F321,2)</f>
        <v>0</v>
      </c>
      <c r="H321" s="156">
        <v>149.82</v>
      </c>
      <c r="I321" s="155">
        <f>ROUND(E321*H321,2)</f>
        <v>6611.96</v>
      </c>
      <c r="J321" s="156">
        <v>277.68</v>
      </c>
      <c r="K321" s="155">
        <f>ROUND(E321*J321,2)</f>
        <v>12254.77</v>
      </c>
      <c r="L321" s="155">
        <v>21</v>
      </c>
      <c r="M321" s="155">
        <f>G321*(1+L321/100)</f>
        <v>0</v>
      </c>
      <c r="N321" s="154">
        <v>5.0000000000000001E-4</v>
      </c>
      <c r="O321" s="154">
        <f>ROUND(E321*N321,2)</f>
        <v>0.02</v>
      </c>
      <c r="P321" s="154">
        <v>0</v>
      </c>
      <c r="Q321" s="154">
        <f>ROUND(E321*P321,2)</f>
        <v>0</v>
      </c>
      <c r="R321" s="155"/>
      <c r="S321" s="155" t="s">
        <v>130</v>
      </c>
      <c r="T321" s="155" t="s">
        <v>293</v>
      </c>
      <c r="U321" s="155">
        <v>0.17199999999999999</v>
      </c>
      <c r="V321" s="155">
        <f>ROUND(E321*U321,2)</f>
        <v>7.59</v>
      </c>
      <c r="W321" s="155"/>
      <c r="X321" s="155" t="s">
        <v>131</v>
      </c>
      <c r="Y321" s="155" t="s">
        <v>132</v>
      </c>
      <c r="Z321" s="145"/>
      <c r="AA321" s="145"/>
      <c r="AB321" s="145"/>
      <c r="AC321" s="145"/>
      <c r="AD321" s="145"/>
      <c r="AE321" s="145"/>
      <c r="AF321" s="145"/>
      <c r="AG321" s="145" t="s">
        <v>133</v>
      </c>
      <c r="AH321" s="145"/>
      <c r="AI321" s="145"/>
      <c r="AJ321" s="145"/>
      <c r="AK321" s="145"/>
      <c r="AL321" s="145"/>
      <c r="AM321" s="145"/>
      <c r="AN321" s="145"/>
      <c r="AO321" s="145"/>
      <c r="AP321" s="145"/>
      <c r="AQ321" s="145"/>
      <c r="AR321" s="145"/>
      <c r="AS321" s="145"/>
      <c r="AT321" s="145"/>
      <c r="AU321" s="145"/>
      <c r="AV321" s="145"/>
      <c r="AW321" s="145"/>
      <c r="AX321" s="145"/>
      <c r="AY321" s="145"/>
      <c r="AZ321" s="145"/>
      <c r="BA321" s="145"/>
      <c r="BB321" s="145"/>
      <c r="BC321" s="145"/>
      <c r="BD321" s="145"/>
      <c r="BE321" s="145"/>
      <c r="BF321" s="145"/>
      <c r="BG321" s="145"/>
      <c r="BH321" s="145"/>
    </row>
    <row r="322" spans="1:60" outlineLevel="2" x14ac:dyDescent="0.25">
      <c r="A322" s="152"/>
      <c r="B322" s="153"/>
      <c r="C322" s="183" t="s">
        <v>512</v>
      </c>
      <c r="D322" s="157"/>
      <c r="E322" s="158">
        <v>44.1327</v>
      </c>
      <c r="F322" s="155"/>
      <c r="G322" s="155"/>
      <c r="H322" s="155"/>
      <c r="I322" s="155"/>
      <c r="J322" s="155"/>
      <c r="K322" s="155"/>
      <c r="L322" s="155"/>
      <c r="M322" s="155"/>
      <c r="N322" s="154"/>
      <c r="O322" s="154"/>
      <c r="P322" s="154"/>
      <c r="Q322" s="154"/>
      <c r="R322" s="155"/>
      <c r="S322" s="155"/>
      <c r="T322" s="155"/>
      <c r="U322" s="155"/>
      <c r="V322" s="155"/>
      <c r="W322" s="155"/>
      <c r="X322" s="155"/>
      <c r="Y322" s="155"/>
      <c r="Z322" s="145"/>
      <c r="AA322" s="145"/>
      <c r="AB322" s="145"/>
      <c r="AC322" s="145"/>
      <c r="AD322" s="145"/>
      <c r="AE322" s="145"/>
      <c r="AF322" s="145"/>
      <c r="AG322" s="145" t="s">
        <v>137</v>
      </c>
      <c r="AH322" s="145">
        <v>0</v>
      </c>
      <c r="AI322" s="145"/>
      <c r="AJ322" s="145"/>
      <c r="AK322" s="145"/>
      <c r="AL322" s="145"/>
      <c r="AM322" s="145"/>
      <c r="AN322" s="145"/>
      <c r="AO322" s="145"/>
      <c r="AP322" s="145"/>
      <c r="AQ322" s="145"/>
      <c r="AR322" s="145"/>
      <c r="AS322" s="145"/>
      <c r="AT322" s="145"/>
      <c r="AU322" s="145"/>
      <c r="AV322" s="145"/>
      <c r="AW322" s="145"/>
      <c r="AX322" s="145"/>
      <c r="AY322" s="145"/>
      <c r="AZ322" s="145"/>
      <c r="BA322" s="145"/>
      <c r="BB322" s="145"/>
      <c r="BC322" s="145"/>
      <c r="BD322" s="145"/>
      <c r="BE322" s="145"/>
      <c r="BF322" s="145"/>
      <c r="BG322" s="145"/>
      <c r="BH322" s="145"/>
    </row>
    <row r="323" spans="1:60" ht="20.399999999999999" outlineLevel="1" x14ac:dyDescent="0.25">
      <c r="A323" s="168">
        <v>107</v>
      </c>
      <c r="B323" s="169" t="s">
        <v>513</v>
      </c>
      <c r="C323" s="182" t="s">
        <v>514</v>
      </c>
      <c r="D323" s="170" t="s">
        <v>140</v>
      </c>
      <c r="E323" s="171">
        <v>76.923180000000002</v>
      </c>
      <c r="F323" s="172"/>
      <c r="G323" s="173">
        <f>ROUND(E323*F323,2)</f>
        <v>0</v>
      </c>
      <c r="H323" s="156">
        <v>0</v>
      </c>
      <c r="I323" s="155">
        <f>ROUND(E323*H323,2)</f>
        <v>0</v>
      </c>
      <c r="J323" s="156">
        <v>285.5</v>
      </c>
      <c r="K323" s="155">
        <f>ROUND(E323*J323,2)</f>
        <v>21961.57</v>
      </c>
      <c r="L323" s="155">
        <v>21</v>
      </c>
      <c r="M323" s="155">
        <f>G323*(1+L323/100)</f>
        <v>0</v>
      </c>
      <c r="N323" s="154">
        <v>6.0999999999999997E-4</v>
      </c>
      <c r="O323" s="154">
        <f>ROUND(E323*N323,2)</f>
        <v>0.05</v>
      </c>
      <c r="P323" s="154">
        <v>0</v>
      </c>
      <c r="Q323" s="154">
        <f>ROUND(E323*P323,2)</f>
        <v>0</v>
      </c>
      <c r="R323" s="155"/>
      <c r="S323" s="155" t="s">
        <v>130</v>
      </c>
      <c r="T323" s="155" t="s">
        <v>838</v>
      </c>
      <c r="U323" s="155">
        <v>0.37</v>
      </c>
      <c r="V323" s="155">
        <f>ROUND(E323*U323,2)</f>
        <v>28.46</v>
      </c>
      <c r="W323" s="155"/>
      <c r="X323" s="155" t="s">
        <v>131</v>
      </c>
      <c r="Y323" s="155" t="s">
        <v>132</v>
      </c>
      <c r="Z323" s="145"/>
      <c r="AA323" s="145"/>
      <c r="AB323" s="145"/>
      <c r="AC323" s="145"/>
      <c r="AD323" s="145"/>
      <c r="AE323" s="145"/>
      <c r="AF323" s="145"/>
      <c r="AG323" s="145" t="s">
        <v>133</v>
      </c>
      <c r="AH323" s="145"/>
      <c r="AI323" s="145"/>
      <c r="AJ323" s="145"/>
      <c r="AK323" s="145"/>
      <c r="AL323" s="145"/>
      <c r="AM323" s="145"/>
      <c r="AN323" s="145"/>
      <c r="AO323" s="145"/>
      <c r="AP323" s="145"/>
      <c r="AQ323" s="145"/>
      <c r="AR323" s="145"/>
      <c r="AS323" s="145"/>
      <c r="AT323" s="145"/>
      <c r="AU323" s="145"/>
      <c r="AV323" s="145"/>
      <c r="AW323" s="145"/>
      <c r="AX323" s="145"/>
      <c r="AY323" s="145"/>
      <c r="AZ323" s="145"/>
      <c r="BA323" s="145"/>
      <c r="BB323" s="145"/>
      <c r="BC323" s="145"/>
      <c r="BD323" s="145"/>
      <c r="BE323" s="145"/>
      <c r="BF323" s="145"/>
      <c r="BG323" s="145"/>
      <c r="BH323" s="145"/>
    </row>
    <row r="324" spans="1:60" ht="40.799999999999997" outlineLevel="2" x14ac:dyDescent="0.25">
      <c r="A324" s="152"/>
      <c r="B324" s="153"/>
      <c r="C324" s="183" t="s">
        <v>515</v>
      </c>
      <c r="D324" s="157"/>
      <c r="E324" s="158">
        <v>76.923180000000002</v>
      </c>
      <c r="F324" s="155"/>
      <c r="G324" s="155"/>
      <c r="H324" s="155"/>
      <c r="I324" s="155"/>
      <c r="J324" s="155"/>
      <c r="K324" s="155"/>
      <c r="L324" s="155"/>
      <c r="M324" s="155"/>
      <c r="N324" s="154"/>
      <c r="O324" s="154"/>
      <c r="P324" s="154"/>
      <c r="Q324" s="154"/>
      <c r="R324" s="155"/>
      <c r="S324" s="155"/>
      <c r="T324" s="155"/>
      <c r="U324" s="155"/>
      <c r="V324" s="155"/>
      <c r="W324" s="155"/>
      <c r="X324" s="155"/>
      <c r="Y324" s="155"/>
      <c r="Z324" s="145"/>
      <c r="AA324" s="145"/>
      <c r="AB324" s="145"/>
      <c r="AC324" s="145"/>
      <c r="AD324" s="145"/>
      <c r="AE324" s="145"/>
      <c r="AF324" s="145"/>
      <c r="AG324" s="145" t="s">
        <v>137</v>
      </c>
      <c r="AH324" s="145">
        <v>0</v>
      </c>
      <c r="AI324" s="145"/>
      <c r="AJ324" s="145"/>
      <c r="AK324" s="145"/>
      <c r="AL324" s="145"/>
      <c r="AM324" s="145"/>
      <c r="AN324" s="145"/>
      <c r="AO324" s="145"/>
      <c r="AP324" s="145"/>
      <c r="AQ324" s="145"/>
      <c r="AR324" s="145"/>
      <c r="AS324" s="145"/>
      <c r="AT324" s="145"/>
      <c r="AU324" s="145"/>
      <c r="AV324" s="145"/>
      <c r="AW324" s="145"/>
      <c r="AX324" s="145"/>
      <c r="AY324" s="145"/>
      <c r="AZ324" s="145"/>
      <c r="BA324" s="145"/>
      <c r="BB324" s="145"/>
      <c r="BC324" s="145"/>
      <c r="BD324" s="145"/>
      <c r="BE324" s="145"/>
      <c r="BF324" s="145"/>
      <c r="BG324" s="145"/>
      <c r="BH324" s="145"/>
    </row>
    <row r="325" spans="1:60" ht="20.399999999999999" outlineLevel="1" x14ac:dyDescent="0.25">
      <c r="A325" s="168">
        <v>108</v>
      </c>
      <c r="B325" s="169" t="s">
        <v>516</v>
      </c>
      <c r="C325" s="182" t="s">
        <v>517</v>
      </c>
      <c r="D325" s="170" t="s">
        <v>140</v>
      </c>
      <c r="E325" s="171">
        <v>25.27308</v>
      </c>
      <c r="F325" s="172"/>
      <c r="G325" s="173">
        <f>ROUND(E325*F325,2)</f>
        <v>0</v>
      </c>
      <c r="H325" s="156">
        <v>179.81</v>
      </c>
      <c r="I325" s="155">
        <f>ROUND(E325*H325,2)</f>
        <v>4544.3500000000004</v>
      </c>
      <c r="J325" s="156">
        <v>285.69</v>
      </c>
      <c r="K325" s="155">
        <f>ROUND(E325*J325,2)</f>
        <v>7220.27</v>
      </c>
      <c r="L325" s="155">
        <v>21</v>
      </c>
      <c r="M325" s="155">
        <f>G325*(1+L325/100)</f>
        <v>0</v>
      </c>
      <c r="N325" s="154">
        <v>6.0999999999999997E-4</v>
      </c>
      <c r="O325" s="154">
        <f>ROUND(E325*N325,2)</f>
        <v>0.02</v>
      </c>
      <c r="P325" s="154">
        <v>0</v>
      </c>
      <c r="Q325" s="154">
        <f>ROUND(E325*P325,2)</f>
        <v>0</v>
      </c>
      <c r="R325" s="155"/>
      <c r="S325" s="155" t="s">
        <v>130</v>
      </c>
      <c r="T325" s="155" t="s">
        <v>293</v>
      </c>
      <c r="U325" s="155">
        <v>0.37</v>
      </c>
      <c r="V325" s="155">
        <f>ROUND(E325*U325,2)</f>
        <v>9.35</v>
      </c>
      <c r="W325" s="155"/>
      <c r="X325" s="155" t="s">
        <v>131</v>
      </c>
      <c r="Y325" s="155" t="s">
        <v>132</v>
      </c>
      <c r="Z325" s="145"/>
      <c r="AA325" s="145"/>
      <c r="AB325" s="145"/>
      <c r="AC325" s="145"/>
      <c r="AD325" s="145"/>
      <c r="AE325" s="145"/>
      <c r="AF325" s="145"/>
      <c r="AG325" s="145" t="s">
        <v>133</v>
      </c>
      <c r="AH325" s="145"/>
      <c r="AI325" s="145"/>
      <c r="AJ325" s="145"/>
      <c r="AK325" s="145"/>
      <c r="AL325" s="145"/>
      <c r="AM325" s="145"/>
      <c r="AN325" s="145"/>
      <c r="AO325" s="145"/>
      <c r="AP325" s="145"/>
      <c r="AQ325" s="145"/>
      <c r="AR325" s="145"/>
      <c r="AS325" s="145"/>
      <c r="AT325" s="145"/>
      <c r="AU325" s="145"/>
      <c r="AV325" s="145"/>
      <c r="AW325" s="145"/>
      <c r="AX325" s="145"/>
      <c r="AY325" s="145"/>
      <c r="AZ325" s="145"/>
      <c r="BA325" s="145"/>
      <c r="BB325" s="145"/>
      <c r="BC325" s="145"/>
      <c r="BD325" s="145"/>
      <c r="BE325" s="145"/>
      <c r="BF325" s="145"/>
      <c r="BG325" s="145"/>
      <c r="BH325" s="145"/>
    </row>
    <row r="326" spans="1:60" outlineLevel="2" x14ac:dyDescent="0.25">
      <c r="A326" s="152"/>
      <c r="B326" s="153"/>
      <c r="C326" s="183" t="s">
        <v>518</v>
      </c>
      <c r="D326" s="157"/>
      <c r="E326" s="158">
        <v>25.27308</v>
      </c>
      <c r="F326" s="155"/>
      <c r="G326" s="155"/>
      <c r="H326" s="155"/>
      <c r="I326" s="155"/>
      <c r="J326" s="155"/>
      <c r="K326" s="155"/>
      <c r="L326" s="155"/>
      <c r="M326" s="155"/>
      <c r="N326" s="154"/>
      <c r="O326" s="154"/>
      <c r="P326" s="154"/>
      <c r="Q326" s="154"/>
      <c r="R326" s="155"/>
      <c r="S326" s="155"/>
      <c r="T326" s="155"/>
      <c r="U326" s="155"/>
      <c r="V326" s="155"/>
      <c r="W326" s="155"/>
      <c r="X326" s="155"/>
      <c r="Y326" s="155"/>
      <c r="Z326" s="145"/>
      <c r="AA326" s="145"/>
      <c r="AB326" s="145"/>
      <c r="AC326" s="145"/>
      <c r="AD326" s="145"/>
      <c r="AE326" s="145"/>
      <c r="AF326" s="145"/>
      <c r="AG326" s="145" t="s">
        <v>137</v>
      </c>
      <c r="AH326" s="145">
        <v>0</v>
      </c>
      <c r="AI326" s="145"/>
      <c r="AJ326" s="145"/>
      <c r="AK326" s="145"/>
      <c r="AL326" s="145"/>
      <c r="AM326" s="145"/>
      <c r="AN326" s="145"/>
      <c r="AO326" s="145"/>
      <c r="AP326" s="145"/>
      <c r="AQ326" s="145"/>
      <c r="AR326" s="145"/>
      <c r="AS326" s="145"/>
      <c r="AT326" s="145"/>
      <c r="AU326" s="145"/>
      <c r="AV326" s="145"/>
      <c r="AW326" s="145"/>
      <c r="AX326" s="145"/>
      <c r="AY326" s="145"/>
      <c r="AZ326" s="145"/>
      <c r="BA326" s="145"/>
      <c r="BB326" s="145"/>
      <c r="BC326" s="145"/>
      <c r="BD326" s="145"/>
      <c r="BE326" s="145"/>
      <c r="BF326" s="145"/>
      <c r="BG326" s="145"/>
      <c r="BH326" s="145"/>
    </row>
    <row r="327" spans="1:60" ht="20.399999999999999" outlineLevel="1" x14ac:dyDescent="0.25">
      <c r="A327" s="168">
        <v>109</v>
      </c>
      <c r="B327" s="169" t="s">
        <v>519</v>
      </c>
      <c r="C327" s="182" t="s">
        <v>520</v>
      </c>
      <c r="D327" s="170" t="s">
        <v>140</v>
      </c>
      <c r="E327" s="171">
        <v>421.09</v>
      </c>
      <c r="F327" s="172"/>
      <c r="G327" s="173">
        <f>ROUND(E327*F327,2)</f>
        <v>0</v>
      </c>
      <c r="H327" s="156">
        <v>117.62</v>
      </c>
      <c r="I327" s="155">
        <f>ROUND(E327*H327,2)</f>
        <v>49528.61</v>
      </c>
      <c r="J327" s="156">
        <v>129.88</v>
      </c>
      <c r="K327" s="155">
        <f>ROUND(E327*J327,2)</f>
        <v>54691.17</v>
      </c>
      <c r="L327" s="155">
        <v>21</v>
      </c>
      <c r="M327" s="155">
        <f>G327*(1+L327/100)</f>
        <v>0</v>
      </c>
      <c r="N327" s="154">
        <v>2.4000000000000001E-4</v>
      </c>
      <c r="O327" s="154">
        <f>ROUND(E327*N327,2)</f>
        <v>0.1</v>
      </c>
      <c r="P327" s="154">
        <v>0</v>
      </c>
      <c r="Q327" s="154">
        <f>ROUND(E327*P327,2)</f>
        <v>0</v>
      </c>
      <c r="R327" s="155"/>
      <c r="S327" s="155" t="s">
        <v>838</v>
      </c>
      <c r="T327" s="155" t="s">
        <v>838</v>
      </c>
      <c r="U327" s="155">
        <v>0.23899999999999999</v>
      </c>
      <c r="V327" s="155">
        <f>ROUND(E327*U327,2)</f>
        <v>100.64</v>
      </c>
      <c r="W327" s="155"/>
      <c r="X327" s="155" t="s">
        <v>131</v>
      </c>
      <c r="Y327" s="155" t="s">
        <v>132</v>
      </c>
      <c r="Z327" s="145"/>
      <c r="AA327" s="145"/>
      <c r="AB327" s="145"/>
      <c r="AC327" s="145"/>
      <c r="AD327" s="145"/>
      <c r="AE327" s="145"/>
      <c r="AF327" s="145"/>
      <c r="AG327" s="145" t="s">
        <v>133</v>
      </c>
      <c r="AH327" s="145"/>
      <c r="AI327" s="145"/>
      <c r="AJ327" s="145"/>
      <c r="AK327" s="145"/>
      <c r="AL327" s="145"/>
      <c r="AM327" s="145"/>
      <c r="AN327" s="145"/>
      <c r="AO327" s="145"/>
      <c r="AP327" s="145"/>
      <c r="AQ327" s="145"/>
      <c r="AR327" s="145"/>
      <c r="AS327" s="145"/>
      <c r="AT327" s="145"/>
      <c r="AU327" s="145"/>
      <c r="AV327" s="145"/>
      <c r="AW327" s="145"/>
      <c r="AX327" s="145"/>
      <c r="AY327" s="145"/>
      <c r="AZ327" s="145"/>
      <c r="BA327" s="145"/>
      <c r="BB327" s="145"/>
      <c r="BC327" s="145"/>
      <c r="BD327" s="145"/>
      <c r="BE327" s="145"/>
      <c r="BF327" s="145"/>
      <c r="BG327" s="145"/>
      <c r="BH327" s="145"/>
    </row>
    <row r="328" spans="1:60" outlineLevel="2" x14ac:dyDescent="0.25">
      <c r="A328" s="152"/>
      <c r="B328" s="153"/>
      <c r="C328" s="183" t="s">
        <v>521</v>
      </c>
      <c r="D328" s="157"/>
      <c r="E328" s="158">
        <v>272.91000000000003</v>
      </c>
      <c r="F328" s="155"/>
      <c r="G328" s="155"/>
      <c r="H328" s="155"/>
      <c r="I328" s="155"/>
      <c r="J328" s="155"/>
      <c r="K328" s="155"/>
      <c r="L328" s="155"/>
      <c r="M328" s="155"/>
      <c r="N328" s="154"/>
      <c r="O328" s="154"/>
      <c r="P328" s="154"/>
      <c r="Q328" s="154"/>
      <c r="R328" s="155"/>
      <c r="S328" s="155"/>
      <c r="T328" s="155"/>
      <c r="U328" s="155"/>
      <c r="V328" s="155"/>
      <c r="W328" s="155"/>
      <c r="X328" s="155"/>
      <c r="Y328" s="155"/>
      <c r="Z328" s="145"/>
      <c r="AA328" s="145"/>
      <c r="AB328" s="145"/>
      <c r="AC328" s="145"/>
      <c r="AD328" s="145"/>
      <c r="AE328" s="145"/>
      <c r="AF328" s="145"/>
      <c r="AG328" s="145" t="s">
        <v>137</v>
      </c>
      <c r="AH328" s="145">
        <v>0</v>
      </c>
      <c r="AI328" s="145"/>
      <c r="AJ328" s="145"/>
      <c r="AK328" s="145"/>
      <c r="AL328" s="145"/>
      <c r="AM328" s="145"/>
      <c r="AN328" s="145"/>
      <c r="AO328" s="145"/>
      <c r="AP328" s="145"/>
      <c r="AQ328" s="145"/>
      <c r="AR328" s="145"/>
      <c r="AS328" s="145"/>
      <c r="AT328" s="145"/>
      <c r="AU328" s="145"/>
      <c r="AV328" s="145"/>
      <c r="AW328" s="145"/>
      <c r="AX328" s="145"/>
      <c r="AY328" s="145"/>
      <c r="AZ328" s="145"/>
      <c r="BA328" s="145"/>
      <c r="BB328" s="145"/>
      <c r="BC328" s="145"/>
      <c r="BD328" s="145"/>
      <c r="BE328" s="145"/>
      <c r="BF328" s="145"/>
      <c r="BG328" s="145"/>
      <c r="BH328" s="145"/>
    </row>
    <row r="329" spans="1:60" outlineLevel="3" x14ac:dyDescent="0.25">
      <c r="A329" s="152"/>
      <c r="B329" s="153"/>
      <c r="C329" s="183" t="s">
        <v>522</v>
      </c>
      <c r="D329" s="157"/>
      <c r="E329" s="158">
        <v>56.14</v>
      </c>
      <c r="F329" s="155"/>
      <c r="G329" s="155"/>
      <c r="H329" s="155"/>
      <c r="I329" s="155"/>
      <c r="J329" s="155"/>
      <c r="K329" s="155"/>
      <c r="L329" s="155"/>
      <c r="M329" s="155"/>
      <c r="N329" s="154"/>
      <c r="O329" s="154"/>
      <c r="P329" s="154"/>
      <c r="Q329" s="154"/>
      <c r="R329" s="155"/>
      <c r="S329" s="155"/>
      <c r="T329" s="155"/>
      <c r="U329" s="155"/>
      <c r="V329" s="155"/>
      <c r="W329" s="155"/>
      <c r="X329" s="155"/>
      <c r="Y329" s="155"/>
      <c r="Z329" s="145"/>
      <c r="AA329" s="145"/>
      <c r="AB329" s="145"/>
      <c r="AC329" s="145"/>
      <c r="AD329" s="145"/>
      <c r="AE329" s="145"/>
      <c r="AF329" s="145"/>
      <c r="AG329" s="145" t="s">
        <v>137</v>
      </c>
      <c r="AH329" s="145">
        <v>0</v>
      </c>
      <c r="AI329" s="145"/>
      <c r="AJ329" s="145"/>
      <c r="AK329" s="145"/>
      <c r="AL329" s="145"/>
      <c r="AM329" s="145"/>
      <c r="AN329" s="145"/>
      <c r="AO329" s="145"/>
      <c r="AP329" s="145"/>
      <c r="AQ329" s="145"/>
      <c r="AR329" s="145"/>
      <c r="AS329" s="145"/>
      <c r="AT329" s="145"/>
      <c r="AU329" s="145"/>
      <c r="AV329" s="145"/>
      <c r="AW329" s="145"/>
      <c r="AX329" s="145"/>
      <c r="AY329" s="145"/>
      <c r="AZ329" s="145"/>
      <c r="BA329" s="145"/>
      <c r="BB329" s="145"/>
      <c r="BC329" s="145"/>
      <c r="BD329" s="145"/>
      <c r="BE329" s="145"/>
      <c r="BF329" s="145"/>
      <c r="BG329" s="145"/>
      <c r="BH329" s="145"/>
    </row>
    <row r="330" spans="1:60" ht="30.6" outlineLevel="3" x14ac:dyDescent="0.25">
      <c r="A330" s="152"/>
      <c r="B330" s="153"/>
      <c r="C330" s="183" t="s">
        <v>523</v>
      </c>
      <c r="D330" s="157"/>
      <c r="E330" s="158">
        <v>92.04</v>
      </c>
      <c r="F330" s="155"/>
      <c r="G330" s="155"/>
      <c r="H330" s="155"/>
      <c r="I330" s="155"/>
      <c r="J330" s="155"/>
      <c r="K330" s="155"/>
      <c r="L330" s="155"/>
      <c r="M330" s="155"/>
      <c r="N330" s="154"/>
      <c r="O330" s="154"/>
      <c r="P330" s="154"/>
      <c r="Q330" s="154"/>
      <c r="R330" s="155"/>
      <c r="S330" s="155"/>
      <c r="T330" s="155"/>
      <c r="U330" s="155"/>
      <c r="V330" s="155"/>
      <c r="W330" s="155"/>
      <c r="X330" s="155"/>
      <c r="Y330" s="155"/>
      <c r="Z330" s="145"/>
      <c r="AA330" s="145"/>
      <c r="AB330" s="145"/>
      <c r="AC330" s="145"/>
      <c r="AD330" s="145"/>
      <c r="AE330" s="145"/>
      <c r="AF330" s="145"/>
      <c r="AG330" s="145" t="s">
        <v>137</v>
      </c>
      <c r="AH330" s="145">
        <v>0</v>
      </c>
      <c r="AI330" s="145"/>
      <c r="AJ330" s="145"/>
      <c r="AK330" s="145"/>
      <c r="AL330" s="145"/>
      <c r="AM330" s="145"/>
      <c r="AN330" s="145"/>
      <c r="AO330" s="145"/>
      <c r="AP330" s="145"/>
      <c r="AQ330" s="145"/>
      <c r="AR330" s="145"/>
      <c r="AS330" s="145"/>
      <c r="AT330" s="145"/>
      <c r="AU330" s="145"/>
      <c r="AV330" s="145"/>
      <c r="AW330" s="145"/>
      <c r="AX330" s="145"/>
      <c r="AY330" s="145"/>
      <c r="AZ330" s="145"/>
      <c r="BA330" s="145"/>
      <c r="BB330" s="145"/>
      <c r="BC330" s="145"/>
      <c r="BD330" s="145"/>
      <c r="BE330" s="145"/>
      <c r="BF330" s="145"/>
      <c r="BG330" s="145"/>
      <c r="BH330" s="145"/>
    </row>
    <row r="331" spans="1:60" ht="20.399999999999999" outlineLevel="1" x14ac:dyDescent="0.25">
      <c r="A331" s="168">
        <v>110</v>
      </c>
      <c r="B331" s="169" t="s">
        <v>524</v>
      </c>
      <c r="C331" s="182" t="s">
        <v>525</v>
      </c>
      <c r="D331" s="170" t="s">
        <v>140</v>
      </c>
      <c r="E331" s="171">
        <v>82.441599999999994</v>
      </c>
      <c r="F331" s="172"/>
      <c r="G331" s="173">
        <f>ROUND(E331*F331,2)</f>
        <v>0</v>
      </c>
      <c r="H331" s="156">
        <v>52.75</v>
      </c>
      <c r="I331" s="155">
        <f>ROUND(E331*H331,2)</f>
        <v>4348.79</v>
      </c>
      <c r="J331" s="156">
        <v>71.25</v>
      </c>
      <c r="K331" s="155">
        <f>ROUND(E331*J331,2)</f>
        <v>5873.96</v>
      </c>
      <c r="L331" s="155">
        <v>21</v>
      </c>
      <c r="M331" s="155">
        <f>G331*(1+L331/100)</f>
        <v>0</v>
      </c>
      <c r="N331" s="154">
        <v>4.2000000000000002E-4</v>
      </c>
      <c r="O331" s="154">
        <f>ROUND(E331*N331,2)</f>
        <v>0.03</v>
      </c>
      <c r="P331" s="154">
        <v>0</v>
      </c>
      <c r="Q331" s="154">
        <f>ROUND(E331*P331,2)</f>
        <v>0</v>
      </c>
      <c r="R331" s="155"/>
      <c r="S331" s="155" t="s">
        <v>838</v>
      </c>
      <c r="T331" s="155" t="s">
        <v>838</v>
      </c>
      <c r="U331" s="155">
        <v>0.13</v>
      </c>
      <c r="V331" s="155">
        <f>ROUND(E331*U331,2)</f>
        <v>10.72</v>
      </c>
      <c r="W331" s="155"/>
      <c r="X331" s="155" t="s">
        <v>131</v>
      </c>
      <c r="Y331" s="155" t="s">
        <v>132</v>
      </c>
      <c r="Z331" s="145"/>
      <c r="AA331" s="145"/>
      <c r="AB331" s="145"/>
      <c r="AC331" s="145"/>
      <c r="AD331" s="145"/>
      <c r="AE331" s="145"/>
      <c r="AF331" s="145"/>
      <c r="AG331" s="145" t="s">
        <v>133</v>
      </c>
      <c r="AH331" s="145"/>
      <c r="AI331" s="145"/>
      <c r="AJ331" s="145"/>
      <c r="AK331" s="145"/>
      <c r="AL331" s="145"/>
      <c r="AM331" s="145"/>
      <c r="AN331" s="145"/>
      <c r="AO331" s="145"/>
      <c r="AP331" s="145"/>
      <c r="AQ331" s="145"/>
      <c r="AR331" s="145"/>
      <c r="AS331" s="145"/>
      <c r="AT331" s="145"/>
      <c r="AU331" s="145"/>
      <c r="AV331" s="145"/>
      <c r="AW331" s="145"/>
      <c r="AX331" s="145"/>
      <c r="AY331" s="145"/>
      <c r="AZ331" s="145"/>
      <c r="BA331" s="145"/>
      <c r="BB331" s="145"/>
      <c r="BC331" s="145"/>
      <c r="BD331" s="145"/>
      <c r="BE331" s="145"/>
      <c r="BF331" s="145"/>
      <c r="BG331" s="145"/>
      <c r="BH331" s="145"/>
    </row>
    <row r="332" spans="1:60" outlineLevel="2" x14ac:dyDescent="0.25">
      <c r="A332" s="152"/>
      <c r="B332" s="153"/>
      <c r="C332" s="183" t="s">
        <v>526</v>
      </c>
      <c r="D332" s="157"/>
      <c r="E332" s="158">
        <v>19.071999999999999</v>
      </c>
      <c r="F332" s="155"/>
      <c r="G332" s="155"/>
      <c r="H332" s="155"/>
      <c r="I332" s="155"/>
      <c r="J332" s="155"/>
      <c r="K332" s="155"/>
      <c r="L332" s="155"/>
      <c r="M332" s="155"/>
      <c r="N332" s="154"/>
      <c r="O332" s="154"/>
      <c r="P332" s="154"/>
      <c r="Q332" s="154"/>
      <c r="R332" s="155"/>
      <c r="S332" s="155"/>
      <c r="T332" s="155"/>
      <c r="U332" s="155"/>
      <c r="V332" s="155"/>
      <c r="W332" s="155"/>
      <c r="X332" s="155"/>
      <c r="Y332" s="155"/>
      <c r="Z332" s="145"/>
      <c r="AA332" s="145"/>
      <c r="AB332" s="145"/>
      <c r="AC332" s="145"/>
      <c r="AD332" s="145"/>
      <c r="AE332" s="145"/>
      <c r="AF332" s="145"/>
      <c r="AG332" s="145" t="s">
        <v>137</v>
      </c>
      <c r="AH332" s="145">
        <v>0</v>
      </c>
      <c r="AI332" s="145"/>
      <c r="AJ332" s="145"/>
      <c r="AK332" s="145"/>
      <c r="AL332" s="145"/>
      <c r="AM332" s="145"/>
      <c r="AN332" s="145"/>
      <c r="AO332" s="145"/>
      <c r="AP332" s="145"/>
      <c r="AQ332" s="145"/>
      <c r="AR332" s="145"/>
      <c r="AS332" s="145"/>
      <c r="AT332" s="145"/>
      <c r="AU332" s="145"/>
      <c r="AV332" s="145"/>
      <c r="AW332" s="145"/>
      <c r="AX332" s="145"/>
      <c r="AY332" s="145"/>
      <c r="AZ332" s="145"/>
      <c r="BA332" s="145"/>
      <c r="BB332" s="145"/>
      <c r="BC332" s="145"/>
      <c r="BD332" s="145"/>
      <c r="BE332" s="145"/>
      <c r="BF332" s="145"/>
      <c r="BG332" s="145"/>
      <c r="BH332" s="145"/>
    </row>
    <row r="333" spans="1:60" outlineLevel="3" x14ac:dyDescent="0.25">
      <c r="A333" s="152"/>
      <c r="B333" s="153"/>
      <c r="C333" s="183" t="s">
        <v>527</v>
      </c>
      <c r="D333" s="157"/>
      <c r="E333" s="158">
        <v>27.968</v>
      </c>
      <c r="F333" s="155"/>
      <c r="G333" s="155"/>
      <c r="H333" s="155"/>
      <c r="I333" s="155"/>
      <c r="J333" s="155"/>
      <c r="K333" s="155"/>
      <c r="L333" s="155"/>
      <c r="M333" s="155"/>
      <c r="N333" s="154"/>
      <c r="O333" s="154"/>
      <c r="P333" s="154"/>
      <c r="Q333" s="154"/>
      <c r="R333" s="155"/>
      <c r="S333" s="155"/>
      <c r="T333" s="155"/>
      <c r="U333" s="155"/>
      <c r="V333" s="155"/>
      <c r="W333" s="155"/>
      <c r="X333" s="155"/>
      <c r="Y333" s="155"/>
      <c r="Z333" s="145"/>
      <c r="AA333" s="145"/>
      <c r="AB333" s="145"/>
      <c r="AC333" s="145"/>
      <c r="AD333" s="145"/>
      <c r="AE333" s="145"/>
      <c r="AF333" s="145"/>
      <c r="AG333" s="145" t="s">
        <v>137</v>
      </c>
      <c r="AH333" s="145">
        <v>0</v>
      </c>
      <c r="AI333" s="145"/>
      <c r="AJ333" s="145"/>
      <c r="AK333" s="145"/>
      <c r="AL333" s="145"/>
      <c r="AM333" s="145"/>
      <c r="AN333" s="145"/>
      <c r="AO333" s="145"/>
      <c r="AP333" s="145"/>
      <c r="AQ333" s="145"/>
      <c r="AR333" s="145"/>
      <c r="AS333" s="145"/>
      <c r="AT333" s="145"/>
      <c r="AU333" s="145"/>
      <c r="AV333" s="145"/>
      <c r="AW333" s="145"/>
      <c r="AX333" s="145"/>
      <c r="AY333" s="145"/>
      <c r="AZ333" s="145"/>
      <c r="BA333" s="145"/>
      <c r="BB333" s="145"/>
      <c r="BC333" s="145"/>
      <c r="BD333" s="145"/>
      <c r="BE333" s="145"/>
      <c r="BF333" s="145"/>
      <c r="BG333" s="145"/>
      <c r="BH333" s="145"/>
    </row>
    <row r="334" spans="1:60" outlineLevel="3" x14ac:dyDescent="0.25">
      <c r="A334" s="152"/>
      <c r="B334" s="153"/>
      <c r="C334" s="183" t="s">
        <v>528</v>
      </c>
      <c r="D334" s="157"/>
      <c r="E334" s="158">
        <v>35.401600000000002</v>
      </c>
      <c r="F334" s="155"/>
      <c r="G334" s="155"/>
      <c r="H334" s="155"/>
      <c r="I334" s="155"/>
      <c r="J334" s="155"/>
      <c r="K334" s="155"/>
      <c r="L334" s="155"/>
      <c r="M334" s="155"/>
      <c r="N334" s="154"/>
      <c r="O334" s="154"/>
      <c r="P334" s="154"/>
      <c r="Q334" s="154"/>
      <c r="R334" s="155"/>
      <c r="S334" s="155"/>
      <c r="T334" s="155"/>
      <c r="U334" s="155"/>
      <c r="V334" s="155"/>
      <c r="W334" s="155"/>
      <c r="X334" s="155"/>
      <c r="Y334" s="155"/>
      <c r="Z334" s="145"/>
      <c r="AA334" s="145"/>
      <c r="AB334" s="145"/>
      <c r="AC334" s="145"/>
      <c r="AD334" s="145"/>
      <c r="AE334" s="145"/>
      <c r="AF334" s="145"/>
      <c r="AG334" s="145" t="s">
        <v>137</v>
      </c>
      <c r="AH334" s="145">
        <v>0</v>
      </c>
      <c r="AI334" s="145"/>
      <c r="AJ334" s="145"/>
      <c r="AK334" s="145"/>
      <c r="AL334" s="145"/>
      <c r="AM334" s="145"/>
      <c r="AN334" s="145"/>
      <c r="AO334" s="145"/>
      <c r="AP334" s="145"/>
      <c r="AQ334" s="145"/>
      <c r="AR334" s="145"/>
      <c r="AS334" s="145"/>
      <c r="AT334" s="145"/>
      <c r="AU334" s="145"/>
      <c r="AV334" s="145"/>
      <c r="AW334" s="145"/>
      <c r="AX334" s="145"/>
      <c r="AY334" s="145"/>
      <c r="AZ334" s="145"/>
      <c r="BA334" s="145"/>
      <c r="BB334" s="145"/>
      <c r="BC334" s="145"/>
      <c r="BD334" s="145"/>
      <c r="BE334" s="145"/>
      <c r="BF334" s="145"/>
      <c r="BG334" s="145"/>
      <c r="BH334" s="145"/>
    </row>
    <row r="335" spans="1:60" ht="20.399999999999999" outlineLevel="1" x14ac:dyDescent="0.25">
      <c r="A335" s="168">
        <v>111</v>
      </c>
      <c r="B335" s="169" t="s">
        <v>934</v>
      </c>
      <c r="C335" s="182" t="s">
        <v>935</v>
      </c>
      <c r="D335" s="170" t="s">
        <v>140</v>
      </c>
      <c r="E335" s="171">
        <v>82.441599999999994</v>
      </c>
      <c r="F335" s="172"/>
      <c r="G335" s="173">
        <f>ROUND(E335*F335,2)</f>
        <v>0</v>
      </c>
      <c r="H335" s="156">
        <v>36.29</v>
      </c>
      <c r="I335" s="155">
        <f>ROUND(E335*H335,2)</f>
        <v>2991.81</v>
      </c>
      <c r="J335" s="156">
        <v>52.21</v>
      </c>
      <c r="K335" s="155">
        <f>ROUND(E335*J335,2)</f>
        <v>4304.28</v>
      </c>
      <c r="L335" s="155">
        <v>21</v>
      </c>
      <c r="M335" s="155">
        <f>G335*(1+L335/100)</f>
        <v>0</v>
      </c>
      <c r="N335" s="154">
        <v>1.6000000000000001E-4</v>
      </c>
      <c r="O335" s="154">
        <f>ROUND(E335*N335,2)</f>
        <v>0.01</v>
      </c>
      <c r="P335" s="154">
        <v>0</v>
      </c>
      <c r="Q335" s="154">
        <f>ROUND(E335*P335,2)</f>
        <v>0</v>
      </c>
      <c r="R335" s="155"/>
      <c r="S335" s="155" t="s">
        <v>838</v>
      </c>
      <c r="T335" s="155" t="s">
        <v>838</v>
      </c>
      <c r="U335" s="155">
        <v>0.1</v>
      </c>
      <c r="V335" s="155">
        <f>ROUND(E335*U335,2)</f>
        <v>8.24</v>
      </c>
      <c r="W335" s="155"/>
      <c r="X335" s="155" t="s">
        <v>131</v>
      </c>
      <c r="Y335" s="155" t="s">
        <v>132</v>
      </c>
      <c r="Z335" s="145"/>
      <c r="AA335" s="145"/>
      <c r="AB335" s="145"/>
      <c r="AC335" s="145"/>
      <c r="AD335" s="145"/>
      <c r="AE335" s="145"/>
      <c r="AF335" s="145"/>
      <c r="AG335" s="145" t="s">
        <v>133</v>
      </c>
      <c r="AH335" s="145"/>
      <c r="AI335" s="145"/>
      <c r="AJ335" s="145"/>
      <c r="AK335" s="145"/>
      <c r="AL335" s="145"/>
      <c r="AM335" s="145"/>
      <c r="AN335" s="145"/>
      <c r="AO335" s="145"/>
      <c r="AP335" s="145"/>
      <c r="AQ335" s="145"/>
      <c r="AR335" s="145"/>
      <c r="AS335" s="145"/>
      <c r="AT335" s="145"/>
      <c r="AU335" s="145"/>
      <c r="AV335" s="145"/>
      <c r="AW335" s="145"/>
      <c r="AX335" s="145"/>
      <c r="AY335" s="145"/>
      <c r="AZ335" s="145"/>
      <c r="BA335" s="145"/>
      <c r="BB335" s="145"/>
      <c r="BC335" s="145"/>
      <c r="BD335" s="145"/>
      <c r="BE335" s="145"/>
      <c r="BF335" s="145"/>
      <c r="BG335" s="145"/>
      <c r="BH335" s="145"/>
    </row>
    <row r="336" spans="1:60" x14ac:dyDescent="0.25">
      <c r="A336" s="3"/>
      <c r="B336" s="4"/>
      <c r="C336" s="185"/>
      <c r="D336" s="6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AE336">
        <v>15</v>
      </c>
      <c r="AF336">
        <v>21</v>
      </c>
      <c r="AG336" t="s">
        <v>111</v>
      </c>
    </row>
    <row r="337" spans="1:33" x14ac:dyDescent="0.25">
      <c r="A337" s="148"/>
      <c r="B337" s="149" t="s">
        <v>31</v>
      </c>
      <c r="C337" s="186"/>
      <c r="D337" s="150"/>
      <c r="E337" s="151"/>
      <c r="F337" s="151"/>
      <c r="G337" s="167">
        <f>G8+G40+G103+G114+G134+G143+G148+G177+G184+G195+G245+G252+G264+G280+G299+G313+G192</f>
        <v>0</v>
      </c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AE337">
        <f>SUMIF(L7:L335,AE336,G7:G335)</f>
        <v>0</v>
      </c>
      <c r="AF337">
        <f>SUMIF(L7:L335,AF336,G7:G335)</f>
        <v>0</v>
      </c>
      <c r="AG337" t="s">
        <v>529</v>
      </c>
    </row>
    <row r="338" spans="1:33" x14ac:dyDescent="0.25">
      <c r="A338" s="3"/>
      <c r="B338" s="4"/>
      <c r="C338" s="185"/>
      <c r="D338" s="6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33" x14ac:dyDescent="0.25">
      <c r="A339" s="3"/>
      <c r="B339" s="4"/>
      <c r="C339" s="185"/>
      <c r="D339" s="6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33" x14ac:dyDescent="0.25">
      <c r="A340" s="562" t="s">
        <v>530</v>
      </c>
      <c r="B340" s="562"/>
      <c r="C340" s="563"/>
      <c r="D340" s="6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33" x14ac:dyDescent="0.25">
      <c r="A341" s="566"/>
      <c r="B341" s="567"/>
      <c r="C341" s="568"/>
      <c r="D341" s="567"/>
      <c r="E341" s="567"/>
      <c r="F341" s="567"/>
      <c r="G341" s="569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AG341" t="s">
        <v>531</v>
      </c>
    </row>
    <row r="342" spans="1:33" x14ac:dyDescent="0.25">
      <c r="A342" s="570"/>
      <c r="B342" s="571"/>
      <c r="C342" s="572"/>
      <c r="D342" s="571"/>
      <c r="E342" s="571"/>
      <c r="F342" s="571"/>
      <c r="G342" s="57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33" x14ac:dyDescent="0.25">
      <c r="A343" s="570"/>
      <c r="B343" s="571"/>
      <c r="C343" s="572"/>
      <c r="D343" s="571"/>
      <c r="E343" s="571"/>
      <c r="F343" s="571"/>
      <c r="G343" s="57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33" x14ac:dyDescent="0.25">
      <c r="A344" s="570"/>
      <c r="B344" s="571"/>
      <c r="C344" s="572"/>
      <c r="D344" s="571"/>
      <c r="E344" s="571"/>
      <c r="F344" s="571"/>
      <c r="G344" s="57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33" x14ac:dyDescent="0.25">
      <c r="A345" s="574"/>
      <c r="B345" s="575"/>
      <c r="C345" s="576"/>
      <c r="D345" s="575"/>
      <c r="E345" s="575"/>
      <c r="F345" s="575"/>
      <c r="G345" s="577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33" x14ac:dyDescent="0.25">
      <c r="A346" s="3"/>
      <c r="B346" s="4"/>
      <c r="C346" s="185"/>
      <c r="D346" s="6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33" x14ac:dyDescent="0.25">
      <c r="C347" s="187"/>
      <c r="D347" s="10"/>
      <c r="AG347" t="s">
        <v>532</v>
      </c>
    </row>
    <row r="348" spans="1:33" x14ac:dyDescent="0.25">
      <c r="D348" s="10"/>
    </row>
    <row r="349" spans="1:33" x14ac:dyDescent="0.25">
      <c r="D349" s="10"/>
    </row>
    <row r="350" spans="1:33" x14ac:dyDescent="0.25">
      <c r="D350" s="10"/>
    </row>
    <row r="351" spans="1:33" x14ac:dyDescent="0.25">
      <c r="D351" s="10"/>
    </row>
    <row r="352" spans="1:33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  <row r="5002" spans="4:4" x14ac:dyDescent="0.25">
      <c r="D5002" s="10"/>
    </row>
    <row r="5003" spans="4:4" x14ac:dyDescent="0.25">
      <c r="D5003" s="10"/>
    </row>
    <row r="5004" spans="4:4" x14ac:dyDescent="0.25">
      <c r="D5004" s="10"/>
    </row>
    <row r="5005" spans="4:4" x14ac:dyDescent="0.25">
      <c r="D5005" s="10"/>
    </row>
    <row r="5006" spans="4:4" x14ac:dyDescent="0.25">
      <c r="D5006" s="10"/>
    </row>
    <row r="5007" spans="4:4" x14ac:dyDescent="0.25">
      <c r="D5007" s="10"/>
    </row>
    <row r="5008" spans="4:4" x14ac:dyDescent="0.25">
      <c r="D5008" s="10"/>
    </row>
    <row r="5009" spans="4:4" x14ac:dyDescent="0.25">
      <c r="D5009" s="10"/>
    </row>
    <row r="5010" spans="4:4" x14ac:dyDescent="0.25">
      <c r="D5010" s="10"/>
    </row>
    <row r="5011" spans="4:4" x14ac:dyDescent="0.25">
      <c r="D5011" s="10"/>
    </row>
    <row r="5012" spans="4:4" x14ac:dyDescent="0.25">
      <c r="D5012" s="10"/>
    </row>
    <row r="5013" spans="4:4" x14ac:dyDescent="0.25">
      <c r="D5013" s="10"/>
    </row>
    <row r="5014" spans="4:4" x14ac:dyDescent="0.25">
      <c r="D5014" s="10"/>
    </row>
    <row r="5015" spans="4:4" x14ac:dyDescent="0.25">
      <c r="D5015" s="10"/>
    </row>
    <row r="5016" spans="4:4" x14ac:dyDescent="0.25">
      <c r="D5016" s="10"/>
    </row>
    <row r="5017" spans="4:4" x14ac:dyDescent="0.25">
      <c r="D5017" s="10"/>
    </row>
  </sheetData>
  <sheetProtection algorithmName="SHA-512" hashValue="KGOnLwLK3aOASTCCn7peftD2FNLrD+YWyT4EUREqaVNlvEFnF67Wt2A8Y0qUyLA3VjY44Nk3JXEQxpYpe6z8aw==" saltValue="JWxm3K4tQVBF2QK2CYIZ+Q==" spinCount="100000" sheet="1" objects="1" scenarios="1"/>
  <mergeCells count="17">
    <mergeCell ref="A341:G345"/>
    <mergeCell ref="C10:G10"/>
    <mergeCell ref="C27:G27"/>
    <mergeCell ref="C42:G42"/>
    <mergeCell ref="A1:G1"/>
    <mergeCell ref="C2:G2"/>
    <mergeCell ref="C3:G3"/>
    <mergeCell ref="C4:G4"/>
    <mergeCell ref="A340:C340"/>
    <mergeCell ref="C303:G303"/>
    <mergeCell ref="C81:G81"/>
    <mergeCell ref="C95:G95"/>
    <mergeCell ref="C150:G150"/>
    <mergeCell ref="C154:G154"/>
    <mergeCell ref="C202:G202"/>
    <mergeCell ref="C266:G266"/>
    <mergeCell ref="C45:G45"/>
  </mergeCells>
  <phoneticPr fontId="16" type="noConversion"/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ignoredErrors>
    <ignoredError sqref="G40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F9" sqref="F9"/>
    </sheetView>
  </sheetViews>
  <sheetFormatPr defaultRowHeight="13.2" outlineLevelRow="1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55" t="s">
        <v>7</v>
      </c>
      <c r="B1" s="555"/>
      <c r="C1" s="555"/>
      <c r="D1" s="555"/>
      <c r="E1" s="555"/>
      <c r="F1" s="555"/>
      <c r="G1" s="555"/>
      <c r="AG1" t="s">
        <v>99</v>
      </c>
    </row>
    <row r="2" spans="1:60" ht="25.2" customHeight="1" x14ac:dyDescent="0.25">
      <c r="A2" s="137" t="s">
        <v>8</v>
      </c>
      <c r="B2" s="49" t="s">
        <v>41</v>
      </c>
      <c r="C2" s="556" t="s">
        <v>42</v>
      </c>
      <c r="D2" s="557"/>
      <c r="E2" s="557"/>
      <c r="F2" s="557"/>
      <c r="G2" s="558"/>
      <c r="AG2" t="s">
        <v>100</v>
      </c>
    </row>
    <row r="3" spans="1:60" ht="25.2" customHeight="1" x14ac:dyDescent="0.25">
      <c r="A3" s="137" t="s">
        <v>9</v>
      </c>
      <c r="B3" s="49" t="s">
        <v>41</v>
      </c>
      <c r="C3" s="556" t="s">
        <v>44</v>
      </c>
      <c r="D3" s="557"/>
      <c r="E3" s="557"/>
      <c r="F3" s="557"/>
      <c r="G3" s="558"/>
      <c r="AC3" s="118" t="s">
        <v>100</v>
      </c>
      <c r="AG3" t="s">
        <v>101</v>
      </c>
    </row>
    <row r="4" spans="1:60" ht="25.2" customHeight="1" x14ac:dyDescent="0.25">
      <c r="A4" s="138" t="s">
        <v>10</v>
      </c>
      <c r="B4" s="139" t="s">
        <v>47</v>
      </c>
      <c r="C4" s="559" t="s">
        <v>48</v>
      </c>
      <c r="D4" s="560"/>
      <c r="E4" s="560"/>
      <c r="F4" s="560"/>
      <c r="G4" s="561"/>
      <c r="AG4" t="s">
        <v>102</v>
      </c>
    </row>
    <row r="5" spans="1:60" x14ac:dyDescent="0.25">
      <c r="D5" s="10"/>
    </row>
    <row r="6" spans="1:60" ht="39.6" x14ac:dyDescent="0.25">
      <c r="A6" s="141" t="s">
        <v>103</v>
      </c>
      <c r="B6" s="143" t="s">
        <v>104</v>
      </c>
      <c r="C6" s="143" t="s">
        <v>105</v>
      </c>
      <c r="D6" s="142" t="s">
        <v>106</v>
      </c>
      <c r="E6" s="141" t="s">
        <v>107</v>
      </c>
      <c r="F6" s="140" t="s">
        <v>108</v>
      </c>
      <c r="G6" s="141" t="s">
        <v>31</v>
      </c>
      <c r="H6" s="144" t="s">
        <v>32</v>
      </c>
      <c r="I6" s="144" t="s">
        <v>109</v>
      </c>
      <c r="J6" s="144" t="s">
        <v>33</v>
      </c>
      <c r="K6" s="144" t="s">
        <v>110</v>
      </c>
      <c r="L6" s="144" t="s">
        <v>111</v>
      </c>
      <c r="M6" s="144" t="s">
        <v>112</v>
      </c>
      <c r="N6" s="144" t="s">
        <v>113</v>
      </c>
      <c r="O6" s="144" t="s">
        <v>114</v>
      </c>
      <c r="P6" s="144" t="s">
        <v>115</v>
      </c>
      <c r="Q6" s="144" t="s">
        <v>116</v>
      </c>
      <c r="R6" s="144" t="s">
        <v>117</v>
      </c>
      <c r="S6" s="144" t="s">
        <v>118</v>
      </c>
      <c r="T6" s="144" t="s">
        <v>119</v>
      </c>
      <c r="U6" s="144" t="s">
        <v>120</v>
      </c>
      <c r="V6" s="144" t="s">
        <v>121</v>
      </c>
      <c r="W6" s="144" t="s">
        <v>122</v>
      </c>
      <c r="X6" s="144" t="s">
        <v>123</v>
      </c>
      <c r="Y6" s="144" t="s">
        <v>124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61" t="s">
        <v>125</v>
      </c>
      <c r="B8" s="162" t="s">
        <v>47</v>
      </c>
      <c r="C8" s="181" t="s">
        <v>48</v>
      </c>
      <c r="D8" s="163"/>
      <c r="E8" s="164"/>
      <c r="F8" s="165"/>
      <c r="G8" s="166">
        <f>SUMIF(AG9:AG11,"&lt;&gt;NOR",G9:G11)</f>
        <v>0</v>
      </c>
      <c r="H8" s="160"/>
      <c r="I8" s="160">
        <f>SUM(I9:I11)</f>
        <v>0</v>
      </c>
      <c r="J8" s="160"/>
      <c r="K8" s="160">
        <f>SUM(K9:K11)</f>
        <v>1394611.17</v>
      </c>
      <c r="L8" s="160"/>
      <c r="M8" s="160">
        <f>SUM(M9:M11)</f>
        <v>0</v>
      </c>
      <c r="N8" s="159"/>
      <c r="O8" s="159">
        <f>SUM(O9:O11)</f>
        <v>0</v>
      </c>
      <c r="P8" s="159"/>
      <c r="Q8" s="159">
        <f>SUM(Q9:Q11)</f>
        <v>0</v>
      </c>
      <c r="R8" s="160"/>
      <c r="S8" s="160"/>
      <c r="T8" s="160"/>
      <c r="U8" s="160"/>
      <c r="V8" s="160">
        <f>SUM(V9:V11)</f>
        <v>0</v>
      </c>
      <c r="W8" s="160"/>
      <c r="X8" s="160"/>
      <c r="Y8" s="160"/>
      <c r="AG8" t="s">
        <v>126</v>
      </c>
    </row>
    <row r="9" spans="1:60" outlineLevel="1" x14ac:dyDescent="0.25">
      <c r="A9" s="175">
        <v>1</v>
      </c>
      <c r="B9" s="176" t="s">
        <v>533</v>
      </c>
      <c r="C9" s="184" t="s">
        <v>534</v>
      </c>
      <c r="D9" s="177" t="s">
        <v>535</v>
      </c>
      <c r="E9" s="178">
        <v>1</v>
      </c>
      <c r="F9" s="216">
        <f>'D 1.4.1 ZTI'!K3</f>
        <v>0</v>
      </c>
      <c r="G9" s="180">
        <f>ROUND(E9*F9,2)</f>
        <v>0</v>
      </c>
      <c r="H9" s="156">
        <v>0</v>
      </c>
      <c r="I9" s="155">
        <f>ROUND(E9*H9,2)</f>
        <v>0</v>
      </c>
      <c r="J9" s="156">
        <v>600000</v>
      </c>
      <c r="K9" s="155">
        <f>ROUND(E9*J9,2)</f>
        <v>600000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130</v>
      </c>
      <c r="T9" s="155" t="s">
        <v>293</v>
      </c>
      <c r="U9" s="155">
        <v>0</v>
      </c>
      <c r="V9" s="155">
        <f>ROUND(E9*U9,2)</f>
        <v>0</v>
      </c>
      <c r="W9" s="155"/>
      <c r="X9" s="155" t="s">
        <v>131</v>
      </c>
      <c r="Y9" s="155" t="s">
        <v>132</v>
      </c>
      <c r="Z9" s="145"/>
      <c r="AA9" s="145"/>
      <c r="AB9" s="145"/>
      <c r="AC9" s="145"/>
      <c r="AD9" s="145"/>
      <c r="AE9" s="145"/>
      <c r="AF9" s="145"/>
      <c r="AG9" s="145" t="s">
        <v>133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5">
      <c r="A10" s="175">
        <v>2</v>
      </c>
      <c r="B10" s="176" t="s">
        <v>536</v>
      </c>
      <c r="C10" s="184" t="s">
        <v>537</v>
      </c>
      <c r="D10" s="177" t="s">
        <v>535</v>
      </c>
      <c r="E10" s="178">
        <v>1</v>
      </c>
      <c r="F10" s="216">
        <f>' D 1.4.2 Elektroinstalace'!K5</f>
        <v>0</v>
      </c>
      <c r="G10" s="180">
        <f>ROUND(E10*F10,2)</f>
        <v>0</v>
      </c>
      <c r="H10" s="156">
        <v>0</v>
      </c>
      <c r="I10" s="155">
        <f>ROUND(E10*H10,2)</f>
        <v>0</v>
      </c>
      <c r="J10" s="156">
        <v>148023</v>
      </c>
      <c r="K10" s="155">
        <f>ROUND(E10*J10,2)</f>
        <v>148023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130</v>
      </c>
      <c r="T10" s="155" t="s">
        <v>293</v>
      </c>
      <c r="U10" s="155">
        <v>0</v>
      </c>
      <c r="V10" s="155">
        <f>ROUND(E10*U10,2)</f>
        <v>0</v>
      </c>
      <c r="W10" s="155"/>
      <c r="X10" s="155" t="s">
        <v>131</v>
      </c>
      <c r="Y10" s="155" t="s">
        <v>132</v>
      </c>
      <c r="Z10" s="145"/>
      <c r="AA10" s="145"/>
      <c r="AB10" s="145"/>
      <c r="AC10" s="145"/>
      <c r="AD10" s="145"/>
      <c r="AE10" s="145"/>
      <c r="AF10" s="145"/>
      <c r="AG10" s="145" t="s">
        <v>133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5">
      <c r="A11" s="168">
        <v>3</v>
      </c>
      <c r="B11" s="169" t="s">
        <v>538</v>
      </c>
      <c r="C11" s="182" t="s">
        <v>539</v>
      </c>
      <c r="D11" s="170" t="s">
        <v>535</v>
      </c>
      <c r="E11" s="171">
        <v>1</v>
      </c>
      <c r="F11" s="214">
        <f>'D 1.4.4 Vzduchotechnika'!G32</f>
        <v>0</v>
      </c>
      <c r="G11" s="173">
        <f>ROUND(E11*F11,2)</f>
        <v>0</v>
      </c>
      <c r="H11" s="156">
        <v>0</v>
      </c>
      <c r="I11" s="155">
        <f>ROUND(E11*H11,2)</f>
        <v>0</v>
      </c>
      <c r="J11" s="156">
        <v>646588.17000000004</v>
      </c>
      <c r="K11" s="155">
        <f>ROUND(E11*J11,2)</f>
        <v>646588.17000000004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130</v>
      </c>
      <c r="T11" s="155" t="s">
        <v>293</v>
      </c>
      <c r="U11" s="155">
        <v>0</v>
      </c>
      <c r="V11" s="155">
        <f>ROUND(E11*U11,2)</f>
        <v>0</v>
      </c>
      <c r="W11" s="155"/>
      <c r="X11" s="155" t="s">
        <v>131</v>
      </c>
      <c r="Y11" s="155" t="s">
        <v>132</v>
      </c>
      <c r="Z11" s="145"/>
      <c r="AA11" s="145"/>
      <c r="AB11" s="145"/>
      <c r="AC11" s="145"/>
      <c r="AD11" s="145"/>
      <c r="AE11" s="145"/>
      <c r="AF11" s="145"/>
      <c r="AG11" s="145" t="s">
        <v>133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x14ac:dyDescent="0.25">
      <c r="A12" s="3"/>
      <c r="B12" s="4"/>
      <c r="C12" s="185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v>15</v>
      </c>
      <c r="AF12">
        <v>21</v>
      </c>
      <c r="AG12" t="s">
        <v>111</v>
      </c>
    </row>
    <row r="13" spans="1:60" x14ac:dyDescent="0.25">
      <c r="A13" s="148"/>
      <c r="B13" s="149" t="s">
        <v>31</v>
      </c>
      <c r="C13" s="186"/>
      <c r="D13" s="150"/>
      <c r="E13" s="151"/>
      <c r="F13" s="151"/>
      <c r="G13" s="167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f>SUMIF(L7:L11,AE12,G7:G11)</f>
        <v>0</v>
      </c>
      <c r="AF13">
        <f>SUMIF(L7:L11,AF12,G7:G11)</f>
        <v>0</v>
      </c>
      <c r="AG13" t="s">
        <v>529</v>
      </c>
    </row>
    <row r="14" spans="1:60" x14ac:dyDescent="0.25">
      <c r="A14" s="3"/>
      <c r="B14" s="4"/>
      <c r="C14" s="185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3"/>
      <c r="B15" s="4"/>
      <c r="C15" s="185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5">
      <c r="A16" s="562" t="s">
        <v>530</v>
      </c>
      <c r="B16" s="562"/>
      <c r="C16" s="563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566"/>
      <c r="B17" s="567"/>
      <c r="C17" s="568"/>
      <c r="D17" s="567"/>
      <c r="E17" s="567"/>
      <c r="F17" s="567"/>
      <c r="G17" s="56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G17" t="s">
        <v>531</v>
      </c>
    </row>
    <row r="18" spans="1:33" x14ac:dyDescent="0.25">
      <c r="A18" s="570"/>
      <c r="B18" s="571"/>
      <c r="C18" s="572"/>
      <c r="D18" s="571"/>
      <c r="E18" s="571"/>
      <c r="F18" s="571"/>
      <c r="G18" s="57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570"/>
      <c r="B19" s="571"/>
      <c r="C19" s="572"/>
      <c r="D19" s="571"/>
      <c r="E19" s="571"/>
      <c r="F19" s="571"/>
      <c r="G19" s="57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570"/>
      <c r="B20" s="571"/>
      <c r="C20" s="572"/>
      <c r="D20" s="571"/>
      <c r="E20" s="571"/>
      <c r="F20" s="571"/>
      <c r="G20" s="57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A21" s="574"/>
      <c r="B21" s="575"/>
      <c r="C21" s="576"/>
      <c r="D21" s="575"/>
      <c r="E21" s="575"/>
      <c r="F21" s="575"/>
      <c r="G21" s="577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5">
      <c r="A22" s="3"/>
      <c r="B22" s="4"/>
      <c r="C22" s="185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5">
      <c r="C23" s="187"/>
      <c r="D23" s="10"/>
      <c r="AG23" t="s">
        <v>532</v>
      </c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Mts5Ak3qk2SLUcfLbyNL3HhB29nsIKnw8B3YFsxrM0kcaGiGJ3K6OdNdhiG+ZBKXntm/K3LfnEKJOHl6LBTMyA==" saltValue="gOjodSJFiuZ2xHGm8OyP2Q==" spinCount="100000" sheet="1" objects="1" scenarios="1"/>
  <mergeCells count="6">
    <mergeCell ref="A17:G21"/>
    <mergeCell ref="A1:G1"/>
    <mergeCell ref="C2:G2"/>
    <mergeCell ref="C3:G3"/>
    <mergeCell ref="C4:G4"/>
    <mergeCell ref="A16:C1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S46"/>
  <sheetViews>
    <sheetView topLeftCell="A10" zoomScaleNormal="100" workbookViewId="0">
      <selection activeCell="J16" sqref="J16"/>
    </sheetView>
  </sheetViews>
  <sheetFormatPr defaultRowHeight="13.2" x14ac:dyDescent="0.25"/>
  <cols>
    <col min="1" max="1" width="6.109375" customWidth="1"/>
    <col min="2" max="2" width="14.6640625" customWidth="1"/>
    <col min="9" max="9" width="9" bestFit="1" customWidth="1"/>
    <col min="10" max="10" width="12.6640625" bestFit="1" customWidth="1"/>
    <col min="11" max="11" width="13" customWidth="1"/>
  </cols>
  <sheetData>
    <row r="1" spans="1:253" ht="23.4" thickBot="1" x14ac:dyDescent="0.35">
      <c r="A1" s="588" t="s">
        <v>823</v>
      </c>
      <c r="B1" s="589"/>
      <c r="C1" s="589"/>
      <c r="D1" s="589"/>
      <c r="E1" s="589"/>
      <c r="F1" s="589"/>
      <c r="G1" s="589"/>
      <c r="H1" s="589"/>
      <c r="I1" s="589"/>
      <c r="J1" s="589"/>
      <c r="K1" s="59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  <c r="IS1" s="220"/>
    </row>
    <row r="2" spans="1:253" ht="46.95" customHeight="1" thickBot="1" x14ac:dyDescent="0.35">
      <c r="A2" s="226" t="s">
        <v>825</v>
      </c>
      <c r="B2" s="223" t="s">
        <v>826</v>
      </c>
      <c r="C2" s="586" t="s">
        <v>827</v>
      </c>
      <c r="D2" s="587"/>
      <c r="E2" s="587"/>
      <c r="F2" s="587"/>
      <c r="G2" s="587"/>
      <c r="H2" s="223" t="s">
        <v>106</v>
      </c>
      <c r="I2" s="223" t="s">
        <v>107</v>
      </c>
      <c r="J2" s="225" t="s">
        <v>828</v>
      </c>
      <c r="K2" s="227" t="s">
        <v>829</v>
      </c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1" t="s">
        <v>830</v>
      </c>
      <c r="HW2" s="221" t="s">
        <v>831</v>
      </c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  <c r="IS2" s="220"/>
    </row>
    <row r="3" spans="1:253" ht="14.4" x14ac:dyDescent="0.3">
      <c r="A3" s="228" t="s">
        <v>824</v>
      </c>
      <c r="B3" s="224" t="s">
        <v>63</v>
      </c>
      <c r="C3" s="584" t="s">
        <v>832</v>
      </c>
      <c r="D3" s="585"/>
      <c r="E3" s="585"/>
      <c r="F3" s="585"/>
      <c r="G3" s="585"/>
      <c r="H3" s="224" t="s">
        <v>824</v>
      </c>
      <c r="I3" s="222" t="s">
        <v>824</v>
      </c>
      <c r="J3" s="222" t="s">
        <v>824</v>
      </c>
      <c r="K3" s="229">
        <f>K4+K15</f>
        <v>0</v>
      </c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  <c r="IS3" s="220"/>
    </row>
    <row r="4" spans="1:253" x14ac:dyDescent="0.25">
      <c r="A4" s="244" t="s">
        <v>824</v>
      </c>
      <c r="B4" s="243" t="s">
        <v>845</v>
      </c>
      <c r="C4" s="582" t="s">
        <v>846</v>
      </c>
      <c r="D4" s="583"/>
      <c r="E4" s="583"/>
      <c r="F4" s="583"/>
      <c r="G4" s="583"/>
      <c r="H4" s="243" t="s">
        <v>824</v>
      </c>
      <c r="I4" s="242" t="s">
        <v>824</v>
      </c>
      <c r="J4" s="242" t="s">
        <v>824</v>
      </c>
      <c r="K4" s="240">
        <f>SUM(K5:K14)</f>
        <v>0</v>
      </c>
    </row>
    <row r="5" spans="1:253" x14ac:dyDescent="0.25">
      <c r="A5" s="239">
        <v>1</v>
      </c>
      <c r="B5" s="237" t="s">
        <v>847</v>
      </c>
      <c r="C5" s="578" t="s">
        <v>848</v>
      </c>
      <c r="D5" s="579"/>
      <c r="E5" s="579"/>
      <c r="F5" s="579"/>
      <c r="G5" s="579"/>
      <c r="H5" s="237" t="s">
        <v>180</v>
      </c>
      <c r="I5" s="236">
        <v>2</v>
      </c>
      <c r="J5" s="263"/>
      <c r="K5" s="238">
        <f>J5*I5</f>
        <v>0</v>
      </c>
    </row>
    <row r="6" spans="1:253" x14ac:dyDescent="0.25">
      <c r="A6" s="239">
        <v>2</v>
      </c>
      <c r="B6" s="237" t="s">
        <v>849</v>
      </c>
      <c r="C6" s="578" t="s">
        <v>850</v>
      </c>
      <c r="D6" s="579"/>
      <c r="E6" s="579"/>
      <c r="F6" s="579"/>
      <c r="G6" s="579"/>
      <c r="H6" s="237" t="s">
        <v>180</v>
      </c>
      <c r="I6" s="236">
        <v>4</v>
      </c>
      <c r="J6" s="263"/>
      <c r="K6" s="238">
        <f t="shared" ref="K6:K14" si="0">J6*I6</f>
        <v>0</v>
      </c>
    </row>
    <row r="7" spans="1:253" x14ac:dyDescent="0.25">
      <c r="A7" s="239">
        <v>3</v>
      </c>
      <c r="B7" s="237" t="s">
        <v>851</v>
      </c>
      <c r="C7" s="578" t="s">
        <v>852</v>
      </c>
      <c r="D7" s="579"/>
      <c r="E7" s="579"/>
      <c r="F7" s="579"/>
      <c r="G7" s="579"/>
      <c r="H7" s="237" t="s">
        <v>180</v>
      </c>
      <c r="I7" s="236">
        <v>26</v>
      </c>
      <c r="J7" s="263"/>
      <c r="K7" s="238">
        <f t="shared" si="0"/>
        <v>0</v>
      </c>
    </row>
    <row r="8" spans="1:253" x14ac:dyDescent="0.25">
      <c r="A8" s="239">
        <v>4</v>
      </c>
      <c r="B8" s="237" t="s">
        <v>853</v>
      </c>
      <c r="C8" s="578" t="s">
        <v>854</v>
      </c>
      <c r="D8" s="579"/>
      <c r="E8" s="579"/>
      <c r="F8" s="579"/>
      <c r="G8" s="579"/>
      <c r="H8" s="237" t="s">
        <v>180</v>
      </c>
      <c r="I8" s="236">
        <v>6</v>
      </c>
      <c r="J8" s="263"/>
      <c r="K8" s="238">
        <f t="shared" si="0"/>
        <v>0</v>
      </c>
    </row>
    <row r="9" spans="1:253" x14ac:dyDescent="0.25">
      <c r="A9" s="239">
        <v>5</v>
      </c>
      <c r="B9" s="237" t="s">
        <v>855</v>
      </c>
      <c r="C9" s="578" t="s">
        <v>856</v>
      </c>
      <c r="D9" s="579"/>
      <c r="E9" s="579"/>
      <c r="F9" s="579"/>
      <c r="G9" s="579"/>
      <c r="H9" s="237" t="s">
        <v>297</v>
      </c>
      <c r="I9" s="236">
        <v>5</v>
      </c>
      <c r="J9" s="263"/>
      <c r="K9" s="238">
        <f t="shared" si="0"/>
        <v>0</v>
      </c>
    </row>
    <row r="10" spans="1:253" x14ac:dyDescent="0.25">
      <c r="A10" s="239">
        <v>6</v>
      </c>
      <c r="B10" s="237" t="s">
        <v>857</v>
      </c>
      <c r="C10" s="578" t="s">
        <v>858</v>
      </c>
      <c r="D10" s="579"/>
      <c r="E10" s="579"/>
      <c r="F10" s="579"/>
      <c r="G10" s="579"/>
      <c r="H10" s="237" t="s">
        <v>297</v>
      </c>
      <c r="I10" s="236">
        <v>2</v>
      </c>
      <c r="J10" s="263"/>
      <c r="K10" s="238">
        <f t="shared" si="0"/>
        <v>0</v>
      </c>
    </row>
    <row r="11" spans="1:253" x14ac:dyDescent="0.25">
      <c r="A11" s="239">
        <v>7</v>
      </c>
      <c r="B11" s="237" t="s">
        <v>859</v>
      </c>
      <c r="C11" s="578" t="s">
        <v>860</v>
      </c>
      <c r="D11" s="579"/>
      <c r="E11" s="579"/>
      <c r="F11" s="579"/>
      <c r="G11" s="579"/>
      <c r="H11" s="237" t="s">
        <v>297</v>
      </c>
      <c r="I11" s="236">
        <v>3</v>
      </c>
      <c r="J11" s="263"/>
      <c r="K11" s="238">
        <f t="shared" si="0"/>
        <v>0</v>
      </c>
    </row>
    <row r="12" spans="1:253" x14ac:dyDescent="0.25">
      <c r="A12" s="239">
        <v>8</v>
      </c>
      <c r="B12" s="237" t="s">
        <v>861</v>
      </c>
      <c r="C12" s="578" t="s">
        <v>862</v>
      </c>
      <c r="D12" s="579"/>
      <c r="E12" s="579"/>
      <c r="F12" s="579"/>
      <c r="G12" s="579"/>
      <c r="H12" s="237" t="s">
        <v>180</v>
      </c>
      <c r="I12" s="236">
        <v>2</v>
      </c>
      <c r="J12" s="263"/>
      <c r="K12" s="238">
        <f t="shared" si="0"/>
        <v>0</v>
      </c>
    </row>
    <row r="13" spans="1:253" x14ac:dyDescent="0.25">
      <c r="A13" s="239">
        <v>9</v>
      </c>
      <c r="B13" s="237" t="s">
        <v>863</v>
      </c>
      <c r="C13" s="578" t="s">
        <v>864</v>
      </c>
      <c r="D13" s="579"/>
      <c r="E13" s="579"/>
      <c r="F13" s="579"/>
      <c r="G13" s="579"/>
      <c r="H13" s="237" t="s">
        <v>180</v>
      </c>
      <c r="I13" s="236">
        <v>36</v>
      </c>
      <c r="J13" s="263"/>
      <c r="K13" s="238">
        <f t="shared" si="0"/>
        <v>0</v>
      </c>
    </row>
    <row r="14" spans="1:253" x14ac:dyDescent="0.25">
      <c r="A14" s="239">
        <v>10</v>
      </c>
      <c r="B14" s="237" t="s">
        <v>865</v>
      </c>
      <c r="C14" s="578" t="s">
        <v>866</v>
      </c>
      <c r="D14" s="579"/>
      <c r="E14" s="579"/>
      <c r="F14" s="579"/>
      <c r="G14" s="579"/>
      <c r="H14" s="237" t="s">
        <v>0</v>
      </c>
      <c r="I14" s="263"/>
      <c r="J14" s="263"/>
      <c r="K14" s="238">
        <f t="shared" si="0"/>
        <v>0</v>
      </c>
    </row>
    <row r="15" spans="1:253" x14ac:dyDescent="0.25">
      <c r="A15" s="244" t="s">
        <v>824</v>
      </c>
      <c r="B15" s="243" t="s">
        <v>867</v>
      </c>
      <c r="C15" s="582" t="s">
        <v>868</v>
      </c>
      <c r="D15" s="583"/>
      <c r="E15" s="583"/>
      <c r="F15" s="583"/>
      <c r="G15" s="583"/>
      <c r="H15" s="243" t="s">
        <v>824</v>
      </c>
      <c r="I15" s="242" t="s">
        <v>824</v>
      </c>
      <c r="J15" s="242" t="s">
        <v>824</v>
      </c>
      <c r="K15" s="240">
        <f>SUM(K16:K46)</f>
        <v>0</v>
      </c>
    </row>
    <row r="16" spans="1:253" x14ac:dyDescent="0.25">
      <c r="A16" s="239">
        <v>11</v>
      </c>
      <c r="B16" s="237" t="s">
        <v>869</v>
      </c>
      <c r="C16" s="578" t="s">
        <v>870</v>
      </c>
      <c r="D16" s="579"/>
      <c r="E16" s="579"/>
      <c r="F16" s="579"/>
      <c r="G16" s="579"/>
      <c r="H16" s="237" t="s">
        <v>297</v>
      </c>
      <c r="I16" s="236">
        <v>1</v>
      </c>
      <c r="J16" s="263"/>
      <c r="K16" s="238">
        <f>J16*I16</f>
        <v>0</v>
      </c>
    </row>
    <row r="17" spans="1:11" x14ac:dyDescent="0.25">
      <c r="A17" s="239">
        <v>12</v>
      </c>
      <c r="B17" s="237" t="s">
        <v>871</v>
      </c>
      <c r="C17" s="578" t="s">
        <v>872</v>
      </c>
      <c r="D17" s="579"/>
      <c r="E17" s="579"/>
      <c r="F17" s="579"/>
      <c r="G17" s="579"/>
      <c r="H17" s="237" t="s">
        <v>297</v>
      </c>
      <c r="I17" s="236">
        <v>1</v>
      </c>
      <c r="J17" s="263"/>
      <c r="K17" s="238">
        <f t="shared" ref="K17:K46" si="1">J17*I17</f>
        <v>0</v>
      </c>
    </row>
    <row r="18" spans="1:11" x14ac:dyDescent="0.25">
      <c r="A18" s="239">
        <v>13</v>
      </c>
      <c r="B18" s="237" t="s">
        <v>873</v>
      </c>
      <c r="C18" s="578" t="s">
        <v>874</v>
      </c>
      <c r="D18" s="579"/>
      <c r="E18" s="579"/>
      <c r="F18" s="579"/>
      <c r="G18" s="579"/>
      <c r="H18" s="237" t="s">
        <v>180</v>
      </c>
      <c r="I18" s="236">
        <v>10</v>
      </c>
      <c r="J18" s="263"/>
      <c r="K18" s="238">
        <f t="shared" si="1"/>
        <v>0</v>
      </c>
    </row>
    <row r="19" spans="1:11" x14ac:dyDescent="0.25">
      <c r="A19" s="239">
        <v>14</v>
      </c>
      <c r="B19" s="237" t="s">
        <v>875</v>
      </c>
      <c r="C19" s="578" t="s">
        <v>876</v>
      </c>
      <c r="D19" s="579"/>
      <c r="E19" s="579"/>
      <c r="F19" s="579"/>
      <c r="G19" s="579"/>
      <c r="H19" s="237" t="s">
        <v>180</v>
      </c>
      <c r="I19" s="236">
        <v>26</v>
      </c>
      <c r="J19" s="263"/>
      <c r="K19" s="238">
        <f t="shared" si="1"/>
        <v>0</v>
      </c>
    </row>
    <row r="20" spans="1:11" x14ac:dyDescent="0.25">
      <c r="A20" s="239">
        <v>15</v>
      </c>
      <c r="B20" s="237" t="s">
        <v>877</v>
      </c>
      <c r="C20" s="578" t="s">
        <v>878</v>
      </c>
      <c r="D20" s="579"/>
      <c r="E20" s="579"/>
      <c r="F20" s="579"/>
      <c r="G20" s="579"/>
      <c r="H20" s="237" t="s">
        <v>180</v>
      </c>
      <c r="I20" s="236">
        <v>8</v>
      </c>
      <c r="J20" s="263"/>
      <c r="K20" s="238">
        <f t="shared" si="1"/>
        <v>0</v>
      </c>
    </row>
    <row r="21" spans="1:11" x14ac:dyDescent="0.25">
      <c r="A21" s="239">
        <v>16</v>
      </c>
      <c r="B21" s="237" t="s">
        <v>879</v>
      </c>
      <c r="C21" s="578" t="s">
        <v>880</v>
      </c>
      <c r="D21" s="579"/>
      <c r="E21" s="579"/>
      <c r="F21" s="579"/>
      <c r="G21" s="579"/>
      <c r="H21" s="237" t="s">
        <v>297</v>
      </c>
      <c r="I21" s="236">
        <v>6</v>
      </c>
      <c r="J21" s="263"/>
      <c r="K21" s="238">
        <f t="shared" si="1"/>
        <v>0</v>
      </c>
    </row>
    <row r="22" spans="1:11" x14ac:dyDescent="0.25">
      <c r="A22" s="239">
        <v>17</v>
      </c>
      <c r="B22" s="237" t="s">
        <v>881</v>
      </c>
      <c r="C22" s="578" t="s">
        <v>882</v>
      </c>
      <c r="D22" s="579"/>
      <c r="E22" s="579"/>
      <c r="F22" s="579"/>
      <c r="G22" s="579"/>
      <c r="H22" s="237" t="s">
        <v>297</v>
      </c>
      <c r="I22" s="236">
        <v>1</v>
      </c>
      <c r="J22" s="263"/>
      <c r="K22" s="238">
        <f t="shared" si="1"/>
        <v>0</v>
      </c>
    </row>
    <row r="23" spans="1:11" x14ac:dyDescent="0.25">
      <c r="A23" s="239">
        <v>18</v>
      </c>
      <c r="B23" s="237" t="s">
        <v>883</v>
      </c>
      <c r="C23" s="578" t="s">
        <v>884</v>
      </c>
      <c r="D23" s="579"/>
      <c r="E23" s="579"/>
      <c r="F23" s="579"/>
      <c r="G23" s="579"/>
      <c r="H23" s="237" t="s">
        <v>297</v>
      </c>
      <c r="I23" s="236">
        <v>2</v>
      </c>
      <c r="J23" s="263"/>
      <c r="K23" s="238">
        <f t="shared" si="1"/>
        <v>0</v>
      </c>
    </row>
    <row r="24" spans="1:11" x14ac:dyDescent="0.25">
      <c r="A24" s="239">
        <v>19</v>
      </c>
      <c r="B24" s="237" t="s">
        <v>885</v>
      </c>
      <c r="C24" s="578" t="s">
        <v>886</v>
      </c>
      <c r="D24" s="579"/>
      <c r="E24" s="579"/>
      <c r="F24" s="579"/>
      <c r="G24" s="579"/>
      <c r="H24" s="237" t="s">
        <v>297</v>
      </c>
      <c r="I24" s="236">
        <v>4</v>
      </c>
      <c r="J24" s="263"/>
      <c r="K24" s="238">
        <f t="shared" si="1"/>
        <v>0</v>
      </c>
    </row>
    <row r="25" spans="1:11" x14ac:dyDescent="0.25">
      <c r="A25" s="239">
        <v>20</v>
      </c>
      <c r="B25" s="237" t="s">
        <v>887</v>
      </c>
      <c r="C25" s="578" t="s">
        <v>888</v>
      </c>
      <c r="D25" s="579"/>
      <c r="E25" s="579"/>
      <c r="F25" s="579"/>
      <c r="G25" s="579"/>
      <c r="H25" s="237" t="s">
        <v>297</v>
      </c>
      <c r="I25" s="236">
        <v>2</v>
      </c>
      <c r="J25" s="263"/>
      <c r="K25" s="238">
        <f t="shared" si="1"/>
        <v>0</v>
      </c>
    </row>
    <row r="26" spans="1:11" x14ac:dyDescent="0.25">
      <c r="A26" s="239">
        <v>21</v>
      </c>
      <c r="B26" s="237" t="s">
        <v>889</v>
      </c>
      <c r="C26" s="578" t="s">
        <v>890</v>
      </c>
      <c r="D26" s="579"/>
      <c r="E26" s="579"/>
      <c r="F26" s="579"/>
      <c r="G26" s="579"/>
      <c r="H26" s="237" t="s">
        <v>297</v>
      </c>
      <c r="I26" s="236">
        <v>1</v>
      </c>
      <c r="J26" s="263"/>
      <c r="K26" s="238">
        <f t="shared" si="1"/>
        <v>0</v>
      </c>
    </row>
    <row r="27" spans="1:11" x14ac:dyDescent="0.25">
      <c r="A27" s="239">
        <v>22</v>
      </c>
      <c r="B27" s="237" t="s">
        <v>891</v>
      </c>
      <c r="C27" s="578" t="s">
        <v>892</v>
      </c>
      <c r="D27" s="579"/>
      <c r="E27" s="579"/>
      <c r="F27" s="579"/>
      <c r="G27" s="579"/>
      <c r="H27" s="237" t="s">
        <v>297</v>
      </c>
      <c r="I27" s="236">
        <v>2</v>
      </c>
      <c r="J27" s="263"/>
      <c r="K27" s="238">
        <f t="shared" si="1"/>
        <v>0</v>
      </c>
    </row>
    <row r="28" spans="1:11" x14ac:dyDescent="0.25">
      <c r="A28" s="239">
        <v>23</v>
      </c>
      <c r="B28" s="237" t="s">
        <v>893</v>
      </c>
      <c r="C28" s="578" t="s">
        <v>894</v>
      </c>
      <c r="D28" s="579"/>
      <c r="E28" s="579"/>
      <c r="F28" s="579"/>
      <c r="G28" s="579"/>
      <c r="H28" s="237" t="s">
        <v>297</v>
      </c>
      <c r="I28" s="236">
        <v>6</v>
      </c>
      <c r="J28" s="263"/>
      <c r="K28" s="238">
        <f t="shared" si="1"/>
        <v>0</v>
      </c>
    </row>
    <row r="29" spans="1:11" x14ac:dyDescent="0.25">
      <c r="A29" s="239">
        <v>24</v>
      </c>
      <c r="B29" s="237" t="s">
        <v>895</v>
      </c>
      <c r="C29" s="578" t="s">
        <v>896</v>
      </c>
      <c r="D29" s="579"/>
      <c r="E29" s="579"/>
      <c r="F29" s="579"/>
      <c r="G29" s="579"/>
      <c r="H29" s="237" t="s">
        <v>297</v>
      </c>
      <c r="I29" s="236">
        <v>3</v>
      </c>
      <c r="J29" s="263"/>
      <c r="K29" s="238">
        <f t="shared" si="1"/>
        <v>0</v>
      </c>
    </row>
    <row r="30" spans="1:11" x14ac:dyDescent="0.25">
      <c r="A30" s="239">
        <v>25</v>
      </c>
      <c r="B30" s="237" t="s">
        <v>897</v>
      </c>
      <c r="C30" s="578" t="s">
        <v>898</v>
      </c>
      <c r="D30" s="579"/>
      <c r="E30" s="579"/>
      <c r="F30" s="579"/>
      <c r="G30" s="579"/>
      <c r="H30" s="237" t="s">
        <v>297</v>
      </c>
      <c r="I30" s="236">
        <v>2</v>
      </c>
      <c r="J30" s="263"/>
      <c r="K30" s="238">
        <f t="shared" si="1"/>
        <v>0</v>
      </c>
    </row>
    <row r="31" spans="1:11" x14ac:dyDescent="0.25">
      <c r="A31" s="239">
        <v>26</v>
      </c>
      <c r="B31" s="237" t="s">
        <v>899</v>
      </c>
      <c r="C31" s="578" t="s">
        <v>900</v>
      </c>
      <c r="D31" s="579"/>
      <c r="E31" s="579"/>
      <c r="F31" s="579"/>
      <c r="G31" s="579"/>
      <c r="H31" s="237" t="s">
        <v>297</v>
      </c>
      <c r="I31" s="236">
        <v>3</v>
      </c>
      <c r="J31" s="263"/>
      <c r="K31" s="238">
        <f t="shared" si="1"/>
        <v>0</v>
      </c>
    </row>
    <row r="32" spans="1:11" x14ac:dyDescent="0.25">
      <c r="A32" s="239">
        <v>27</v>
      </c>
      <c r="B32" s="237" t="s">
        <v>901</v>
      </c>
      <c r="C32" s="578" t="s">
        <v>902</v>
      </c>
      <c r="D32" s="579"/>
      <c r="E32" s="579"/>
      <c r="F32" s="579"/>
      <c r="G32" s="579"/>
      <c r="H32" s="237" t="s">
        <v>297</v>
      </c>
      <c r="I32" s="236">
        <v>1</v>
      </c>
      <c r="J32" s="263"/>
      <c r="K32" s="238">
        <f t="shared" si="1"/>
        <v>0</v>
      </c>
    </row>
    <row r="33" spans="1:11" x14ac:dyDescent="0.25">
      <c r="A33" s="239">
        <v>28</v>
      </c>
      <c r="B33" s="237" t="s">
        <v>903</v>
      </c>
      <c r="C33" s="578" t="s">
        <v>904</v>
      </c>
      <c r="D33" s="579"/>
      <c r="E33" s="579"/>
      <c r="F33" s="579"/>
      <c r="G33" s="579"/>
      <c r="H33" s="237" t="s">
        <v>297</v>
      </c>
      <c r="I33" s="236">
        <v>1</v>
      </c>
      <c r="J33" s="263"/>
      <c r="K33" s="238">
        <f t="shared" si="1"/>
        <v>0</v>
      </c>
    </row>
    <row r="34" spans="1:11" x14ac:dyDescent="0.25">
      <c r="A34" s="239">
        <v>29</v>
      </c>
      <c r="B34" s="237" t="s">
        <v>905</v>
      </c>
      <c r="C34" s="578" t="s">
        <v>906</v>
      </c>
      <c r="D34" s="579"/>
      <c r="E34" s="579"/>
      <c r="F34" s="579"/>
      <c r="G34" s="579"/>
      <c r="H34" s="237" t="s">
        <v>297</v>
      </c>
      <c r="I34" s="236">
        <v>1</v>
      </c>
      <c r="J34" s="263"/>
      <c r="K34" s="238">
        <f t="shared" si="1"/>
        <v>0</v>
      </c>
    </row>
    <row r="35" spans="1:11" x14ac:dyDescent="0.25">
      <c r="A35" s="239">
        <v>30</v>
      </c>
      <c r="B35" s="237" t="s">
        <v>907</v>
      </c>
      <c r="C35" s="578" t="s">
        <v>908</v>
      </c>
      <c r="D35" s="579"/>
      <c r="E35" s="579"/>
      <c r="F35" s="579"/>
      <c r="G35" s="579"/>
      <c r="H35" s="237" t="s">
        <v>180</v>
      </c>
      <c r="I35" s="236">
        <v>44</v>
      </c>
      <c r="J35" s="263"/>
      <c r="K35" s="238">
        <f t="shared" si="1"/>
        <v>0</v>
      </c>
    </row>
    <row r="36" spans="1:11" x14ac:dyDescent="0.25">
      <c r="A36" s="239">
        <v>31</v>
      </c>
      <c r="B36" s="237" t="s">
        <v>909</v>
      </c>
      <c r="C36" s="578" t="s">
        <v>910</v>
      </c>
      <c r="D36" s="579"/>
      <c r="E36" s="579"/>
      <c r="F36" s="579"/>
      <c r="G36" s="579"/>
      <c r="H36" s="237" t="s">
        <v>180</v>
      </c>
      <c r="I36" s="236">
        <v>36</v>
      </c>
      <c r="J36" s="263"/>
      <c r="K36" s="238">
        <f t="shared" si="1"/>
        <v>0</v>
      </c>
    </row>
    <row r="37" spans="1:11" x14ac:dyDescent="0.25">
      <c r="A37" s="239">
        <v>32</v>
      </c>
      <c r="B37" s="237" t="s">
        <v>911</v>
      </c>
      <c r="C37" s="578" t="s">
        <v>912</v>
      </c>
      <c r="D37" s="579"/>
      <c r="E37" s="579"/>
      <c r="F37" s="579"/>
      <c r="G37" s="579"/>
      <c r="H37" s="237" t="s">
        <v>180</v>
      </c>
      <c r="I37" s="236">
        <v>8</v>
      </c>
      <c r="J37" s="263"/>
      <c r="K37" s="238">
        <f t="shared" si="1"/>
        <v>0</v>
      </c>
    </row>
    <row r="38" spans="1:11" x14ac:dyDescent="0.25">
      <c r="A38" s="239">
        <v>33</v>
      </c>
      <c r="B38" s="237" t="s">
        <v>913</v>
      </c>
      <c r="C38" s="578" t="s">
        <v>914</v>
      </c>
      <c r="D38" s="579"/>
      <c r="E38" s="579"/>
      <c r="F38" s="579"/>
      <c r="G38" s="579"/>
      <c r="H38" s="237" t="s">
        <v>180</v>
      </c>
      <c r="I38" s="236">
        <v>44</v>
      </c>
      <c r="J38" s="263"/>
      <c r="K38" s="238">
        <f t="shared" si="1"/>
        <v>0</v>
      </c>
    </row>
    <row r="39" spans="1:11" x14ac:dyDescent="0.25">
      <c r="A39" s="239">
        <v>34</v>
      </c>
      <c r="B39" s="237" t="s">
        <v>915</v>
      </c>
      <c r="C39" s="578" t="s">
        <v>916</v>
      </c>
      <c r="D39" s="579"/>
      <c r="E39" s="579"/>
      <c r="F39" s="579"/>
      <c r="G39" s="579"/>
      <c r="H39" s="237" t="s">
        <v>180</v>
      </c>
      <c r="I39" s="236">
        <v>10</v>
      </c>
      <c r="J39" s="263"/>
      <c r="K39" s="238">
        <f t="shared" si="1"/>
        <v>0</v>
      </c>
    </row>
    <row r="40" spans="1:11" x14ac:dyDescent="0.25">
      <c r="A40" s="239">
        <v>35</v>
      </c>
      <c r="B40" s="237" t="s">
        <v>917</v>
      </c>
      <c r="C40" s="578" t="s">
        <v>918</v>
      </c>
      <c r="D40" s="579"/>
      <c r="E40" s="579"/>
      <c r="F40" s="579"/>
      <c r="G40" s="579"/>
      <c r="H40" s="237" t="s">
        <v>180</v>
      </c>
      <c r="I40" s="236">
        <v>26</v>
      </c>
      <c r="J40" s="263"/>
      <c r="K40" s="238">
        <f t="shared" si="1"/>
        <v>0</v>
      </c>
    </row>
    <row r="41" spans="1:11" x14ac:dyDescent="0.25">
      <c r="A41" s="239">
        <v>36</v>
      </c>
      <c r="B41" s="237" t="s">
        <v>919</v>
      </c>
      <c r="C41" s="578" t="s">
        <v>920</v>
      </c>
      <c r="D41" s="579"/>
      <c r="E41" s="579"/>
      <c r="F41" s="579"/>
      <c r="G41" s="579"/>
      <c r="H41" s="237" t="s">
        <v>180</v>
      </c>
      <c r="I41" s="236">
        <v>8</v>
      </c>
      <c r="J41" s="263"/>
      <c r="K41" s="238">
        <f t="shared" si="1"/>
        <v>0</v>
      </c>
    </row>
    <row r="42" spans="1:11" x14ac:dyDescent="0.25">
      <c r="A42" s="239">
        <v>37</v>
      </c>
      <c r="B42" s="237" t="s">
        <v>921</v>
      </c>
      <c r="C42" s="578" t="s">
        <v>922</v>
      </c>
      <c r="D42" s="579"/>
      <c r="E42" s="579"/>
      <c r="F42" s="579"/>
      <c r="G42" s="579"/>
      <c r="H42" s="237" t="s">
        <v>180</v>
      </c>
      <c r="I42" s="236">
        <v>3</v>
      </c>
      <c r="J42" s="263"/>
      <c r="K42" s="238">
        <f t="shared" si="1"/>
        <v>0</v>
      </c>
    </row>
    <row r="43" spans="1:11" x14ac:dyDescent="0.25">
      <c r="A43" s="239">
        <v>38</v>
      </c>
      <c r="B43" s="237" t="s">
        <v>923</v>
      </c>
      <c r="C43" s="578" t="s">
        <v>924</v>
      </c>
      <c r="D43" s="579"/>
      <c r="E43" s="579"/>
      <c r="F43" s="579"/>
      <c r="G43" s="579"/>
      <c r="H43" s="237" t="s">
        <v>297</v>
      </c>
      <c r="I43" s="236">
        <v>3</v>
      </c>
      <c r="J43" s="263"/>
      <c r="K43" s="238">
        <f t="shared" si="1"/>
        <v>0</v>
      </c>
    </row>
    <row r="44" spans="1:11" x14ac:dyDescent="0.25">
      <c r="A44" s="239">
        <v>39</v>
      </c>
      <c r="B44" s="237" t="s">
        <v>925</v>
      </c>
      <c r="C44" s="578" t="s">
        <v>926</v>
      </c>
      <c r="D44" s="579"/>
      <c r="E44" s="579"/>
      <c r="F44" s="579"/>
      <c r="G44" s="579"/>
      <c r="H44" s="237" t="s">
        <v>297</v>
      </c>
      <c r="I44" s="236">
        <v>9</v>
      </c>
      <c r="J44" s="263"/>
      <c r="K44" s="238">
        <f t="shared" si="1"/>
        <v>0</v>
      </c>
    </row>
    <row r="45" spans="1:11" x14ac:dyDescent="0.25">
      <c r="A45" s="239">
        <v>40</v>
      </c>
      <c r="B45" s="237" t="s">
        <v>927</v>
      </c>
      <c r="C45" s="578" t="s">
        <v>928</v>
      </c>
      <c r="D45" s="579"/>
      <c r="E45" s="579"/>
      <c r="F45" s="579"/>
      <c r="G45" s="579"/>
      <c r="H45" s="237" t="s">
        <v>297</v>
      </c>
      <c r="I45" s="236">
        <v>3</v>
      </c>
      <c r="J45" s="263"/>
      <c r="K45" s="238">
        <f t="shared" si="1"/>
        <v>0</v>
      </c>
    </row>
    <row r="46" spans="1:11" x14ac:dyDescent="0.25">
      <c r="A46" s="241">
        <v>41</v>
      </c>
      <c r="B46" s="246" t="s">
        <v>929</v>
      </c>
      <c r="C46" s="580" t="s">
        <v>930</v>
      </c>
      <c r="D46" s="581"/>
      <c r="E46" s="581"/>
      <c r="F46" s="581"/>
      <c r="G46" s="581"/>
      <c r="H46" s="246" t="s">
        <v>0</v>
      </c>
      <c r="I46" s="264"/>
      <c r="J46" s="264"/>
      <c r="K46" s="245">
        <f t="shared" si="1"/>
        <v>0</v>
      </c>
    </row>
  </sheetData>
  <sheetProtection algorithmName="SHA-512" hashValue="7ynUIR26oFKQ42LP0b2niymoVrj34b1M+uo8cQRA0bUm7b+LalDC25Lp42aO2mJTakN1MaUau4nuzm5sPAViqA==" saltValue="eG50CepeuWliDhFfd4Pq4Q==" spinCount="100000" sheet="1" objects="1" scenarios="1"/>
  <mergeCells count="46">
    <mergeCell ref="C3:G3"/>
    <mergeCell ref="C2:G2"/>
    <mergeCell ref="A1:K1"/>
    <mergeCell ref="C4:G4"/>
    <mergeCell ref="C5:G5"/>
    <mergeCell ref="C6:G6"/>
    <mergeCell ref="C7:G7"/>
    <mergeCell ref="C8:G8"/>
    <mergeCell ref="C9:G9"/>
    <mergeCell ref="C10:G10"/>
    <mergeCell ref="C11:G11"/>
    <mergeCell ref="C12:G12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6:G46"/>
    <mergeCell ref="C40:G40"/>
    <mergeCell ref="C41:G41"/>
    <mergeCell ref="C42:G42"/>
    <mergeCell ref="C43:G43"/>
    <mergeCell ref="C44:G44"/>
    <mergeCell ref="C45:G45"/>
  </mergeCells>
  <pageMargins left="0.7" right="0.7" top="0.78740157499999996" bottom="0.78740157499999996" header="0.3" footer="0.3"/>
  <pageSetup paperSize="9" scale="88" orientation="portrait" horizontalDpi="4294967293" r:id="rId1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2"/>
  <sheetViews>
    <sheetView topLeftCell="A22" zoomScaleNormal="100" workbookViewId="0">
      <selection activeCell="C32" sqref="C32"/>
    </sheetView>
  </sheetViews>
  <sheetFormatPr defaultRowHeight="13.2" x14ac:dyDescent="0.25"/>
  <cols>
    <col min="3" max="3" width="51.33203125" customWidth="1"/>
    <col min="7" max="7" width="16.109375" customWidth="1"/>
    <col min="9" max="9" width="15" customWidth="1"/>
    <col min="11" max="11" width="14.44140625" customWidth="1"/>
  </cols>
  <sheetData>
    <row r="1" spans="1:11" x14ac:dyDescent="0.25">
      <c r="A1" s="265"/>
      <c r="B1" s="266"/>
      <c r="C1" s="265"/>
      <c r="D1" s="265"/>
      <c r="E1" s="267"/>
      <c r="F1" s="268"/>
      <c r="G1" s="267"/>
      <c r="H1" s="267"/>
      <c r="I1" s="267"/>
      <c r="J1" s="267"/>
      <c r="K1" s="269"/>
    </row>
    <row r="2" spans="1:11" ht="21" x14ac:dyDescent="0.25">
      <c r="A2" s="270" t="s">
        <v>776</v>
      </c>
      <c r="B2" s="271"/>
      <c r="C2" s="272"/>
      <c r="D2" s="272"/>
      <c r="E2" s="273"/>
      <c r="F2" s="274"/>
      <c r="G2" s="273"/>
      <c r="H2" s="273"/>
      <c r="I2" s="275"/>
      <c r="J2" s="275"/>
      <c r="K2" s="276">
        <v>36526</v>
      </c>
    </row>
    <row r="3" spans="1:11" ht="15.6" x14ac:dyDescent="0.3">
      <c r="A3" s="277" t="s">
        <v>777</v>
      </c>
      <c r="B3" s="278"/>
      <c r="C3" s="279" t="s">
        <v>778</v>
      </c>
      <c r="D3" s="280"/>
      <c r="E3" s="281"/>
      <c r="F3" s="282"/>
      <c r="G3" s="283"/>
      <c r="H3" s="284"/>
      <c r="I3" s="285" t="s">
        <v>779</v>
      </c>
      <c r="J3" s="285"/>
      <c r="K3" s="286"/>
    </row>
    <row r="4" spans="1:11" ht="14.4" thickBot="1" x14ac:dyDescent="0.3">
      <c r="A4" s="277" t="s">
        <v>780</v>
      </c>
      <c r="B4" s="278"/>
      <c r="C4" s="287" t="s">
        <v>781</v>
      </c>
      <c r="D4" s="280"/>
      <c r="E4" s="281"/>
      <c r="F4" s="282"/>
      <c r="G4" s="283"/>
      <c r="H4" s="283"/>
      <c r="I4" s="275"/>
      <c r="J4" s="275"/>
      <c r="K4" s="288"/>
    </row>
    <row r="5" spans="1:11" ht="16.2" thickBot="1" x14ac:dyDescent="0.35">
      <c r="A5" s="277" t="s">
        <v>782</v>
      </c>
      <c r="B5" s="278"/>
      <c r="C5" s="289" t="s">
        <v>783</v>
      </c>
      <c r="D5" s="290" t="s">
        <v>784</v>
      </c>
      <c r="E5" s="291"/>
      <c r="F5" s="292"/>
      <c r="G5" s="293">
        <f>G8+G11+G19+G22+G24+G26</f>
        <v>0</v>
      </c>
      <c r="H5" s="294"/>
      <c r="I5" s="293">
        <f>I8+I11+I19+I22+I24+I26</f>
        <v>0</v>
      </c>
      <c r="J5" s="293"/>
      <c r="K5" s="295">
        <f>I5+G5</f>
        <v>0</v>
      </c>
    </row>
    <row r="6" spans="1:11" ht="15.6" x14ac:dyDescent="0.25">
      <c r="A6" s="296"/>
      <c r="B6" s="297"/>
      <c r="C6" s="298"/>
      <c r="D6" s="299"/>
      <c r="E6" s="300"/>
      <c r="F6" s="301"/>
      <c r="G6" s="302"/>
      <c r="H6" s="303"/>
      <c r="I6" s="302"/>
      <c r="J6" s="293"/>
      <c r="K6" s="304"/>
    </row>
    <row r="7" spans="1:11" ht="19.8" thickBot="1" x14ac:dyDescent="0.3">
      <c r="A7" s="305" t="s">
        <v>785</v>
      </c>
      <c r="B7" s="305" t="s">
        <v>786</v>
      </c>
      <c r="C7" s="306" t="s">
        <v>105</v>
      </c>
      <c r="D7" s="306" t="s">
        <v>106</v>
      </c>
      <c r="E7" s="307" t="s">
        <v>107</v>
      </c>
      <c r="F7" s="308" t="s">
        <v>787</v>
      </c>
      <c r="G7" s="307" t="s">
        <v>788</v>
      </c>
      <c r="H7" s="307" t="s">
        <v>789</v>
      </c>
      <c r="I7" s="309" t="s">
        <v>790</v>
      </c>
      <c r="J7" s="310"/>
      <c r="K7" s="311" t="s">
        <v>791</v>
      </c>
    </row>
    <row r="8" spans="1:11" ht="13.8" x14ac:dyDescent="0.25">
      <c r="A8" s="312" t="s">
        <v>792</v>
      </c>
      <c r="B8" s="313"/>
      <c r="C8" s="314" t="s">
        <v>793</v>
      </c>
      <c r="D8" s="315" t="s">
        <v>794</v>
      </c>
      <c r="E8" s="316" t="s">
        <v>795</v>
      </c>
      <c r="F8" s="317"/>
      <c r="G8" s="318">
        <f>SUM(G9:G10)</f>
        <v>0</v>
      </c>
      <c r="H8" s="317"/>
      <c r="I8" s="319">
        <f>SUM(I9:I10)</f>
        <v>0</v>
      </c>
      <c r="J8" s="320"/>
      <c r="K8" s="321">
        <f>SUM(K9:K10)</f>
        <v>0</v>
      </c>
    </row>
    <row r="9" spans="1:11" ht="40.200000000000003" customHeight="1" x14ac:dyDescent="0.25">
      <c r="A9" s="322">
        <v>1</v>
      </c>
      <c r="B9" s="323">
        <v>1</v>
      </c>
      <c r="C9" s="324" t="s">
        <v>796</v>
      </c>
      <c r="D9" s="325" t="s">
        <v>473</v>
      </c>
      <c r="E9" s="326">
        <v>1</v>
      </c>
      <c r="F9" s="334"/>
      <c r="G9" s="326">
        <f>F9*E9</f>
        <v>0</v>
      </c>
      <c r="H9" s="334"/>
      <c r="I9" s="326">
        <f>H9*E9</f>
        <v>0</v>
      </c>
      <c r="J9" s="327"/>
      <c r="K9" s="328">
        <f>I9+G9</f>
        <v>0</v>
      </c>
    </row>
    <row r="10" spans="1:11" ht="40.200000000000003" customHeight="1" x14ac:dyDescent="0.25">
      <c r="A10" s="322">
        <v>2</v>
      </c>
      <c r="B10" s="323">
        <v>1</v>
      </c>
      <c r="C10" s="324" t="s">
        <v>797</v>
      </c>
      <c r="D10" s="325" t="s">
        <v>473</v>
      </c>
      <c r="E10" s="326">
        <v>1</v>
      </c>
      <c r="F10" s="334"/>
      <c r="G10" s="326">
        <f>F10*E10</f>
        <v>0</v>
      </c>
      <c r="H10" s="334"/>
      <c r="I10" s="326">
        <f>H10*E10</f>
        <v>0</v>
      </c>
      <c r="J10" s="327"/>
      <c r="K10" s="328">
        <f>I10+G10</f>
        <v>0</v>
      </c>
    </row>
    <row r="11" spans="1:11" ht="40.200000000000003" customHeight="1" x14ac:dyDescent="0.25">
      <c r="A11" s="312" t="s">
        <v>798</v>
      </c>
      <c r="B11" s="329"/>
      <c r="C11" s="314" t="s">
        <v>799</v>
      </c>
      <c r="D11" s="315" t="s">
        <v>794</v>
      </c>
      <c r="E11" s="316" t="s">
        <v>795</v>
      </c>
      <c r="F11" s="317"/>
      <c r="G11" s="318">
        <f>SUM(G12:G18)</f>
        <v>0</v>
      </c>
      <c r="H11" s="317"/>
      <c r="I11" s="319">
        <f>SUM(I12:I18)</f>
        <v>0</v>
      </c>
      <c r="J11" s="320"/>
      <c r="K11" s="330">
        <f>SUM(K12:K18)</f>
        <v>0</v>
      </c>
    </row>
    <row r="12" spans="1:11" ht="40.200000000000003" customHeight="1" x14ac:dyDescent="0.25">
      <c r="A12" s="322">
        <v>3</v>
      </c>
      <c r="B12" s="323">
        <v>2</v>
      </c>
      <c r="C12" s="324" t="s">
        <v>800</v>
      </c>
      <c r="D12" s="325" t="s">
        <v>801</v>
      </c>
      <c r="E12" s="326">
        <v>20</v>
      </c>
      <c r="F12" s="334"/>
      <c r="G12" s="326">
        <f>F12*E12</f>
        <v>0</v>
      </c>
      <c r="H12" s="334"/>
      <c r="I12" s="326">
        <f>H12*E12</f>
        <v>0</v>
      </c>
      <c r="J12" s="327"/>
      <c r="K12" s="328">
        <f>I12+G12</f>
        <v>0</v>
      </c>
    </row>
    <row r="13" spans="1:11" ht="40.200000000000003" customHeight="1" x14ac:dyDescent="0.25">
      <c r="A13" s="322">
        <v>4</v>
      </c>
      <c r="B13" s="323">
        <v>2</v>
      </c>
      <c r="C13" s="324" t="s">
        <v>802</v>
      </c>
      <c r="D13" s="325" t="s">
        <v>801</v>
      </c>
      <c r="E13" s="326">
        <v>80</v>
      </c>
      <c r="F13" s="334"/>
      <c r="G13" s="326">
        <f t="shared" ref="G13:G18" si="0">F13*E13</f>
        <v>0</v>
      </c>
      <c r="H13" s="334"/>
      <c r="I13" s="326">
        <f t="shared" ref="I13:I18" si="1">H13*E13</f>
        <v>0</v>
      </c>
      <c r="J13" s="327"/>
      <c r="K13" s="328">
        <f t="shared" ref="K13:K18" si="2">I13+G13</f>
        <v>0</v>
      </c>
    </row>
    <row r="14" spans="1:11" ht="40.200000000000003" customHeight="1" x14ac:dyDescent="0.25">
      <c r="A14" s="322">
        <v>5</v>
      </c>
      <c r="B14" s="323">
        <v>2</v>
      </c>
      <c r="C14" s="324" t="s">
        <v>803</v>
      </c>
      <c r="D14" s="325" t="s">
        <v>801</v>
      </c>
      <c r="E14" s="326">
        <v>10</v>
      </c>
      <c r="F14" s="334"/>
      <c r="G14" s="326">
        <f t="shared" si="0"/>
        <v>0</v>
      </c>
      <c r="H14" s="334"/>
      <c r="I14" s="326">
        <f t="shared" si="1"/>
        <v>0</v>
      </c>
      <c r="J14" s="327"/>
      <c r="K14" s="328">
        <f t="shared" si="2"/>
        <v>0</v>
      </c>
    </row>
    <row r="15" spans="1:11" ht="40.200000000000003" customHeight="1" x14ac:dyDescent="0.25">
      <c r="A15" s="322">
        <v>6</v>
      </c>
      <c r="B15" s="323">
        <v>2</v>
      </c>
      <c r="C15" s="324" t="s">
        <v>1022</v>
      </c>
      <c r="D15" s="325" t="s">
        <v>597</v>
      </c>
      <c r="E15" s="326">
        <v>6</v>
      </c>
      <c r="F15" s="334"/>
      <c r="G15" s="326">
        <f t="shared" si="0"/>
        <v>0</v>
      </c>
      <c r="H15" s="334"/>
      <c r="I15" s="326">
        <f t="shared" si="1"/>
        <v>0</v>
      </c>
      <c r="J15" s="327"/>
      <c r="K15" s="328">
        <f t="shared" si="2"/>
        <v>0</v>
      </c>
    </row>
    <row r="16" spans="1:11" ht="40.200000000000003" customHeight="1" x14ac:dyDescent="0.25">
      <c r="A16" s="322">
        <v>7</v>
      </c>
      <c r="B16" s="323">
        <v>2</v>
      </c>
      <c r="C16" s="324" t="s">
        <v>804</v>
      </c>
      <c r="D16" s="325" t="s">
        <v>801</v>
      </c>
      <c r="E16" s="326">
        <v>35</v>
      </c>
      <c r="F16" s="334"/>
      <c r="G16" s="326">
        <f t="shared" si="0"/>
        <v>0</v>
      </c>
      <c r="H16" s="334"/>
      <c r="I16" s="326">
        <f t="shared" si="1"/>
        <v>0</v>
      </c>
      <c r="J16" s="327"/>
      <c r="K16" s="328">
        <f t="shared" si="2"/>
        <v>0</v>
      </c>
    </row>
    <row r="17" spans="1:11" ht="40.200000000000003" customHeight="1" x14ac:dyDescent="0.25">
      <c r="A17" s="322">
        <v>8</v>
      </c>
      <c r="B17" s="323">
        <v>2</v>
      </c>
      <c r="C17" s="324" t="s">
        <v>805</v>
      </c>
      <c r="D17" s="325" t="s">
        <v>801</v>
      </c>
      <c r="E17" s="326">
        <v>29</v>
      </c>
      <c r="F17" s="334"/>
      <c r="G17" s="326">
        <f t="shared" si="0"/>
        <v>0</v>
      </c>
      <c r="H17" s="334"/>
      <c r="I17" s="326">
        <f t="shared" si="1"/>
        <v>0</v>
      </c>
      <c r="J17" s="327"/>
      <c r="K17" s="328">
        <f t="shared" si="2"/>
        <v>0</v>
      </c>
    </row>
    <row r="18" spans="1:11" ht="40.200000000000003" customHeight="1" x14ac:dyDescent="0.25">
      <c r="A18" s="322">
        <v>9</v>
      </c>
      <c r="B18" s="323">
        <v>2</v>
      </c>
      <c r="C18" s="324" t="s">
        <v>964</v>
      </c>
      <c r="D18" s="325" t="s">
        <v>801</v>
      </c>
      <c r="E18" s="326">
        <v>18</v>
      </c>
      <c r="F18" s="334"/>
      <c r="G18" s="326">
        <f t="shared" si="0"/>
        <v>0</v>
      </c>
      <c r="H18" s="334"/>
      <c r="I18" s="326">
        <f t="shared" si="1"/>
        <v>0</v>
      </c>
      <c r="J18" s="327"/>
      <c r="K18" s="328">
        <f t="shared" si="2"/>
        <v>0</v>
      </c>
    </row>
    <row r="19" spans="1:11" ht="40.200000000000003" customHeight="1" x14ac:dyDescent="0.25">
      <c r="A19" s="312" t="s">
        <v>806</v>
      </c>
      <c r="B19" s="329"/>
      <c r="C19" s="314" t="s">
        <v>807</v>
      </c>
      <c r="D19" s="315" t="s">
        <v>794</v>
      </c>
      <c r="E19" s="316" t="s">
        <v>795</v>
      </c>
      <c r="F19" s="317"/>
      <c r="G19" s="318">
        <f>SUM(G20:G21)</f>
        <v>0</v>
      </c>
      <c r="H19" s="317"/>
      <c r="I19" s="319">
        <f>SUM(I20:I21)</f>
        <v>0</v>
      </c>
      <c r="J19" s="320"/>
      <c r="K19" s="330">
        <f>SUM(K20:K21)</f>
        <v>0</v>
      </c>
    </row>
    <row r="20" spans="1:11" ht="40.200000000000003" customHeight="1" x14ac:dyDescent="0.25">
      <c r="A20" s="322">
        <v>10</v>
      </c>
      <c r="B20" s="323">
        <v>3</v>
      </c>
      <c r="C20" s="331" t="s">
        <v>808</v>
      </c>
      <c r="D20" s="325" t="s">
        <v>597</v>
      </c>
      <c r="E20" s="326">
        <v>2</v>
      </c>
      <c r="F20" s="334"/>
      <c r="G20" s="326">
        <f>F20*E20</f>
        <v>0</v>
      </c>
      <c r="H20" s="334"/>
      <c r="I20" s="326">
        <f>H20*E20</f>
        <v>0</v>
      </c>
      <c r="J20" s="327"/>
      <c r="K20" s="328">
        <f>I20+G20</f>
        <v>0</v>
      </c>
    </row>
    <row r="21" spans="1:11" ht="40.200000000000003" customHeight="1" x14ac:dyDescent="0.25">
      <c r="A21" s="322">
        <v>11</v>
      </c>
      <c r="B21" s="323">
        <v>3</v>
      </c>
      <c r="C21" s="331" t="s">
        <v>1019</v>
      </c>
      <c r="D21" s="332" t="s">
        <v>597</v>
      </c>
      <c r="E21" s="333">
        <v>2</v>
      </c>
      <c r="F21" s="334"/>
      <c r="G21" s="326">
        <f>F21*E21</f>
        <v>0</v>
      </c>
      <c r="H21" s="334"/>
      <c r="I21" s="326">
        <f>H21*E21</f>
        <v>0</v>
      </c>
      <c r="J21" s="327"/>
      <c r="K21" s="328">
        <f>I21+G21</f>
        <v>0</v>
      </c>
    </row>
    <row r="22" spans="1:11" ht="40.200000000000003" customHeight="1" x14ac:dyDescent="0.25">
      <c r="A22" s="312" t="s">
        <v>809</v>
      </c>
      <c r="B22" s="329"/>
      <c r="C22" s="314" t="s">
        <v>810</v>
      </c>
      <c r="D22" s="315" t="s">
        <v>794</v>
      </c>
      <c r="E22" s="316" t="s">
        <v>795</v>
      </c>
      <c r="F22" s="317"/>
      <c r="G22" s="318">
        <f>SUM(G23)</f>
        <v>0</v>
      </c>
      <c r="H22" s="317"/>
      <c r="I22" s="319">
        <f>SUM(I23)</f>
        <v>0</v>
      </c>
      <c r="J22" s="320"/>
      <c r="K22" s="330">
        <f>SUM(K23)</f>
        <v>0</v>
      </c>
    </row>
    <row r="23" spans="1:11" ht="40.200000000000003" customHeight="1" x14ac:dyDescent="0.25">
      <c r="A23" s="322">
        <v>12</v>
      </c>
      <c r="B23" s="323">
        <v>4</v>
      </c>
      <c r="C23" s="331" t="s">
        <v>811</v>
      </c>
      <c r="D23" s="332" t="s">
        <v>597</v>
      </c>
      <c r="E23" s="333">
        <v>11</v>
      </c>
      <c r="F23" s="334"/>
      <c r="G23" s="326">
        <f>F23*E23</f>
        <v>0</v>
      </c>
      <c r="H23" s="334"/>
      <c r="I23" s="326">
        <f>H23*E23</f>
        <v>0</v>
      </c>
      <c r="J23" s="327"/>
      <c r="K23" s="328">
        <f>I23+G23</f>
        <v>0</v>
      </c>
    </row>
    <row r="24" spans="1:11" ht="40.200000000000003" customHeight="1" x14ac:dyDescent="0.25">
      <c r="A24" s="312" t="s">
        <v>812</v>
      </c>
      <c r="B24" s="329"/>
      <c r="C24" s="314" t="s">
        <v>813</v>
      </c>
      <c r="D24" s="315" t="s">
        <v>794</v>
      </c>
      <c r="E24" s="316" t="s">
        <v>795</v>
      </c>
      <c r="F24" s="317"/>
      <c r="G24" s="318">
        <f>SUM(G25)</f>
        <v>0</v>
      </c>
      <c r="H24" s="317"/>
      <c r="I24" s="319">
        <f>SUM(I25)</f>
        <v>0</v>
      </c>
      <c r="J24" s="320"/>
      <c r="K24" s="330">
        <f>SUM(K25)</f>
        <v>0</v>
      </c>
    </row>
    <row r="25" spans="1:11" ht="40.200000000000003" customHeight="1" x14ac:dyDescent="0.25">
      <c r="A25" s="322">
        <v>13</v>
      </c>
      <c r="B25" s="323">
        <v>5</v>
      </c>
      <c r="C25" s="324" t="s">
        <v>814</v>
      </c>
      <c r="D25" s="325" t="s">
        <v>801</v>
      </c>
      <c r="E25" s="326">
        <v>35</v>
      </c>
      <c r="F25" s="334"/>
      <c r="G25" s="326">
        <f>F25*E25</f>
        <v>0</v>
      </c>
      <c r="H25" s="334"/>
      <c r="I25" s="326">
        <f>H25*E25</f>
        <v>0</v>
      </c>
      <c r="J25" s="327"/>
      <c r="K25" s="328">
        <f>I25+G25</f>
        <v>0</v>
      </c>
    </row>
    <row r="26" spans="1:11" ht="40.200000000000003" customHeight="1" x14ac:dyDescent="0.25">
      <c r="A26" s="312" t="s">
        <v>815</v>
      </c>
      <c r="B26" s="329"/>
      <c r="C26" s="314" t="s">
        <v>816</v>
      </c>
      <c r="D26" s="315" t="s">
        <v>794</v>
      </c>
      <c r="E26" s="316" t="s">
        <v>795</v>
      </c>
      <c r="F26" s="317"/>
      <c r="G26" s="318">
        <f>SUM(G27:G32)</f>
        <v>0</v>
      </c>
      <c r="H26" s="317"/>
      <c r="I26" s="319">
        <f>SUM(I27:I32)</f>
        <v>0</v>
      </c>
      <c r="J26" s="320"/>
      <c r="K26" s="330">
        <f>SUM(K27:K32)</f>
        <v>0</v>
      </c>
    </row>
    <row r="27" spans="1:11" ht="40.200000000000003" customHeight="1" x14ac:dyDescent="0.25">
      <c r="A27" s="322">
        <v>14</v>
      </c>
      <c r="B27" s="323">
        <v>7</v>
      </c>
      <c r="C27" s="324" t="s">
        <v>817</v>
      </c>
      <c r="D27" s="325" t="s">
        <v>473</v>
      </c>
      <c r="E27" s="326">
        <v>1</v>
      </c>
      <c r="F27" s="334"/>
      <c r="G27" s="326">
        <f>F27*E27</f>
        <v>0</v>
      </c>
      <c r="H27" s="326"/>
      <c r="I27" s="326">
        <f>H27*E27</f>
        <v>0</v>
      </c>
      <c r="J27" s="327"/>
      <c r="K27" s="328">
        <f>I27+G27</f>
        <v>0</v>
      </c>
    </row>
    <row r="28" spans="1:11" ht="40.200000000000003" customHeight="1" x14ac:dyDescent="0.25">
      <c r="A28" s="322">
        <v>15</v>
      </c>
      <c r="B28" s="323">
        <v>7</v>
      </c>
      <c r="C28" s="324" t="s">
        <v>818</v>
      </c>
      <c r="D28" s="325" t="s">
        <v>473</v>
      </c>
      <c r="E28" s="326">
        <v>1</v>
      </c>
      <c r="F28" s="334"/>
      <c r="G28" s="326">
        <f t="shared" ref="G28:G32" si="3">F28*E28</f>
        <v>0</v>
      </c>
      <c r="H28" s="326"/>
      <c r="I28" s="326">
        <f t="shared" ref="I28:I32" si="4">H28*E28</f>
        <v>0</v>
      </c>
      <c r="J28" s="327"/>
      <c r="K28" s="328">
        <f t="shared" ref="K28:K32" si="5">I28+G28</f>
        <v>0</v>
      </c>
    </row>
    <row r="29" spans="1:11" ht="40.200000000000003" customHeight="1" x14ac:dyDescent="0.25">
      <c r="A29" s="322">
        <v>16</v>
      </c>
      <c r="B29" s="323">
        <v>7</v>
      </c>
      <c r="C29" s="324" t="s">
        <v>819</v>
      </c>
      <c r="D29" s="325" t="s">
        <v>473</v>
      </c>
      <c r="E29" s="326">
        <v>1</v>
      </c>
      <c r="F29" s="334"/>
      <c r="G29" s="326">
        <f t="shared" si="3"/>
        <v>0</v>
      </c>
      <c r="H29" s="326"/>
      <c r="I29" s="326">
        <f t="shared" si="4"/>
        <v>0</v>
      </c>
      <c r="J29" s="327"/>
      <c r="K29" s="328">
        <f t="shared" si="5"/>
        <v>0</v>
      </c>
    </row>
    <row r="30" spans="1:11" ht="40.200000000000003" customHeight="1" x14ac:dyDescent="0.25">
      <c r="A30" s="322">
        <v>17</v>
      </c>
      <c r="B30" s="323">
        <v>7</v>
      </c>
      <c r="C30" s="324" t="s">
        <v>820</v>
      </c>
      <c r="D30" s="325" t="s">
        <v>473</v>
      </c>
      <c r="E30" s="326">
        <v>1</v>
      </c>
      <c r="F30" s="334"/>
      <c r="G30" s="326">
        <f t="shared" si="3"/>
        <v>0</v>
      </c>
      <c r="H30" s="326"/>
      <c r="I30" s="326">
        <f t="shared" si="4"/>
        <v>0</v>
      </c>
      <c r="J30" s="327"/>
      <c r="K30" s="328">
        <f t="shared" si="5"/>
        <v>0</v>
      </c>
    </row>
    <row r="31" spans="1:11" ht="40.200000000000003" customHeight="1" x14ac:dyDescent="0.25">
      <c r="A31" s="322">
        <v>18</v>
      </c>
      <c r="B31" s="323">
        <v>7</v>
      </c>
      <c r="C31" s="324" t="s">
        <v>821</v>
      </c>
      <c r="D31" s="325" t="s">
        <v>473</v>
      </c>
      <c r="E31" s="326">
        <v>1</v>
      </c>
      <c r="F31" s="334"/>
      <c r="G31" s="326">
        <f t="shared" si="3"/>
        <v>0</v>
      </c>
      <c r="H31" s="326"/>
      <c r="I31" s="326">
        <f t="shared" si="4"/>
        <v>0</v>
      </c>
      <c r="J31" s="327"/>
      <c r="K31" s="328">
        <f t="shared" si="5"/>
        <v>0</v>
      </c>
    </row>
    <row r="32" spans="1:11" ht="40.200000000000003" customHeight="1" x14ac:dyDescent="0.25">
      <c r="A32" s="322">
        <v>19</v>
      </c>
      <c r="B32" s="323">
        <v>7</v>
      </c>
      <c r="C32" s="324" t="s">
        <v>822</v>
      </c>
      <c r="D32" s="325" t="s">
        <v>473</v>
      </c>
      <c r="E32" s="326">
        <v>1</v>
      </c>
      <c r="F32" s="334"/>
      <c r="G32" s="326">
        <f t="shared" si="3"/>
        <v>0</v>
      </c>
      <c r="H32" s="326"/>
      <c r="I32" s="326">
        <f t="shared" si="4"/>
        <v>0</v>
      </c>
      <c r="J32" s="327"/>
      <c r="K32" s="328">
        <f t="shared" si="5"/>
        <v>0</v>
      </c>
    </row>
  </sheetData>
  <sheetProtection algorithmName="SHA-512" hashValue="JOIkDxeUYnO2Y/HXEGKiCqx6OYMr9U2IRKiDMLGgCZV2g+QqO9058TPQhJtY+c5PotpytT2CKSNtHNxjufgO+Q==" saltValue="Qm/qAVKD7Pi2AHrOFFDUVA==" spinCount="100000" sheet="1" objects="1" scenarios="1"/>
  <conditionalFormatting sqref="A9:A10 A12:A18 A20:A21 A23 A25 A27:A32">
    <cfRule type="expression" dxfId="5" priority="3">
      <formula>$F9&gt;0</formula>
    </cfRule>
  </conditionalFormatting>
  <conditionalFormatting sqref="A9:B10">
    <cfRule type="containsBlanks" dxfId="4" priority="2">
      <formula>LEN(TRIM(A9))=0</formula>
    </cfRule>
  </conditionalFormatting>
  <conditionalFormatting sqref="A12:B18 A20:B21 A23:B23 A25:B25 A27:B32">
    <cfRule type="containsBlanks" dxfId="3" priority="1">
      <formula>LEN(TRIM(A12))=0</formula>
    </cfRule>
  </conditionalFormatting>
  <conditionalFormatting sqref="C3:C4">
    <cfRule type="cellIs" dxfId="2" priority="6" operator="equal">
      <formula>0</formula>
    </cfRule>
  </conditionalFormatting>
  <conditionalFormatting sqref="D8:D32">
    <cfRule type="containsBlanks" dxfId="1" priority="4">
      <formula>LEN(TRIM(D8))=0</formula>
    </cfRule>
  </conditionalFormatting>
  <conditionalFormatting sqref="K3">
    <cfRule type="expression" dxfId="0" priority="5">
      <formula>$L$4&lt;$L$2</formula>
    </cfRule>
  </conditionalFormatting>
  <pageMargins left="0.7" right="0.7" top="0.78740157499999996" bottom="0.78740157499999996" header="0.3" footer="0.3"/>
  <pageSetup paperSize="9" scale="84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908"/>
  <sheetViews>
    <sheetView topLeftCell="A80" zoomScaleNormal="100" zoomScaleSheetLayoutView="100" workbookViewId="0">
      <selection activeCell="F48" sqref="F48"/>
    </sheetView>
  </sheetViews>
  <sheetFormatPr defaultColWidth="10" defaultRowHeight="13.2" x14ac:dyDescent="0.25"/>
  <cols>
    <col min="1" max="1" width="6.6640625" style="188" customWidth="1"/>
    <col min="2" max="2" width="12.5546875" style="188" customWidth="1"/>
    <col min="3" max="3" width="59.5546875" style="188" customWidth="1"/>
    <col min="4" max="4" width="3.88671875" style="189" customWidth="1"/>
    <col min="5" max="5" width="7.88671875" style="190" customWidth="1"/>
    <col min="6" max="6" width="12.44140625" style="191" customWidth="1"/>
    <col min="7" max="7" width="13.109375" style="190" customWidth="1"/>
    <col min="8" max="8" width="7.33203125" style="192" customWidth="1"/>
    <col min="9" max="9" width="12" style="193" customWidth="1"/>
    <col min="10" max="12" width="10" style="194"/>
    <col min="13" max="13" width="58" style="194" customWidth="1"/>
    <col min="14" max="256" width="10" style="194"/>
    <col min="257" max="257" width="6.6640625" style="194" customWidth="1"/>
    <col min="258" max="258" width="12" style="194" customWidth="1"/>
    <col min="259" max="259" width="59.5546875" style="194" customWidth="1"/>
    <col min="260" max="260" width="3.88671875" style="194" customWidth="1"/>
    <col min="261" max="261" width="7.88671875" style="194" customWidth="1"/>
    <col min="262" max="262" width="12.44140625" style="194" customWidth="1"/>
    <col min="263" max="263" width="13.109375" style="194" customWidth="1"/>
    <col min="264" max="264" width="7.33203125" style="194" customWidth="1"/>
    <col min="265" max="265" width="12" style="194" customWidth="1"/>
    <col min="266" max="268" width="10" style="194"/>
    <col min="269" max="269" width="58" style="194" customWidth="1"/>
    <col min="270" max="512" width="10" style="194"/>
    <col min="513" max="513" width="6.6640625" style="194" customWidth="1"/>
    <col min="514" max="514" width="12" style="194" customWidth="1"/>
    <col min="515" max="515" width="59.5546875" style="194" customWidth="1"/>
    <col min="516" max="516" width="3.88671875" style="194" customWidth="1"/>
    <col min="517" max="517" width="7.88671875" style="194" customWidth="1"/>
    <col min="518" max="518" width="12.44140625" style="194" customWidth="1"/>
    <col min="519" max="519" width="13.109375" style="194" customWidth="1"/>
    <col min="520" max="520" width="7.33203125" style="194" customWidth="1"/>
    <col min="521" max="521" width="12" style="194" customWidth="1"/>
    <col min="522" max="524" width="10" style="194"/>
    <col min="525" max="525" width="58" style="194" customWidth="1"/>
    <col min="526" max="768" width="10" style="194"/>
    <col min="769" max="769" width="6.6640625" style="194" customWidth="1"/>
    <col min="770" max="770" width="12" style="194" customWidth="1"/>
    <col min="771" max="771" width="59.5546875" style="194" customWidth="1"/>
    <col min="772" max="772" width="3.88671875" style="194" customWidth="1"/>
    <col min="773" max="773" width="7.88671875" style="194" customWidth="1"/>
    <col min="774" max="774" width="12.44140625" style="194" customWidth="1"/>
    <col min="775" max="775" width="13.109375" style="194" customWidth="1"/>
    <col min="776" max="776" width="7.33203125" style="194" customWidth="1"/>
    <col min="777" max="777" width="12" style="194" customWidth="1"/>
    <col min="778" max="780" width="10" style="194"/>
    <col min="781" max="781" width="58" style="194" customWidth="1"/>
    <col min="782" max="1024" width="10" style="194"/>
    <col min="1025" max="1025" width="6.6640625" style="194" customWidth="1"/>
    <col min="1026" max="1026" width="12" style="194" customWidth="1"/>
    <col min="1027" max="1027" width="59.5546875" style="194" customWidth="1"/>
    <col min="1028" max="1028" width="3.88671875" style="194" customWidth="1"/>
    <col min="1029" max="1029" width="7.88671875" style="194" customWidth="1"/>
    <col min="1030" max="1030" width="12.44140625" style="194" customWidth="1"/>
    <col min="1031" max="1031" width="13.109375" style="194" customWidth="1"/>
    <col min="1032" max="1032" width="7.33203125" style="194" customWidth="1"/>
    <col min="1033" max="1033" width="12" style="194" customWidth="1"/>
    <col min="1034" max="1036" width="10" style="194"/>
    <col min="1037" max="1037" width="58" style="194" customWidth="1"/>
    <col min="1038" max="1280" width="10" style="194"/>
    <col min="1281" max="1281" width="6.6640625" style="194" customWidth="1"/>
    <col min="1282" max="1282" width="12" style="194" customWidth="1"/>
    <col min="1283" max="1283" width="59.5546875" style="194" customWidth="1"/>
    <col min="1284" max="1284" width="3.88671875" style="194" customWidth="1"/>
    <col min="1285" max="1285" width="7.88671875" style="194" customWidth="1"/>
    <col min="1286" max="1286" width="12.44140625" style="194" customWidth="1"/>
    <col min="1287" max="1287" width="13.109375" style="194" customWidth="1"/>
    <col min="1288" max="1288" width="7.33203125" style="194" customWidth="1"/>
    <col min="1289" max="1289" width="12" style="194" customWidth="1"/>
    <col min="1290" max="1292" width="10" style="194"/>
    <col min="1293" max="1293" width="58" style="194" customWidth="1"/>
    <col min="1294" max="1536" width="10" style="194"/>
    <col min="1537" max="1537" width="6.6640625" style="194" customWidth="1"/>
    <col min="1538" max="1538" width="12" style="194" customWidth="1"/>
    <col min="1539" max="1539" width="59.5546875" style="194" customWidth="1"/>
    <col min="1540" max="1540" width="3.88671875" style="194" customWidth="1"/>
    <col min="1541" max="1541" width="7.88671875" style="194" customWidth="1"/>
    <col min="1542" max="1542" width="12.44140625" style="194" customWidth="1"/>
    <col min="1543" max="1543" width="13.109375" style="194" customWidth="1"/>
    <col min="1544" max="1544" width="7.33203125" style="194" customWidth="1"/>
    <col min="1545" max="1545" width="12" style="194" customWidth="1"/>
    <col min="1546" max="1548" width="10" style="194"/>
    <col min="1549" max="1549" width="58" style="194" customWidth="1"/>
    <col min="1550" max="1792" width="10" style="194"/>
    <col min="1793" max="1793" width="6.6640625" style="194" customWidth="1"/>
    <col min="1794" max="1794" width="12" style="194" customWidth="1"/>
    <col min="1795" max="1795" width="59.5546875" style="194" customWidth="1"/>
    <col min="1796" max="1796" width="3.88671875" style="194" customWidth="1"/>
    <col min="1797" max="1797" width="7.88671875" style="194" customWidth="1"/>
    <col min="1798" max="1798" width="12.44140625" style="194" customWidth="1"/>
    <col min="1799" max="1799" width="13.109375" style="194" customWidth="1"/>
    <col min="1800" max="1800" width="7.33203125" style="194" customWidth="1"/>
    <col min="1801" max="1801" width="12" style="194" customWidth="1"/>
    <col min="1802" max="1804" width="10" style="194"/>
    <col min="1805" max="1805" width="58" style="194" customWidth="1"/>
    <col min="1806" max="2048" width="10" style="194"/>
    <col min="2049" max="2049" width="6.6640625" style="194" customWidth="1"/>
    <col min="2050" max="2050" width="12" style="194" customWidth="1"/>
    <col min="2051" max="2051" width="59.5546875" style="194" customWidth="1"/>
    <col min="2052" max="2052" width="3.88671875" style="194" customWidth="1"/>
    <col min="2053" max="2053" width="7.88671875" style="194" customWidth="1"/>
    <col min="2054" max="2054" width="12.44140625" style="194" customWidth="1"/>
    <col min="2055" max="2055" width="13.109375" style="194" customWidth="1"/>
    <col min="2056" max="2056" width="7.33203125" style="194" customWidth="1"/>
    <col min="2057" max="2057" width="12" style="194" customWidth="1"/>
    <col min="2058" max="2060" width="10" style="194"/>
    <col min="2061" max="2061" width="58" style="194" customWidth="1"/>
    <col min="2062" max="2304" width="10" style="194"/>
    <col min="2305" max="2305" width="6.6640625" style="194" customWidth="1"/>
    <col min="2306" max="2306" width="12" style="194" customWidth="1"/>
    <col min="2307" max="2307" width="59.5546875" style="194" customWidth="1"/>
    <col min="2308" max="2308" width="3.88671875" style="194" customWidth="1"/>
    <col min="2309" max="2309" width="7.88671875" style="194" customWidth="1"/>
    <col min="2310" max="2310" width="12.44140625" style="194" customWidth="1"/>
    <col min="2311" max="2311" width="13.109375" style="194" customWidth="1"/>
    <col min="2312" max="2312" width="7.33203125" style="194" customWidth="1"/>
    <col min="2313" max="2313" width="12" style="194" customWidth="1"/>
    <col min="2314" max="2316" width="10" style="194"/>
    <col min="2317" max="2317" width="58" style="194" customWidth="1"/>
    <col min="2318" max="2560" width="10" style="194"/>
    <col min="2561" max="2561" width="6.6640625" style="194" customWidth="1"/>
    <col min="2562" max="2562" width="12" style="194" customWidth="1"/>
    <col min="2563" max="2563" width="59.5546875" style="194" customWidth="1"/>
    <col min="2564" max="2564" width="3.88671875" style="194" customWidth="1"/>
    <col min="2565" max="2565" width="7.88671875" style="194" customWidth="1"/>
    <col min="2566" max="2566" width="12.44140625" style="194" customWidth="1"/>
    <col min="2567" max="2567" width="13.109375" style="194" customWidth="1"/>
    <col min="2568" max="2568" width="7.33203125" style="194" customWidth="1"/>
    <col min="2569" max="2569" width="12" style="194" customWidth="1"/>
    <col min="2570" max="2572" width="10" style="194"/>
    <col min="2573" max="2573" width="58" style="194" customWidth="1"/>
    <col min="2574" max="2816" width="10" style="194"/>
    <col min="2817" max="2817" width="6.6640625" style="194" customWidth="1"/>
    <col min="2818" max="2818" width="12" style="194" customWidth="1"/>
    <col min="2819" max="2819" width="59.5546875" style="194" customWidth="1"/>
    <col min="2820" max="2820" width="3.88671875" style="194" customWidth="1"/>
    <col min="2821" max="2821" width="7.88671875" style="194" customWidth="1"/>
    <col min="2822" max="2822" width="12.44140625" style="194" customWidth="1"/>
    <col min="2823" max="2823" width="13.109375" style="194" customWidth="1"/>
    <col min="2824" max="2824" width="7.33203125" style="194" customWidth="1"/>
    <col min="2825" max="2825" width="12" style="194" customWidth="1"/>
    <col min="2826" max="2828" width="10" style="194"/>
    <col min="2829" max="2829" width="58" style="194" customWidth="1"/>
    <col min="2830" max="3072" width="10" style="194"/>
    <col min="3073" max="3073" width="6.6640625" style="194" customWidth="1"/>
    <col min="3074" max="3074" width="12" style="194" customWidth="1"/>
    <col min="3075" max="3075" width="59.5546875" style="194" customWidth="1"/>
    <col min="3076" max="3076" width="3.88671875" style="194" customWidth="1"/>
    <col min="3077" max="3077" width="7.88671875" style="194" customWidth="1"/>
    <col min="3078" max="3078" width="12.44140625" style="194" customWidth="1"/>
    <col min="3079" max="3079" width="13.109375" style="194" customWidth="1"/>
    <col min="3080" max="3080" width="7.33203125" style="194" customWidth="1"/>
    <col min="3081" max="3081" width="12" style="194" customWidth="1"/>
    <col min="3082" max="3084" width="10" style="194"/>
    <col min="3085" max="3085" width="58" style="194" customWidth="1"/>
    <col min="3086" max="3328" width="10" style="194"/>
    <col min="3329" max="3329" width="6.6640625" style="194" customWidth="1"/>
    <col min="3330" max="3330" width="12" style="194" customWidth="1"/>
    <col min="3331" max="3331" width="59.5546875" style="194" customWidth="1"/>
    <col min="3332" max="3332" width="3.88671875" style="194" customWidth="1"/>
    <col min="3333" max="3333" width="7.88671875" style="194" customWidth="1"/>
    <col min="3334" max="3334" width="12.44140625" style="194" customWidth="1"/>
    <col min="3335" max="3335" width="13.109375" style="194" customWidth="1"/>
    <col min="3336" max="3336" width="7.33203125" style="194" customWidth="1"/>
    <col min="3337" max="3337" width="12" style="194" customWidth="1"/>
    <col min="3338" max="3340" width="10" style="194"/>
    <col min="3341" max="3341" width="58" style="194" customWidth="1"/>
    <col min="3342" max="3584" width="10" style="194"/>
    <col min="3585" max="3585" width="6.6640625" style="194" customWidth="1"/>
    <col min="3586" max="3586" width="12" style="194" customWidth="1"/>
    <col min="3587" max="3587" width="59.5546875" style="194" customWidth="1"/>
    <col min="3588" max="3588" width="3.88671875" style="194" customWidth="1"/>
    <col min="3589" max="3589" width="7.88671875" style="194" customWidth="1"/>
    <col min="3590" max="3590" width="12.44140625" style="194" customWidth="1"/>
    <col min="3591" max="3591" width="13.109375" style="194" customWidth="1"/>
    <col min="3592" max="3592" width="7.33203125" style="194" customWidth="1"/>
    <col min="3593" max="3593" width="12" style="194" customWidth="1"/>
    <col min="3594" max="3596" width="10" style="194"/>
    <col min="3597" max="3597" width="58" style="194" customWidth="1"/>
    <col min="3598" max="3840" width="10" style="194"/>
    <col min="3841" max="3841" width="6.6640625" style="194" customWidth="1"/>
    <col min="3842" max="3842" width="12" style="194" customWidth="1"/>
    <col min="3843" max="3843" width="59.5546875" style="194" customWidth="1"/>
    <col min="3844" max="3844" width="3.88671875" style="194" customWidth="1"/>
    <col min="3845" max="3845" width="7.88671875" style="194" customWidth="1"/>
    <col min="3846" max="3846" width="12.44140625" style="194" customWidth="1"/>
    <col min="3847" max="3847" width="13.109375" style="194" customWidth="1"/>
    <col min="3848" max="3848" width="7.33203125" style="194" customWidth="1"/>
    <col min="3849" max="3849" width="12" style="194" customWidth="1"/>
    <col min="3850" max="3852" width="10" style="194"/>
    <col min="3853" max="3853" width="58" style="194" customWidth="1"/>
    <col min="3854" max="4096" width="10" style="194"/>
    <col min="4097" max="4097" width="6.6640625" style="194" customWidth="1"/>
    <col min="4098" max="4098" width="12" style="194" customWidth="1"/>
    <col min="4099" max="4099" width="59.5546875" style="194" customWidth="1"/>
    <col min="4100" max="4100" width="3.88671875" style="194" customWidth="1"/>
    <col min="4101" max="4101" width="7.88671875" style="194" customWidth="1"/>
    <col min="4102" max="4102" width="12.44140625" style="194" customWidth="1"/>
    <col min="4103" max="4103" width="13.109375" style="194" customWidth="1"/>
    <col min="4104" max="4104" width="7.33203125" style="194" customWidth="1"/>
    <col min="4105" max="4105" width="12" style="194" customWidth="1"/>
    <col min="4106" max="4108" width="10" style="194"/>
    <col min="4109" max="4109" width="58" style="194" customWidth="1"/>
    <col min="4110" max="4352" width="10" style="194"/>
    <col min="4353" max="4353" width="6.6640625" style="194" customWidth="1"/>
    <col min="4354" max="4354" width="12" style="194" customWidth="1"/>
    <col min="4355" max="4355" width="59.5546875" style="194" customWidth="1"/>
    <col min="4356" max="4356" width="3.88671875" style="194" customWidth="1"/>
    <col min="4357" max="4357" width="7.88671875" style="194" customWidth="1"/>
    <col min="4358" max="4358" width="12.44140625" style="194" customWidth="1"/>
    <col min="4359" max="4359" width="13.109375" style="194" customWidth="1"/>
    <col min="4360" max="4360" width="7.33203125" style="194" customWidth="1"/>
    <col min="4361" max="4361" width="12" style="194" customWidth="1"/>
    <col min="4362" max="4364" width="10" style="194"/>
    <col min="4365" max="4365" width="58" style="194" customWidth="1"/>
    <col min="4366" max="4608" width="10" style="194"/>
    <col min="4609" max="4609" width="6.6640625" style="194" customWidth="1"/>
    <col min="4610" max="4610" width="12" style="194" customWidth="1"/>
    <col min="4611" max="4611" width="59.5546875" style="194" customWidth="1"/>
    <col min="4612" max="4612" width="3.88671875" style="194" customWidth="1"/>
    <col min="4613" max="4613" width="7.88671875" style="194" customWidth="1"/>
    <col min="4614" max="4614" width="12.44140625" style="194" customWidth="1"/>
    <col min="4615" max="4615" width="13.109375" style="194" customWidth="1"/>
    <col min="4616" max="4616" width="7.33203125" style="194" customWidth="1"/>
    <col min="4617" max="4617" width="12" style="194" customWidth="1"/>
    <col min="4618" max="4620" width="10" style="194"/>
    <col min="4621" max="4621" width="58" style="194" customWidth="1"/>
    <col min="4622" max="4864" width="10" style="194"/>
    <col min="4865" max="4865" width="6.6640625" style="194" customWidth="1"/>
    <col min="4866" max="4866" width="12" style="194" customWidth="1"/>
    <col min="4867" max="4867" width="59.5546875" style="194" customWidth="1"/>
    <col min="4868" max="4868" width="3.88671875" style="194" customWidth="1"/>
    <col min="4869" max="4869" width="7.88671875" style="194" customWidth="1"/>
    <col min="4870" max="4870" width="12.44140625" style="194" customWidth="1"/>
    <col min="4871" max="4871" width="13.109375" style="194" customWidth="1"/>
    <col min="4872" max="4872" width="7.33203125" style="194" customWidth="1"/>
    <col min="4873" max="4873" width="12" style="194" customWidth="1"/>
    <col min="4874" max="4876" width="10" style="194"/>
    <col min="4877" max="4877" width="58" style="194" customWidth="1"/>
    <col min="4878" max="5120" width="10" style="194"/>
    <col min="5121" max="5121" width="6.6640625" style="194" customWidth="1"/>
    <col min="5122" max="5122" width="12" style="194" customWidth="1"/>
    <col min="5123" max="5123" width="59.5546875" style="194" customWidth="1"/>
    <col min="5124" max="5124" width="3.88671875" style="194" customWidth="1"/>
    <col min="5125" max="5125" width="7.88671875" style="194" customWidth="1"/>
    <col min="5126" max="5126" width="12.44140625" style="194" customWidth="1"/>
    <col min="5127" max="5127" width="13.109375" style="194" customWidth="1"/>
    <col min="5128" max="5128" width="7.33203125" style="194" customWidth="1"/>
    <col min="5129" max="5129" width="12" style="194" customWidth="1"/>
    <col min="5130" max="5132" width="10" style="194"/>
    <col min="5133" max="5133" width="58" style="194" customWidth="1"/>
    <col min="5134" max="5376" width="10" style="194"/>
    <col min="5377" max="5377" width="6.6640625" style="194" customWidth="1"/>
    <col min="5378" max="5378" width="12" style="194" customWidth="1"/>
    <col min="5379" max="5379" width="59.5546875" style="194" customWidth="1"/>
    <col min="5380" max="5380" width="3.88671875" style="194" customWidth="1"/>
    <col min="5381" max="5381" width="7.88671875" style="194" customWidth="1"/>
    <col min="5382" max="5382" width="12.44140625" style="194" customWidth="1"/>
    <col min="5383" max="5383" width="13.109375" style="194" customWidth="1"/>
    <col min="5384" max="5384" width="7.33203125" style="194" customWidth="1"/>
    <col min="5385" max="5385" width="12" style="194" customWidth="1"/>
    <col min="5386" max="5388" width="10" style="194"/>
    <col min="5389" max="5389" width="58" style="194" customWidth="1"/>
    <col min="5390" max="5632" width="10" style="194"/>
    <col min="5633" max="5633" width="6.6640625" style="194" customWidth="1"/>
    <col min="5634" max="5634" width="12" style="194" customWidth="1"/>
    <col min="5635" max="5635" width="59.5546875" style="194" customWidth="1"/>
    <col min="5636" max="5636" width="3.88671875" style="194" customWidth="1"/>
    <col min="5637" max="5637" width="7.88671875" style="194" customWidth="1"/>
    <col min="5638" max="5638" width="12.44140625" style="194" customWidth="1"/>
    <col min="5639" max="5639" width="13.109375" style="194" customWidth="1"/>
    <col min="5640" max="5640" width="7.33203125" style="194" customWidth="1"/>
    <col min="5641" max="5641" width="12" style="194" customWidth="1"/>
    <col min="5642" max="5644" width="10" style="194"/>
    <col min="5645" max="5645" width="58" style="194" customWidth="1"/>
    <col min="5646" max="5888" width="10" style="194"/>
    <col min="5889" max="5889" width="6.6640625" style="194" customWidth="1"/>
    <col min="5890" max="5890" width="12" style="194" customWidth="1"/>
    <col min="5891" max="5891" width="59.5546875" style="194" customWidth="1"/>
    <col min="5892" max="5892" width="3.88671875" style="194" customWidth="1"/>
    <col min="5893" max="5893" width="7.88671875" style="194" customWidth="1"/>
    <col min="5894" max="5894" width="12.44140625" style="194" customWidth="1"/>
    <col min="5895" max="5895" width="13.109375" style="194" customWidth="1"/>
    <col min="5896" max="5896" width="7.33203125" style="194" customWidth="1"/>
    <col min="5897" max="5897" width="12" style="194" customWidth="1"/>
    <col min="5898" max="5900" width="10" style="194"/>
    <col min="5901" max="5901" width="58" style="194" customWidth="1"/>
    <col min="5902" max="6144" width="10" style="194"/>
    <col min="6145" max="6145" width="6.6640625" style="194" customWidth="1"/>
    <col min="6146" max="6146" width="12" style="194" customWidth="1"/>
    <col min="6147" max="6147" width="59.5546875" style="194" customWidth="1"/>
    <col min="6148" max="6148" width="3.88671875" style="194" customWidth="1"/>
    <col min="6149" max="6149" width="7.88671875" style="194" customWidth="1"/>
    <col min="6150" max="6150" width="12.44140625" style="194" customWidth="1"/>
    <col min="6151" max="6151" width="13.109375" style="194" customWidth="1"/>
    <col min="6152" max="6152" width="7.33203125" style="194" customWidth="1"/>
    <col min="6153" max="6153" width="12" style="194" customWidth="1"/>
    <col min="6154" max="6156" width="10" style="194"/>
    <col min="6157" max="6157" width="58" style="194" customWidth="1"/>
    <col min="6158" max="6400" width="10" style="194"/>
    <col min="6401" max="6401" width="6.6640625" style="194" customWidth="1"/>
    <col min="6402" max="6402" width="12" style="194" customWidth="1"/>
    <col min="6403" max="6403" width="59.5546875" style="194" customWidth="1"/>
    <col min="6404" max="6404" width="3.88671875" style="194" customWidth="1"/>
    <col min="6405" max="6405" width="7.88671875" style="194" customWidth="1"/>
    <col min="6406" max="6406" width="12.44140625" style="194" customWidth="1"/>
    <col min="6407" max="6407" width="13.109375" style="194" customWidth="1"/>
    <col min="6408" max="6408" width="7.33203125" style="194" customWidth="1"/>
    <col min="6409" max="6409" width="12" style="194" customWidth="1"/>
    <col min="6410" max="6412" width="10" style="194"/>
    <col min="6413" max="6413" width="58" style="194" customWidth="1"/>
    <col min="6414" max="6656" width="10" style="194"/>
    <col min="6657" max="6657" width="6.6640625" style="194" customWidth="1"/>
    <col min="6658" max="6658" width="12" style="194" customWidth="1"/>
    <col min="6659" max="6659" width="59.5546875" style="194" customWidth="1"/>
    <col min="6660" max="6660" width="3.88671875" style="194" customWidth="1"/>
    <col min="6661" max="6661" width="7.88671875" style="194" customWidth="1"/>
    <col min="6662" max="6662" width="12.44140625" style="194" customWidth="1"/>
    <col min="6663" max="6663" width="13.109375" style="194" customWidth="1"/>
    <col min="6664" max="6664" width="7.33203125" style="194" customWidth="1"/>
    <col min="6665" max="6665" width="12" style="194" customWidth="1"/>
    <col min="6666" max="6668" width="10" style="194"/>
    <col min="6669" max="6669" width="58" style="194" customWidth="1"/>
    <col min="6670" max="6912" width="10" style="194"/>
    <col min="6913" max="6913" width="6.6640625" style="194" customWidth="1"/>
    <col min="6914" max="6914" width="12" style="194" customWidth="1"/>
    <col min="6915" max="6915" width="59.5546875" style="194" customWidth="1"/>
    <col min="6916" max="6916" width="3.88671875" style="194" customWidth="1"/>
    <col min="6917" max="6917" width="7.88671875" style="194" customWidth="1"/>
    <col min="6918" max="6918" width="12.44140625" style="194" customWidth="1"/>
    <col min="6919" max="6919" width="13.109375" style="194" customWidth="1"/>
    <col min="6920" max="6920" width="7.33203125" style="194" customWidth="1"/>
    <col min="6921" max="6921" width="12" style="194" customWidth="1"/>
    <col min="6922" max="6924" width="10" style="194"/>
    <col min="6925" max="6925" width="58" style="194" customWidth="1"/>
    <col min="6926" max="7168" width="10" style="194"/>
    <col min="7169" max="7169" width="6.6640625" style="194" customWidth="1"/>
    <col min="7170" max="7170" width="12" style="194" customWidth="1"/>
    <col min="7171" max="7171" width="59.5546875" style="194" customWidth="1"/>
    <col min="7172" max="7172" width="3.88671875" style="194" customWidth="1"/>
    <col min="7173" max="7173" width="7.88671875" style="194" customWidth="1"/>
    <col min="7174" max="7174" width="12.44140625" style="194" customWidth="1"/>
    <col min="7175" max="7175" width="13.109375" style="194" customWidth="1"/>
    <col min="7176" max="7176" width="7.33203125" style="194" customWidth="1"/>
    <col min="7177" max="7177" width="12" style="194" customWidth="1"/>
    <col min="7178" max="7180" width="10" style="194"/>
    <col min="7181" max="7181" width="58" style="194" customWidth="1"/>
    <col min="7182" max="7424" width="10" style="194"/>
    <col min="7425" max="7425" width="6.6640625" style="194" customWidth="1"/>
    <col min="7426" max="7426" width="12" style="194" customWidth="1"/>
    <col min="7427" max="7427" width="59.5546875" style="194" customWidth="1"/>
    <col min="7428" max="7428" width="3.88671875" style="194" customWidth="1"/>
    <col min="7429" max="7429" width="7.88671875" style="194" customWidth="1"/>
    <col min="7430" max="7430" width="12.44140625" style="194" customWidth="1"/>
    <col min="7431" max="7431" width="13.109375" style="194" customWidth="1"/>
    <col min="7432" max="7432" width="7.33203125" style="194" customWidth="1"/>
    <col min="7433" max="7433" width="12" style="194" customWidth="1"/>
    <col min="7434" max="7436" width="10" style="194"/>
    <col min="7437" max="7437" width="58" style="194" customWidth="1"/>
    <col min="7438" max="7680" width="10" style="194"/>
    <col min="7681" max="7681" width="6.6640625" style="194" customWidth="1"/>
    <col min="7682" max="7682" width="12" style="194" customWidth="1"/>
    <col min="7683" max="7683" width="59.5546875" style="194" customWidth="1"/>
    <col min="7684" max="7684" width="3.88671875" style="194" customWidth="1"/>
    <col min="7685" max="7685" width="7.88671875" style="194" customWidth="1"/>
    <col min="7686" max="7686" width="12.44140625" style="194" customWidth="1"/>
    <col min="7687" max="7687" width="13.109375" style="194" customWidth="1"/>
    <col min="7688" max="7688" width="7.33203125" style="194" customWidth="1"/>
    <col min="7689" max="7689" width="12" style="194" customWidth="1"/>
    <col min="7690" max="7692" width="10" style="194"/>
    <col min="7693" max="7693" width="58" style="194" customWidth="1"/>
    <col min="7694" max="7936" width="10" style="194"/>
    <col min="7937" max="7937" width="6.6640625" style="194" customWidth="1"/>
    <col min="7938" max="7938" width="12" style="194" customWidth="1"/>
    <col min="7939" max="7939" width="59.5546875" style="194" customWidth="1"/>
    <col min="7940" max="7940" width="3.88671875" style="194" customWidth="1"/>
    <col min="7941" max="7941" width="7.88671875" style="194" customWidth="1"/>
    <col min="7942" max="7942" width="12.44140625" style="194" customWidth="1"/>
    <col min="7943" max="7943" width="13.109375" style="194" customWidth="1"/>
    <col min="7944" max="7944" width="7.33203125" style="194" customWidth="1"/>
    <col min="7945" max="7945" width="12" style="194" customWidth="1"/>
    <col min="7946" max="7948" width="10" style="194"/>
    <col min="7949" max="7949" width="58" style="194" customWidth="1"/>
    <col min="7950" max="8192" width="10" style="194"/>
    <col min="8193" max="8193" width="6.6640625" style="194" customWidth="1"/>
    <col min="8194" max="8194" width="12" style="194" customWidth="1"/>
    <col min="8195" max="8195" width="59.5546875" style="194" customWidth="1"/>
    <col min="8196" max="8196" width="3.88671875" style="194" customWidth="1"/>
    <col min="8197" max="8197" width="7.88671875" style="194" customWidth="1"/>
    <col min="8198" max="8198" width="12.44140625" style="194" customWidth="1"/>
    <col min="8199" max="8199" width="13.109375" style="194" customWidth="1"/>
    <col min="8200" max="8200" width="7.33203125" style="194" customWidth="1"/>
    <col min="8201" max="8201" width="12" style="194" customWidth="1"/>
    <col min="8202" max="8204" width="10" style="194"/>
    <col min="8205" max="8205" width="58" style="194" customWidth="1"/>
    <col min="8206" max="8448" width="10" style="194"/>
    <col min="8449" max="8449" width="6.6640625" style="194" customWidth="1"/>
    <col min="8450" max="8450" width="12" style="194" customWidth="1"/>
    <col min="8451" max="8451" width="59.5546875" style="194" customWidth="1"/>
    <col min="8452" max="8452" width="3.88671875" style="194" customWidth="1"/>
    <col min="8453" max="8453" width="7.88671875" style="194" customWidth="1"/>
    <col min="8454" max="8454" width="12.44140625" style="194" customWidth="1"/>
    <col min="8455" max="8455" width="13.109375" style="194" customWidth="1"/>
    <col min="8456" max="8456" width="7.33203125" style="194" customWidth="1"/>
    <col min="8457" max="8457" width="12" style="194" customWidth="1"/>
    <col min="8458" max="8460" width="10" style="194"/>
    <col min="8461" max="8461" width="58" style="194" customWidth="1"/>
    <col min="8462" max="8704" width="10" style="194"/>
    <col min="8705" max="8705" width="6.6640625" style="194" customWidth="1"/>
    <col min="8706" max="8706" width="12" style="194" customWidth="1"/>
    <col min="8707" max="8707" width="59.5546875" style="194" customWidth="1"/>
    <col min="8708" max="8708" width="3.88671875" style="194" customWidth="1"/>
    <col min="8709" max="8709" width="7.88671875" style="194" customWidth="1"/>
    <col min="8710" max="8710" width="12.44140625" style="194" customWidth="1"/>
    <col min="8711" max="8711" width="13.109375" style="194" customWidth="1"/>
    <col min="8712" max="8712" width="7.33203125" style="194" customWidth="1"/>
    <col min="8713" max="8713" width="12" style="194" customWidth="1"/>
    <col min="8714" max="8716" width="10" style="194"/>
    <col min="8717" max="8717" width="58" style="194" customWidth="1"/>
    <col min="8718" max="8960" width="10" style="194"/>
    <col min="8961" max="8961" width="6.6640625" style="194" customWidth="1"/>
    <col min="8962" max="8962" width="12" style="194" customWidth="1"/>
    <col min="8963" max="8963" width="59.5546875" style="194" customWidth="1"/>
    <col min="8964" max="8964" width="3.88671875" style="194" customWidth="1"/>
    <col min="8965" max="8965" width="7.88671875" style="194" customWidth="1"/>
    <col min="8966" max="8966" width="12.44140625" style="194" customWidth="1"/>
    <col min="8967" max="8967" width="13.109375" style="194" customWidth="1"/>
    <col min="8968" max="8968" width="7.33203125" style="194" customWidth="1"/>
    <col min="8969" max="8969" width="12" style="194" customWidth="1"/>
    <col min="8970" max="8972" width="10" style="194"/>
    <col min="8973" max="8973" width="58" style="194" customWidth="1"/>
    <col min="8974" max="9216" width="10" style="194"/>
    <col min="9217" max="9217" width="6.6640625" style="194" customWidth="1"/>
    <col min="9218" max="9218" width="12" style="194" customWidth="1"/>
    <col min="9219" max="9219" width="59.5546875" style="194" customWidth="1"/>
    <col min="9220" max="9220" width="3.88671875" style="194" customWidth="1"/>
    <col min="9221" max="9221" width="7.88671875" style="194" customWidth="1"/>
    <col min="9222" max="9222" width="12.44140625" style="194" customWidth="1"/>
    <col min="9223" max="9223" width="13.109375" style="194" customWidth="1"/>
    <col min="9224" max="9224" width="7.33203125" style="194" customWidth="1"/>
    <col min="9225" max="9225" width="12" style="194" customWidth="1"/>
    <col min="9226" max="9228" width="10" style="194"/>
    <col min="9229" max="9229" width="58" style="194" customWidth="1"/>
    <col min="9230" max="9472" width="10" style="194"/>
    <col min="9473" max="9473" width="6.6640625" style="194" customWidth="1"/>
    <col min="9474" max="9474" width="12" style="194" customWidth="1"/>
    <col min="9475" max="9475" width="59.5546875" style="194" customWidth="1"/>
    <col min="9476" max="9476" width="3.88671875" style="194" customWidth="1"/>
    <col min="9477" max="9477" width="7.88671875" style="194" customWidth="1"/>
    <col min="9478" max="9478" width="12.44140625" style="194" customWidth="1"/>
    <col min="9479" max="9479" width="13.109375" style="194" customWidth="1"/>
    <col min="9480" max="9480" width="7.33203125" style="194" customWidth="1"/>
    <col min="9481" max="9481" width="12" style="194" customWidth="1"/>
    <col min="9482" max="9484" width="10" style="194"/>
    <col min="9485" max="9485" width="58" style="194" customWidth="1"/>
    <col min="9486" max="9728" width="10" style="194"/>
    <col min="9729" max="9729" width="6.6640625" style="194" customWidth="1"/>
    <col min="9730" max="9730" width="12" style="194" customWidth="1"/>
    <col min="9731" max="9731" width="59.5546875" style="194" customWidth="1"/>
    <col min="9732" max="9732" width="3.88671875" style="194" customWidth="1"/>
    <col min="9733" max="9733" width="7.88671875" style="194" customWidth="1"/>
    <col min="9734" max="9734" width="12.44140625" style="194" customWidth="1"/>
    <col min="9735" max="9735" width="13.109375" style="194" customWidth="1"/>
    <col min="9736" max="9736" width="7.33203125" style="194" customWidth="1"/>
    <col min="9737" max="9737" width="12" style="194" customWidth="1"/>
    <col min="9738" max="9740" width="10" style="194"/>
    <col min="9741" max="9741" width="58" style="194" customWidth="1"/>
    <col min="9742" max="9984" width="10" style="194"/>
    <col min="9985" max="9985" width="6.6640625" style="194" customWidth="1"/>
    <col min="9986" max="9986" width="12" style="194" customWidth="1"/>
    <col min="9987" max="9987" width="59.5546875" style="194" customWidth="1"/>
    <col min="9988" max="9988" width="3.88671875" style="194" customWidth="1"/>
    <col min="9989" max="9989" width="7.88671875" style="194" customWidth="1"/>
    <col min="9990" max="9990" width="12.44140625" style="194" customWidth="1"/>
    <col min="9991" max="9991" width="13.109375" style="194" customWidth="1"/>
    <col min="9992" max="9992" width="7.33203125" style="194" customWidth="1"/>
    <col min="9993" max="9993" width="12" style="194" customWidth="1"/>
    <col min="9994" max="9996" width="10" style="194"/>
    <col min="9997" max="9997" width="58" style="194" customWidth="1"/>
    <col min="9998" max="10240" width="10" style="194"/>
    <col min="10241" max="10241" width="6.6640625" style="194" customWidth="1"/>
    <col min="10242" max="10242" width="12" style="194" customWidth="1"/>
    <col min="10243" max="10243" width="59.5546875" style="194" customWidth="1"/>
    <col min="10244" max="10244" width="3.88671875" style="194" customWidth="1"/>
    <col min="10245" max="10245" width="7.88671875" style="194" customWidth="1"/>
    <col min="10246" max="10246" width="12.44140625" style="194" customWidth="1"/>
    <col min="10247" max="10247" width="13.109375" style="194" customWidth="1"/>
    <col min="10248" max="10248" width="7.33203125" style="194" customWidth="1"/>
    <col min="10249" max="10249" width="12" style="194" customWidth="1"/>
    <col min="10250" max="10252" width="10" style="194"/>
    <col min="10253" max="10253" width="58" style="194" customWidth="1"/>
    <col min="10254" max="10496" width="10" style="194"/>
    <col min="10497" max="10497" width="6.6640625" style="194" customWidth="1"/>
    <col min="10498" max="10498" width="12" style="194" customWidth="1"/>
    <col min="10499" max="10499" width="59.5546875" style="194" customWidth="1"/>
    <col min="10500" max="10500" width="3.88671875" style="194" customWidth="1"/>
    <col min="10501" max="10501" width="7.88671875" style="194" customWidth="1"/>
    <col min="10502" max="10502" width="12.44140625" style="194" customWidth="1"/>
    <col min="10503" max="10503" width="13.109375" style="194" customWidth="1"/>
    <col min="10504" max="10504" width="7.33203125" style="194" customWidth="1"/>
    <col min="10505" max="10505" width="12" style="194" customWidth="1"/>
    <col min="10506" max="10508" width="10" style="194"/>
    <col min="10509" max="10509" width="58" style="194" customWidth="1"/>
    <col min="10510" max="10752" width="10" style="194"/>
    <col min="10753" max="10753" width="6.6640625" style="194" customWidth="1"/>
    <col min="10754" max="10754" width="12" style="194" customWidth="1"/>
    <col min="10755" max="10755" width="59.5546875" style="194" customWidth="1"/>
    <col min="10756" max="10756" width="3.88671875" style="194" customWidth="1"/>
    <col min="10757" max="10757" width="7.88671875" style="194" customWidth="1"/>
    <col min="10758" max="10758" width="12.44140625" style="194" customWidth="1"/>
    <col min="10759" max="10759" width="13.109375" style="194" customWidth="1"/>
    <col min="10760" max="10760" width="7.33203125" style="194" customWidth="1"/>
    <col min="10761" max="10761" width="12" style="194" customWidth="1"/>
    <col min="10762" max="10764" width="10" style="194"/>
    <col min="10765" max="10765" width="58" style="194" customWidth="1"/>
    <col min="10766" max="11008" width="10" style="194"/>
    <col min="11009" max="11009" width="6.6640625" style="194" customWidth="1"/>
    <col min="11010" max="11010" width="12" style="194" customWidth="1"/>
    <col min="11011" max="11011" width="59.5546875" style="194" customWidth="1"/>
    <col min="11012" max="11012" width="3.88671875" style="194" customWidth="1"/>
    <col min="11013" max="11013" width="7.88671875" style="194" customWidth="1"/>
    <col min="11014" max="11014" width="12.44140625" style="194" customWidth="1"/>
    <col min="11015" max="11015" width="13.109375" style="194" customWidth="1"/>
    <col min="11016" max="11016" width="7.33203125" style="194" customWidth="1"/>
    <col min="11017" max="11017" width="12" style="194" customWidth="1"/>
    <col min="11018" max="11020" width="10" style="194"/>
    <col min="11021" max="11021" width="58" style="194" customWidth="1"/>
    <col min="11022" max="11264" width="10" style="194"/>
    <col min="11265" max="11265" width="6.6640625" style="194" customWidth="1"/>
    <col min="11266" max="11266" width="12" style="194" customWidth="1"/>
    <col min="11267" max="11267" width="59.5546875" style="194" customWidth="1"/>
    <col min="11268" max="11268" width="3.88671875" style="194" customWidth="1"/>
    <col min="11269" max="11269" width="7.88671875" style="194" customWidth="1"/>
    <col min="11270" max="11270" width="12.44140625" style="194" customWidth="1"/>
    <col min="11271" max="11271" width="13.109375" style="194" customWidth="1"/>
    <col min="11272" max="11272" width="7.33203125" style="194" customWidth="1"/>
    <col min="11273" max="11273" width="12" style="194" customWidth="1"/>
    <col min="11274" max="11276" width="10" style="194"/>
    <col min="11277" max="11277" width="58" style="194" customWidth="1"/>
    <col min="11278" max="11520" width="10" style="194"/>
    <col min="11521" max="11521" width="6.6640625" style="194" customWidth="1"/>
    <col min="11522" max="11522" width="12" style="194" customWidth="1"/>
    <col min="11523" max="11523" width="59.5546875" style="194" customWidth="1"/>
    <col min="11524" max="11524" width="3.88671875" style="194" customWidth="1"/>
    <col min="11525" max="11525" width="7.88671875" style="194" customWidth="1"/>
    <col min="11526" max="11526" width="12.44140625" style="194" customWidth="1"/>
    <col min="11527" max="11527" width="13.109375" style="194" customWidth="1"/>
    <col min="11528" max="11528" width="7.33203125" style="194" customWidth="1"/>
    <col min="11529" max="11529" width="12" style="194" customWidth="1"/>
    <col min="11530" max="11532" width="10" style="194"/>
    <col min="11533" max="11533" width="58" style="194" customWidth="1"/>
    <col min="11534" max="11776" width="10" style="194"/>
    <col min="11777" max="11777" width="6.6640625" style="194" customWidth="1"/>
    <col min="11778" max="11778" width="12" style="194" customWidth="1"/>
    <col min="11779" max="11779" width="59.5546875" style="194" customWidth="1"/>
    <col min="11780" max="11780" width="3.88671875" style="194" customWidth="1"/>
    <col min="11781" max="11781" width="7.88671875" style="194" customWidth="1"/>
    <col min="11782" max="11782" width="12.44140625" style="194" customWidth="1"/>
    <col min="11783" max="11783" width="13.109375" style="194" customWidth="1"/>
    <col min="11784" max="11784" width="7.33203125" style="194" customWidth="1"/>
    <col min="11785" max="11785" width="12" style="194" customWidth="1"/>
    <col min="11786" max="11788" width="10" style="194"/>
    <col min="11789" max="11789" width="58" style="194" customWidth="1"/>
    <col min="11790" max="12032" width="10" style="194"/>
    <col min="12033" max="12033" width="6.6640625" style="194" customWidth="1"/>
    <col min="12034" max="12034" width="12" style="194" customWidth="1"/>
    <col min="12035" max="12035" width="59.5546875" style="194" customWidth="1"/>
    <col min="12036" max="12036" width="3.88671875" style="194" customWidth="1"/>
    <col min="12037" max="12037" width="7.88671875" style="194" customWidth="1"/>
    <col min="12038" max="12038" width="12.44140625" style="194" customWidth="1"/>
    <col min="12039" max="12039" width="13.109375" style="194" customWidth="1"/>
    <col min="12040" max="12040" width="7.33203125" style="194" customWidth="1"/>
    <col min="12041" max="12041" width="12" style="194" customWidth="1"/>
    <col min="12042" max="12044" width="10" style="194"/>
    <col min="12045" max="12045" width="58" style="194" customWidth="1"/>
    <col min="12046" max="12288" width="10" style="194"/>
    <col min="12289" max="12289" width="6.6640625" style="194" customWidth="1"/>
    <col min="12290" max="12290" width="12" style="194" customWidth="1"/>
    <col min="12291" max="12291" width="59.5546875" style="194" customWidth="1"/>
    <col min="12292" max="12292" width="3.88671875" style="194" customWidth="1"/>
    <col min="12293" max="12293" width="7.88671875" style="194" customWidth="1"/>
    <col min="12294" max="12294" width="12.44140625" style="194" customWidth="1"/>
    <col min="12295" max="12295" width="13.109375" style="194" customWidth="1"/>
    <col min="12296" max="12296" width="7.33203125" style="194" customWidth="1"/>
    <col min="12297" max="12297" width="12" style="194" customWidth="1"/>
    <col min="12298" max="12300" width="10" style="194"/>
    <col min="12301" max="12301" width="58" style="194" customWidth="1"/>
    <col min="12302" max="12544" width="10" style="194"/>
    <col min="12545" max="12545" width="6.6640625" style="194" customWidth="1"/>
    <col min="12546" max="12546" width="12" style="194" customWidth="1"/>
    <col min="12547" max="12547" width="59.5546875" style="194" customWidth="1"/>
    <col min="12548" max="12548" width="3.88671875" style="194" customWidth="1"/>
    <col min="12549" max="12549" width="7.88671875" style="194" customWidth="1"/>
    <col min="12550" max="12550" width="12.44140625" style="194" customWidth="1"/>
    <col min="12551" max="12551" width="13.109375" style="194" customWidth="1"/>
    <col min="12552" max="12552" width="7.33203125" style="194" customWidth="1"/>
    <col min="12553" max="12553" width="12" style="194" customWidth="1"/>
    <col min="12554" max="12556" width="10" style="194"/>
    <col min="12557" max="12557" width="58" style="194" customWidth="1"/>
    <col min="12558" max="12800" width="10" style="194"/>
    <col min="12801" max="12801" width="6.6640625" style="194" customWidth="1"/>
    <col min="12802" max="12802" width="12" style="194" customWidth="1"/>
    <col min="12803" max="12803" width="59.5546875" style="194" customWidth="1"/>
    <col min="12804" max="12804" width="3.88671875" style="194" customWidth="1"/>
    <col min="12805" max="12805" width="7.88671875" style="194" customWidth="1"/>
    <col min="12806" max="12806" width="12.44140625" style="194" customWidth="1"/>
    <col min="12807" max="12807" width="13.109375" style="194" customWidth="1"/>
    <col min="12808" max="12808" width="7.33203125" style="194" customWidth="1"/>
    <col min="12809" max="12809" width="12" style="194" customWidth="1"/>
    <col min="12810" max="12812" width="10" style="194"/>
    <col min="12813" max="12813" width="58" style="194" customWidth="1"/>
    <col min="12814" max="13056" width="10" style="194"/>
    <col min="13057" max="13057" width="6.6640625" style="194" customWidth="1"/>
    <col min="13058" max="13058" width="12" style="194" customWidth="1"/>
    <col min="13059" max="13059" width="59.5546875" style="194" customWidth="1"/>
    <col min="13060" max="13060" width="3.88671875" style="194" customWidth="1"/>
    <col min="13061" max="13061" width="7.88671875" style="194" customWidth="1"/>
    <col min="13062" max="13062" width="12.44140625" style="194" customWidth="1"/>
    <col min="13063" max="13063" width="13.109375" style="194" customWidth="1"/>
    <col min="13064" max="13064" width="7.33203125" style="194" customWidth="1"/>
    <col min="13065" max="13065" width="12" style="194" customWidth="1"/>
    <col min="13066" max="13068" width="10" style="194"/>
    <col min="13069" max="13069" width="58" style="194" customWidth="1"/>
    <col min="13070" max="13312" width="10" style="194"/>
    <col min="13313" max="13313" width="6.6640625" style="194" customWidth="1"/>
    <col min="13314" max="13314" width="12" style="194" customWidth="1"/>
    <col min="13315" max="13315" width="59.5546875" style="194" customWidth="1"/>
    <col min="13316" max="13316" width="3.88671875" style="194" customWidth="1"/>
    <col min="13317" max="13317" width="7.88671875" style="194" customWidth="1"/>
    <col min="13318" max="13318" width="12.44140625" style="194" customWidth="1"/>
    <col min="13319" max="13319" width="13.109375" style="194" customWidth="1"/>
    <col min="13320" max="13320" width="7.33203125" style="194" customWidth="1"/>
    <col min="13321" max="13321" width="12" style="194" customWidth="1"/>
    <col min="13322" max="13324" width="10" style="194"/>
    <col min="13325" max="13325" width="58" style="194" customWidth="1"/>
    <col min="13326" max="13568" width="10" style="194"/>
    <col min="13569" max="13569" width="6.6640625" style="194" customWidth="1"/>
    <col min="13570" max="13570" width="12" style="194" customWidth="1"/>
    <col min="13571" max="13571" width="59.5546875" style="194" customWidth="1"/>
    <col min="13572" max="13572" width="3.88671875" style="194" customWidth="1"/>
    <col min="13573" max="13573" width="7.88671875" style="194" customWidth="1"/>
    <col min="13574" max="13574" width="12.44140625" style="194" customWidth="1"/>
    <col min="13575" max="13575" width="13.109375" style="194" customWidth="1"/>
    <col min="13576" max="13576" width="7.33203125" style="194" customWidth="1"/>
    <col min="13577" max="13577" width="12" style="194" customWidth="1"/>
    <col min="13578" max="13580" width="10" style="194"/>
    <col min="13581" max="13581" width="58" style="194" customWidth="1"/>
    <col min="13582" max="13824" width="10" style="194"/>
    <col min="13825" max="13825" width="6.6640625" style="194" customWidth="1"/>
    <col min="13826" max="13826" width="12" style="194" customWidth="1"/>
    <col min="13827" max="13827" width="59.5546875" style="194" customWidth="1"/>
    <col min="13828" max="13828" width="3.88671875" style="194" customWidth="1"/>
    <col min="13829" max="13829" width="7.88671875" style="194" customWidth="1"/>
    <col min="13830" max="13830" width="12.44140625" style="194" customWidth="1"/>
    <col min="13831" max="13831" width="13.109375" style="194" customWidth="1"/>
    <col min="13832" max="13832" width="7.33203125" style="194" customWidth="1"/>
    <col min="13833" max="13833" width="12" style="194" customWidth="1"/>
    <col min="13834" max="13836" width="10" style="194"/>
    <col min="13837" max="13837" width="58" style="194" customWidth="1"/>
    <col min="13838" max="14080" width="10" style="194"/>
    <col min="14081" max="14081" width="6.6640625" style="194" customWidth="1"/>
    <col min="14082" max="14082" width="12" style="194" customWidth="1"/>
    <col min="14083" max="14083" width="59.5546875" style="194" customWidth="1"/>
    <col min="14084" max="14084" width="3.88671875" style="194" customWidth="1"/>
    <col min="14085" max="14085" width="7.88671875" style="194" customWidth="1"/>
    <col min="14086" max="14086" width="12.44140625" style="194" customWidth="1"/>
    <col min="14087" max="14087" width="13.109375" style="194" customWidth="1"/>
    <col min="14088" max="14088" width="7.33203125" style="194" customWidth="1"/>
    <col min="14089" max="14089" width="12" style="194" customWidth="1"/>
    <col min="14090" max="14092" width="10" style="194"/>
    <col min="14093" max="14093" width="58" style="194" customWidth="1"/>
    <col min="14094" max="14336" width="10" style="194"/>
    <col min="14337" max="14337" width="6.6640625" style="194" customWidth="1"/>
    <col min="14338" max="14338" width="12" style="194" customWidth="1"/>
    <col min="14339" max="14339" width="59.5546875" style="194" customWidth="1"/>
    <col min="14340" max="14340" width="3.88671875" style="194" customWidth="1"/>
    <col min="14341" max="14341" width="7.88671875" style="194" customWidth="1"/>
    <col min="14342" max="14342" width="12.44140625" style="194" customWidth="1"/>
    <col min="14343" max="14343" width="13.109375" style="194" customWidth="1"/>
    <col min="14344" max="14344" width="7.33203125" style="194" customWidth="1"/>
    <col min="14345" max="14345" width="12" style="194" customWidth="1"/>
    <col min="14346" max="14348" width="10" style="194"/>
    <col min="14349" max="14349" width="58" style="194" customWidth="1"/>
    <col min="14350" max="14592" width="10" style="194"/>
    <col min="14593" max="14593" width="6.6640625" style="194" customWidth="1"/>
    <col min="14594" max="14594" width="12" style="194" customWidth="1"/>
    <col min="14595" max="14595" width="59.5546875" style="194" customWidth="1"/>
    <col min="14596" max="14596" width="3.88671875" style="194" customWidth="1"/>
    <col min="14597" max="14597" width="7.88671875" style="194" customWidth="1"/>
    <col min="14598" max="14598" width="12.44140625" style="194" customWidth="1"/>
    <col min="14599" max="14599" width="13.109375" style="194" customWidth="1"/>
    <col min="14600" max="14600" width="7.33203125" style="194" customWidth="1"/>
    <col min="14601" max="14601" width="12" style="194" customWidth="1"/>
    <col min="14602" max="14604" width="10" style="194"/>
    <col min="14605" max="14605" width="58" style="194" customWidth="1"/>
    <col min="14606" max="14848" width="10" style="194"/>
    <col min="14849" max="14849" width="6.6640625" style="194" customWidth="1"/>
    <col min="14850" max="14850" width="12" style="194" customWidth="1"/>
    <col min="14851" max="14851" width="59.5546875" style="194" customWidth="1"/>
    <col min="14852" max="14852" width="3.88671875" style="194" customWidth="1"/>
    <col min="14853" max="14853" width="7.88671875" style="194" customWidth="1"/>
    <col min="14854" max="14854" width="12.44140625" style="194" customWidth="1"/>
    <col min="14855" max="14855" width="13.109375" style="194" customWidth="1"/>
    <col min="14856" max="14856" width="7.33203125" style="194" customWidth="1"/>
    <col min="14857" max="14857" width="12" style="194" customWidth="1"/>
    <col min="14858" max="14860" width="10" style="194"/>
    <col min="14861" max="14861" width="58" style="194" customWidth="1"/>
    <col min="14862" max="15104" width="10" style="194"/>
    <col min="15105" max="15105" width="6.6640625" style="194" customWidth="1"/>
    <col min="15106" max="15106" width="12" style="194" customWidth="1"/>
    <col min="15107" max="15107" width="59.5546875" style="194" customWidth="1"/>
    <col min="15108" max="15108" width="3.88671875" style="194" customWidth="1"/>
    <col min="15109" max="15109" width="7.88671875" style="194" customWidth="1"/>
    <col min="15110" max="15110" width="12.44140625" style="194" customWidth="1"/>
    <col min="15111" max="15111" width="13.109375" style="194" customWidth="1"/>
    <col min="15112" max="15112" width="7.33203125" style="194" customWidth="1"/>
    <col min="15113" max="15113" width="12" style="194" customWidth="1"/>
    <col min="15114" max="15116" width="10" style="194"/>
    <col min="15117" max="15117" width="58" style="194" customWidth="1"/>
    <col min="15118" max="15360" width="10" style="194"/>
    <col min="15361" max="15361" width="6.6640625" style="194" customWidth="1"/>
    <col min="15362" max="15362" width="12" style="194" customWidth="1"/>
    <col min="15363" max="15363" width="59.5546875" style="194" customWidth="1"/>
    <col min="15364" max="15364" width="3.88671875" style="194" customWidth="1"/>
    <col min="15365" max="15365" width="7.88671875" style="194" customWidth="1"/>
    <col min="15366" max="15366" width="12.44140625" style="194" customWidth="1"/>
    <col min="15367" max="15367" width="13.109375" style="194" customWidth="1"/>
    <col min="15368" max="15368" width="7.33203125" style="194" customWidth="1"/>
    <col min="15369" max="15369" width="12" style="194" customWidth="1"/>
    <col min="15370" max="15372" width="10" style="194"/>
    <col min="15373" max="15373" width="58" style="194" customWidth="1"/>
    <col min="15374" max="15616" width="10" style="194"/>
    <col min="15617" max="15617" width="6.6640625" style="194" customWidth="1"/>
    <col min="15618" max="15618" width="12" style="194" customWidth="1"/>
    <col min="15619" max="15619" width="59.5546875" style="194" customWidth="1"/>
    <col min="15620" max="15620" width="3.88671875" style="194" customWidth="1"/>
    <col min="15621" max="15621" width="7.88671875" style="194" customWidth="1"/>
    <col min="15622" max="15622" width="12.44140625" style="194" customWidth="1"/>
    <col min="15623" max="15623" width="13.109375" style="194" customWidth="1"/>
    <col min="15624" max="15624" width="7.33203125" style="194" customWidth="1"/>
    <col min="15625" max="15625" width="12" style="194" customWidth="1"/>
    <col min="15626" max="15628" width="10" style="194"/>
    <col min="15629" max="15629" width="58" style="194" customWidth="1"/>
    <col min="15630" max="15872" width="10" style="194"/>
    <col min="15873" max="15873" width="6.6640625" style="194" customWidth="1"/>
    <col min="15874" max="15874" width="12" style="194" customWidth="1"/>
    <col min="15875" max="15875" width="59.5546875" style="194" customWidth="1"/>
    <col min="15876" max="15876" width="3.88671875" style="194" customWidth="1"/>
    <col min="15877" max="15877" width="7.88671875" style="194" customWidth="1"/>
    <col min="15878" max="15878" width="12.44140625" style="194" customWidth="1"/>
    <col min="15879" max="15879" width="13.109375" style="194" customWidth="1"/>
    <col min="15880" max="15880" width="7.33203125" style="194" customWidth="1"/>
    <col min="15881" max="15881" width="12" style="194" customWidth="1"/>
    <col min="15882" max="15884" width="10" style="194"/>
    <col min="15885" max="15885" width="58" style="194" customWidth="1"/>
    <col min="15886" max="16128" width="10" style="194"/>
    <col min="16129" max="16129" width="6.6640625" style="194" customWidth="1"/>
    <col min="16130" max="16130" width="12" style="194" customWidth="1"/>
    <col min="16131" max="16131" width="59.5546875" style="194" customWidth="1"/>
    <col min="16132" max="16132" width="3.88671875" style="194" customWidth="1"/>
    <col min="16133" max="16133" width="7.88671875" style="194" customWidth="1"/>
    <col min="16134" max="16134" width="12.44140625" style="194" customWidth="1"/>
    <col min="16135" max="16135" width="13.109375" style="194" customWidth="1"/>
    <col min="16136" max="16136" width="7.33203125" style="194" customWidth="1"/>
    <col min="16137" max="16137" width="12" style="194" customWidth="1"/>
    <col min="16138" max="16140" width="10" style="194"/>
    <col min="16141" max="16141" width="58" style="194" customWidth="1"/>
    <col min="16142" max="16384" width="10" style="194"/>
  </cols>
  <sheetData>
    <row r="1" spans="1:9" hidden="1" x14ac:dyDescent="0.25"/>
    <row r="2" spans="1:9" x14ac:dyDescent="0.25">
      <c r="A2" s="195"/>
      <c r="B2" s="196"/>
      <c r="C2" s="196" t="s">
        <v>554</v>
      </c>
      <c r="D2" s="197"/>
      <c r="E2" s="198"/>
      <c r="F2" s="199"/>
      <c r="G2" s="198"/>
      <c r="H2" s="200"/>
      <c r="I2" s="201"/>
    </row>
    <row r="3" spans="1:9" x14ac:dyDescent="0.25">
      <c r="A3" s="202"/>
      <c r="C3" s="203" t="s">
        <v>555</v>
      </c>
      <c r="I3" s="204"/>
    </row>
    <row r="4" spans="1:9" x14ac:dyDescent="0.25">
      <c r="A4" s="202"/>
      <c r="C4" s="203" t="s">
        <v>556</v>
      </c>
      <c r="I4" s="204"/>
    </row>
    <row r="5" spans="1:9" x14ac:dyDescent="0.25">
      <c r="A5" s="202"/>
      <c r="C5" s="188" t="s">
        <v>557</v>
      </c>
      <c r="I5" s="204"/>
    </row>
    <row r="6" spans="1:9" x14ac:dyDescent="0.25">
      <c r="A6" s="202"/>
      <c r="C6" s="188" t="s">
        <v>558</v>
      </c>
      <c r="I6" s="204"/>
    </row>
    <row r="7" spans="1:9" x14ac:dyDescent="0.25">
      <c r="A7" s="202"/>
      <c r="C7" s="188" t="s">
        <v>559</v>
      </c>
      <c r="I7" s="204"/>
    </row>
    <row r="8" spans="1:9" x14ac:dyDescent="0.25">
      <c r="A8" s="202"/>
      <c r="C8" s="188" t="s">
        <v>560</v>
      </c>
      <c r="I8" s="204"/>
    </row>
    <row r="9" spans="1:9" x14ac:dyDescent="0.25">
      <c r="A9" s="202"/>
      <c r="C9" s="188" t="s">
        <v>561</v>
      </c>
      <c r="I9" s="204"/>
    </row>
    <row r="10" spans="1:9" x14ac:dyDescent="0.25">
      <c r="A10" s="202"/>
      <c r="C10" s="188" t="s">
        <v>562</v>
      </c>
      <c r="I10" s="204"/>
    </row>
    <row r="11" spans="1:9" x14ac:dyDescent="0.25">
      <c r="A11" s="202"/>
      <c r="C11" s="188" t="s">
        <v>563</v>
      </c>
      <c r="I11" s="204"/>
    </row>
    <row r="12" spans="1:9" x14ac:dyDescent="0.25">
      <c r="A12" s="202"/>
      <c r="C12" s="188" t="s">
        <v>564</v>
      </c>
      <c r="I12" s="204"/>
    </row>
    <row r="13" spans="1:9" x14ac:dyDescent="0.25">
      <c r="A13" s="202"/>
      <c r="C13" s="188" t="s">
        <v>565</v>
      </c>
      <c r="I13" s="204"/>
    </row>
    <row r="14" spans="1:9" x14ac:dyDescent="0.25">
      <c r="A14" s="202"/>
      <c r="C14" s="188" t="s">
        <v>566</v>
      </c>
      <c r="D14" s="188"/>
      <c r="I14" s="204"/>
    </row>
    <row r="15" spans="1:9" x14ac:dyDescent="0.25">
      <c r="A15" s="202"/>
      <c r="D15" s="188"/>
      <c r="I15" s="204"/>
    </row>
    <row r="16" spans="1:9" x14ac:dyDescent="0.25">
      <c r="A16" s="202"/>
      <c r="D16" s="188"/>
      <c r="I16" s="204"/>
    </row>
    <row r="17" spans="1:9" x14ac:dyDescent="0.25">
      <c r="A17" s="202"/>
      <c r="I17" s="204"/>
    </row>
    <row r="18" spans="1:9" ht="17.399999999999999" x14ac:dyDescent="0.3">
      <c r="A18" s="202"/>
      <c r="B18"/>
      <c r="C18" s="205" t="s">
        <v>567</v>
      </c>
      <c r="I18" s="204"/>
    </row>
    <row r="19" spans="1:9" ht="12.75" customHeight="1" x14ac:dyDescent="0.3">
      <c r="A19" s="202"/>
      <c r="B19" s="206"/>
      <c r="C19" s="207" t="s">
        <v>568</v>
      </c>
      <c r="I19" s="204"/>
    </row>
    <row r="20" spans="1:9" ht="12.75" customHeight="1" x14ac:dyDescent="0.3">
      <c r="A20" s="202"/>
      <c r="B20" s="206"/>
      <c r="C20" s="207"/>
      <c r="I20" s="204"/>
    </row>
    <row r="21" spans="1:9" ht="12.75" customHeight="1" x14ac:dyDescent="0.3">
      <c r="A21" s="335"/>
      <c r="B21" s="336"/>
      <c r="C21" s="337"/>
      <c r="D21" s="338"/>
      <c r="E21" s="339"/>
      <c r="F21" s="340"/>
      <c r="G21" s="339"/>
      <c r="H21" s="341"/>
      <c r="I21" s="342"/>
    </row>
    <row r="22" spans="1:9" ht="12.75" customHeight="1" x14ac:dyDescent="0.3">
      <c r="A22" s="335"/>
      <c r="B22" s="336"/>
      <c r="C22" s="337"/>
      <c r="D22" s="338"/>
      <c r="E22" s="339"/>
      <c r="F22" s="340"/>
      <c r="G22" s="339"/>
      <c r="H22" s="341"/>
      <c r="I22" s="342"/>
    </row>
    <row r="23" spans="1:9" ht="12.75" customHeight="1" x14ac:dyDescent="0.3">
      <c r="A23" s="335"/>
      <c r="B23" s="336"/>
      <c r="C23" s="343"/>
      <c r="D23" s="338"/>
      <c r="E23" s="339"/>
      <c r="F23" s="340"/>
      <c r="G23" s="339"/>
      <c r="H23" s="341"/>
      <c r="I23" s="342"/>
    </row>
    <row r="24" spans="1:9" ht="17.7" customHeight="1" x14ac:dyDescent="0.3">
      <c r="A24" s="335"/>
      <c r="B24" s="344"/>
      <c r="C24" s="336" t="s">
        <v>569</v>
      </c>
      <c r="D24" s="338"/>
      <c r="E24" s="339"/>
      <c r="F24" s="340"/>
      <c r="G24" s="339"/>
      <c r="H24" s="341"/>
      <c r="I24" s="342"/>
    </row>
    <row r="25" spans="1:9" ht="12.75" customHeight="1" x14ac:dyDescent="0.25">
      <c r="A25" s="335"/>
      <c r="B25" s="343" t="s">
        <v>27</v>
      </c>
      <c r="C25" s="344" t="s">
        <v>570</v>
      </c>
      <c r="D25" s="338"/>
      <c r="E25" s="339"/>
      <c r="F25" s="340"/>
      <c r="G25"/>
      <c r="H25" s="341"/>
      <c r="I25" s="342"/>
    </row>
    <row r="26" spans="1:9" ht="12.75" customHeight="1" x14ac:dyDescent="0.25">
      <c r="A26" s="335"/>
      <c r="B26" s="344" t="s">
        <v>41</v>
      </c>
      <c r="C26" s="344" t="s">
        <v>571</v>
      </c>
      <c r="D26" s="338"/>
      <c r="E26" s="339"/>
      <c r="F26" s="340"/>
      <c r="G26" s="339">
        <f>SUM(G92)</f>
        <v>0</v>
      </c>
      <c r="H26" s="341"/>
      <c r="I26" s="342"/>
    </row>
    <row r="27" spans="1:9" ht="12.75" customHeight="1" x14ac:dyDescent="0.25">
      <c r="A27" s="335"/>
      <c r="B27" s="344"/>
      <c r="C27" s="344" t="s">
        <v>572</v>
      </c>
      <c r="D27" s="338"/>
      <c r="E27" s="339"/>
      <c r="F27" s="340"/>
      <c r="G27" s="339">
        <f>SUM(G164)</f>
        <v>0</v>
      </c>
      <c r="H27" s="341"/>
      <c r="I27" s="342"/>
    </row>
    <row r="28" spans="1:9" ht="12.75" customHeight="1" x14ac:dyDescent="0.25">
      <c r="A28" s="335"/>
      <c r="B28" s="344"/>
      <c r="C28" s="344" t="s">
        <v>573</v>
      </c>
      <c r="D28" s="338"/>
      <c r="E28" s="339"/>
      <c r="F28" s="340"/>
      <c r="G28" s="339">
        <f>SUM(G192)</f>
        <v>0</v>
      </c>
      <c r="H28" s="341"/>
      <c r="I28" s="342"/>
    </row>
    <row r="29" spans="1:9" ht="12.75" customHeight="1" x14ac:dyDescent="0.25">
      <c r="A29" s="335"/>
      <c r="B29" s="344"/>
      <c r="C29" s="344" t="s">
        <v>574</v>
      </c>
      <c r="D29" s="338"/>
      <c r="E29" s="339"/>
      <c r="F29" s="340"/>
      <c r="G29" s="339">
        <f>SUM(G236)</f>
        <v>0</v>
      </c>
      <c r="H29" s="341"/>
      <c r="I29" s="342"/>
    </row>
    <row r="30" spans="1:9" ht="12.75" customHeight="1" x14ac:dyDescent="0.25">
      <c r="A30" s="335"/>
      <c r="B30" s="344"/>
      <c r="C30" s="344" t="s">
        <v>575</v>
      </c>
      <c r="D30" s="338"/>
      <c r="E30" s="339"/>
      <c r="F30" s="340"/>
      <c r="G30" s="339">
        <f>SUM(G280)</f>
        <v>0</v>
      </c>
      <c r="H30" s="341"/>
      <c r="I30" s="342"/>
    </row>
    <row r="31" spans="1:9" ht="12.75" customHeight="1" x14ac:dyDescent="0.25">
      <c r="A31" s="335"/>
      <c r="B31" s="344"/>
      <c r="C31" s="344" t="s">
        <v>576</v>
      </c>
      <c r="D31" s="338"/>
      <c r="E31" s="339"/>
      <c r="F31" s="340"/>
      <c r="G31" s="339">
        <f>SUM(G296)</f>
        <v>0</v>
      </c>
      <c r="H31" s="341"/>
      <c r="I31" s="342"/>
    </row>
    <row r="32" spans="1:9" ht="12.75" customHeight="1" x14ac:dyDescent="0.25">
      <c r="A32" s="335"/>
      <c r="B32" s="343"/>
      <c r="C32" s="343" t="s">
        <v>577</v>
      </c>
      <c r="D32" s="337"/>
      <c r="E32" s="339"/>
      <c r="F32" s="345"/>
      <c r="G32" s="346">
        <f>SUM(G26:G31)</f>
        <v>0</v>
      </c>
      <c r="H32" s="341"/>
      <c r="I32" s="342"/>
    </row>
    <row r="33" spans="1:9" ht="12.75" customHeight="1" x14ac:dyDescent="0.25">
      <c r="A33" s="335"/>
      <c r="B33" s="344"/>
      <c r="C33" s="347"/>
      <c r="D33" s="344"/>
      <c r="E33" s="339"/>
      <c r="F33" s="340"/>
      <c r="G33" s="346"/>
      <c r="H33" s="341"/>
      <c r="I33" s="342"/>
    </row>
    <row r="34" spans="1:9" ht="12.75" customHeight="1" x14ac:dyDescent="0.25">
      <c r="A34" s="335"/>
      <c r="B34"/>
      <c r="C34" s="343" t="s">
        <v>578</v>
      </c>
      <c r="D34" s="338"/>
      <c r="E34" s="339"/>
      <c r="F34" s="340"/>
      <c r="G34" s="348"/>
      <c r="H34" s="341"/>
      <c r="I34" s="342"/>
    </row>
    <row r="35" spans="1:9" ht="12.75" customHeight="1" x14ac:dyDescent="0.25">
      <c r="A35" s="335"/>
      <c r="B35"/>
      <c r="C35" s="344" t="s">
        <v>579</v>
      </c>
      <c r="D35" s="338"/>
      <c r="E35" s="339"/>
      <c r="F35"/>
      <c r="G35"/>
      <c r="H35"/>
      <c r="I35" s="349"/>
    </row>
    <row r="36" spans="1:9" ht="12.75" customHeight="1" x14ac:dyDescent="0.25">
      <c r="A36" s="335"/>
      <c r="B36"/>
      <c r="C36" s="344" t="s">
        <v>580</v>
      </c>
      <c r="D36" s="338"/>
      <c r="E36" s="339"/>
      <c r="F36"/>
      <c r="G36"/>
      <c r="H36"/>
      <c r="I36" s="349"/>
    </row>
    <row r="37" spans="1:9" ht="12.75" customHeight="1" x14ac:dyDescent="0.25">
      <c r="A37" s="335"/>
      <c r="B37"/>
      <c r="C37" s="344" t="s">
        <v>581</v>
      </c>
      <c r="D37" s="338"/>
      <c r="E37" s="339"/>
      <c r="F37"/>
      <c r="G37"/>
      <c r="H37"/>
      <c r="I37" s="349"/>
    </row>
    <row r="38" spans="1:9" ht="12.75" customHeight="1" x14ac:dyDescent="0.25">
      <c r="A38" s="335"/>
      <c r="B38"/>
      <c r="C38" s="344" t="s">
        <v>582</v>
      </c>
      <c r="D38" s="338"/>
      <c r="E38" s="339"/>
      <c r="F38"/>
      <c r="G38"/>
      <c r="H38"/>
      <c r="I38" s="349"/>
    </row>
    <row r="39" spans="1:9" ht="12.75" customHeight="1" x14ac:dyDescent="0.25">
      <c r="A39" s="335"/>
      <c r="B39"/>
      <c r="C39" s="344" t="s">
        <v>583</v>
      </c>
      <c r="D39" s="338"/>
      <c r="E39" s="339"/>
      <c r="F39"/>
      <c r="G39"/>
      <c r="H39"/>
      <c r="I39" s="349"/>
    </row>
    <row r="40" spans="1:9" ht="12.75" customHeight="1" x14ac:dyDescent="0.25">
      <c r="A40" s="335"/>
      <c r="B40"/>
      <c r="C40" s="344" t="s">
        <v>584</v>
      </c>
      <c r="D40" s="338"/>
      <c r="E40" s="339"/>
      <c r="F40"/>
      <c r="G40"/>
      <c r="H40"/>
      <c r="I40" s="349"/>
    </row>
    <row r="41" spans="1:9" ht="12.75" customHeight="1" x14ac:dyDescent="0.25">
      <c r="A41" s="335"/>
      <c r="B41"/>
      <c r="C41" s="344" t="s">
        <v>585</v>
      </c>
      <c r="D41" s="338"/>
      <c r="E41" s="339"/>
      <c r="F41" s="340"/>
      <c r="G41"/>
      <c r="H41"/>
      <c r="I41" s="349"/>
    </row>
    <row r="42" spans="1:9" ht="12.75" customHeight="1" x14ac:dyDescent="0.25">
      <c r="A42" s="350"/>
      <c r="B42" s="351"/>
      <c r="C42" s="352"/>
      <c r="D42" s="353"/>
      <c r="E42" s="354"/>
      <c r="F42" s="355"/>
      <c r="G42" s="351"/>
      <c r="H42" s="351"/>
      <c r="I42" s="356"/>
    </row>
    <row r="43" spans="1:9" ht="12.75" customHeight="1" x14ac:dyDescent="0.25">
      <c r="A43" s="357" t="s">
        <v>586</v>
      </c>
      <c r="B43" s="357" t="s">
        <v>104</v>
      </c>
      <c r="C43" s="357" t="s">
        <v>587</v>
      </c>
      <c r="D43" s="358" t="s">
        <v>588</v>
      </c>
      <c r="E43" s="359" t="s">
        <v>107</v>
      </c>
      <c r="F43" s="359" t="s">
        <v>589</v>
      </c>
      <c r="G43" s="359" t="s">
        <v>590</v>
      </c>
      <c r="H43" s="360" t="s">
        <v>591</v>
      </c>
      <c r="I43" s="361" t="s">
        <v>592</v>
      </c>
    </row>
    <row r="44" spans="1:9" ht="12.75" customHeight="1" x14ac:dyDescent="0.25">
      <c r="A44" s="362"/>
      <c r="B44" s="363"/>
      <c r="C44" s="362"/>
      <c r="D44" s="364"/>
      <c r="E44" s="365"/>
      <c r="F44" s="366"/>
      <c r="G44" s="363"/>
      <c r="H44" s="363"/>
      <c r="I44" s="363"/>
    </row>
    <row r="45" spans="1:9" ht="15" customHeight="1" x14ac:dyDescent="0.3">
      <c r="A45" s="367"/>
      <c r="B45" s="368" t="s">
        <v>593</v>
      </c>
      <c r="C45" s="368" t="s">
        <v>570</v>
      </c>
      <c r="D45" s="369"/>
      <c r="E45" s="370"/>
      <c r="F45" s="371"/>
      <c r="G45" s="370"/>
      <c r="H45" s="372"/>
      <c r="I45" s="373"/>
    </row>
    <row r="46" spans="1:9" ht="12.75" customHeight="1" x14ac:dyDescent="0.3">
      <c r="A46" s="367"/>
      <c r="B46" s="367"/>
      <c r="C46" s="368"/>
      <c r="D46" s="369"/>
      <c r="E46" s="370"/>
      <c r="F46" s="371"/>
      <c r="G46" s="370"/>
      <c r="H46" s="372"/>
      <c r="I46" s="373"/>
    </row>
    <row r="47" spans="1:9" ht="12.75" customHeight="1" x14ac:dyDescent="0.25">
      <c r="A47" s="374"/>
      <c r="B47" s="375" t="s">
        <v>594</v>
      </c>
      <c r="C47" s="376"/>
      <c r="D47" s="377"/>
      <c r="E47" s="378"/>
      <c r="F47" s="378"/>
      <c r="G47" s="379"/>
      <c r="H47" s="372"/>
      <c r="I47" s="373"/>
    </row>
    <row r="48" spans="1:9" ht="12.75" customHeight="1" x14ac:dyDescent="0.25">
      <c r="A48" s="380" t="s">
        <v>965</v>
      </c>
      <c r="B48" s="367" t="s">
        <v>595</v>
      </c>
      <c r="C48" s="376" t="s">
        <v>596</v>
      </c>
      <c r="D48" s="369" t="s">
        <v>597</v>
      </c>
      <c r="E48" s="370">
        <v>1</v>
      </c>
      <c r="F48" s="477"/>
      <c r="G48" s="370">
        <f>E48*F48</f>
        <v>0</v>
      </c>
      <c r="H48" s="381">
        <v>0</v>
      </c>
      <c r="I48" s="372">
        <f>E48*H48</f>
        <v>0</v>
      </c>
    </row>
    <row r="49" spans="1:9" ht="12.75" customHeight="1" x14ac:dyDescent="0.3">
      <c r="A49" s="380"/>
      <c r="B49" s="367"/>
      <c r="C49" s="376" t="s">
        <v>598</v>
      </c>
      <c r="D49" s="369"/>
      <c r="E49" s="370"/>
      <c r="F49" s="371"/>
      <c r="G49" s="370"/>
      <c r="H49" s="381"/>
      <c r="I49" s="372"/>
    </row>
    <row r="50" spans="1:9" ht="12.75" customHeight="1" x14ac:dyDescent="0.25">
      <c r="A50" s="382"/>
      <c r="B50" s="382"/>
      <c r="C50" s="383" t="s">
        <v>599</v>
      </c>
      <c r="D50" s="384" t="s">
        <v>597</v>
      </c>
      <c r="E50" s="385">
        <v>1</v>
      </c>
      <c r="F50" s="478"/>
      <c r="G50" s="385">
        <f>E50*F50</f>
        <v>0</v>
      </c>
      <c r="H50" s="387">
        <v>0.01</v>
      </c>
      <c r="I50" s="388">
        <f>E50*H50</f>
        <v>0.01</v>
      </c>
    </row>
    <row r="51" spans="1:9" ht="12.75" customHeight="1" x14ac:dyDescent="0.25">
      <c r="A51" s="389" t="s">
        <v>966</v>
      </c>
      <c r="B51" s="362" t="s">
        <v>600</v>
      </c>
      <c r="C51" s="362" t="s">
        <v>601</v>
      </c>
      <c r="D51" s="364" t="s">
        <v>597</v>
      </c>
      <c r="E51" s="365">
        <v>1</v>
      </c>
      <c r="F51" s="479"/>
      <c r="G51" s="365">
        <f>E51*F51</f>
        <v>0</v>
      </c>
      <c r="H51" s="390">
        <v>0</v>
      </c>
      <c r="I51" s="391">
        <f>E51*H51</f>
        <v>0</v>
      </c>
    </row>
    <row r="52" spans="1:9" ht="12.75" customHeight="1" x14ac:dyDescent="0.25">
      <c r="A52" s="380"/>
      <c r="B52" s="367"/>
      <c r="C52" s="367" t="s">
        <v>602</v>
      </c>
      <c r="D52" s="369"/>
      <c r="E52" s="370"/>
      <c r="F52" s="371"/>
      <c r="G52" s="370"/>
      <c r="H52" s="381"/>
      <c r="I52" s="372"/>
    </row>
    <row r="53" spans="1:9" ht="12.75" customHeight="1" x14ac:dyDescent="0.25">
      <c r="A53" s="382"/>
      <c r="B53" s="392"/>
      <c r="C53" s="383" t="s">
        <v>603</v>
      </c>
      <c r="D53" s="384" t="s">
        <v>597</v>
      </c>
      <c r="E53" s="385">
        <v>1</v>
      </c>
      <c r="F53" s="478"/>
      <c r="G53" s="385">
        <f t="shared" ref="G53:G62" si="0">E53*F53</f>
        <v>0</v>
      </c>
      <c r="H53" s="387">
        <v>8.3000000000000001E-3</v>
      </c>
      <c r="I53" s="388">
        <f t="shared" ref="I53:I62" si="1">E53*H53</f>
        <v>8.3000000000000001E-3</v>
      </c>
    </row>
    <row r="54" spans="1:9" ht="12.75" customHeight="1" x14ac:dyDescent="0.25">
      <c r="A54" s="393" t="s">
        <v>967</v>
      </c>
      <c r="B54" s="367" t="s">
        <v>604</v>
      </c>
      <c r="C54" s="376" t="s">
        <v>605</v>
      </c>
      <c r="D54" s="369" t="s">
        <v>597</v>
      </c>
      <c r="E54" s="370">
        <v>1</v>
      </c>
      <c r="F54" s="477"/>
      <c r="G54" s="370">
        <f t="shared" si="0"/>
        <v>0</v>
      </c>
      <c r="H54" s="381">
        <v>0</v>
      </c>
      <c r="I54" s="372">
        <f t="shared" si="1"/>
        <v>0</v>
      </c>
    </row>
    <row r="55" spans="1:9" ht="12.75" customHeight="1" x14ac:dyDescent="0.25">
      <c r="A55" s="394"/>
      <c r="B55" s="382"/>
      <c r="C55" s="383" t="s">
        <v>606</v>
      </c>
      <c r="D55" s="384" t="s">
        <v>597</v>
      </c>
      <c r="E55" s="385">
        <v>4</v>
      </c>
      <c r="F55" s="478"/>
      <c r="G55" s="385">
        <f t="shared" si="0"/>
        <v>0</v>
      </c>
      <c r="H55" s="387">
        <v>0.01</v>
      </c>
      <c r="I55" s="388">
        <f t="shared" si="1"/>
        <v>0.04</v>
      </c>
    </row>
    <row r="56" spans="1:9" ht="12.75" customHeight="1" x14ac:dyDescent="0.25">
      <c r="A56" s="393" t="s">
        <v>968</v>
      </c>
      <c r="B56" s="367" t="s">
        <v>604</v>
      </c>
      <c r="C56" s="376" t="s">
        <v>605</v>
      </c>
      <c r="D56" s="369" t="s">
        <v>597</v>
      </c>
      <c r="E56" s="370">
        <v>1</v>
      </c>
      <c r="F56" s="477"/>
      <c r="G56" s="370">
        <f t="shared" si="0"/>
        <v>0</v>
      </c>
      <c r="H56" s="381">
        <v>0</v>
      </c>
      <c r="I56" s="372">
        <f t="shared" si="1"/>
        <v>0</v>
      </c>
    </row>
    <row r="57" spans="1:9" ht="12.75" customHeight="1" x14ac:dyDescent="0.25">
      <c r="A57" s="394"/>
      <c r="B57" s="382"/>
      <c r="C57" s="383" t="s">
        <v>606</v>
      </c>
      <c r="D57" s="384" t="s">
        <v>597</v>
      </c>
      <c r="E57" s="385">
        <v>4</v>
      </c>
      <c r="F57" s="478"/>
      <c r="G57" s="385">
        <f t="shared" si="0"/>
        <v>0</v>
      </c>
      <c r="H57" s="387">
        <v>5.0000000000000001E-3</v>
      </c>
      <c r="I57" s="388">
        <f t="shared" si="1"/>
        <v>0.02</v>
      </c>
    </row>
    <row r="58" spans="1:9" ht="12.75" customHeight="1" x14ac:dyDescent="0.25">
      <c r="A58" s="393" t="s">
        <v>969</v>
      </c>
      <c r="B58" s="367" t="s">
        <v>607</v>
      </c>
      <c r="C58" s="367" t="s">
        <v>608</v>
      </c>
      <c r="D58" s="369" t="s">
        <v>597</v>
      </c>
      <c r="E58" s="370">
        <v>1</v>
      </c>
      <c r="F58" s="477"/>
      <c r="G58" s="370">
        <f t="shared" si="0"/>
        <v>0</v>
      </c>
      <c r="H58" s="381">
        <v>0</v>
      </c>
      <c r="I58" s="372">
        <f t="shared" si="1"/>
        <v>0</v>
      </c>
    </row>
    <row r="59" spans="1:9" ht="12.75" customHeight="1" x14ac:dyDescent="0.25">
      <c r="A59" s="395"/>
      <c r="B59" s="392"/>
      <c r="C59" s="383" t="s">
        <v>609</v>
      </c>
      <c r="D59" s="384" t="s">
        <v>597</v>
      </c>
      <c r="E59" s="385">
        <v>1</v>
      </c>
      <c r="F59" s="478"/>
      <c r="G59" s="385">
        <f t="shared" si="0"/>
        <v>0</v>
      </c>
      <c r="H59" s="387">
        <v>0.05</v>
      </c>
      <c r="I59" s="388">
        <f t="shared" si="1"/>
        <v>0.05</v>
      </c>
    </row>
    <row r="60" spans="1:9" ht="12.75" customHeight="1" x14ac:dyDescent="0.25">
      <c r="A60" s="393" t="s">
        <v>970</v>
      </c>
      <c r="B60" s="367" t="s">
        <v>607</v>
      </c>
      <c r="C60" s="367" t="s">
        <v>608</v>
      </c>
      <c r="D60" s="369" t="s">
        <v>597</v>
      </c>
      <c r="E60" s="370">
        <v>1</v>
      </c>
      <c r="F60" s="477"/>
      <c r="G60" s="370">
        <f t="shared" si="0"/>
        <v>0</v>
      </c>
      <c r="H60" s="381">
        <v>0</v>
      </c>
      <c r="I60" s="372">
        <f t="shared" si="1"/>
        <v>0</v>
      </c>
    </row>
    <row r="61" spans="1:9" ht="12.75" customHeight="1" x14ac:dyDescent="0.25">
      <c r="A61" s="392"/>
      <c r="B61" s="392"/>
      <c r="C61" s="383" t="s">
        <v>610</v>
      </c>
      <c r="D61" s="384" t="s">
        <v>597</v>
      </c>
      <c r="E61" s="385">
        <v>1</v>
      </c>
      <c r="F61" s="478"/>
      <c r="G61" s="385">
        <f t="shared" si="0"/>
        <v>0</v>
      </c>
      <c r="H61" s="387">
        <v>0.03</v>
      </c>
      <c r="I61" s="388">
        <f t="shared" si="1"/>
        <v>0.03</v>
      </c>
    </row>
    <row r="62" spans="1:9" ht="12.75" customHeight="1" x14ac:dyDescent="0.25">
      <c r="A62" s="396" t="s">
        <v>971</v>
      </c>
      <c r="B62" s="362" t="s">
        <v>611</v>
      </c>
      <c r="C62" s="363" t="s">
        <v>612</v>
      </c>
      <c r="D62" s="364" t="s">
        <v>597</v>
      </c>
      <c r="E62" s="365">
        <v>1</v>
      </c>
      <c r="F62" s="479"/>
      <c r="G62" s="365">
        <f t="shared" si="0"/>
        <v>0</v>
      </c>
      <c r="H62" s="390">
        <v>0</v>
      </c>
      <c r="I62" s="391">
        <f t="shared" si="1"/>
        <v>0</v>
      </c>
    </row>
    <row r="63" spans="1:9" ht="12.75" customHeight="1" x14ac:dyDescent="0.25">
      <c r="A63" s="397"/>
      <c r="B63" s="367"/>
      <c r="C63" s="376" t="s">
        <v>602</v>
      </c>
      <c r="D63" s="369"/>
      <c r="E63" s="370"/>
      <c r="F63" s="371"/>
      <c r="G63" s="370"/>
      <c r="H63" s="381"/>
      <c r="I63" s="372"/>
    </row>
    <row r="64" spans="1:9" ht="12.75" customHeight="1" x14ac:dyDescent="0.25">
      <c r="A64" s="398"/>
      <c r="B64" s="367"/>
      <c r="C64" s="399" t="s">
        <v>613</v>
      </c>
      <c r="D64" s="369" t="s">
        <v>597</v>
      </c>
      <c r="E64" s="370">
        <v>1</v>
      </c>
      <c r="F64" s="477"/>
      <c r="G64" s="370">
        <f>E64*F64</f>
        <v>0</v>
      </c>
      <c r="H64" s="381">
        <v>4.2000000000000003E-2</v>
      </c>
      <c r="I64" s="372">
        <f>E64*H64</f>
        <v>4.2000000000000003E-2</v>
      </c>
    </row>
    <row r="65" spans="1:9" ht="12.75" customHeight="1" x14ac:dyDescent="0.25">
      <c r="A65" s="400"/>
      <c r="B65" s="374"/>
      <c r="C65" s="367" t="s">
        <v>614</v>
      </c>
      <c r="D65" s="401"/>
      <c r="E65" s="378"/>
      <c r="F65" s="378"/>
      <c r="G65" s="378"/>
      <c r="H65" s="402"/>
      <c r="I65" s="403"/>
    </row>
    <row r="66" spans="1:9" ht="12.75" customHeight="1" x14ac:dyDescent="0.25">
      <c r="A66" s="400"/>
      <c r="B66" s="375"/>
      <c r="C66" s="376" t="s">
        <v>615</v>
      </c>
      <c r="D66" s="377"/>
      <c r="E66" s="378"/>
      <c r="F66" s="378"/>
      <c r="G66" s="379"/>
      <c r="H66" s="403"/>
      <c r="I66" s="372"/>
    </row>
    <row r="67" spans="1:9" ht="12.75" customHeight="1" x14ac:dyDescent="0.25">
      <c r="A67" s="404"/>
      <c r="B67" s="405"/>
      <c r="C67" s="383" t="s">
        <v>616</v>
      </c>
      <c r="D67" s="406"/>
      <c r="E67" s="407"/>
      <c r="F67" s="407"/>
      <c r="G67" s="408"/>
      <c r="H67" s="409"/>
      <c r="I67" s="388"/>
    </row>
    <row r="68" spans="1:9" ht="12.75" customHeight="1" x14ac:dyDescent="0.25">
      <c r="A68" s="396" t="s">
        <v>972</v>
      </c>
      <c r="B68" s="362" t="s">
        <v>617</v>
      </c>
      <c r="C68" s="363" t="s">
        <v>618</v>
      </c>
      <c r="D68" s="364" t="s">
        <v>597</v>
      </c>
      <c r="E68" s="365">
        <v>1</v>
      </c>
      <c r="F68" s="479"/>
      <c r="G68" s="365">
        <f>E68*F68</f>
        <v>0</v>
      </c>
      <c r="H68" s="390">
        <v>0</v>
      </c>
      <c r="I68" s="391">
        <f>E68*H68</f>
        <v>0</v>
      </c>
    </row>
    <row r="69" spans="1:9" ht="12.75" customHeight="1" x14ac:dyDescent="0.25">
      <c r="A69" s="397"/>
      <c r="B69" s="367"/>
      <c r="C69" s="376" t="s">
        <v>619</v>
      </c>
      <c r="D69" s="369"/>
      <c r="E69" s="370"/>
      <c r="F69" s="371"/>
      <c r="G69" s="370"/>
      <c r="H69" s="381"/>
      <c r="I69" s="372"/>
    </row>
    <row r="70" spans="1:9" ht="12.75" customHeight="1" x14ac:dyDescent="0.25">
      <c r="A70" s="410"/>
      <c r="B70" s="382"/>
      <c r="C70" s="411" t="s">
        <v>620</v>
      </c>
      <c r="D70" s="384" t="s">
        <v>597</v>
      </c>
      <c r="E70" s="385">
        <v>1</v>
      </c>
      <c r="F70" s="478"/>
      <c r="G70" s="385">
        <f>E70*F70</f>
        <v>0</v>
      </c>
      <c r="H70" s="387">
        <v>0.03</v>
      </c>
      <c r="I70" s="388">
        <f>E70*H70</f>
        <v>0.03</v>
      </c>
    </row>
    <row r="71" spans="1:9" ht="12.75" customHeight="1" x14ac:dyDescent="0.25">
      <c r="A71" s="396" t="s">
        <v>973</v>
      </c>
      <c r="B71" s="362" t="s">
        <v>617</v>
      </c>
      <c r="C71" s="363" t="s">
        <v>618</v>
      </c>
      <c r="D71" s="364" t="s">
        <v>597</v>
      </c>
      <c r="E71" s="365">
        <v>1</v>
      </c>
      <c r="F71" s="479"/>
      <c r="G71" s="365">
        <f>E71*F71</f>
        <v>0</v>
      </c>
      <c r="H71" s="390">
        <v>0</v>
      </c>
      <c r="I71" s="391">
        <f>E71*H71</f>
        <v>0</v>
      </c>
    </row>
    <row r="72" spans="1:9" ht="12.75" customHeight="1" x14ac:dyDescent="0.25">
      <c r="A72" s="397"/>
      <c r="B72" s="367"/>
      <c r="C72" s="376" t="s">
        <v>619</v>
      </c>
      <c r="D72" s="369"/>
      <c r="E72" s="370"/>
      <c r="F72" s="371"/>
      <c r="G72" s="370"/>
      <c r="H72" s="381"/>
      <c r="I72" s="372"/>
    </row>
    <row r="73" spans="1:9" ht="12.75" customHeight="1" x14ac:dyDescent="0.25">
      <c r="A73" s="410"/>
      <c r="B73" s="382"/>
      <c r="C73" s="411" t="s">
        <v>621</v>
      </c>
      <c r="D73" s="384" t="s">
        <v>597</v>
      </c>
      <c r="E73" s="385">
        <v>1</v>
      </c>
      <c r="F73" s="478"/>
      <c r="G73" s="385">
        <f>E73*F73</f>
        <v>0</v>
      </c>
      <c r="H73" s="387">
        <v>1.4999999999999999E-2</v>
      </c>
      <c r="I73" s="388">
        <f>E73*H73</f>
        <v>1.4999999999999999E-2</v>
      </c>
    </row>
    <row r="74" spans="1:9" ht="12.75" customHeight="1" x14ac:dyDescent="0.25">
      <c r="A74" s="396" t="s">
        <v>974</v>
      </c>
      <c r="B74" s="362" t="s">
        <v>600</v>
      </c>
      <c r="C74" s="362" t="s">
        <v>622</v>
      </c>
      <c r="D74" s="364" t="s">
        <v>597</v>
      </c>
      <c r="E74" s="365">
        <v>1</v>
      </c>
      <c r="F74" s="479"/>
      <c r="G74" s="365">
        <f>E74*F74</f>
        <v>0</v>
      </c>
      <c r="H74" s="390">
        <v>0</v>
      </c>
      <c r="I74" s="391">
        <f>E74*H74</f>
        <v>0</v>
      </c>
    </row>
    <row r="75" spans="1:9" ht="12.75" customHeight="1" x14ac:dyDescent="0.25">
      <c r="A75" s="397"/>
      <c r="B75" s="367"/>
      <c r="C75" s="367" t="s">
        <v>602</v>
      </c>
      <c r="D75" s="369"/>
      <c r="E75" s="370"/>
      <c r="F75" s="371"/>
      <c r="G75" s="370"/>
      <c r="H75" s="381"/>
      <c r="I75" s="372"/>
    </row>
    <row r="76" spans="1:9" ht="12.75" customHeight="1" x14ac:dyDescent="0.25">
      <c r="A76" s="412"/>
      <c r="B76" s="392"/>
      <c r="C76" s="383" t="s">
        <v>623</v>
      </c>
      <c r="D76" s="384" t="s">
        <v>597</v>
      </c>
      <c r="E76" s="385">
        <v>1</v>
      </c>
      <c r="F76" s="478"/>
      <c r="G76" s="385">
        <f>E76*F76</f>
        <v>0</v>
      </c>
      <c r="H76" s="387">
        <v>9.4999999999999998E-3</v>
      </c>
      <c r="I76" s="388">
        <f>E76*H76</f>
        <v>9.4999999999999998E-3</v>
      </c>
    </row>
    <row r="77" spans="1:9" ht="12.75" customHeight="1" x14ac:dyDescent="0.25">
      <c r="A77" s="397" t="s">
        <v>975</v>
      </c>
      <c r="B77" s="367" t="s">
        <v>595</v>
      </c>
      <c r="C77" s="376" t="s">
        <v>596</v>
      </c>
      <c r="D77" s="369" t="s">
        <v>597</v>
      </c>
      <c r="E77" s="370">
        <v>1</v>
      </c>
      <c r="F77" s="477"/>
      <c r="G77" s="370">
        <f>E77*F77</f>
        <v>0</v>
      </c>
      <c r="H77" s="381">
        <v>0</v>
      </c>
      <c r="I77" s="372">
        <f>E77*H77</f>
        <v>0</v>
      </c>
    </row>
    <row r="78" spans="1:9" ht="12.75" customHeight="1" x14ac:dyDescent="0.3">
      <c r="A78" s="397"/>
      <c r="B78" s="367"/>
      <c r="C78" s="376" t="s">
        <v>598</v>
      </c>
      <c r="D78" s="369"/>
      <c r="E78" s="370"/>
      <c r="F78" s="371"/>
      <c r="G78" s="370"/>
      <c r="H78" s="381"/>
      <c r="I78" s="372"/>
    </row>
    <row r="79" spans="1:9" ht="12.75" customHeight="1" x14ac:dyDescent="0.25">
      <c r="A79" s="412"/>
      <c r="B79" s="382"/>
      <c r="C79" s="383" t="s">
        <v>624</v>
      </c>
      <c r="D79" s="384" t="s">
        <v>597</v>
      </c>
      <c r="E79" s="385">
        <v>1</v>
      </c>
      <c r="F79" s="478"/>
      <c r="G79" s="385">
        <f>E79*F79</f>
        <v>0</v>
      </c>
      <c r="H79" s="387">
        <v>0.01</v>
      </c>
      <c r="I79" s="388">
        <f>E79*H79</f>
        <v>0.01</v>
      </c>
    </row>
    <row r="80" spans="1:9" ht="12.75" customHeight="1" x14ac:dyDescent="0.25">
      <c r="A80" s="389" t="s">
        <v>976</v>
      </c>
      <c r="B80" s="362" t="s">
        <v>625</v>
      </c>
      <c r="C80" s="362" t="s">
        <v>626</v>
      </c>
      <c r="D80" s="364" t="s">
        <v>180</v>
      </c>
      <c r="E80" s="365">
        <v>2</v>
      </c>
      <c r="F80" s="479"/>
      <c r="G80" s="365">
        <f>E80*F80</f>
        <v>0</v>
      </c>
      <c r="H80" s="390">
        <v>2.6689999999999998E-2</v>
      </c>
      <c r="I80" s="391">
        <f>E80*H80</f>
        <v>5.3379999999999997E-2</v>
      </c>
    </row>
    <row r="81" spans="1:9" ht="12.75" customHeight="1" x14ac:dyDescent="0.25">
      <c r="A81" s="374"/>
      <c r="B81" s="374"/>
      <c r="C81" s="367" t="s">
        <v>627</v>
      </c>
      <c r="D81" s="374"/>
      <c r="E81" s="378"/>
      <c r="F81" s="378"/>
      <c r="G81" s="378"/>
      <c r="H81" s="402"/>
      <c r="I81" s="403"/>
    </row>
    <row r="82" spans="1:9" ht="12.75" customHeight="1" x14ac:dyDescent="0.25">
      <c r="A82" s="374"/>
      <c r="B82" s="374"/>
      <c r="C82" s="373" t="s">
        <v>628</v>
      </c>
      <c r="D82" s="374"/>
      <c r="E82" s="378"/>
      <c r="F82" s="371"/>
      <c r="G82" s="370"/>
      <c r="H82" s="381"/>
      <c r="I82" s="372"/>
    </row>
    <row r="83" spans="1:9" ht="12.75" customHeight="1" x14ac:dyDescent="0.25">
      <c r="A83" s="392"/>
      <c r="B83" s="392"/>
      <c r="C83" s="382" t="s">
        <v>629</v>
      </c>
      <c r="D83" s="392"/>
      <c r="E83" s="407"/>
      <c r="F83" s="407"/>
      <c r="G83" s="407"/>
      <c r="H83" s="413"/>
      <c r="I83" s="409"/>
    </row>
    <row r="84" spans="1:9" ht="12.75" customHeight="1" x14ac:dyDescent="0.25">
      <c r="A84" s="380"/>
      <c r="B84" s="367" t="s">
        <v>630</v>
      </c>
      <c r="C84" s="367" t="s">
        <v>626</v>
      </c>
      <c r="D84" s="369" t="s">
        <v>180</v>
      </c>
      <c r="E84" s="370">
        <v>2.5</v>
      </c>
      <c r="F84" s="477"/>
      <c r="G84" s="370">
        <f>E84*F84</f>
        <v>0</v>
      </c>
      <c r="H84" s="381">
        <v>1.8419999999999999E-2</v>
      </c>
      <c r="I84" s="372">
        <f>E84*H84</f>
        <v>4.6049999999999994E-2</v>
      </c>
    </row>
    <row r="85" spans="1:9" ht="12.75" customHeight="1" x14ac:dyDescent="0.25">
      <c r="A85" s="374"/>
      <c r="B85" s="374"/>
      <c r="C85" s="367" t="s">
        <v>631</v>
      </c>
      <c r="D85" s="374"/>
      <c r="E85" s="378"/>
      <c r="F85" s="378"/>
      <c r="G85" s="378"/>
      <c r="H85" s="402"/>
      <c r="I85" s="403"/>
    </row>
    <row r="86" spans="1:9" ht="12.75" customHeight="1" x14ac:dyDescent="0.25">
      <c r="A86" s="374"/>
      <c r="B86" s="374"/>
      <c r="C86" s="373" t="s">
        <v>628</v>
      </c>
      <c r="D86" s="374"/>
      <c r="E86" s="378"/>
      <c r="F86" s="371"/>
      <c r="G86" s="370"/>
      <c r="H86" s="381"/>
      <c r="I86" s="372"/>
    </row>
    <row r="87" spans="1:9" ht="12.75" customHeight="1" x14ac:dyDescent="0.25">
      <c r="A87" s="392"/>
      <c r="B87" s="392"/>
      <c r="C87" s="382" t="s">
        <v>629</v>
      </c>
      <c r="D87" s="392"/>
      <c r="E87" s="407"/>
      <c r="F87" s="407"/>
      <c r="G87" s="407"/>
      <c r="H87" s="413"/>
      <c r="I87" s="409"/>
    </row>
    <row r="88" spans="1:9" ht="12.75" customHeight="1" x14ac:dyDescent="0.25">
      <c r="A88" s="414"/>
      <c r="B88" s="414"/>
      <c r="C88" s="415" t="s">
        <v>632</v>
      </c>
      <c r="D88" s="416"/>
      <c r="E88" s="417"/>
      <c r="F88" s="417"/>
      <c r="G88" s="418">
        <f>SUM(G48:G84)</f>
        <v>0</v>
      </c>
      <c r="H88" s="419"/>
      <c r="I88" s="418">
        <f>SUM(I48:I84)</f>
        <v>0.36423</v>
      </c>
    </row>
    <row r="89" spans="1:9" ht="12.75" customHeight="1" x14ac:dyDescent="0.25">
      <c r="A89" s="374"/>
      <c r="B89" s="374"/>
      <c r="C89" s="420"/>
      <c r="D89" s="377"/>
      <c r="E89" s="378"/>
      <c r="F89" s="378"/>
      <c r="G89" s="421"/>
      <c r="H89" s="422"/>
      <c r="I89" s="421"/>
    </row>
    <row r="90" spans="1:9" ht="12.75" customHeight="1" x14ac:dyDescent="0.25">
      <c r="A90" s="374"/>
      <c r="B90" s="367">
        <v>998</v>
      </c>
      <c r="C90" s="367" t="s">
        <v>633</v>
      </c>
      <c r="D90" s="369"/>
      <c r="E90" s="370"/>
      <c r="F90" s="371"/>
      <c r="G90" s="370"/>
      <c r="H90" s="423"/>
      <c r="I90" s="424"/>
    </row>
    <row r="91" spans="1:9" ht="12.75" customHeight="1" x14ac:dyDescent="0.25">
      <c r="A91" s="374"/>
      <c r="B91" s="367" t="s">
        <v>634</v>
      </c>
      <c r="C91" s="367" t="s">
        <v>635</v>
      </c>
      <c r="D91" s="369" t="s">
        <v>199</v>
      </c>
      <c r="E91" s="372">
        <f>SUM(I88)</f>
        <v>0.36423</v>
      </c>
      <c r="F91" s="477"/>
      <c r="G91" s="370">
        <f>E91*F91</f>
        <v>0</v>
      </c>
      <c r="H91" s="423"/>
      <c r="I91" s="424"/>
    </row>
    <row r="92" spans="1:9" ht="12.75" customHeight="1" x14ac:dyDescent="0.25">
      <c r="A92" s="425"/>
      <c r="B92" s="425"/>
      <c r="C92" s="426" t="s">
        <v>636</v>
      </c>
      <c r="D92" s="427"/>
      <c r="E92" s="428"/>
      <c r="F92" s="428"/>
      <c r="G92" s="429">
        <f>SUM(G88,G91)</f>
        <v>0</v>
      </c>
      <c r="H92" s="430"/>
      <c r="I92" s="431"/>
    </row>
    <row r="93" spans="1:9" ht="12.75" customHeight="1" x14ac:dyDescent="0.25">
      <c r="A93" s="367"/>
      <c r="B93" s="374"/>
      <c r="C93" s="376"/>
      <c r="D93" s="369"/>
      <c r="E93" s="370"/>
      <c r="F93" s="371"/>
      <c r="G93" s="370"/>
      <c r="H93" s="381"/>
      <c r="I93" s="372"/>
    </row>
    <row r="94" spans="1:9" ht="12.75" customHeight="1" x14ac:dyDescent="0.25">
      <c r="A94" s="374"/>
      <c r="B94" s="375" t="s">
        <v>637</v>
      </c>
      <c r="C94" s="376"/>
      <c r="D94" s="377"/>
      <c r="E94" s="378"/>
      <c r="F94" s="378"/>
      <c r="G94" s="379"/>
      <c r="H94" s="372"/>
      <c r="I94" s="373"/>
    </row>
    <row r="95" spans="1:9" ht="12.75" customHeight="1" x14ac:dyDescent="0.25">
      <c r="A95" s="432" t="s">
        <v>977</v>
      </c>
      <c r="B95" s="367" t="s">
        <v>638</v>
      </c>
      <c r="C95" s="376" t="s">
        <v>639</v>
      </c>
      <c r="D95" s="369" t="s">
        <v>597</v>
      </c>
      <c r="E95" s="370">
        <v>1</v>
      </c>
      <c r="F95" s="477"/>
      <c r="G95" s="370">
        <f>E95*F95</f>
        <v>0</v>
      </c>
      <c r="H95" s="381">
        <v>0</v>
      </c>
      <c r="I95" s="372">
        <f>E95*H95</f>
        <v>0</v>
      </c>
    </row>
    <row r="96" spans="1:9" ht="12.75" customHeight="1" x14ac:dyDescent="0.25">
      <c r="A96" s="432"/>
      <c r="B96" s="367"/>
      <c r="C96" s="376" t="s">
        <v>640</v>
      </c>
      <c r="D96" s="369"/>
      <c r="E96" s="370"/>
      <c r="F96" s="371"/>
      <c r="G96" s="370"/>
      <c r="H96" s="381"/>
      <c r="I96" s="372"/>
    </row>
    <row r="97" spans="1:9" ht="12.75" customHeight="1" x14ac:dyDescent="0.25">
      <c r="A97" s="433"/>
      <c r="B97" s="382"/>
      <c r="C97" s="383" t="s">
        <v>641</v>
      </c>
      <c r="D97" s="384" t="s">
        <v>597</v>
      </c>
      <c r="E97" s="385">
        <v>1</v>
      </c>
      <c r="F97" s="478"/>
      <c r="G97" s="385">
        <f>E97*F97</f>
        <v>0</v>
      </c>
      <c r="H97" s="387">
        <v>3.0000000000000001E-3</v>
      </c>
      <c r="I97" s="388">
        <f>E97*H97</f>
        <v>3.0000000000000001E-3</v>
      </c>
    </row>
    <row r="98" spans="1:9" ht="12.75" customHeight="1" x14ac:dyDescent="0.25">
      <c r="A98" s="432" t="s">
        <v>978</v>
      </c>
      <c r="B98" s="367" t="s">
        <v>642</v>
      </c>
      <c r="C98" s="376" t="s">
        <v>643</v>
      </c>
      <c r="D98" s="369" t="s">
        <v>597</v>
      </c>
      <c r="E98" s="370">
        <v>1</v>
      </c>
      <c r="F98" s="477"/>
      <c r="G98" s="370">
        <f>E98*F98</f>
        <v>0</v>
      </c>
      <c r="H98" s="381">
        <v>0</v>
      </c>
      <c r="I98" s="372">
        <f>E98*H98</f>
        <v>0</v>
      </c>
    </row>
    <row r="99" spans="1:9" ht="12.75" customHeight="1" x14ac:dyDescent="0.25">
      <c r="A99" s="432"/>
      <c r="B99" s="367"/>
      <c r="C99" s="376" t="s">
        <v>640</v>
      </c>
      <c r="D99" s="369"/>
      <c r="E99" s="370"/>
      <c r="F99" s="371"/>
      <c r="G99" s="370"/>
      <c r="H99" s="381"/>
      <c r="I99" s="372"/>
    </row>
    <row r="100" spans="1:9" ht="12.75" customHeight="1" x14ac:dyDescent="0.25">
      <c r="A100" s="433"/>
      <c r="B100" s="382"/>
      <c r="C100" s="383" t="s">
        <v>644</v>
      </c>
      <c r="D100" s="384" t="s">
        <v>597</v>
      </c>
      <c r="E100" s="385">
        <v>1</v>
      </c>
      <c r="F100" s="478"/>
      <c r="G100" s="385">
        <f t="shared" ref="G100:G107" si="2">E100*F100</f>
        <v>0</v>
      </c>
      <c r="H100" s="387">
        <v>1E-3</v>
      </c>
      <c r="I100" s="388">
        <f t="shared" ref="I100:I107" si="3">E100*H100</f>
        <v>1E-3</v>
      </c>
    </row>
    <row r="101" spans="1:9" ht="12.75" customHeight="1" x14ac:dyDescent="0.25">
      <c r="A101" s="432" t="s">
        <v>979</v>
      </c>
      <c r="B101" s="367" t="s">
        <v>645</v>
      </c>
      <c r="C101" s="367" t="s">
        <v>646</v>
      </c>
      <c r="D101" s="369" t="s">
        <v>597</v>
      </c>
      <c r="E101" s="370">
        <v>1</v>
      </c>
      <c r="F101" s="477"/>
      <c r="G101" s="370">
        <f t="shared" si="2"/>
        <v>0</v>
      </c>
      <c r="H101" s="381">
        <v>0</v>
      </c>
      <c r="I101" s="372">
        <f t="shared" si="3"/>
        <v>0</v>
      </c>
    </row>
    <row r="102" spans="1:9" ht="12.75" customHeight="1" x14ac:dyDescent="0.25">
      <c r="A102" s="434"/>
      <c r="B102" s="392"/>
      <c r="C102" s="383" t="s">
        <v>647</v>
      </c>
      <c r="D102" s="384" t="s">
        <v>597</v>
      </c>
      <c r="E102" s="385">
        <v>1</v>
      </c>
      <c r="F102" s="478"/>
      <c r="G102" s="385">
        <f t="shared" si="2"/>
        <v>0</v>
      </c>
      <c r="H102" s="387">
        <v>1E-3</v>
      </c>
      <c r="I102" s="388">
        <f t="shared" si="3"/>
        <v>1E-3</v>
      </c>
    </row>
    <row r="103" spans="1:9" ht="12.75" customHeight="1" x14ac:dyDescent="0.25">
      <c r="A103" s="432" t="s">
        <v>980</v>
      </c>
      <c r="B103" s="367" t="s">
        <v>645</v>
      </c>
      <c r="C103" s="367" t="s">
        <v>646</v>
      </c>
      <c r="D103" s="369" t="s">
        <v>597</v>
      </c>
      <c r="E103" s="370">
        <v>1</v>
      </c>
      <c r="F103" s="477"/>
      <c r="G103" s="370">
        <f t="shared" si="2"/>
        <v>0</v>
      </c>
      <c r="H103" s="381">
        <v>0</v>
      </c>
      <c r="I103" s="372">
        <f t="shared" si="3"/>
        <v>0</v>
      </c>
    </row>
    <row r="104" spans="1:9" ht="12.75" customHeight="1" x14ac:dyDescent="0.25">
      <c r="A104" s="434"/>
      <c r="B104" s="392"/>
      <c r="C104" s="383" t="s">
        <v>648</v>
      </c>
      <c r="D104" s="384" t="s">
        <v>597</v>
      </c>
      <c r="E104" s="385">
        <v>1</v>
      </c>
      <c r="F104" s="478"/>
      <c r="G104" s="385">
        <f t="shared" si="2"/>
        <v>0</v>
      </c>
      <c r="H104" s="387">
        <v>1E-3</v>
      </c>
      <c r="I104" s="388">
        <f t="shared" si="3"/>
        <v>1E-3</v>
      </c>
    </row>
    <row r="105" spans="1:9" ht="12.75" customHeight="1" x14ac:dyDescent="0.25">
      <c r="A105" s="432" t="s">
        <v>981</v>
      </c>
      <c r="B105" s="367" t="s">
        <v>649</v>
      </c>
      <c r="C105" s="367" t="s">
        <v>650</v>
      </c>
      <c r="D105" s="369" t="s">
        <v>597</v>
      </c>
      <c r="E105" s="370">
        <v>1</v>
      </c>
      <c r="F105" s="477"/>
      <c r="G105" s="370">
        <f t="shared" si="2"/>
        <v>0</v>
      </c>
      <c r="H105" s="381">
        <v>0</v>
      </c>
      <c r="I105" s="372">
        <f t="shared" si="3"/>
        <v>0</v>
      </c>
    </row>
    <row r="106" spans="1:9" ht="12.75" customHeight="1" x14ac:dyDescent="0.25">
      <c r="A106" s="434"/>
      <c r="B106" s="392"/>
      <c r="C106" s="383" t="s">
        <v>651</v>
      </c>
      <c r="D106" s="384" t="s">
        <v>597</v>
      </c>
      <c r="E106" s="385">
        <v>1</v>
      </c>
      <c r="F106" s="478"/>
      <c r="G106" s="385">
        <f t="shared" si="2"/>
        <v>0</v>
      </c>
      <c r="H106" s="387">
        <v>1E-3</v>
      </c>
      <c r="I106" s="388">
        <f t="shared" si="3"/>
        <v>1E-3</v>
      </c>
    </row>
    <row r="107" spans="1:9" ht="12.75" customHeight="1" x14ac:dyDescent="0.25">
      <c r="A107" s="432" t="s">
        <v>982</v>
      </c>
      <c r="B107" s="367" t="s">
        <v>652</v>
      </c>
      <c r="C107" s="376" t="s">
        <v>653</v>
      </c>
      <c r="D107" s="369" t="s">
        <v>597</v>
      </c>
      <c r="E107" s="370">
        <v>1</v>
      </c>
      <c r="F107" s="477"/>
      <c r="G107" s="370">
        <f t="shared" si="2"/>
        <v>0</v>
      </c>
      <c r="H107" s="381">
        <v>0</v>
      </c>
      <c r="I107" s="372">
        <f t="shared" si="3"/>
        <v>0</v>
      </c>
    </row>
    <row r="108" spans="1:9" ht="12.75" customHeight="1" x14ac:dyDescent="0.25">
      <c r="A108" s="432"/>
      <c r="B108" s="367"/>
      <c r="C108" s="376" t="s">
        <v>654</v>
      </c>
      <c r="D108" s="369"/>
      <c r="E108" s="370"/>
      <c r="F108" s="371"/>
      <c r="G108" s="370"/>
      <c r="H108" s="381"/>
      <c r="I108" s="372"/>
    </row>
    <row r="109" spans="1:9" ht="12.75" customHeight="1" x14ac:dyDescent="0.25">
      <c r="A109" s="433"/>
      <c r="B109" s="382"/>
      <c r="C109" s="383" t="s">
        <v>655</v>
      </c>
      <c r="D109" s="384" t="s">
        <v>597</v>
      </c>
      <c r="E109" s="385">
        <v>1</v>
      </c>
      <c r="F109" s="478"/>
      <c r="G109" s="385">
        <f>E109*F109</f>
        <v>0</v>
      </c>
      <c r="H109" s="387">
        <v>1E-3</v>
      </c>
      <c r="I109" s="388">
        <f>E109*H109</f>
        <v>1E-3</v>
      </c>
    </row>
    <row r="110" spans="1:9" ht="12.75" customHeight="1" x14ac:dyDescent="0.25">
      <c r="A110" s="432" t="s">
        <v>983</v>
      </c>
      <c r="B110" s="367" t="s">
        <v>645</v>
      </c>
      <c r="C110" s="367" t="s">
        <v>646</v>
      </c>
      <c r="D110" s="369" t="s">
        <v>597</v>
      </c>
      <c r="E110" s="370">
        <v>1</v>
      </c>
      <c r="F110" s="477"/>
      <c r="G110" s="370">
        <f>E110*F110</f>
        <v>0</v>
      </c>
      <c r="H110" s="381">
        <v>0</v>
      </c>
      <c r="I110" s="372">
        <f>E110*H110</f>
        <v>0</v>
      </c>
    </row>
    <row r="111" spans="1:9" ht="12.75" customHeight="1" x14ac:dyDescent="0.25">
      <c r="A111" s="434"/>
      <c r="B111" s="392"/>
      <c r="C111" s="383" t="s">
        <v>647</v>
      </c>
      <c r="D111" s="384" t="s">
        <v>597</v>
      </c>
      <c r="E111" s="385">
        <v>1</v>
      </c>
      <c r="F111" s="478"/>
      <c r="G111" s="385">
        <f>E111*F111</f>
        <v>0</v>
      </c>
      <c r="H111" s="387">
        <v>1E-3</v>
      </c>
      <c r="I111" s="388">
        <f>E111*H111</f>
        <v>1E-3</v>
      </c>
    </row>
    <row r="112" spans="1:9" ht="12.75" customHeight="1" x14ac:dyDescent="0.25">
      <c r="A112" s="435" t="s">
        <v>984</v>
      </c>
      <c r="B112" s="362" t="s">
        <v>656</v>
      </c>
      <c r="C112" s="363" t="s">
        <v>657</v>
      </c>
      <c r="D112" s="364" t="s">
        <v>597</v>
      </c>
      <c r="E112" s="365">
        <v>1</v>
      </c>
      <c r="F112" s="479"/>
      <c r="G112" s="365">
        <f>E112*F112</f>
        <v>0</v>
      </c>
      <c r="H112" s="390">
        <v>0</v>
      </c>
      <c r="I112" s="391">
        <f>E112*H112</f>
        <v>0</v>
      </c>
    </row>
    <row r="113" spans="1:9" ht="12.75" customHeight="1" x14ac:dyDescent="0.3">
      <c r="A113" s="436"/>
      <c r="B113" s="367"/>
      <c r="C113" s="399" t="s">
        <v>658</v>
      </c>
      <c r="D113" s="369" t="s">
        <v>597</v>
      </c>
      <c r="E113" s="370">
        <v>1</v>
      </c>
      <c r="F113" s="477"/>
      <c r="G113" s="370">
        <f>E113*F113</f>
        <v>0</v>
      </c>
      <c r="H113" s="381">
        <v>5.7999999999999996E-3</v>
      </c>
      <c r="I113" s="372">
        <f>E113*H113</f>
        <v>5.7999999999999996E-3</v>
      </c>
    </row>
    <row r="114" spans="1:9" ht="12.75" customHeight="1" x14ac:dyDescent="0.25">
      <c r="A114" s="437"/>
      <c r="B114" s="374"/>
      <c r="C114" s="367" t="s">
        <v>659</v>
      </c>
      <c r="D114" s="401"/>
      <c r="E114" s="378"/>
      <c r="F114" s="378"/>
      <c r="G114" s="378"/>
      <c r="H114" s="402"/>
      <c r="I114" s="403"/>
    </row>
    <row r="115" spans="1:9" ht="12.75" customHeight="1" x14ac:dyDescent="0.25">
      <c r="A115" s="437"/>
      <c r="B115" s="375"/>
      <c r="C115" s="376" t="s">
        <v>660</v>
      </c>
      <c r="D115" s="377"/>
      <c r="E115" s="378"/>
      <c r="F115" s="378"/>
      <c r="G115" s="379"/>
      <c r="H115" s="403"/>
      <c r="I115" s="372"/>
    </row>
    <row r="116" spans="1:9" ht="12.75" customHeight="1" x14ac:dyDescent="0.25">
      <c r="A116" s="434"/>
      <c r="B116" s="405"/>
      <c r="C116" s="383" t="s">
        <v>616</v>
      </c>
      <c r="D116" s="406"/>
      <c r="E116" s="407"/>
      <c r="F116" s="407"/>
      <c r="G116" s="408"/>
      <c r="H116" s="409"/>
      <c r="I116" s="388"/>
    </row>
    <row r="117" spans="1:9" ht="12.75" customHeight="1" x14ac:dyDescent="0.25">
      <c r="A117" s="435" t="s">
        <v>985</v>
      </c>
      <c r="B117" s="362" t="s">
        <v>661</v>
      </c>
      <c r="C117" s="363" t="s">
        <v>662</v>
      </c>
      <c r="D117" s="364" t="s">
        <v>597</v>
      </c>
      <c r="E117" s="365">
        <v>1</v>
      </c>
      <c r="F117" s="479"/>
      <c r="G117" s="365">
        <f>E117*F117</f>
        <v>0</v>
      </c>
      <c r="H117" s="390">
        <v>0</v>
      </c>
      <c r="I117" s="391">
        <f>E117*H117</f>
        <v>0</v>
      </c>
    </row>
    <row r="118" spans="1:9" ht="12.75" customHeight="1" x14ac:dyDescent="0.25">
      <c r="A118" s="438"/>
      <c r="B118" s="382"/>
      <c r="C118" s="411" t="s">
        <v>663</v>
      </c>
      <c r="D118" s="384" t="s">
        <v>597</v>
      </c>
      <c r="E118" s="385">
        <v>1</v>
      </c>
      <c r="F118" s="478"/>
      <c r="G118" s="385">
        <f>E118*F118</f>
        <v>0</v>
      </c>
      <c r="H118" s="387">
        <v>0.01</v>
      </c>
      <c r="I118" s="388">
        <f>E118*H118</f>
        <v>0.01</v>
      </c>
    </row>
    <row r="119" spans="1:9" ht="12.75" customHeight="1" x14ac:dyDescent="0.25">
      <c r="A119" s="435" t="s">
        <v>986</v>
      </c>
      <c r="B119" s="362" t="s">
        <v>652</v>
      </c>
      <c r="C119" s="362" t="s">
        <v>664</v>
      </c>
      <c r="D119" s="364" t="s">
        <v>597</v>
      </c>
      <c r="E119" s="365">
        <v>1</v>
      </c>
      <c r="F119" s="479"/>
      <c r="G119" s="365">
        <f>E119*F119</f>
        <v>0</v>
      </c>
      <c r="H119" s="390">
        <v>0</v>
      </c>
      <c r="I119" s="391">
        <f>E119*H119</f>
        <v>0</v>
      </c>
    </row>
    <row r="120" spans="1:9" ht="12.75" customHeight="1" x14ac:dyDescent="0.25">
      <c r="A120" s="432"/>
      <c r="B120" s="367"/>
      <c r="C120" s="367" t="s">
        <v>654</v>
      </c>
      <c r="D120" s="369"/>
      <c r="E120" s="370"/>
      <c r="F120" s="371"/>
      <c r="G120" s="370"/>
      <c r="H120" s="381"/>
      <c r="I120" s="372"/>
    </row>
    <row r="121" spans="1:9" ht="12.75" customHeight="1" x14ac:dyDescent="0.3">
      <c r="A121" s="433"/>
      <c r="B121" s="392"/>
      <c r="C121" s="383" t="s">
        <v>665</v>
      </c>
      <c r="D121" s="384" t="s">
        <v>597</v>
      </c>
      <c r="E121" s="385">
        <v>1</v>
      </c>
      <c r="F121" s="478"/>
      <c r="G121" s="385">
        <f>E121*F121</f>
        <v>0</v>
      </c>
      <c r="H121" s="387">
        <v>1E-3</v>
      </c>
      <c r="I121" s="388">
        <f>E121*H121</f>
        <v>1E-3</v>
      </c>
    </row>
    <row r="122" spans="1:9" ht="12.75" customHeight="1" x14ac:dyDescent="0.25">
      <c r="A122" s="432" t="s">
        <v>987</v>
      </c>
      <c r="B122" s="367" t="s">
        <v>638</v>
      </c>
      <c r="C122" s="376" t="s">
        <v>639</v>
      </c>
      <c r="D122" s="369" t="s">
        <v>597</v>
      </c>
      <c r="E122" s="370">
        <v>1</v>
      </c>
      <c r="F122" s="477"/>
      <c r="G122" s="370">
        <f>E122*F122</f>
        <v>0</v>
      </c>
      <c r="H122" s="381">
        <v>0</v>
      </c>
      <c r="I122" s="372">
        <f>E122*H122</f>
        <v>0</v>
      </c>
    </row>
    <row r="123" spans="1:9" ht="12.75" customHeight="1" x14ac:dyDescent="0.25">
      <c r="A123" s="432"/>
      <c r="B123" s="367"/>
      <c r="C123" s="376" t="s">
        <v>640</v>
      </c>
      <c r="D123" s="369"/>
      <c r="E123" s="370"/>
      <c r="F123" s="371"/>
      <c r="G123" s="370"/>
      <c r="H123" s="381"/>
      <c r="I123" s="372"/>
    </row>
    <row r="124" spans="1:9" ht="12.75" customHeight="1" x14ac:dyDescent="0.25">
      <c r="A124" s="433"/>
      <c r="B124" s="382"/>
      <c r="C124" s="383" t="s">
        <v>641</v>
      </c>
      <c r="D124" s="384" t="s">
        <v>597</v>
      </c>
      <c r="E124" s="385">
        <v>1</v>
      </c>
      <c r="F124" s="478"/>
      <c r="G124" s="385">
        <f>E124*F124</f>
        <v>0</v>
      </c>
      <c r="H124" s="387">
        <v>3.0000000000000001E-3</v>
      </c>
      <c r="I124" s="388">
        <f>E124*H124</f>
        <v>3.0000000000000001E-3</v>
      </c>
    </row>
    <row r="125" spans="1:9" ht="12.75" customHeight="1" x14ac:dyDescent="0.25">
      <c r="A125" s="439" t="s">
        <v>988</v>
      </c>
      <c r="B125" s="362" t="s">
        <v>666</v>
      </c>
      <c r="C125" s="362" t="s">
        <v>667</v>
      </c>
      <c r="D125" s="364" t="s">
        <v>180</v>
      </c>
      <c r="E125" s="365">
        <v>5</v>
      </c>
      <c r="F125" s="479"/>
      <c r="G125" s="365">
        <f>E125*F125</f>
        <v>0</v>
      </c>
      <c r="H125" s="390">
        <v>0</v>
      </c>
      <c r="I125" s="391">
        <f>E125*H125</f>
        <v>0</v>
      </c>
    </row>
    <row r="126" spans="1:9" ht="12.75" customHeight="1" x14ac:dyDescent="0.25">
      <c r="A126" s="374"/>
      <c r="B126" s="374"/>
      <c r="C126" s="367" t="s">
        <v>640</v>
      </c>
      <c r="D126" s="374"/>
      <c r="E126" s="378"/>
      <c r="F126" s="378"/>
      <c r="G126" s="378"/>
      <c r="H126" s="402"/>
      <c r="I126" s="403"/>
    </row>
    <row r="127" spans="1:9" ht="12.75" customHeight="1" x14ac:dyDescent="0.25">
      <c r="A127" s="374"/>
      <c r="B127" s="374"/>
      <c r="C127" s="373" t="s">
        <v>668</v>
      </c>
      <c r="D127" s="369" t="s">
        <v>180</v>
      </c>
      <c r="E127" s="370">
        <v>5</v>
      </c>
      <c r="F127" s="477"/>
      <c r="G127" s="370">
        <f>E127*F127</f>
        <v>0</v>
      </c>
      <c r="H127" s="381">
        <v>3.0000000000000001E-3</v>
      </c>
      <c r="I127" s="372">
        <f>E127*H127</f>
        <v>1.4999999999999999E-2</v>
      </c>
    </row>
    <row r="128" spans="1:9" ht="12.75" customHeight="1" x14ac:dyDescent="0.25">
      <c r="A128" s="380"/>
      <c r="B128" s="367" t="s">
        <v>669</v>
      </c>
      <c r="C128" s="367" t="s">
        <v>667</v>
      </c>
      <c r="D128" s="369" t="s">
        <v>180</v>
      </c>
      <c r="E128" s="370">
        <v>2.5</v>
      </c>
      <c r="F128" s="477"/>
      <c r="G128" s="370">
        <f>E128*F128</f>
        <v>0</v>
      </c>
      <c r="H128" s="381">
        <v>0</v>
      </c>
      <c r="I128" s="372">
        <f>E128*H128</f>
        <v>0</v>
      </c>
    </row>
    <row r="129" spans="1:9" ht="12.75" customHeight="1" x14ac:dyDescent="0.25">
      <c r="A129" s="374"/>
      <c r="B129" s="374"/>
      <c r="C129" s="367" t="s">
        <v>670</v>
      </c>
      <c r="D129" s="374"/>
      <c r="E129" s="378"/>
      <c r="F129" s="378"/>
      <c r="G129" s="378"/>
      <c r="H129" s="402"/>
      <c r="I129" s="403"/>
    </row>
    <row r="130" spans="1:9" ht="12.75" customHeight="1" x14ac:dyDescent="0.25">
      <c r="A130" s="374"/>
      <c r="B130" s="374"/>
      <c r="C130" s="373" t="s">
        <v>671</v>
      </c>
      <c r="D130" s="369" t="s">
        <v>180</v>
      </c>
      <c r="E130" s="370">
        <v>2.5</v>
      </c>
      <c r="F130" s="477"/>
      <c r="G130" s="370">
        <f>E130*F130</f>
        <v>0</v>
      </c>
      <c r="H130" s="381">
        <v>2E-3</v>
      </c>
      <c r="I130" s="372">
        <f>E130*H130</f>
        <v>5.0000000000000001E-3</v>
      </c>
    </row>
    <row r="131" spans="1:9" ht="12.75" customHeight="1" x14ac:dyDescent="0.25">
      <c r="A131" s="380"/>
      <c r="B131" s="367" t="s">
        <v>669</v>
      </c>
      <c r="C131" s="367" t="s">
        <v>667</v>
      </c>
      <c r="D131" s="369" t="s">
        <v>180</v>
      </c>
      <c r="E131" s="370">
        <v>1</v>
      </c>
      <c r="F131" s="477"/>
      <c r="G131" s="370">
        <f>E131*F131</f>
        <v>0</v>
      </c>
      <c r="H131" s="381">
        <v>0</v>
      </c>
      <c r="I131" s="372">
        <f>E131*H131</f>
        <v>0</v>
      </c>
    </row>
    <row r="132" spans="1:9" ht="12.75" customHeight="1" x14ac:dyDescent="0.25">
      <c r="A132" s="374"/>
      <c r="B132" s="374"/>
      <c r="C132" s="367" t="s">
        <v>670</v>
      </c>
      <c r="D132" s="374"/>
      <c r="E132" s="378"/>
      <c r="F132" s="378"/>
      <c r="G132" s="378"/>
      <c r="H132" s="402"/>
      <c r="I132" s="403"/>
    </row>
    <row r="133" spans="1:9" ht="12.75" customHeight="1" x14ac:dyDescent="0.25">
      <c r="A133" s="374"/>
      <c r="B133" s="374"/>
      <c r="C133" s="373" t="s">
        <v>672</v>
      </c>
      <c r="D133" s="369" t="s">
        <v>180</v>
      </c>
      <c r="E133" s="370">
        <v>1</v>
      </c>
      <c r="F133" s="477"/>
      <c r="G133" s="370">
        <f>E133*F133</f>
        <v>0</v>
      </c>
      <c r="H133" s="381">
        <v>2.5000000000000001E-3</v>
      </c>
      <c r="I133" s="372">
        <f>E133*H133</f>
        <v>2.5000000000000001E-3</v>
      </c>
    </row>
    <row r="134" spans="1:9" ht="12.75" customHeight="1" x14ac:dyDescent="0.25">
      <c r="A134" s="380"/>
      <c r="B134" s="367" t="s">
        <v>673</v>
      </c>
      <c r="C134" s="367" t="s">
        <v>674</v>
      </c>
      <c r="D134" s="369" t="s">
        <v>597</v>
      </c>
      <c r="E134" s="370">
        <v>4</v>
      </c>
      <c r="F134" s="477"/>
      <c r="G134" s="370">
        <f>E134*F134</f>
        <v>0</v>
      </c>
      <c r="H134" s="381">
        <v>0</v>
      </c>
      <c r="I134" s="372">
        <f>E134*H134</f>
        <v>0</v>
      </c>
    </row>
    <row r="135" spans="1:9" ht="12.75" customHeight="1" x14ac:dyDescent="0.25">
      <c r="A135" s="374"/>
      <c r="B135" s="374"/>
      <c r="C135" s="367" t="s">
        <v>640</v>
      </c>
      <c r="D135" s="374"/>
      <c r="E135" s="378"/>
      <c r="F135" s="378"/>
      <c r="G135" s="378"/>
      <c r="H135" s="402"/>
      <c r="I135" s="403"/>
    </row>
    <row r="136" spans="1:9" ht="12.75" customHeight="1" x14ac:dyDescent="0.25">
      <c r="A136" s="374"/>
      <c r="B136" s="374"/>
      <c r="C136" s="373" t="s">
        <v>675</v>
      </c>
      <c r="D136" s="369" t="s">
        <v>597</v>
      </c>
      <c r="E136" s="370">
        <v>4</v>
      </c>
      <c r="F136" s="477"/>
      <c r="G136" s="370">
        <f>E136*F136</f>
        <v>0</v>
      </c>
      <c r="H136" s="381">
        <v>2E-3</v>
      </c>
      <c r="I136" s="372">
        <f>E136*H136</f>
        <v>8.0000000000000002E-3</v>
      </c>
    </row>
    <row r="137" spans="1:9" ht="12.75" customHeight="1" x14ac:dyDescent="0.25">
      <c r="A137" s="380"/>
      <c r="B137" s="367" t="s">
        <v>673</v>
      </c>
      <c r="C137" s="367" t="s">
        <v>674</v>
      </c>
      <c r="D137" s="369" t="s">
        <v>597</v>
      </c>
      <c r="E137" s="370">
        <v>1</v>
      </c>
      <c r="F137" s="477"/>
      <c r="G137" s="370">
        <f>E137*F137</f>
        <v>0</v>
      </c>
      <c r="H137" s="381">
        <v>0</v>
      </c>
      <c r="I137" s="372">
        <f>E137*H137</f>
        <v>0</v>
      </c>
    </row>
    <row r="138" spans="1:9" ht="12.75" customHeight="1" x14ac:dyDescent="0.25">
      <c r="A138" s="374"/>
      <c r="B138" s="374"/>
      <c r="C138" s="367" t="s">
        <v>640</v>
      </c>
      <c r="D138" s="374"/>
      <c r="E138" s="378"/>
      <c r="F138" s="378"/>
      <c r="G138" s="378"/>
      <c r="H138" s="402"/>
      <c r="I138" s="403"/>
    </row>
    <row r="139" spans="1:9" ht="12.75" customHeight="1" x14ac:dyDescent="0.25">
      <c r="A139" s="374"/>
      <c r="B139" s="374"/>
      <c r="C139" s="373" t="s">
        <v>676</v>
      </c>
      <c r="D139" s="369" t="s">
        <v>597</v>
      </c>
      <c r="E139" s="370">
        <v>1</v>
      </c>
      <c r="F139" s="477"/>
      <c r="G139" s="370">
        <f>E139*F139</f>
        <v>0</v>
      </c>
      <c r="H139" s="381">
        <v>2E-3</v>
      </c>
      <c r="I139" s="372">
        <f>E139*H139</f>
        <v>2E-3</v>
      </c>
    </row>
    <row r="140" spans="1:9" ht="12.75" customHeight="1" x14ac:dyDescent="0.25">
      <c r="A140" s="380"/>
      <c r="B140" s="367" t="s">
        <v>677</v>
      </c>
      <c r="C140" s="367" t="s">
        <v>674</v>
      </c>
      <c r="D140" s="369" t="s">
        <v>597</v>
      </c>
      <c r="E140" s="370">
        <v>1</v>
      </c>
      <c r="F140" s="477"/>
      <c r="G140" s="370">
        <f>E140*F140</f>
        <v>0</v>
      </c>
      <c r="H140" s="381">
        <v>0</v>
      </c>
      <c r="I140" s="372">
        <f>E140*H140</f>
        <v>0</v>
      </c>
    </row>
    <row r="141" spans="1:9" ht="12.75" customHeight="1" x14ac:dyDescent="0.25">
      <c r="A141" s="374"/>
      <c r="B141" s="374"/>
      <c r="C141" s="367" t="s">
        <v>670</v>
      </c>
      <c r="D141" s="374"/>
      <c r="E141" s="378"/>
      <c r="F141" s="378"/>
      <c r="G141" s="378"/>
      <c r="H141" s="402"/>
      <c r="I141" s="403"/>
    </row>
    <row r="142" spans="1:9" ht="12.75" customHeight="1" x14ac:dyDescent="0.25">
      <c r="A142" s="374"/>
      <c r="B142" s="374"/>
      <c r="C142" s="373" t="s">
        <v>678</v>
      </c>
      <c r="D142" s="369" t="s">
        <v>597</v>
      </c>
      <c r="E142" s="370">
        <v>1</v>
      </c>
      <c r="F142" s="477"/>
      <c r="G142" s="370">
        <f>E142*F142</f>
        <v>0</v>
      </c>
      <c r="H142" s="381">
        <v>2E-3</v>
      </c>
      <c r="I142" s="372">
        <f>E142*H142</f>
        <v>2E-3</v>
      </c>
    </row>
    <row r="143" spans="1:9" ht="12.75" customHeight="1" x14ac:dyDescent="0.25">
      <c r="A143" s="380"/>
      <c r="B143" s="367" t="s">
        <v>677</v>
      </c>
      <c r="C143" s="367" t="s">
        <v>674</v>
      </c>
      <c r="D143" s="369" t="s">
        <v>597</v>
      </c>
      <c r="E143" s="370">
        <v>1</v>
      </c>
      <c r="F143" s="477"/>
      <c r="G143" s="370">
        <f>E143*F143</f>
        <v>0</v>
      </c>
      <c r="H143" s="381">
        <v>0</v>
      </c>
      <c r="I143" s="372">
        <f>E143*H143</f>
        <v>0</v>
      </c>
    </row>
    <row r="144" spans="1:9" ht="12.75" customHeight="1" x14ac:dyDescent="0.25">
      <c r="A144" s="374"/>
      <c r="B144" s="374"/>
      <c r="C144" s="367" t="s">
        <v>670</v>
      </c>
      <c r="D144" s="374"/>
      <c r="E144" s="378"/>
      <c r="F144" s="378"/>
      <c r="G144" s="378"/>
      <c r="H144" s="402"/>
      <c r="I144" s="403"/>
    </row>
    <row r="145" spans="1:9" ht="12.75" customHeight="1" x14ac:dyDescent="0.25">
      <c r="A145" s="374"/>
      <c r="B145" s="374"/>
      <c r="C145" s="373" t="s">
        <v>679</v>
      </c>
      <c r="D145" s="369" t="s">
        <v>597</v>
      </c>
      <c r="E145" s="370">
        <v>1</v>
      </c>
      <c r="F145" s="477"/>
      <c r="G145" s="370">
        <f>E145*F145</f>
        <v>0</v>
      </c>
      <c r="H145" s="381">
        <v>2E-3</v>
      </c>
      <c r="I145" s="372">
        <f>E145*H145</f>
        <v>2E-3</v>
      </c>
    </row>
    <row r="146" spans="1:9" ht="12.75" customHeight="1" x14ac:dyDescent="0.25">
      <c r="A146" s="380"/>
      <c r="B146" s="367" t="s">
        <v>680</v>
      </c>
      <c r="C146" s="367" t="s">
        <v>681</v>
      </c>
      <c r="D146" s="369" t="s">
        <v>597</v>
      </c>
      <c r="E146" s="370">
        <v>2</v>
      </c>
      <c r="F146" s="477"/>
      <c r="G146" s="370">
        <f>E146*F146</f>
        <v>0</v>
      </c>
      <c r="H146" s="381">
        <v>0</v>
      </c>
      <c r="I146" s="372">
        <f>E146*H146</f>
        <v>0</v>
      </c>
    </row>
    <row r="147" spans="1:9" ht="12.75" customHeight="1" x14ac:dyDescent="0.25">
      <c r="A147" s="374"/>
      <c r="B147" s="374"/>
      <c r="C147" s="367" t="s">
        <v>640</v>
      </c>
      <c r="D147" s="374"/>
      <c r="E147" s="378"/>
      <c r="F147" s="378"/>
      <c r="G147" s="378"/>
      <c r="H147" s="402"/>
      <c r="I147" s="403"/>
    </row>
    <row r="148" spans="1:9" ht="12.75" customHeight="1" x14ac:dyDescent="0.25">
      <c r="A148" s="374"/>
      <c r="B148" s="374"/>
      <c r="C148" s="373" t="s">
        <v>682</v>
      </c>
      <c r="D148" s="369" t="s">
        <v>597</v>
      </c>
      <c r="E148" s="370">
        <v>2</v>
      </c>
      <c r="F148" s="477"/>
      <c r="G148" s="370">
        <f>E148*F148</f>
        <v>0</v>
      </c>
      <c r="H148" s="381">
        <v>2E-3</v>
      </c>
      <c r="I148" s="372">
        <f>E148*H148</f>
        <v>4.0000000000000001E-3</v>
      </c>
    </row>
    <row r="149" spans="1:9" ht="12.75" customHeight="1" x14ac:dyDescent="0.25">
      <c r="A149" s="380"/>
      <c r="B149" s="367" t="s">
        <v>683</v>
      </c>
      <c r="C149" s="367" t="s">
        <v>684</v>
      </c>
      <c r="D149" s="369" t="s">
        <v>597</v>
      </c>
      <c r="E149" s="370">
        <v>1</v>
      </c>
      <c r="F149" s="477"/>
      <c r="G149" s="370">
        <f>E149*F149</f>
        <v>0</v>
      </c>
      <c r="H149" s="381">
        <v>0</v>
      </c>
      <c r="I149" s="372">
        <f>E149*H149</f>
        <v>0</v>
      </c>
    </row>
    <row r="150" spans="1:9" ht="12.75" customHeight="1" x14ac:dyDescent="0.25">
      <c r="A150" s="374"/>
      <c r="B150" s="374"/>
      <c r="C150" s="367" t="s">
        <v>640</v>
      </c>
      <c r="D150" s="374"/>
      <c r="E150" s="378"/>
      <c r="F150" s="378"/>
      <c r="G150" s="378"/>
      <c r="H150" s="402"/>
      <c r="I150" s="403"/>
    </row>
    <row r="151" spans="1:9" ht="12.75" customHeight="1" x14ac:dyDescent="0.25">
      <c r="A151" s="374"/>
      <c r="B151" s="374"/>
      <c r="C151" s="373" t="s">
        <v>685</v>
      </c>
      <c r="D151" s="369" t="s">
        <v>597</v>
      </c>
      <c r="E151" s="370">
        <v>1</v>
      </c>
      <c r="F151" s="477"/>
      <c r="G151" s="370">
        <f>E151*F151</f>
        <v>0</v>
      </c>
      <c r="H151" s="381">
        <v>2E-3</v>
      </c>
      <c r="I151" s="372">
        <f>E151*H151</f>
        <v>2E-3</v>
      </c>
    </row>
    <row r="152" spans="1:9" ht="12.75" customHeight="1" x14ac:dyDescent="0.25">
      <c r="A152" s="380"/>
      <c r="B152" s="367" t="s">
        <v>686</v>
      </c>
      <c r="C152" s="367" t="s">
        <v>687</v>
      </c>
      <c r="D152" s="369" t="s">
        <v>597</v>
      </c>
      <c r="E152" s="370">
        <v>1</v>
      </c>
      <c r="F152" s="477"/>
      <c r="G152" s="370">
        <f>E152*F152</f>
        <v>0</v>
      </c>
      <c r="H152" s="381">
        <v>0</v>
      </c>
      <c r="I152" s="372">
        <f>E152*H152</f>
        <v>0</v>
      </c>
    </row>
    <row r="153" spans="1:9" ht="12.75" customHeight="1" x14ac:dyDescent="0.25">
      <c r="A153" s="374"/>
      <c r="B153" s="374"/>
      <c r="C153" s="367" t="s">
        <v>670</v>
      </c>
      <c r="D153" s="374"/>
      <c r="E153" s="378"/>
      <c r="F153" s="378"/>
      <c r="G153" s="378"/>
      <c r="H153" s="402"/>
      <c r="I153" s="403"/>
    </row>
    <row r="154" spans="1:9" ht="12.75" customHeight="1" x14ac:dyDescent="0.25">
      <c r="A154" s="392"/>
      <c r="B154" s="392"/>
      <c r="C154" s="440" t="s">
        <v>688</v>
      </c>
      <c r="D154" s="384" t="s">
        <v>597</v>
      </c>
      <c r="E154" s="385">
        <v>1</v>
      </c>
      <c r="F154" s="478"/>
      <c r="G154" s="385">
        <f>E154*F154</f>
        <v>0</v>
      </c>
      <c r="H154" s="387">
        <v>2E-3</v>
      </c>
      <c r="I154" s="388">
        <f>E154*H154</f>
        <v>2E-3</v>
      </c>
    </row>
    <row r="155" spans="1:9" ht="12.75" customHeight="1" x14ac:dyDescent="0.25">
      <c r="A155" s="389" t="s">
        <v>989</v>
      </c>
      <c r="B155" s="362" t="s">
        <v>689</v>
      </c>
      <c r="C155" s="362" t="s">
        <v>690</v>
      </c>
      <c r="D155" s="364" t="s">
        <v>180</v>
      </c>
      <c r="E155" s="365">
        <v>15</v>
      </c>
      <c r="F155" s="479"/>
      <c r="G155" s="365">
        <f>E155*F155</f>
        <v>0</v>
      </c>
      <c r="H155" s="390">
        <v>0</v>
      </c>
      <c r="I155" s="391">
        <f>E155*H155</f>
        <v>0</v>
      </c>
    </row>
    <row r="156" spans="1:9" ht="12.75" customHeight="1" x14ac:dyDescent="0.25">
      <c r="A156" s="380"/>
      <c r="B156" s="367"/>
      <c r="C156" s="367" t="s">
        <v>691</v>
      </c>
      <c r="D156" s="369" t="s">
        <v>180</v>
      </c>
      <c r="E156" s="370">
        <v>15</v>
      </c>
      <c r="F156" s="477"/>
      <c r="G156" s="370">
        <f>E156*F156</f>
        <v>0</v>
      </c>
      <c r="H156" s="381">
        <v>5.0000000000000001E-3</v>
      </c>
      <c r="I156" s="372">
        <f>E156*H156</f>
        <v>7.4999999999999997E-2</v>
      </c>
    </row>
    <row r="157" spans="1:9" ht="12.75" customHeight="1" x14ac:dyDescent="0.25">
      <c r="A157" s="380"/>
      <c r="B157" s="367" t="s">
        <v>692</v>
      </c>
      <c r="C157" s="367" t="s">
        <v>693</v>
      </c>
      <c r="D157" s="369" t="s">
        <v>597</v>
      </c>
      <c r="E157" s="370">
        <v>2</v>
      </c>
      <c r="F157" s="477"/>
      <c r="G157" s="370">
        <f>E157*F157</f>
        <v>0</v>
      </c>
      <c r="H157" s="381">
        <v>0</v>
      </c>
      <c r="I157" s="372">
        <f>E157*H157</f>
        <v>0</v>
      </c>
    </row>
    <row r="158" spans="1:9" ht="12.75" customHeight="1" x14ac:dyDescent="0.25">
      <c r="A158" s="380"/>
      <c r="B158" s="367"/>
      <c r="C158" s="367" t="s">
        <v>654</v>
      </c>
      <c r="D158" s="369"/>
      <c r="E158" s="370"/>
      <c r="F158" s="371"/>
      <c r="G158" s="370"/>
      <c r="H158" s="381"/>
      <c r="I158" s="372"/>
    </row>
    <row r="159" spans="1:9" ht="12.75" customHeight="1" x14ac:dyDescent="0.25">
      <c r="A159" s="441"/>
      <c r="B159" s="382"/>
      <c r="C159" s="382" t="s">
        <v>694</v>
      </c>
      <c r="D159" s="384" t="s">
        <v>597</v>
      </c>
      <c r="E159" s="385">
        <v>2</v>
      </c>
      <c r="F159" s="478"/>
      <c r="G159" s="385">
        <f>E159*F159</f>
        <v>0</v>
      </c>
      <c r="H159" s="387">
        <v>1.5E-3</v>
      </c>
      <c r="I159" s="388">
        <f>E159*H159</f>
        <v>3.0000000000000001E-3</v>
      </c>
    </row>
    <row r="160" spans="1:9" ht="12.75" customHeight="1" x14ac:dyDescent="0.25">
      <c r="A160" s="414"/>
      <c r="B160" s="414"/>
      <c r="C160" s="415" t="s">
        <v>632</v>
      </c>
      <c r="D160" s="416"/>
      <c r="E160" s="417"/>
      <c r="F160" s="417"/>
      <c r="G160" s="418">
        <f>SUM(G95:G159)</f>
        <v>0</v>
      </c>
      <c r="H160" s="419"/>
      <c r="I160" s="418">
        <f>SUM(I95:I159)</f>
        <v>0.15130000000000002</v>
      </c>
    </row>
    <row r="161" spans="1:9" ht="12.75" customHeight="1" x14ac:dyDescent="0.25">
      <c r="A161" s="374"/>
      <c r="B161" s="374"/>
      <c r="C161" s="420"/>
      <c r="D161" s="377"/>
      <c r="E161" s="378"/>
      <c r="F161" s="378"/>
      <c r="G161" s="421"/>
      <c r="H161" s="422"/>
      <c r="I161" s="421"/>
    </row>
    <row r="162" spans="1:9" ht="12.75" customHeight="1" x14ac:dyDescent="0.25">
      <c r="A162" s="374"/>
      <c r="B162" s="367">
        <v>998</v>
      </c>
      <c r="C162" s="367" t="s">
        <v>633</v>
      </c>
      <c r="D162" s="369"/>
      <c r="E162" s="370"/>
      <c r="F162" s="371"/>
      <c r="G162" s="370"/>
      <c r="H162" s="423"/>
      <c r="I162" s="424"/>
    </row>
    <row r="163" spans="1:9" ht="12.75" customHeight="1" x14ac:dyDescent="0.25">
      <c r="A163" s="374"/>
      <c r="B163" s="367" t="s">
        <v>634</v>
      </c>
      <c r="C163" s="367" t="s">
        <v>635</v>
      </c>
      <c r="D163" s="369" t="s">
        <v>199</v>
      </c>
      <c r="E163" s="372">
        <f>SUM(I160)</f>
        <v>0.15130000000000002</v>
      </c>
      <c r="F163" s="477"/>
      <c r="G163" s="370">
        <f>E163*F163</f>
        <v>0</v>
      </c>
      <c r="H163" s="423"/>
      <c r="I163" s="424"/>
    </row>
    <row r="164" spans="1:9" ht="12.75" customHeight="1" x14ac:dyDescent="0.25">
      <c r="A164" s="425"/>
      <c r="B164" s="425"/>
      <c r="C164" s="426" t="s">
        <v>695</v>
      </c>
      <c r="D164" s="427"/>
      <c r="E164" s="428"/>
      <c r="F164" s="428"/>
      <c r="G164" s="429">
        <f>SUM(G160,G163)</f>
        <v>0</v>
      </c>
      <c r="H164" s="430"/>
      <c r="I164" s="431"/>
    </row>
    <row r="165" spans="1:9" ht="12.75" customHeight="1" x14ac:dyDescent="0.25">
      <c r="A165" s="367"/>
      <c r="B165" s="374"/>
      <c r="C165" s="376"/>
      <c r="D165" s="369"/>
      <c r="E165" s="370"/>
      <c r="F165" s="371"/>
      <c r="G165" s="370"/>
      <c r="H165" s="381"/>
      <c r="I165" s="372"/>
    </row>
    <row r="166" spans="1:9" ht="12.75" customHeight="1" x14ac:dyDescent="0.25">
      <c r="A166" s="374"/>
      <c r="B166" s="375" t="s">
        <v>696</v>
      </c>
      <c r="C166" s="376"/>
      <c r="D166" s="377"/>
      <c r="E166" s="378"/>
      <c r="F166" s="378"/>
      <c r="G166" s="379"/>
      <c r="H166" s="372"/>
      <c r="I166" s="373"/>
    </row>
    <row r="167" spans="1:9" ht="12.75" customHeight="1" x14ac:dyDescent="0.25">
      <c r="A167" s="442" t="s">
        <v>990</v>
      </c>
      <c r="B167" s="367" t="s">
        <v>697</v>
      </c>
      <c r="C167" s="376" t="s">
        <v>698</v>
      </c>
      <c r="D167" s="369" t="s">
        <v>597</v>
      </c>
      <c r="E167" s="370">
        <v>1</v>
      </c>
      <c r="F167" s="477"/>
      <c r="G167" s="370">
        <f>E167*F167</f>
        <v>0</v>
      </c>
      <c r="H167" s="381">
        <v>0</v>
      </c>
      <c r="I167" s="372">
        <f>E167*H167</f>
        <v>0</v>
      </c>
    </row>
    <row r="168" spans="1:9" ht="12.75" customHeight="1" x14ac:dyDescent="0.25">
      <c r="A168" s="442"/>
      <c r="B168" s="367"/>
      <c r="C168" s="376" t="s">
        <v>699</v>
      </c>
      <c r="D168" s="369"/>
      <c r="E168" s="370"/>
      <c r="F168" s="371"/>
      <c r="G168" s="370"/>
      <c r="H168" s="381"/>
      <c r="I168" s="372"/>
    </row>
    <row r="169" spans="1:9" ht="12.75" customHeight="1" x14ac:dyDescent="0.25">
      <c r="A169" s="443"/>
      <c r="B169" s="382"/>
      <c r="C169" s="383" t="s">
        <v>700</v>
      </c>
      <c r="D169" s="384" t="s">
        <v>597</v>
      </c>
      <c r="E169" s="385">
        <v>1</v>
      </c>
      <c r="F169" s="478"/>
      <c r="G169" s="385">
        <f>E169*F169</f>
        <v>0</v>
      </c>
      <c r="H169" s="387">
        <v>1.5E-3</v>
      </c>
      <c r="I169" s="388">
        <f>E169*H169</f>
        <v>1.5E-3</v>
      </c>
    </row>
    <row r="170" spans="1:9" ht="12.75" customHeight="1" x14ac:dyDescent="0.25">
      <c r="A170" s="444" t="s">
        <v>991</v>
      </c>
      <c r="B170" s="362" t="s">
        <v>701</v>
      </c>
      <c r="C170" s="363" t="s">
        <v>702</v>
      </c>
      <c r="D170" s="364" t="s">
        <v>597</v>
      </c>
      <c r="E170" s="365">
        <v>1</v>
      </c>
      <c r="F170" s="479"/>
      <c r="G170" s="365">
        <f>E170*F170</f>
        <v>0</v>
      </c>
      <c r="H170" s="390">
        <v>0</v>
      </c>
      <c r="I170" s="391">
        <f>E170*H170</f>
        <v>0</v>
      </c>
    </row>
    <row r="171" spans="1:9" ht="12.75" customHeight="1" x14ac:dyDescent="0.3">
      <c r="A171" s="445"/>
      <c r="B171" s="367"/>
      <c r="C171" s="399" t="s">
        <v>703</v>
      </c>
      <c r="D171" s="369" t="s">
        <v>597</v>
      </c>
      <c r="E171" s="370">
        <v>1</v>
      </c>
      <c r="F171" s="477"/>
      <c r="G171" s="370">
        <f>E171*F171</f>
        <v>0</v>
      </c>
      <c r="H171" s="381">
        <v>2.2000000000000001E-3</v>
      </c>
      <c r="I171" s="372">
        <f>E171*H171</f>
        <v>2.2000000000000001E-3</v>
      </c>
    </row>
    <row r="172" spans="1:9" ht="12.75" customHeight="1" x14ac:dyDescent="0.25">
      <c r="A172" s="446"/>
      <c r="B172" s="374"/>
      <c r="C172" s="367" t="s">
        <v>704</v>
      </c>
      <c r="D172" s="401"/>
      <c r="E172" s="378"/>
      <c r="F172" s="378"/>
      <c r="G172" s="378"/>
      <c r="H172" s="402"/>
      <c r="I172" s="403"/>
    </row>
    <row r="173" spans="1:9" ht="12.75" customHeight="1" x14ac:dyDescent="0.25">
      <c r="A173" s="446"/>
      <c r="B173" s="375"/>
      <c r="C173" s="376" t="s">
        <v>615</v>
      </c>
      <c r="D173" s="377"/>
      <c r="E173" s="378"/>
      <c r="F173" s="378"/>
      <c r="G173" s="379"/>
      <c r="H173" s="403"/>
      <c r="I173" s="372"/>
    </row>
    <row r="174" spans="1:9" ht="12.75" customHeight="1" x14ac:dyDescent="0.25">
      <c r="A174" s="447"/>
      <c r="B174" s="405"/>
      <c r="C174" s="383" t="s">
        <v>616</v>
      </c>
      <c r="D174" s="406"/>
      <c r="E174" s="407"/>
      <c r="F174" s="407"/>
      <c r="G174" s="408"/>
      <c r="H174" s="409"/>
      <c r="I174" s="388"/>
    </row>
    <row r="175" spans="1:9" ht="12.75" customHeight="1" x14ac:dyDescent="0.25">
      <c r="A175" s="444" t="s">
        <v>992</v>
      </c>
      <c r="B175" s="362" t="s">
        <v>705</v>
      </c>
      <c r="C175" s="363" t="s">
        <v>706</v>
      </c>
      <c r="D175" s="364" t="s">
        <v>597</v>
      </c>
      <c r="E175" s="365">
        <v>1</v>
      </c>
      <c r="F175" s="479"/>
      <c r="G175" s="365">
        <f>E175*F175</f>
        <v>0</v>
      </c>
      <c r="H175" s="390">
        <v>0</v>
      </c>
      <c r="I175" s="391">
        <f>E175*H175</f>
        <v>0</v>
      </c>
    </row>
    <row r="176" spans="1:9" ht="12.75" customHeight="1" x14ac:dyDescent="0.25">
      <c r="A176" s="448"/>
      <c r="B176" s="382"/>
      <c r="C176" s="411" t="s">
        <v>707</v>
      </c>
      <c r="D176" s="384" t="s">
        <v>597</v>
      </c>
      <c r="E176" s="385">
        <v>1</v>
      </c>
      <c r="F176" s="478"/>
      <c r="G176" s="385">
        <f>E176*F176</f>
        <v>0</v>
      </c>
      <c r="H176" s="387">
        <v>3.8E-3</v>
      </c>
      <c r="I176" s="388">
        <f>E176*H176</f>
        <v>3.8E-3</v>
      </c>
    </row>
    <row r="177" spans="1:9" ht="12.75" customHeight="1" x14ac:dyDescent="0.25">
      <c r="A177" s="444" t="s">
        <v>993</v>
      </c>
      <c r="B177" s="362" t="s">
        <v>708</v>
      </c>
      <c r="C177" s="362" t="s">
        <v>664</v>
      </c>
      <c r="D177" s="364" t="s">
        <v>597</v>
      </c>
      <c r="E177" s="365">
        <v>1</v>
      </c>
      <c r="F177" s="479"/>
      <c r="G177" s="365">
        <f>E177*F177</f>
        <v>0</v>
      </c>
      <c r="H177" s="390">
        <v>0</v>
      </c>
      <c r="I177" s="391">
        <f>E177*H177</f>
        <v>0</v>
      </c>
    </row>
    <row r="178" spans="1:9" ht="12.75" customHeight="1" x14ac:dyDescent="0.25">
      <c r="A178" s="442"/>
      <c r="B178" s="367"/>
      <c r="C178" s="367" t="s">
        <v>699</v>
      </c>
      <c r="D178" s="369"/>
      <c r="E178" s="370"/>
      <c r="F178" s="371"/>
      <c r="G178" s="370"/>
      <c r="H178" s="381"/>
      <c r="I178" s="372"/>
    </row>
    <row r="179" spans="1:9" ht="12.75" customHeight="1" x14ac:dyDescent="0.3">
      <c r="A179" s="443"/>
      <c r="B179" s="392"/>
      <c r="C179" s="383" t="s">
        <v>709</v>
      </c>
      <c r="D179" s="384" t="s">
        <v>597</v>
      </c>
      <c r="E179" s="385">
        <v>1</v>
      </c>
      <c r="F179" s="478"/>
      <c r="G179" s="385">
        <f>E179*F179</f>
        <v>0</v>
      </c>
      <c r="H179" s="387">
        <v>1E-3</v>
      </c>
      <c r="I179" s="388">
        <f>E179*H179</f>
        <v>1E-3</v>
      </c>
    </row>
    <row r="180" spans="1:9" ht="12.75" customHeight="1" x14ac:dyDescent="0.25">
      <c r="A180" s="442" t="s">
        <v>994</v>
      </c>
      <c r="B180" s="367" t="s">
        <v>697</v>
      </c>
      <c r="C180" s="376" t="s">
        <v>710</v>
      </c>
      <c r="D180" s="369" t="s">
        <v>597</v>
      </c>
      <c r="E180" s="370">
        <v>1</v>
      </c>
      <c r="F180" s="477"/>
      <c r="G180" s="370">
        <f>E180*F180</f>
        <v>0</v>
      </c>
      <c r="H180" s="381">
        <v>0</v>
      </c>
      <c r="I180" s="372">
        <f>E180*H180</f>
        <v>0</v>
      </c>
    </row>
    <row r="181" spans="1:9" ht="12.75" customHeight="1" x14ac:dyDescent="0.25">
      <c r="A181" s="442"/>
      <c r="B181" s="367"/>
      <c r="C181" s="376" t="s">
        <v>699</v>
      </c>
      <c r="D181" s="369"/>
      <c r="E181" s="370"/>
      <c r="F181" s="371"/>
      <c r="G181" s="370"/>
      <c r="H181" s="381"/>
      <c r="I181" s="372"/>
    </row>
    <row r="182" spans="1:9" ht="12.75" customHeight="1" x14ac:dyDescent="0.25">
      <c r="A182" s="443"/>
      <c r="B182" s="382"/>
      <c r="C182" s="383" t="s">
        <v>711</v>
      </c>
      <c r="D182" s="384" t="s">
        <v>597</v>
      </c>
      <c r="E182" s="385">
        <v>1</v>
      </c>
      <c r="F182" s="478"/>
      <c r="G182" s="385">
        <f>E182*F182</f>
        <v>0</v>
      </c>
      <c r="H182" s="387">
        <v>1.5E-3</v>
      </c>
      <c r="I182" s="388">
        <f>E182*H182</f>
        <v>1.5E-3</v>
      </c>
    </row>
    <row r="183" spans="1:9" ht="12.75" customHeight="1" x14ac:dyDescent="0.25">
      <c r="A183" s="389" t="s">
        <v>995</v>
      </c>
      <c r="B183" s="362" t="s">
        <v>712</v>
      </c>
      <c r="C183" s="362" t="s">
        <v>713</v>
      </c>
      <c r="D183" s="364" t="s">
        <v>180</v>
      </c>
      <c r="E183" s="365">
        <v>1</v>
      </c>
      <c r="F183" s="479"/>
      <c r="G183" s="365">
        <f>E183*F183</f>
        <v>0</v>
      </c>
      <c r="H183" s="390">
        <v>0</v>
      </c>
      <c r="I183" s="391">
        <f>E183*H183</f>
        <v>0</v>
      </c>
    </row>
    <row r="184" spans="1:9" ht="12.75" customHeight="1" x14ac:dyDescent="0.25">
      <c r="A184" s="380"/>
      <c r="B184" s="367"/>
      <c r="C184" s="367" t="s">
        <v>714</v>
      </c>
      <c r="D184" s="369" t="s">
        <v>180</v>
      </c>
      <c r="E184" s="370">
        <v>1</v>
      </c>
      <c r="F184" s="477"/>
      <c r="G184" s="370">
        <f>E184*F184</f>
        <v>0</v>
      </c>
      <c r="H184" s="381">
        <v>1E-3</v>
      </c>
      <c r="I184" s="372">
        <f>E184*H184</f>
        <v>1E-3</v>
      </c>
    </row>
    <row r="185" spans="1:9" ht="12.75" customHeight="1" x14ac:dyDescent="0.25">
      <c r="A185" s="380"/>
      <c r="B185" s="367" t="s">
        <v>715</v>
      </c>
      <c r="C185" s="367" t="s">
        <v>693</v>
      </c>
      <c r="D185" s="369" t="s">
        <v>597</v>
      </c>
      <c r="E185" s="370">
        <v>1</v>
      </c>
      <c r="F185" s="477"/>
      <c r="G185" s="370">
        <f>E185*F185</f>
        <v>0</v>
      </c>
      <c r="H185" s="381">
        <v>0</v>
      </c>
      <c r="I185" s="372">
        <f>E185*H185</f>
        <v>0</v>
      </c>
    </row>
    <row r="186" spans="1:9" ht="12.75" customHeight="1" x14ac:dyDescent="0.25">
      <c r="A186" s="380"/>
      <c r="B186" s="367"/>
      <c r="C186" s="367" t="s">
        <v>699</v>
      </c>
      <c r="D186" s="369"/>
      <c r="E186" s="370"/>
      <c r="F186" s="371"/>
      <c r="G186" s="370"/>
      <c r="H186" s="381"/>
      <c r="I186" s="372"/>
    </row>
    <row r="187" spans="1:9" ht="12.75" customHeight="1" x14ac:dyDescent="0.25">
      <c r="A187" s="441"/>
      <c r="B187" s="382"/>
      <c r="C187" s="382" t="s">
        <v>716</v>
      </c>
      <c r="D187" s="384" t="s">
        <v>597</v>
      </c>
      <c r="E187" s="385">
        <v>1</v>
      </c>
      <c r="F187" s="478"/>
      <c r="G187" s="385">
        <f>E187*F187</f>
        <v>0</v>
      </c>
      <c r="H187" s="387">
        <v>5.0000000000000001E-4</v>
      </c>
      <c r="I187" s="388">
        <f>E187*H187</f>
        <v>5.0000000000000001E-4</v>
      </c>
    </row>
    <row r="188" spans="1:9" ht="12.75" customHeight="1" x14ac:dyDescent="0.25">
      <c r="A188" s="414"/>
      <c r="B188" s="414"/>
      <c r="C188" s="415" t="s">
        <v>632</v>
      </c>
      <c r="D188" s="416"/>
      <c r="E188" s="417"/>
      <c r="F188" s="417"/>
      <c r="G188" s="418">
        <f>SUM(G167:G187)</f>
        <v>0</v>
      </c>
      <c r="H188" s="419"/>
      <c r="I188" s="418">
        <f>SUM(I167:I187)</f>
        <v>1.15E-2</v>
      </c>
    </row>
    <row r="189" spans="1:9" ht="12.75" customHeight="1" x14ac:dyDescent="0.25">
      <c r="A189" s="374"/>
      <c r="B189" s="374"/>
      <c r="C189" s="420"/>
      <c r="D189" s="377"/>
      <c r="E189" s="378"/>
      <c r="F189" s="378"/>
      <c r="G189" s="421"/>
      <c r="H189" s="422"/>
      <c r="I189" s="421"/>
    </row>
    <row r="190" spans="1:9" ht="12.75" customHeight="1" x14ac:dyDescent="0.25">
      <c r="A190" s="374"/>
      <c r="B190" s="367">
        <v>998</v>
      </c>
      <c r="C190" s="367" t="s">
        <v>633</v>
      </c>
      <c r="D190" s="369"/>
      <c r="E190" s="370"/>
      <c r="F190" s="371"/>
      <c r="G190" s="370"/>
      <c r="H190" s="423"/>
      <c r="I190" s="424"/>
    </row>
    <row r="191" spans="1:9" ht="12.75" customHeight="1" x14ac:dyDescent="0.25">
      <c r="A191" s="374"/>
      <c r="B191" s="367" t="s">
        <v>634</v>
      </c>
      <c r="C191" s="367" t="s">
        <v>635</v>
      </c>
      <c r="D191" s="369" t="s">
        <v>199</v>
      </c>
      <c r="E191" s="372">
        <f>SUM(I188)</f>
        <v>1.15E-2</v>
      </c>
      <c r="F191" s="477"/>
      <c r="G191" s="370">
        <f>E191*F191</f>
        <v>0</v>
      </c>
      <c r="H191" s="423"/>
      <c r="I191" s="424"/>
    </row>
    <row r="192" spans="1:9" ht="12.75" customHeight="1" x14ac:dyDescent="0.25">
      <c r="A192" s="425"/>
      <c r="B192" s="425"/>
      <c r="C192" s="426" t="s">
        <v>717</v>
      </c>
      <c r="D192" s="427"/>
      <c r="E192" s="428"/>
      <c r="F192" s="428"/>
      <c r="G192" s="429">
        <f>SUM(G188,G191)</f>
        <v>0</v>
      </c>
      <c r="H192" s="430"/>
      <c r="I192" s="431"/>
    </row>
    <row r="193" spans="1:9" ht="12.75" customHeight="1" x14ac:dyDescent="0.25">
      <c r="A193" s="367"/>
      <c r="B193" s="374"/>
      <c r="C193" s="376"/>
      <c r="D193" s="369"/>
      <c r="E193" s="370"/>
      <c r="F193" s="371"/>
      <c r="G193" s="370"/>
      <c r="H193" s="381"/>
      <c r="I193" s="372"/>
    </row>
    <row r="194" spans="1:9" ht="12.75" customHeight="1" x14ac:dyDescent="0.25">
      <c r="A194" s="374"/>
      <c r="B194" s="375" t="s">
        <v>718</v>
      </c>
      <c r="C194" s="376"/>
      <c r="D194" s="377"/>
      <c r="E194" s="378"/>
      <c r="F194" s="378"/>
      <c r="G194" s="379"/>
      <c r="H194" s="372"/>
      <c r="I194" s="373"/>
    </row>
    <row r="195" spans="1:9" ht="12.75" customHeight="1" x14ac:dyDescent="0.25">
      <c r="A195" s="449" t="s">
        <v>996</v>
      </c>
      <c r="B195" s="367" t="s">
        <v>719</v>
      </c>
      <c r="C195" s="376" t="s">
        <v>596</v>
      </c>
      <c r="D195" s="369" t="s">
        <v>597</v>
      </c>
      <c r="E195" s="370">
        <v>1</v>
      </c>
      <c r="F195" s="477"/>
      <c r="G195" s="370">
        <f>E195*F195</f>
        <v>0</v>
      </c>
      <c r="H195" s="381">
        <v>0</v>
      </c>
      <c r="I195" s="372">
        <f>E195*H195</f>
        <v>0</v>
      </c>
    </row>
    <row r="196" spans="1:9" ht="12.75" customHeight="1" x14ac:dyDescent="0.25">
      <c r="A196" s="449"/>
      <c r="B196" s="367"/>
      <c r="C196" s="376" t="s">
        <v>720</v>
      </c>
      <c r="D196" s="369"/>
      <c r="E196" s="370"/>
      <c r="F196" s="371"/>
      <c r="G196" s="370"/>
      <c r="H196" s="381"/>
      <c r="I196" s="372"/>
    </row>
    <row r="197" spans="1:9" ht="12.75" customHeight="1" x14ac:dyDescent="0.25">
      <c r="A197" s="450"/>
      <c r="B197" s="382"/>
      <c r="C197" s="383" t="s">
        <v>721</v>
      </c>
      <c r="D197" s="384" t="s">
        <v>597</v>
      </c>
      <c r="E197" s="385">
        <v>1</v>
      </c>
      <c r="F197" s="478"/>
      <c r="G197" s="385">
        <f>E197*F197</f>
        <v>0</v>
      </c>
      <c r="H197" s="387">
        <v>0.01</v>
      </c>
      <c r="I197" s="388">
        <f>E197*H197</f>
        <v>0.01</v>
      </c>
    </row>
    <row r="198" spans="1:9" ht="12.75" customHeight="1" x14ac:dyDescent="0.25">
      <c r="A198" s="451" t="s">
        <v>997</v>
      </c>
      <c r="B198" s="362" t="s">
        <v>722</v>
      </c>
      <c r="C198" s="362" t="s">
        <v>601</v>
      </c>
      <c r="D198" s="364" t="s">
        <v>597</v>
      </c>
      <c r="E198" s="365">
        <v>1</v>
      </c>
      <c r="F198" s="479"/>
      <c r="G198" s="365">
        <f>E198*F198</f>
        <v>0</v>
      </c>
      <c r="H198" s="390">
        <v>0</v>
      </c>
      <c r="I198" s="391">
        <f>E198*H198</f>
        <v>0</v>
      </c>
    </row>
    <row r="199" spans="1:9" ht="12.75" customHeight="1" x14ac:dyDescent="0.25">
      <c r="A199" s="449"/>
      <c r="B199" s="367"/>
      <c r="C199" s="367" t="s">
        <v>723</v>
      </c>
      <c r="D199" s="369"/>
      <c r="E199" s="370"/>
      <c r="F199" s="371"/>
      <c r="G199" s="370"/>
      <c r="H199" s="381"/>
      <c r="I199" s="372"/>
    </row>
    <row r="200" spans="1:9" ht="12.75" customHeight="1" x14ac:dyDescent="0.25">
      <c r="A200" s="450"/>
      <c r="B200" s="392"/>
      <c r="C200" s="383" t="s">
        <v>724</v>
      </c>
      <c r="D200" s="384" t="s">
        <v>597</v>
      </c>
      <c r="E200" s="385">
        <v>1</v>
      </c>
      <c r="F200" s="478"/>
      <c r="G200" s="385">
        <f t="shared" ref="G200:G209" si="4">E200*F200</f>
        <v>0</v>
      </c>
      <c r="H200" s="387">
        <v>8.3000000000000001E-3</v>
      </c>
      <c r="I200" s="388">
        <f t="shared" ref="I200:I209" si="5">E200*H200</f>
        <v>8.3000000000000001E-3</v>
      </c>
    </row>
    <row r="201" spans="1:9" ht="12.75" customHeight="1" x14ac:dyDescent="0.25">
      <c r="A201" s="449" t="s">
        <v>998</v>
      </c>
      <c r="B201" s="367" t="s">
        <v>725</v>
      </c>
      <c r="C201" s="376" t="s">
        <v>726</v>
      </c>
      <c r="D201" s="369" t="s">
        <v>597</v>
      </c>
      <c r="E201" s="370">
        <v>1</v>
      </c>
      <c r="F201" s="477"/>
      <c r="G201" s="370">
        <f t="shared" si="4"/>
        <v>0</v>
      </c>
      <c r="H201" s="381">
        <v>0</v>
      </c>
      <c r="I201" s="372">
        <f t="shared" si="5"/>
        <v>0</v>
      </c>
    </row>
    <row r="202" spans="1:9" ht="12.75" customHeight="1" x14ac:dyDescent="0.25">
      <c r="A202" s="450"/>
      <c r="B202" s="382"/>
      <c r="C202" s="383" t="s">
        <v>727</v>
      </c>
      <c r="D202" s="384" t="s">
        <v>597</v>
      </c>
      <c r="E202" s="385">
        <v>4</v>
      </c>
      <c r="F202" s="478"/>
      <c r="G202" s="385">
        <f t="shared" si="4"/>
        <v>0</v>
      </c>
      <c r="H202" s="387">
        <v>1.2E-2</v>
      </c>
      <c r="I202" s="388">
        <f t="shared" si="5"/>
        <v>4.8000000000000001E-2</v>
      </c>
    </row>
    <row r="203" spans="1:9" ht="12.75" customHeight="1" x14ac:dyDescent="0.25">
      <c r="A203" s="449" t="s">
        <v>999</v>
      </c>
      <c r="B203" s="367" t="s">
        <v>725</v>
      </c>
      <c r="C203" s="376" t="s">
        <v>728</v>
      </c>
      <c r="D203" s="369" t="s">
        <v>597</v>
      </c>
      <c r="E203" s="370">
        <v>1</v>
      </c>
      <c r="F203" s="477"/>
      <c r="G203" s="370">
        <f t="shared" si="4"/>
        <v>0</v>
      </c>
      <c r="H203" s="381">
        <v>0</v>
      </c>
      <c r="I203" s="372">
        <f t="shared" si="5"/>
        <v>0</v>
      </c>
    </row>
    <row r="204" spans="1:9" ht="12.75" customHeight="1" x14ac:dyDescent="0.25">
      <c r="A204" s="450"/>
      <c r="B204" s="382"/>
      <c r="C204" s="383" t="s">
        <v>729</v>
      </c>
      <c r="D204" s="384" t="s">
        <v>597</v>
      </c>
      <c r="E204" s="385">
        <v>4</v>
      </c>
      <c r="F204" s="478"/>
      <c r="G204" s="385">
        <f t="shared" si="4"/>
        <v>0</v>
      </c>
      <c r="H204" s="387">
        <v>8.9999999999999993E-3</v>
      </c>
      <c r="I204" s="388">
        <f t="shared" si="5"/>
        <v>3.5999999999999997E-2</v>
      </c>
    </row>
    <row r="205" spans="1:9" ht="12.75" customHeight="1" x14ac:dyDescent="0.25">
      <c r="A205" s="449" t="s">
        <v>1000</v>
      </c>
      <c r="B205" s="367" t="s">
        <v>607</v>
      </c>
      <c r="C205" s="367" t="s">
        <v>608</v>
      </c>
      <c r="D205" s="369" t="s">
        <v>597</v>
      </c>
      <c r="E205" s="370">
        <v>1</v>
      </c>
      <c r="F205" s="477"/>
      <c r="G205" s="370">
        <f t="shared" si="4"/>
        <v>0</v>
      </c>
      <c r="H205" s="381">
        <v>0</v>
      </c>
      <c r="I205" s="372">
        <f t="shared" si="5"/>
        <v>0</v>
      </c>
    </row>
    <row r="206" spans="1:9" ht="12.75" customHeight="1" x14ac:dyDescent="0.25">
      <c r="A206" s="452"/>
      <c r="B206" s="392"/>
      <c r="C206" s="383" t="s">
        <v>730</v>
      </c>
      <c r="D206" s="384" t="s">
        <v>597</v>
      </c>
      <c r="E206" s="385">
        <v>1</v>
      </c>
      <c r="F206" s="478"/>
      <c r="G206" s="385">
        <f t="shared" si="4"/>
        <v>0</v>
      </c>
      <c r="H206" s="387">
        <v>0.05</v>
      </c>
      <c r="I206" s="388">
        <f t="shared" si="5"/>
        <v>0.05</v>
      </c>
    </row>
    <row r="207" spans="1:9" ht="12.75" customHeight="1" x14ac:dyDescent="0.25">
      <c r="A207" s="449" t="s">
        <v>1001</v>
      </c>
      <c r="B207" s="367" t="s">
        <v>607</v>
      </c>
      <c r="C207" s="367" t="s">
        <v>608</v>
      </c>
      <c r="D207" s="369" t="s">
        <v>597</v>
      </c>
      <c r="E207" s="370">
        <v>1</v>
      </c>
      <c r="F207" s="477"/>
      <c r="G207" s="370">
        <f t="shared" si="4"/>
        <v>0</v>
      </c>
      <c r="H207" s="381">
        <v>0</v>
      </c>
      <c r="I207" s="372">
        <f t="shared" si="5"/>
        <v>0</v>
      </c>
    </row>
    <row r="208" spans="1:9" ht="12.75" customHeight="1" x14ac:dyDescent="0.25">
      <c r="A208" s="452"/>
      <c r="B208" s="392"/>
      <c r="C208" s="383" t="s">
        <v>731</v>
      </c>
      <c r="D208" s="384" t="s">
        <v>597</v>
      </c>
      <c r="E208" s="385">
        <v>1</v>
      </c>
      <c r="F208" s="478"/>
      <c r="G208" s="385">
        <f t="shared" si="4"/>
        <v>0</v>
      </c>
      <c r="H208" s="387">
        <v>0.03</v>
      </c>
      <c r="I208" s="388">
        <f t="shared" si="5"/>
        <v>0.03</v>
      </c>
    </row>
    <row r="209" spans="1:9" ht="12.75" customHeight="1" x14ac:dyDescent="0.25">
      <c r="A209" s="451" t="s">
        <v>1002</v>
      </c>
      <c r="B209" s="362" t="s">
        <v>732</v>
      </c>
      <c r="C209" s="363" t="s">
        <v>612</v>
      </c>
      <c r="D209" s="364" t="s">
        <v>597</v>
      </c>
      <c r="E209" s="365">
        <v>1</v>
      </c>
      <c r="F209" s="479"/>
      <c r="G209" s="365">
        <f t="shared" si="4"/>
        <v>0</v>
      </c>
      <c r="H209" s="390">
        <v>0</v>
      </c>
      <c r="I209" s="391">
        <f t="shared" si="5"/>
        <v>0</v>
      </c>
    </row>
    <row r="210" spans="1:9" ht="12.75" customHeight="1" x14ac:dyDescent="0.25">
      <c r="A210" s="449"/>
      <c r="B210" s="367"/>
      <c r="C210" s="376" t="s">
        <v>720</v>
      </c>
      <c r="D210" s="369"/>
      <c r="E210" s="370"/>
      <c r="F210" s="371"/>
      <c r="G210" s="370"/>
      <c r="H210" s="381"/>
      <c r="I210" s="372"/>
    </row>
    <row r="211" spans="1:9" ht="12.75" customHeight="1" x14ac:dyDescent="0.25">
      <c r="A211" s="453"/>
      <c r="B211" s="367"/>
      <c r="C211" s="399" t="s">
        <v>733</v>
      </c>
      <c r="D211" s="369" t="s">
        <v>597</v>
      </c>
      <c r="E211" s="370">
        <v>1</v>
      </c>
      <c r="F211" s="477"/>
      <c r="G211" s="370">
        <f>E211*F211</f>
        <v>0</v>
      </c>
      <c r="H211" s="381">
        <v>6.5000000000000002E-2</v>
      </c>
      <c r="I211" s="372">
        <f>E211*H211</f>
        <v>6.5000000000000002E-2</v>
      </c>
    </row>
    <row r="212" spans="1:9" ht="12.75" customHeight="1" x14ac:dyDescent="0.25">
      <c r="A212" s="454"/>
      <c r="B212" s="374"/>
      <c r="C212" s="367" t="s">
        <v>734</v>
      </c>
      <c r="D212" s="401"/>
      <c r="E212" s="378"/>
      <c r="F212" s="378"/>
      <c r="G212" s="378"/>
      <c r="H212" s="402"/>
      <c r="I212" s="403"/>
    </row>
    <row r="213" spans="1:9" ht="12.75" customHeight="1" x14ac:dyDescent="0.25">
      <c r="A213" s="454"/>
      <c r="B213" s="375"/>
      <c r="C213" s="376" t="s">
        <v>615</v>
      </c>
      <c r="D213" s="377"/>
      <c r="E213" s="378"/>
      <c r="F213" s="378"/>
      <c r="G213" s="379"/>
      <c r="H213" s="403"/>
      <c r="I213" s="372"/>
    </row>
    <row r="214" spans="1:9" ht="12.75" customHeight="1" x14ac:dyDescent="0.25">
      <c r="A214" s="452"/>
      <c r="B214" s="405"/>
      <c r="C214" s="383" t="s">
        <v>616</v>
      </c>
      <c r="D214" s="406"/>
      <c r="E214" s="407"/>
      <c r="F214" s="407"/>
      <c r="G214" s="408"/>
      <c r="H214" s="409"/>
      <c r="I214" s="388"/>
    </row>
    <row r="215" spans="1:9" ht="12.75" customHeight="1" x14ac:dyDescent="0.25">
      <c r="A215" s="451" t="s">
        <v>1003</v>
      </c>
      <c r="B215" s="362" t="s">
        <v>617</v>
      </c>
      <c r="C215" s="363" t="s">
        <v>618</v>
      </c>
      <c r="D215" s="364" t="s">
        <v>597</v>
      </c>
      <c r="E215" s="365">
        <v>2</v>
      </c>
      <c r="F215" s="479"/>
      <c r="G215" s="365">
        <f>E215*F215</f>
        <v>0</v>
      </c>
      <c r="H215" s="390">
        <v>0</v>
      </c>
      <c r="I215" s="391">
        <f>E215*H215</f>
        <v>0</v>
      </c>
    </row>
    <row r="216" spans="1:9" ht="12.75" customHeight="1" x14ac:dyDescent="0.25">
      <c r="A216" s="449"/>
      <c r="B216" s="367"/>
      <c r="C216" s="376" t="s">
        <v>619</v>
      </c>
      <c r="D216" s="369"/>
      <c r="E216" s="370"/>
      <c r="F216" s="371"/>
      <c r="G216" s="370"/>
      <c r="H216" s="381"/>
      <c r="I216" s="372"/>
    </row>
    <row r="217" spans="1:9" ht="12.75" customHeight="1" x14ac:dyDescent="0.25">
      <c r="A217" s="455"/>
      <c r="B217" s="382"/>
      <c r="C217" s="411" t="s">
        <v>735</v>
      </c>
      <c r="D217" s="384" t="s">
        <v>597</v>
      </c>
      <c r="E217" s="385">
        <v>2</v>
      </c>
      <c r="F217" s="478"/>
      <c r="G217" s="385">
        <f>E217*F217</f>
        <v>0</v>
      </c>
      <c r="H217" s="387">
        <v>3.4599999999999999E-2</v>
      </c>
      <c r="I217" s="388">
        <f>E217*H217</f>
        <v>6.9199999999999998E-2</v>
      </c>
    </row>
    <row r="218" spans="1:9" ht="12.75" customHeight="1" x14ac:dyDescent="0.25">
      <c r="A218" s="451" t="s">
        <v>1004</v>
      </c>
      <c r="B218" s="362" t="s">
        <v>600</v>
      </c>
      <c r="C218" s="362" t="s">
        <v>622</v>
      </c>
      <c r="D218" s="364" t="s">
        <v>597</v>
      </c>
      <c r="E218" s="365">
        <v>1</v>
      </c>
      <c r="F218" s="479"/>
      <c r="G218" s="365">
        <f>E218*F218</f>
        <v>0</v>
      </c>
      <c r="H218" s="390">
        <v>0</v>
      </c>
      <c r="I218" s="391">
        <f>E218*H218</f>
        <v>0</v>
      </c>
    </row>
    <row r="219" spans="1:9" ht="12.75" customHeight="1" x14ac:dyDescent="0.25">
      <c r="A219" s="449"/>
      <c r="B219" s="367"/>
      <c r="C219" s="367" t="s">
        <v>602</v>
      </c>
      <c r="D219" s="369"/>
      <c r="E219" s="370"/>
      <c r="F219" s="371"/>
      <c r="G219" s="370"/>
      <c r="H219" s="381"/>
      <c r="I219" s="372"/>
    </row>
    <row r="220" spans="1:9" ht="12.75" customHeight="1" x14ac:dyDescent="0.25">
      <c r="A220" s="450"/>
      <c r="B220" s="392"/>
      <c r="C220" s="383" t="s">
        <v>736</v>
      </c>
      <c r="D220" s="384" t="s">
        <v>597</v>
      </c>
      <c r="E220" s="385">
        <v>1</v>
      </c>
      <c r="F220" s="478"/>
      <c r="G220" s="385">
        <f>E220*F220</f>
        <v>0</v>
      </c>
      <c r="H220" s="387">
        <v>1.15E-2</v>
      </c>
      <c r="I220" s="388">
        <f>E220*H220</f>
        <v>1.15E-2</v>
      </c>
    </row>
    <row r="221" spans="1:9" ht="12.75" customHeight="1" x14ac:dyDescent="0.25">
      <c r="A221" s="449" t="s">
        <v>1005</v>
      </c>
      <c r="B221" s="367" t="s">
        <v>595</v>
      </c>
      <c r="C221" s="376" t="s">
        <v>596</v>
      </c>
      <c r="D221" s="369" t="s">
        <v>597</v>
      </c>
      <c r="E221" s="370">
        <v>1</v>
      </c>
      <c r="F221" s="477"/>
      <c r="G221" s="370">
        <f>E221*F221</f>
        <v>0</v>
      </c>
      <c r="H221" s="381">
        <v>0</v>
      </c>
      <c r="I221" s="372">
        <f>E221*H221</f>
        <v>0</v>
      </c>
    </row>
    <row r="222" spans="1:9" ht="12.75" customHeight="1" x14ac:dyDescent="0.3">
      <c r="A222" s="449"/>
      <c r="B222" s="367"/>
      <c r="C222" s="376" t="s">
        <v>598</v>
      </c>
      <c r="D222" s="369"/>
      <c r="E222" s="370"/>
      <c r="F222" s="371"/>
      <c r="G222" s="370"/>
      <c r="H222" s="381"/>
      <c r="I222" s="372"/>
    </row>
    <row r="223" spans="1:9" ht="12.75" customHeight="1" x14ac:dyDescent="0.25">
      <c r="A223" s="450"/>
      <c r="B223" s="382"/>
      <c r="C223" s="383" t="s">
        <v>737</v>
      </c>
      <c r="D223" s="384" t="s">
        <v>597</v>
      </c>
      <c r="E223" s="385">
        <v>1</v>
      </c>
      <c r="F223" s="478"/>
      <c r="G223" s="385">
        <f>E223*F223</f>
        <v>0</v>
      </c>
      <c r="H223" s="387">
        <v>0.01</v>
      </c>
      <c r="I223" s="388">
        <f>E223*H223</f>
        <v>0.01</v>
      </c>
    </row>
    <row r="224" spans="1:9" ht="12.75" customHeight="1" x14ac:dyDescent="0.25">
      <c r="A224" s="389" t="s">
        <v>1006</v>
      </c>
      <c r="B224" s="362" t="s">
        <v>625</v>
      </c>
      <c r="C224" s="362" t="s">
        <v>626</v>
      </c>
      <c r="D224" s="364" t="s">
        <v>180</v>
      </c>
      <c r="E224" s="365">
        <v>2.5</v>
      </c>
      <c r="F224" s="479"/>
      <c r="G224" s="365">
        <f>E224*F224</f>
        <v>0</v>
      </c>
      <c r="H224" s="390">
        <v>2.6689999999999998E-2</v>
      </c>
      <c r="I224" s="391">
        <f>E224*H224</f>
        <v>6.6724999999999993E-2</v>
      </c>
    </row>
    <row r="225" spans="1:9" ht="12.75" customHeight="1" x14ac:dyDescent="0.25">
      <c r="A225" s="374"/>
      <c r="B225" s="374"/>
      <c r="C225" s="367" t="s">
        <v>627</v>
      </c>
      <c r="D225" s="374"/>
      <c r="E225" s="378"/>
      <c r="F225" s="378"/>
      <c r="G225" s="378"/>
      <c r="H225" s="402"/>
      <c r="I225" s="403"/>
    </row>
    <row r="226" spans="1:9" ht="12.75" customHeight="1" x14ac:dyDescent="0.25">
      <c r="A226" s="374"/>
      <c r="B226" s="374"/>
      <c r="C226" s="373" t="s">
        <v>628</v>
      </c>
      <c r="D226" s="374"/>
      <c r="E226" s="378"/>
      <c r="F226" s="371"/>
      <c r="G226" s="370"/>
      <c r="H226" s="381"/>
      <c r="I226" s="372"/>
    </row>
    <row r="227" spans="1:9" ht="12.75" customHeight="1" x14ac:dyDescent="0.25">
      <c r="A227" s="392"/>
      <c r="B227" s="392"/>
      <c r="C227" s="382" t="s">
        <v>629</v>
      </c>
      <c r="D227" s="392"/>
      <c r="E227" s="407"/>
      <c r="F227" s="407"/>
      <c r="G227" s="407"/>
      <c r="H227" s="413"/>
      <c r="I227" s="409"/>
    </row>
    <row r="228" spans="1:9" ht="12.75" customHeight="1" x14ac:dyDescent="0.25">
      <c r="A228" s="380"/>
      <c r="B228" s="367" t="s">
        <v>630</v>
      </c>
      <c r="C228" s="367" t="s">
        <v>626</v>
      </c>
      <c r="D228" s="369" t="s">
        <v>180</v>
      </c>
      <c r="E228" s="370">
        <v>6</v>
      </c>
      <c r="F228" s="477"/>
      <c r="G228" s="370">
        <f>E228*F228</f>
        <v>0</v>
      </c>
      <c r="H228" s="381">
        <v>1.8419999999999999E-2</v>
      </c>
      <c r="I228" s="372">
        <f>E228*H228</f>
        <v>0.11051999999999999</v>
      </c>
    </row>
    <row r="229" spans="1:9" ht="12.75" customHeight="1" x14ac:dyDescent="0.25">
      <c r="A229" s="374"/>
      <c r="B229" s="374"/>
      <c r="C229" s="367" t="s">
        <v>631</v>
      </c>
      <c r="D229" s="374"/>
      <c r="E229" s="378"/>
      <c r="F229" s="378"/>
      <c r="G229" s="378"/>
      <c r="H229" s="402"/>
      <c r="I229" s="403"/>
    </row>
    <row r="230" spans="1:9" ht="12.75" customHeight="1" x14ac:dyDescent="0.25">
      <c r="A230" s="374"/>
      <c r="B230" s="374"/>
      <c r="C230" s="373" t="s">
        <v>628</v>
      </c>
      <c r="D230" s="374"/>
      <c r="E230" s="378"/>
      <c r="F230" s="371"/>
      <c r="G230" s="370"/>
      <c r="H230" s="381"/>
      <c r="I230" s="372"/>
    </row>
    <row r="231" spans="1:9" ht="12.75" customHeight="1" x14ac:dyDescent="0.25">
      <c r="A231" s="392"/>
      <c r="B231" s="392"/>
      <c r="C231" s="382" t="s">
        <v>629</v>
      </c>
      <c r="D231" s="392"/>
      <c r="E231" s="407"/>
      <c r="F231" s="407"/>
      <c r="G231" s="407"/>
      <c r="H231" s="413"/>
      <c r="I231" s="409"/>
    </row>
    <row r="232" spans="1:9" ht="12.75" customHeight="1" x14ac:dyDescent="0.25">
      <c r="A232" s="414"/>
      <c r="B232" s="414"/>
      <c r="C232" s="415" t="s">
        <v>632</v>
      </c>
      <c r="D232" s="416"/>
      <c r="E232" s="417"/>
      <c r="F232" s="417"/>
      <c r="G232" s="418">
        <f>SUM(G195:G228)</f>
        <v>0</v>
      </c>
      <c r="H232" s="419"/>
      <c r="I232" s="418">
        <f>SUM(I195:I228)</f>
        <v>0.51524499999999995</v>
      </c>
    </row>
    <row r="233" spans="1:9" ht="12.75" customHeight="1" x14ac:dyDescent="0.25">
      <c r="A233" s="374"/>
      <c r="B233" s="374"/>
      <c r="C233" s="420"/>
      <c r="D233" s="377"/>
      <c r="E233" s="378"/>
      <c r="F233" s="378"/>
      <c r="G233" s="421"/>
      <c r="H233" s="422"/>
      <c r="I233" s="421"/>
    </row>
    <row r="234" spans="1:9" ht="12.75" customHeight="1" x14ac:dyDescent="0.25">
      <c r="A234" s="374"/>
      <c r="B234" s="367">
        <v>998</v>
      </c>
      <c r="C234" s="367" t="s">
        <v>633</v>
      </c>
      <c r="D234" s="369"/>
      <c r="E234" s="370"/>
      <c r="F234" s="371"/>
      <c r="G234" s="370"/>
      <c r="H234" s="423"/>
      <c r="I234" s="424"/>
    </row>
    <row r="235" spans="1:9" ht="12.75" customHeight="1" x14ac:dyDescent="0.25">
      <c r="A235" s="374"/>
      <c r="B235" s="367" t="s">
        <v>634</v>
      </c>
      <c r="C235" s="367" t="s">
        <v>635</v>
      </c>
      <c r="D235" s="369" t="s">
        <v>199</v>
      </c>
      <c r="E235" s="372">
        <f>SUM(I232)</f>
        <v>0.51524499999999995</v>
      </c>
      <c r="F235" s="477"/>
      <c r="G235" s="370">
        <f>E235*F235</f>
        <v>0</v>
      </c>
      <c r="H235" s="423"/>
      <c r="I235" s="424"/>
    </row>
    <row r="236" spans="1:9" ht="12.75" customHeight="1" x14ac:dyDescent="0.25">
      <c r="A236" s="425"/>
      <c r="B236" s="425"/>
      <c r="C236" s="426" t="s">
        <v>738</v>
      </c>
      <c r="D236" s="427"/>
      <c r="E236" s="428"/>
      <c r="F236" s="428"/>
      <c r="G236" s="429">
        <f>SUM(G232,G235)</f>
        <v>0</v>
      </c>
      <c r="H236" s="430"/>
      <c r="I236" s="431"/>
    </row>
    <row r="237" spans="1:9" ht="12.75" customHeight="1" x14ac:dyDescent="0.25">
      <c r="A237" s="367"/>
      <c r="B237" s="374"/>
      <c r="C237" s="376"/>
      <c r="D237" s="369"/>
      <c r="E237" s="370"/>
      <c r="F237" s="371"/>
      <c r="G237" s="370"/>
      <c r="H237" s="381"/>
      <c r="I237" s="372"/>
    </row>
    <row r="238" spans="1:9" ht="12.75" customHeight="1" x14ac:dyDescent="0.25">
      <c r="A238" s="374"/>
      <c r="B238" s="375" t="s">
        <v>739</v>
      </c>
      <c r="C238" s="376"/>
      <c r="D238" s="377"/>
      <c r="E238" s="378"/>
      <c r="F238" s="378"/>
      <c r="G238" s="379"/>
      <c r="H238" s="372"/>
      <c r="I238" s="373"/>
    </row>
    <row r="239" spans="1:9" ht="12.75" customHeight="1" x14ac:dyDescent="0.25">
      <c r="A239" s="449" t="s">
        <v>1007</v>
      </c>
      <c r="B239" s="367" t="s">
        <v>740</v>
      </c>
      <c r="C239" s="376" t="s">
        <v>643</v>
      </c>
      <c r="D239" s="369" t="s">
        <v>597</v>
      </c>
      <c r="E239" s="370">
        <v>1</v>
      </c>
      <c r="F239" s="477"/>
      <c r="G239" s="370">
        <f>E239*F239</f>
        <v>0</v>
      </c>
      <c r="H239" s="381">
        <v>0</v>
      </c>
      <c r="I239" s="372">
        <f>E239*H239</f>
        <v>0</v>
      </c>
    </row>
    <row r="240" spans="1:9" ht="12.75" customHeight="1" x14ac:dyDescent="0.25">
      <c r="A240" s="449"/>
      <c r="B240" s="367"/>
      <c r="C240" s="376" t="s">
        <v>670</v>
      </c>
      <c r="D240" s="369"/>
      <c r="E240" s="370"/>
      <c r="F240" s="371"/>
      <c r="G240" s="370"/>
      <c r="H240" s="381"/>
      <c r="I240" s="372"/>
    </row>
    <row r="241" spans="1:9" ht="12.75" customHeight="1" x14ac:dyDescent="0.25">
      <c r="A241" s="450"/>
      <c r="B241" s="382"/>
      <c r="C241" s="383" t="s">
        <v>741</v>
      </c>
      <c r="D241" s="384" t="s">
        <v>597</v>
      </c>
      <c r="E241" s="385">
        <v>1</v>
      </c>
      <c r="F241" s="478"/>
      <c r="G241" s="385">
        <f t="shared" ref="G241:G247" si="6">E241*F241</f>
        <v>0</v>
      </c>
      <c r="H241" s="387">
        <v>1E-3</v>
      </c>
      <c r="I241" s="388">
        <f t="shared" ref="I241:I247" si="7">E241*H241</f>
        <v>1E-3</v>
      </c>
    </row>
    <row r="242" spans="1:9" ht="12.75" customHeight="1" x14ac:dyDescent="0.25">
      <c r="A242" s="449" t="s">
        <v>1008</v>
      </c>
      <c r="B242" s="367" t="s">
        <v>742</v>
      </c>
      <c r="C242" s="367" t="s">
        <v>743</v>
      </c>
      <c r="D242" s="369" t="s">
        <v>597</v>
      </c>
      <c r="E242" s="370">
        <v>1</v>
      </c>
      <c r="F242" s="477"/>
      <c r="G242" s="370">
        <f t="shared" si="6"/>
        <v>0</v>
      </c>
      <c r="H242" s="381">
        <v>0</v>
      </c>
      <c r="I242" s="372">
        <f t="shared" si="7"/>
        <v>0</v>
      </c>
    </row>
    <row r="243" spans="1:9" ht="12.75" customHeight="1" x14ac:dyDescent="0.25">
      <c r="A243" s="452"/>
      <c r="B243" s="392"/>
      <c r="C243" s="383" t="s">
        <v>744</v>
      </c>
      <c r="D243" s="384" t="s">
        <v>597</v>
      </c>
      <c r="E243" s="385">
        <v>1</v>
      </c>
      <c r="F243" s="478"/>
      <c r="G243" s="385">
        <f t="shared" si="6"/>
        <v>0</v>
      </c>
      <c r="H243" s="387">
        <v>1E-3</v>
      </c>
      <c r="I243" s="388">
        <f t="shared" si="7"/>
        <v>1E-3</v>
      </c>
    </row>
    <row r="244" spans="1:9" ht="12.75" customHeight="1" x14ac:dyDescent="0.25">
      <c r="A244" s="449" t="s">
        <v>1009</v>
      </c>
      <c r="B244" s="367" t="s">
        <v>745</v>
      </c>
      <c r="C244" s="367" t="s">
        <v>746</v>
      </c>
      <c r="D244" s="369" t="s">
        <v>597</v>
      </c>
      <c r="E244" s="370">
        <v>1</v>
      </c>
      <c r="F244" s="477"/>
      <c r="G244" s="370">
        <f t="shared" si="6"/>
        <v>0</v>
      </c>
      <c r="H244" s="381">
        <v>0</v>
      </c>
      <c r="I244" s="372">
        <f t="shared" si="7"/>
        <v>0</v>
      </c>
    </row>
    <row r="245" spans="1:9" ht="12.75" customHeight="1" x14ac:dyDescent="0.25">
      <c r="A245" s="452"/>
      <c r="B245" s="392"/>
      <c r="C245" s="383" t="s">
        <v>747</v>
      </c>
      <c r="D245" s="384" t="s">
        <v>597</v>
      </c>
      <c r="E245" s="385">
        <v>1</v>
      </c>
      <c r="F245" s="478"/>
      <c r="G245" s="385">
        <f t="shared" si="6"/>
        <v>0</v>
      </c>
      <c r="H245" s="387">
        <v>1E-3</v>
      </c>
      <c r="I245" s="388">
        <f t="shared" si="7"/>
        <v>1E-3</v>
      </c>
    </row>
    <row r="246" spans="1:9" ht="12.75" customHeight="1" x14ac:dyDescent="0.25">
      <c r="A246" s="451" t="s">
        <v>1010</v>
      </c>
      <c r="B246" s="362" t="s">
        <v>701</v>
      </c>
      <c r="C246" s="363" t="s">
        <v>702</v>
      </c>
      <c r="D246" s="364" t="s">
        <v>597</v>
      </c>
      <c r="E246" s="365">
        <v>1</v>
      </c>
      <c r="F246" s="479"/>
      <c r="G246" s="365">
        <f t="shared" si="6"/>
        <v>0</v>
      </c>
      <c r="H246" s="390">
        <v>0</v>
      </c>
      <c r="I246" s="391">
        <f t="shared" si="7"/>
        <v>0</v>
      </c>
    </row>
    <row r="247" spans="1:9" ht="12.75" customHeight="1" x14ac:dyDescent="0.3">
      <c r="A247" s="453"/>
      <c r="B247" s="367"/>
      <c r="C247" s="399" t="s">
        <v>748</v>
      </c>
      <c r="D247" s="369" t="s">
        <v>597</v>
      </c>
      <c r="E247" s="370">
        <v>1</v>
      </c>
      <c r="F247" s="477"/>
      <c r="G247" s="370">
        <f t="shared" si="6"/>
        <v>0</v>
      </c>
      <c r="H247" s="381">
        <v>3.2000000000000002E-3</v>
      </c>
      <c r="I247" s="372">
        <f t="shared" si="7"/>
        <v>3.2000000000000002E-3</v>
      </c>
    </row>
    <row r="248" spans="1:9" ht="12.75" customHeight="1" x14ac:dyDescent="0.25">
      <c r="A248" s="454"/>
      <c r="B248" s="374"/>
      <c r="C248" s="367" t="s">
        <v>749</v>
      </c>
      <c r="D248" s="401"/>
      <c r="E248" s="378"/>
      <c r="F248" s="378"/>
      <c r="G248" s="378"/>
      <c r="H248" s="402"/>
      <c r="I248" s="403"/>
    </row>
    <row r="249" spans="1:9" ht="12.75" customHeight="1" x14ac:dyDescent="0.25">
      <c r="A249" s="454"/>
      <c r="B249" s="375"/>
      <c r="C249" s="376" t="s">
        <v>660</v>
      </c>
      <c r="D249" s="377"/>
      <c r="E249" s="378"/>
      <c r="F249" s="378"/>
      <c r="G249" s="379"/>
      <c r="H249" s="403"/>
      <c r="I249" s="372"/>
    </row>
    <row r="250" spans="1:9" ht="12.75" customHeight="1" x14ac:dyDescent="0.25">
      <c r="A250" s="452"/>
      <c r="B250" s="405"/>
      <c r="C250" s="383" t="s">
        <v>616</v>
      </c>
      <c r="D250" s="406"/>
      <c r="E250" s="407"/>
      <c r="F250" s="407"/>
      <c r="G250" s="408"/>
      <c r="H250" s="409"/>
      <c r="I250" s="388"/>
    </row>
    <row r="251" spans="1:9" ht="12.75" customHeight="1" x14ac:dyDescent="0.25">
      <c r="A251" s="451" t="s">
        <v>1011</v>
      </c>
      <c r="B251" s="362" t="s">
        <v>705</v>
      </c>
      <c r="C251" s="363" t="s">
        <v>706</v>
      </c>
      <c r="D251" s="364" t="s">
        <v>597</v>
      </c>
      <c r="E251" s="365">
        <v>1</v>
      </c>
      <c r="F251" s="479"/>
      <c r="G251" s="365">
        <f>E251*F251</f>
        <v>0</v>
      </c>
      <c r="H251" s="390">
        <v>0</v>
      </c>
      <c r="I251" s="391">
        <f>E251*H251</f>
        <v>0</v>
      </c>
    </row>
    <row r="252" spans="1:9" ht="12.75" customHeight="1" x14ac:dyDescent="0.25">
      <c r="A252" s="455"/>
      <c r="B252" s="382"/>
      <c r="C252" s="411" t="s">
        <v>750</v>
      </c>
      <c r="D252" s="384" t="s">
        <v>597</v>
      </c>
      <c r="E252" s="385">
        <v>1</v>
      </c>
      <c r="F252" s="478"/>
      <c r="G252" s="385">
        <f>E252*F252</f>
        <v>0</v>
      </c>
      <c r="H252" s="387">
        <v>5.3E-3</v>
      </c>
      <c r="I252" s="388">
        <f>E252*H252</f>
        <v>5.3E-3</v>
      </c>
    </row>
    <row r="253" spans="1:9" ht="12.75" customHeight="1" x14ac:dyDescent="0.25">
      <c r="A253" s="451" t="s">
        <v>1012</v>
      </c>
      <c r="B253" s="362" t="s">
        <v>708</v>
      </c>
      <c r="C253" s="362" t="s">
        <v>664</v>
      </c>
      <c r="D253" s="364" t="s">
        <v>597</v>
      </c>
      <c r="E253" s="365">
        <v>1</v>
      </c>
      <c r="F253" s="479"/>
      <c r="G253" s="365">
        <f>E253*F253</f>
        <v>0</v>
      </c>
      <c r="H253" s="390">
        <v>0</v>
      </c>
      <c r="I253" s="391">
        <f>E253*H253</f>
        <v>0</v>
      </c>
    </row>
    <row r="254" spans="1:9" ht="12.75" customHeight="1" x14ac:dyDescent="0.25">
      <c r="A254" s="449"/>
      <c r="B254" s="367"/>
      <c r="C254" s="367" t="s">
        <v>699</v>
      </c>
      <c r="D254" s="369"/>
      <c r="E254" s="370"/>
      <c r="F254" s="371"/>
      <c r="G254" s="370"/>
      <c r="H254" s="381"/>
      <c r="I254" s="372"/>
    </row>
    <row r="255" spans="1:9" ht="12.75" customHeight="1" x14ac:dyDescent="0.3">
      <c r="A255" s="450"/>
      <c r="B255" s="392"/>
      <c r="C255" s="383" t="s">
        <v>751</v>
      </c>
      <c r="D255" s="384" t="s">
        <v>597</v>
      </c>
      <c r="E255" s="385">
        <v>1</v>
      </c>
      <c r="F255" s="478"/>
      <c r="G255" s="385">
        <f>E255*F255</f>
        <v>0</v>
      </c>
      <c r="H255" s="387">
        <v>1E-3</v>
      </c>
      <c r="I255" s="388">
        <f>E255*H255</f>
        <v>1E-3</v>
      </c>
    </row>
    <row r="256" spans="1:9" ht="12.75" customHeight="1" x14ac:dyDescent="0.25">
      <c r="A256" s="449" t="s">
        <v>1013</v>
      </c>
      <c r="B256" s="367" t="s">
        <v>752</v>
      </c>
      <c r="C256" s="376" t="s">
        <v>639</v>
      </c>
      <c r="D256" s="369" t="s">
        <v>597</v>
      </c>
      <c r="E256" s="370">
        <v>1</v>
      </c>
      <c r="F256" s="477"/>
      <c r="G256" s="370">
        <f>E256*F256</f>
        <v>0</v>
      </c>
      <c r="H256" s="381">
        <v>0</v>
      </c>
      <c r="I256" s="372">
        <f>E256*H256</f>
        <v>0</v>
      </c>
    </row>
    <row r="257" spans="1:9" ht="12.75" customHeight="1" x14ac:dyDescent="0.25">
      <c r="A257" s="449"/>
      <c r="B257" s="367"/>
      <c r="C257" s="376" t="s">
        <v>670</v>
      </c>
      <c r="D257" s="369"/>
      <c r="E257" s="370"/>
      <c r="F257" s="371"/>
      <c r="G257" s="370"/>
      <c r="H257" s="381"/>
      <c r="I257" s="372"/>
    </row>
    <row r="258" spans="1:9" ht="12.75" customHeight="1" x14ac:dyDescent="0.25">
      <c r="A258" s="450"/>
      <c r="B258" s="382"/>
      <c r="C258" s="383" t="s">
        <v>753</v>
      </c>
      <c r="D258" s="384" t="s">
        <v>597</v>
      </c>
      <c r="E258" s="385">
        <v>1</v>
      </c>
      <c r="F258" s="478"/>
      <c r="G258" s="385">
        <f>E258*F258</f>
        <v>0</v>
      </c>
      <c r="H258" s="387">
        <v>3.0000000000000001E-3</v>
      </c>
      <c r="I258" s="388">
        <f>E258*H258</f>
        <v>3.0000000000000001E-3</v>
      </c>
    </row>
    <row r="259" spans="1:9" ht="12.75" customHeight="1" x14ac:dyDescent="0.25">
      <c r="A259" s="380" t="s">
        <v>1014</v>
      </c>
      <c r="B259" s="367" t="s">
        <v>669</v>
      </c>
      <c r="C259" s="367" t="s">
        <v>667</v>
      </c>
      <c r="D259" s="369" t="s">
        <v>180</v>
      </c>
      <c r="E259" s="370">
        <v>4.5</v>
      </c>
      <c r="F259" s="477"/>
      <c r="G259" s="370">
        <f>E259*F259</f>
        <v>0</v>
      </c>
      <c r="H259" s="381">
        <v>0</v>
      </c>
      <c r="I259" s="372">
        <f>E259*H259</f>
        <v>0</v>
      </c>
    </row>
    <row r="260" spans="1:9" ht="12.75" customHeight="1" x14ac:dyDescent="0.25">
      <c r="A260" s="374"/>
      <c r="B260" s="374"/>
      <c r="C260" s="367" t="s">
        <v>670</v>
      </c>
      <c r="D260" s="374"/>
      <c r="E260" s="378"/>
      <c r="F260" s="378"/>
      <c r="G260" s="378"/>
      <c r="H260" s="402"/>
      <c r="I260" s="403"/>
    </row>
    <row r="261" spans="1:9" ht="12.75" customHeight="1" x14ac:dyDescent="0.25">
      <c r="A261" s="374"/>
      <c r="B261" s="374"/>
      <c r="C261" s="373" t="s">
        <v>671</v>
      </c>
      <c r="D261" s="369" t="s">
        <v>180</v>
      </c>
      <c r="E261" s="370">
        <v>4.5</v>
      </c>
      <c r="F261" s="477"/>
      <c r="G261" s="370">
        <f>E261*F261</f>
        <v>0</v>
      </c>
      <c r="H261" s="381">
        <v>2E-3</v>
      </c>
      <c r="I261" s="372">
        <f>E261*H261</f>
        <v>9.0000000000000011E-3</v>
      </c>
    </row>
    <row r="262" spans="1:9" ht="12.75" customHeight="1" x14ac:dyDescent="0.25">
      <c r="A262" s="380"/>
      <c r="B262" s="367" t="s">
        <v>677</v>
      </c>
      <c r="C262" s="367" t="s">
        <v>674</v>
      </c>
      <c r="D262" s="369" t="s">
        <v>597</v>
      </c>
      <c r="E262" s="370">
        <v>3</v>
      </c>
      <c r="F262" s="477"/>
      <c r="G262" s="370">
        <f>E262*F262</f>
        <v>0</v>
      </c>
      <c r="H262" s="381">
        <v>0</v>
      </c>
      <c r="I262" s="372">
        <f>E262*H262</f>
        <v>0</v>
      </c>
    </row>
    <row r="263" spans="1:9" ht="12.75" customHeight="1" x14ac:dyDescent="0.25">
      <c r="A263" s="374"/>
      <c r="B263" s="374"/>
      <c r="C263" s="367" t="s">
        <v>670</v>
      </c>
      <c r="D263" s="374"/>
      <c r="E263" s="378"/>
      <c r="F263" s="378"/>
      <c r="G263" s="378"/>
      <c r="H263" s="402"/>
      <c r="I263" s="403"/>
    </row>
    <row r="264" spans="1:9" ht="12.75" customHeight="1" x14ac:dyDescent="0.25">
      <c r="A264" s="374"/>
      <c r="B264" s="374"/>
      <c r="C264" s="373" t="s">
        <v>754</v>
      </c>
      <c r="D264" s="369" t="s">
        <v>597</v>
      </c>
      <c r="E264" s="370">
        <v>3</v>
      </c>
      <c r="F264" s="477"/>
      <c r="G264" s="370">
        <f>E264*F264</f>
        <v>0</v>
      </c>
      <c r="H264" s="381">
        <v>2E-3</v>
      </c>
      <c r="I264" s="372">
        <f>E264*H264</f>
        <v>6.0000000000000001E-3</v>
      </c>
    </row>
    <row r="265" spans="1:9" ht="12.75" customHeight="1" x14ac:dyDescent="0.25">
      <c r="A265" s="380"/>
      <c r="B265" s="367" t="s">
        <v>686</v>
      </c>
      <c r="C265" s="367" t="s">
        <v>687</v>
      </c>
      <c r="D265" s="369" t="s">
        <v>597</v>
      </c>
      <c r="E265" s="370">
        <v>1</v>
      </c>
      <c r="F265" s="477"/>
      <c r="G265" s="370">
        <f>E265*F265</f>
        <v>0</v>
      </c>
      <c r="H265" s="381">
        <v>0</v>
      </c>
      <c r="I265" s="372">
        <f>E265*H265</f>
        <v>0</v>
      </c>
    </row>
    <row r="266" spans="1:9" ht="12.75" customHeight="1" x14ac:dyDescent="0.25">
      <c r="A266" s="374"/>
      <c r="B266" s="374"/>
      <c r="C266" s="367" t="s">
        <v>670</v>
      </c>
      <c r="D266" s="374"/>
      <c r="E266" s="378"/>
      <c r="F266" s="378"/>
      <c r="G266" s="378"/>
      <c r="H266" s="402"/>
      <c r="I266" s="403"/>
    </row>
    <row r="267" spans="1:9" ht="12.75" customHeight="1" x14ac:dyDescent="0.25">
      <c r="A267" s="392"/>
      <c r="B267" s="392"/>
      <c r="C267" s="440" t="s">
        <v>755</v>
      </c>
      <c r="D267" s="384" t="s">
        <v>597</v>
      </c>
      <c r="E267" s="385">
        <v>1</v>
      </c>
      <c r="F267" s="478"/>
      <c r="G267" s="385">
        <f>E267*F267</f>
        <v>0</v>
      </c>
      <c r="H267" s="387">
        <v>1E-3</v>
      </c>
      <c r="I267" s="388">
        <f>E267*H267</f>
        <v>1E-3</v>
      </c>
    </row>
    <row r="268" spans="1:9" ht="12.75" customHeight="1" x14ac:dyDescent="0.25">
      <c r="A268" s="389" t="s">
        <v>1015</v>
      </c>
      <c r="B268" s="362" t="s">
        <v>712</v>
      </c>
      <c r="C268" s="362" t="s">
        <v>713</v>
      </c>
      <c r="D268" s="364" t="s">
        <v>180</v>
      </c>
      <c r="E268" s="365">
        <v>1.5</v>
      </c>
      <c r="F268" s="479"/>
      <c r="G268" s="365">
        <f>E268*F268</f>
        <v>0</v>
      </c>
      <c r="H268" s="390">
        <v>0</v>
      </c>
      <c r="I268" s="391">
        <f>E268*H268</f>
        <v>0</v>
      </c>
    </row>
    <row r="269" spans="1:9" ht="12.75" customHeight="1" x14ac:dyDescent="0.25">
      <c r="A269" s="380"/>
      <c r="B269" s="367"/>
      <c r="C269" s="367" t="s">
        <v>756</v>
      </c>
      <c r="D269" s="369" t="s">
        <v>180</v>
      </c>
      <c r="E269" s="370">
        <v>1.5</v>
      </c>
      <c r="F269" s="477"/>
      <c r="G269" s="370">
        <f>E269*F269</f>
        <v>0</v>
      </c>
      <c r="H269" s="381">
        <v>5.0000000000000001E-3</v>
      </c>
      <c r="I269" s="372">
        <f>E269*H269</f>
        <v>7.4999999999999997E-3</v>
      </c>
    </row>
    <row r="270" spans="1:9" ht="12.75" customHeight="1" x14ac:dyDescent="0.25">
      <c r="A270" s="380"/>
      <c r="B270" s="367" t="s">
        <v>715</v>
      </c>
      <c r="C270" s="367" t="s">
        <v>693</v>
      </c>
      <c r="D270" s="369" t="s">
        <v>597</v>
      </c>
      <c r="E270" s="370">
        <v>2</v>
      </c>
      <c r="F270" s="477"/>
      <c r="G270" s="370">
        <f>E270*F270</f>
        <v>0</v>
      </c>
      <c r="H270" s="381">
        <v>0</v>
      </c>
      <c r="I270" s="372">
        <f>E270*H270</f>
        <v>0</v>
      </c>
    </row>
    <row r="271" spans="1:9" ht="12.75" customHeight="1" x14ac:dyDescent="0.25">
      <c r="A271" s="380"/>
      <c r="B271" s="367"/>
      <c r="C271" s="367" t="s">
        <v>699</v>
      </c>
      <c r="D271" s="369"/>
      <c r="E271" s="370"/>
      <c r="F271" s="371"/>
      <c r="G271" s="370"/>
      <c r="H271" s="381"/>
      <c r="I271" s="372"/>
    </row>
    <row r="272" spans="1:9" ht="12.75" customHeight="1" x14ac:dyDescent="0.25">
      <c r="A272" s="380"/>
      <c r="B272" s="367"/>
      <c r="C272" s="367" t="s">
        <v>757</v>
      </c>
      <c r="D272" s="369" t="s">
        <v>597</v>
      </c>
      <c r="E272" s="370">
        <v>2</v>
      </c>
      <c r="F272" s="477"/>
      <c r="G272" s="370">
        <f>E272*F272</f>
        <v>0</v>
      </c>
      <c r="H272" s="381">
        <v>1.5E-3</v>
      </c>
      <c r="I272" s="372">
        <f>E272*H272</f>
        <v>3.0000000000000001E-3</v>
      </c>
    </row>
    <row r="273" spans="1:9" ht="12.75" customHeight="1" x14ac:dyDescent="0.25">
      <c r="A273" s="380"/>
      <c r="B273" s="367" t="s">
        <v>758</v>
      </c>
      <c r="C273" s="367" t="s">
        <v>759</v>
      </c>
      <c r="D273" s="369" t="s">
        <v>597</v>
      </c>
      <c r="E273" s="370">
        <v>1</v>
      </c>
      <c r="F273" s="477"/>
      <c r="G273" s="370">
        <f>E273*F273</f>
        <v>0</v>
      </c>
      <c r="H273" s="381">
        <v>0</v>
      </c>
      <c r="I273" s="372">
        <f>E273*H273</f>
        <v>0</v>
      </c>
    </row>
    <row r="274" spans="1:9" ht="12.75" customHeight="1" x14ac:dyDescent="0.25">
      <c r="A274" s="380"/>
      <c r="B274" s="367"/>
      <c r="C274" s="367" t="s">
        <v>699</v>
      </c>
      <c r="D274" s="369"/>
      <c r="E274" s="370"/>
      <c r="F274" s="371"/>
      <c r="G274" s="370"/>
      <c r="H274" s="381"/>
      <c r="I274" s="372"/>
    </row>
    <row r="275" spans="1:9" ht="12.75" customHeight="1" x14ac:dyDescent="0.25">
      <c r="A275" s="374"/>
      <c r="B275" s="374"/>
      <c r="C275" s="373" t="s">
        <v>760</v>
      </c>
      <c r="D275" s="369" t="s">
        <v>597</v>
      </c>
      <c r="E275" s="370">
        <v>1</v>
      </c>
      <c r="F275" s="477"/>
      <c r="G275" s="370">
        <f>E275*F275</f>
        <v>0</v>
      </c>
      <c r="H275" s="381">
        <v>2E-3</v>
      </c>
      <c r="I275" s="372">
        <f>E275*H275</f>
        <v>2E-3</v>
      </c>
    </row>
    <row r="276" spans="1:9" ht="12.75" customHeight="1" x14ac:dyDescent="0.25">
      <c r="A276" s="414"/>
      <c r="B276" s="414"/>
      <c r="C276" s="415" t="s">
        <v>632</v>
      </c>
      <c r="D276" s="416"/>
      <c r="E276" s="417"/>
      <c r="F276" s="417"/>
      <c r="G276" s="418">
        <f>SUM(G239:G275)</f>
        <v>0</v>
      </c>
      <c r="H276" s="419"/>
      <c r="I276" s="418">
        <f>SUM(I239:I275)</f>
        <v>4.4000000000000004E-2</v>
      </c>
    </row>
    <row r="277" spans="1:9" ht="12.75" customHeight="1" x14ac:dyDescent="0.25">
      <c r="A277" s="374"/>
      <c r="B277" s="374"/>
      <c r="C277" s="420"/>
      <c r="D277" s="377"/>
      <c r="E277" s="378"/>
      <c r="F277" s="378"/>
      <c r="G277" s="421"/>
      <c r="H277" s="422"/>
      <c r="I277" s="421"/>
    </row>
    <row r="278" spans="1:9" ht="12.75" customHeight="1" x14ac:dyDescent="0.25">
      <c r="A278" s="374"/>
      <c r="B278" s="367">
        <v>998</v>
      </c>
      <c r="C278" s="367" t="s">
        <v>633</v>
      </c>
      <c r="D278" s="369"/>
      <c r="E278" s="370"/>
      <c r="F278" s="371"/>
      <c r="G278" s="370"/>
      <c r="H278" s="423"/>
      <c r="I278" s="424"/>
    </row>
    <row r="279" spans="1:9" ht="12.75" customHeight="1" x14ac:dyDescent="0.25">
      <c r="A279" s="374"/>
      <c r="B279" s="367" t="s">
        <v>634</v>
      </c>
      <c r="C279" s="367" t="s">
        <v>635</v>
      </c>
      <c r="D279" s="369" t="s">
        <v>199</v>
      </c>
      <c r="E279" s="372">
        <f>SUM(I276)</f>
        <v>4.4000000000000004E-2</v>
      </c>
      <c r="F279" s="477"/>
      <c r="G279" s="370">
        <f>E279*F279</f>
        <v>0</v>
      </c>
      <c r="H279" s="423"/>
      <c r="I279" s="424"/>
    </row>
    <row r="280" spans="1:9" ht="12.75" customHeight="1" x14ac:dyDescent="0.25">
      <c r="A280" s="425"/>
      <c r="B280" s="425"/>
      <c r="C280" s="426" t="s">
        <v>761</v>
      </c>
      <c r="D280" s="427"/>
      <c r="E280" s="428"/>
      <c r="F280" s="428"/>
      <c r="G280" s="429">
        <f>SUM(G276,G279)</f>
        <v>0</v>
      </c>
      <c r="H280" s="430"/>
      <c r="I280" s="431"/>
    </row>
    <row r="281" spans="1:9" ht="12.75" customHeight="1" x14ac:dyDescent="0.25">
      <c r="A281" s="456"/>
      <c r="B281" s="457"/>
      <c r="C281" s="458"/>
      <c r="D281" s="459"/>
      <c r="E281" s="460"/>
      <c r="F281" s="461"/>
      <c r="G281" s="460"/>
      <c r="H281" s="462"/>
      <c r="I281" s="463"/>
    </row>
    <row r="282" spans="1:9" ht="12.75" customHeight="1" x14ac:dyDescent="0.25">
      <c r="A282" s="374"/>
      <c r="B282" s="374"/>
      <c r="C282" s="464" t="s">
        <v>762</v>
      </c>
      <c r="D282" s="401"/>
      <c r="E282" s="378"/>
      <c r="F282" s="378"/>
      <c r="G282" s="465"/>
      <c r="H282" s="379"/>
      <c r="I282" s="403"/>
    </row>
    <row r="283" spans="1:9" ht="12.75" customHeight="1" x14ac:dyDescent="0.25">
      <c r="A283" s="374"/>
      <c r="B283" s="374"/>
      <c r="C283" s="376" t="s">
        <v>763</v>
      </c>
      <c r="D283" s="466" t="s">
        <v>764</v>
      </c>
      <c r="E283" s="370">
        <v>80</v>
      </c>
      <c r="F283" s="477"/>
      <c r="G283" s="370">
        <f>E283*F283</f>
        <v>0</v>
      </c>
      <c r="H283" s="381">
        <v>1E-3</v>
      </c>
      <c r="I283" s="372">
        <f>E283*H283</f>
        <v>0.08</v>
      </c>
    </row>
    <row r="284" spans="1:9" ht="12.75" customHeight="1" x14ac:dyDescent="0.25">
      <c r="A284" s="392"/>
      <c r="B284" s="392"/>
      <c r="C284" s="383" t="s">
        <v>765</v>
      </c>
      <c r="D284" s="384"/>
      <c r="E284" s="385"/>
      <c r="F284" s="386"/>
      <c r="G284" s="385"/>
      <c r="H284" s="387"/>
      <c r="I284" s="388"/>
    </row>
    <row r="285" spans="1:9" ht="12.75" customHeight="1" x14ac:dyDescent="0.25">
      <c r="A285" s="392"/>
      <c r="B285" s="392"/>
      <c r="C285" s="383" t="s">
        <v>766</v>
      </c>
      <c r="D285" s="384" t="s">
        <v>764</v>
      </c>
      <c r="E285" s="385">
        <v>40</v>
      </c>
      <c r="F285" s="478"/>
      <c r="G285" s="385">
        <f>E285*F285</f>
        <v>0</v>
      </c>
      <c r="H285" s="387">
        <v>1E-3</v>
      </c>
      <c r="I285" s="388">
        <f>E285*H285</f>
        <v>0.04</v>
      </c>
    </row>
    <row r="286" spans="1:9" ht="12.75" customHeight="1" x14ac:dyDescent="0.25">
      <c r="A286" s="467"/>
      <c r="B286" s="467"/>
      <c r="C286" s="363" t="s">
        <v>767</v>
      </c>
      <c r="D286" s="364" t="s">
        <v>768</v>
      </c>
      <c r="E286" s="365">
        <v>55</v>
      </c>
      <c r="F286" s="479"/>
      <c r="G286" s="365">
        <f>E286*F286</f>
        <v>0</v>
      </c>
      <c r="H286" s="390">
        <v>5.0000000000000001E-3</v>
      </c>
      <c r="I286" s="391">
        <f>E286*H286</f>
        <v>0.27500000000000002</v>
      </c>
    </row>
    <row r="287" spans="1:9" ht="12.75" customHeight="1" x14ac:dyDescent="0.25">
      <c r="A287" s="392"/>
      <c r="B287" s="392"/>
      <c r="C287" s="383" t="s">
        <v>769</v>
      </c>
      <c r="D287" s="384"/>
      <c r="E287" s="385"/>
      <c r="F287" s="386"/>
      <c r="G287" s="385"/>
      <c r="H287" s="387"/>
      <c r="I287" s="388"/>
    </row>
    <row r="288" spans="1:9" ht="12.75" customHeight="1" x14ac:dyDescent="0.25">
      <c r="A288" s="468"/>
      <c r="B288" s="468"/>
      <c r="C288" s="469" t="s">
        <v>770</v>
      </c>
      <c r="D288" s="470" t="s">
        <v>597</v>
      </c>
      <c r="E288" s="471">
        <v>1</v>
      </c>
      <c r="F288" s="480"/>
      <c r="G288" s="471">
        <f>E288*F288</f>
        <v>0</v>
      </c>
      <c r="H288" s="472">
        <v>0</v>
      </c>
      <c r="I288" s="473">
        <f>E288*H288</f>
        <v>0</v>
      </c>
    </row>
    <row r="289" spans="1:9" ht="12.75" customHeight="1" x14ac:dyDescent="0.25">
      <c r="A289" s="374"/>
      <c r="B289" s="374"/>
      <c r="C289" s="376" t="s">
        <v>771</v>
      </c>
      <c r="D289" s="369" t="s">
        <v>597</v>
      </c>
      <c r="E289" s="370">
        <v>1</v>
      </c>
      <c r="F289" s="477"/>
      <c r="G289" s="370">
        <f>E289*F289</f>
        <v>0</v>
      </c>
      <c r="H289" s="381">
        <v>0</v>
      </c>
      <c r="I289" s="372">
        <f>E289*H289</f>
        <v>0</v>
      </c>
    </row>
    <row r="290" spans="1:9" ht="12.75" customHeight="1" x14ac:dyDescent="0.25">
      <c r="A290" s="468"/>
      <c r="B290" s="468"/>
      <c r="C290" s="469" t="s">
        <v>772</v>
      </c>
      <c r="D290" s="470" t="s">
        <v>597</v>
      </c>
      <c r="E290" s="471">
        <v>1</v>
      </c>
      <c r="F290" s="480"/>
      <c r="G290" s="471">
        <f>E290*F290</f>
        <v>0</v>
      </c>
      <c r="H290" s="472">
        <v>0</v>
      </c>
      <c r="I290" s="473">
        <f>E290*H290</f>
        <v>0</v>
      </c>
    </row>
    <row r="291" spans="1:9" ht="12.75" customHeight="1" x14ac:dyDescent="0.25">
      <c r="A291" s="468"/>
      <c r="B291" s="468"/>
      <c r="C291" s="469" t="s">
        <v>773</v>
      </c>
      <c r="D291" s="474" t="s">
        <v>774</v>
      </c>
      <c r="E291" s="471">
        <v>20</v>
      </c>
      <c r="F291" s="480"/>
      <c r="G291" s="471">
        <f>E291*F291</f>
        <v>0</v>
      </c>
      <c r="H291" s="472">
        <v>0</v>
      </c>
      <c r="I291" s="473">
        <f>E291*H291</f>
        <v>0</v>
      </c>
    </row>
    <row r="292" spans="1:9" ht="12.75" customHeight="1" x14ac:dyDescent="0.25">
      <c r="A292" s="414"/>
      <c r="B292" s="414"/>
      <c r="C292" s="415" t="s">
        <v>632</v>
      </c>
      <c r="D292" s="416"/>
      <c r="E292" s="417"/>
      <c r="F292" s="417"/>
      <c r="G292" s="418">
        <f>SUM(G283:G291)</f>
        <v>0</v>
      </c>
      <c r="H292" s="419"/>
      <c r="I292" s="418">
        <f>SUM(I283:I291)</f>
        <v>0.39500000000000002</v>
      </c>
    </row>
    <row r="293" spans="1:9" ht="12.75" customHeight="1" x14ac:dyDescent="0.25">
      <c r="A293" s="374"/>
      <c r="B293" s="374"/>
      <c r="C293" s="420"/>
      <c r="D293" s="377"/>
      <c r="E293" s="378"/>
      <c r="F293" s="378"/>
      <c r="G293" s="421"/>
      <c r="H293" s="422"/>
      <c r="I293" s="421"/>
    </row>
    <row r="294" spans="1:9" ht="12.75" customHeight="1" x14ac:dyDescent="0.25">
      <c r="A294" s="374"/>
      <c r="B294" s="367">
        <v>998</v>
      </c>
      <c r="C294" s="367" t="s">
        <v>633</v>
      </c>
      <c r="D294" s="369"/>
      <c r="E294" s="370"/>
      <c r="F294" s="371"/>
      <c r="G294" s="370"/>
      <c r="H294" s="379"/>
      <c r="I294" s="403"/>
    </row>
    <row r="295" spans="1:9" ht="12.75" customHeight="1" x14ac:dyDescent="0.25">
      <c r="A295" s="374"/>
      <c r="B295" s="367" t="s">
        <v>634</v>
      </c>
      <c r="C295" s="367" t="s">
        <v>635</v>
      </c>
      <c r="D295" s="369" t="s">
        <v>199</v>
      </c>
      <c r="E295" s="372">
        <f>SUM(I292)</f>
        <v>0.39500000000000002</v>
      </c>
      <c r="F295" s="477"/>
      <c r="G295" s="370">
        <f>E295*F295</f>
        <v>0</v>
      </c>
      <c r="H295" s="379"/>
      <c r="I295" s="403"/>
    </row>
    <row r="296" spans="1:9" ht="12.75" customHeight="1" x14ac:dyDescent="0.25">
      <c r="A296" s="425"/>
      <c r="B296" s="425"/>
      <c r="C296" s="426" t="s">
        <v>775</v>
      </c>
      <c r="D296" s="427"/>
      <c r="E296" s="428"/>
      <c r="F296" s="428"/>
      <c r="G296" s="429">
        <f>SUM(G292,G295)</f>
        <v>0</v>
      </c>
      <c r="H296" s="475"/>
      <c r="I296" s="476"/>
    </row>
    <row r="297" spans="1:9" ht="12.75" customHeight="1" x14ac:dyDescent="0.25">
      <c r="A297" s="208"/>
      <c r="B297" s="208"/>
      <c r="C297" s="212"/>
      <c r="D297" s="213"/>
      <c r="E297" s="209"/>
      <c r="F297" s="209"/>
      <c r="G297" s="209"/>
      <c r="H297" s="210"/>
      <c r="I297" s="211"/>
    </row>
    <row r="298" spans="1:9" ht="12.75" customHeight="1" x14ac:dyDescent="0.25">
      <c r="A298" s="208"/>
      <c r="B298" s="208"/>
      <c r="C298" s="212"/>
      <c r="D298" s="213"/>
      <c r="E298" s="209"/>
      <c r="F298" s="209"/>
      <c r="G298" s="209"/>
      <c r="H298" s="210"/>
      <c r="I298" s="211"/>
    </row>
    <row r="299" spans="1:9" ht="12.75" customHeight="1" x14ac:dyDescent="0.25">
      <c r="A299" s="208"/>
      <c r="B299" s="208"/>
      <c r="C299" s="212"/>
      <c r="D299" s="213"/>
      <c r="E299" s="209"/>
      <c r="F299" s="209"/>
      <c r="G299" s="209"/>
      <c r="H299" s="210"/>
      <c r="I299" s="211"/>
    </row>
    <row r="300" spans="1:9" ht="12.75" customHeight="1" x14ac:dyDescent="0.25">
      <c r="A300" s="208"/>
      <c r="B300" s="208"/>
      <c r="C300" s="212"/>
      <c r="D300" s="213"/>
      <c r="E300" s="209"/>
      <c r="F300" s="209"/>
      <c r="G300" s="209"/>
      <c r="H300" s="210"/>
      <c r="I300" s="211"/>
    </row>
    <row r="301" spans="1:9" ht="12.75" customHeight="1" x14ac:dyDescent="0.25">
      <c r="A301"/>
      <c r="B301"/>
      <c r="C301"/>
      <c r="D301" s="10"/>
      <c r="E301"/>
      <c r="F301"/>
      <c r="G301"/>
      <c r="H301"/>
      <c r="I301"/>
    </row>
    <row r="302" spans="1:9" ht="12.75" customHeight="1" x14ac:dyDescent="0.25">
      <c r="A302"/>
      <c r="B302"/>
      <c r="C302"/>
      <c r="D302" s="10"/>
      <c r="E302"/>
      <c r="F302"/>
      <c r="G302"/>
      <c r="H302"/>
      <c r="I302"/>
    </row>
    <row r="303" spans="1:9" ht="12.75" customHeight="1" x14ac:dyDescent="0.25">
      <c r="A303"/>
      <c r="B303"/>
      <c r="C303"/>
      <c r="D303" s="10"/>
      <c r="E303"/>
      <c r="F303"/>
      <c r="G303"/>
      <c r="H303"/>
      <c r="I303"/>
    </row>
    <row r="304" spans="1:9" ht="12.75" customHeight="1" x14ac:dyDescent="0.25">
      <c r="A304"/>
      <c r="B304"/>
      <c r="C304"/>
      <c r="D304" s="10"/>
      <c r="E304"/>
      <c r="F304"/>
      <c r="G304"/>
      <c r="H304"/>
      <c r="I304"/>
    </row>
    <row r="305" spans="1:9" ht="12.75" customHeight="1" x14ac:dyDescent="0.25">
      <c r="A305"/>
      <c r="B305"/>
      <c r="C305"/>
      <c r="D305" s="10"/>
      <c r="E305"/>
      <c r="F305"/>
      <c r="G305"/>
      <c r="H305"/>
      <c r="I305"/>
    </row>
    <row r="306" spans="1:9" ht="12.75" customHeight="1" x14ac:dyDescent="0.25">
      <c r="A306"/>
      <c r="B306"/>
      <c r="C306"/>
      <c r="D306" s="10"/>
      <c r="E306"/>
      <c r="F306"/>
      <c r="G306"/>
      <c r="H306"/>
      <c r="I306"/>
    </row>
    <row r="307" spans="1:9" ht="12.75" customHeight="1" x14ac:dyDescent="0.25">
      <c r="A307"/>
      <c r="B307"/>
      <c r="C307"/>
      <c r="D307" s="10"/>
      <c r="E307"/>
      <c r="F307"/>
      <c r="G307"/>
      <c r="H307"/>
      <c r="I307"/>
    </row>
    <row r="308" spans="1:9" ht="12.75" customHeight="1" x14ac:dyDescent="0.25">
      <c r="A308"/>
      <c r="B308"/>
      <c r="C308"/>
      <c r="D308" s="10"/>
      <c r="E308"/>
      <c r="F308"/>
      <c r="G308"/>
      <c r="H308"/>
      <c r="I308"/>
    </row>
    <row r="309" spans="1:9" ht="12.75" customHeight="1" x14ac:dyDescent="0.25">
      <c r="A309"/>
      <c r="B309"/>
      <c r="C309"/>
      <c r="D309" s="10"/>
      <c r="E309"/>
      <c r="F309"/>
      <c r="G309"/>
      <c r="H309"/>
      <c r="I309"/>
    </row>
    <row r="310" spans="1:9" ht="12.75" customHeight="1" x14ac:dyDescent="0.25">
      <c r="A310"/>
      <c r="B310"/>
      <c r="C310"/>
      <c r="D310" s="10"/>
      <c r="E310"/>
      <c r="F310"/>
      <c r="G310"/>
      <c r="H310"/>
      <c r="I310"/>
    </row>
    <row r="311" spans="1:9" ht="12.75" customHeight="1" x14ac:dyDescent="0.25">
      <c r="A311"/>
      <c r="B311"/>
      <c r="C311"/>
      <c r="D311" s="10"/>
      <c r="E311"/>
      <c r="F311"/>
      <c r="G311"/>
      <c r="H311"/>
      <c r="I311"/>
    </row>
    <row r="312" spans="1:9" ht="12.75" customHeight="1" x14ac:dyDescent="0.25">
      <c r="A312"/>
      <c r="B312"/>
      <c r="C312"/>
      <c r="D312" s="10"/>
      <c r="E312"/>
      <c r="F312"/>
      <c r="G312"/>
      <c r="H312"/>
      <c r="I312"/>
    </row>
    <row r="313" spans="1:9" ht="12.75" customHeight="1" x14ac:dyDescent="0.25">
      <c r="A313"/>
      <c r="B313"/>
      <c r="C313"/>
      <c r="D313" s="10"/>
      <c r="E313"/>
      <c r="F313"/>
      <c r="G313"/>
      <c r="H313"/>
      <c r="I313"/>
    </row>
    <row r="314" spans="1:9" ht="12.75" customHeight="1" x14ac:dyDescent="0.25">
      <c r="A314"/>
      <c r="B314"/>
      <c r="C314"/>
      <c r="D314" s="10"/>
      <c r="E314"/>
      <c r="F314"/>
      <c r="G314"/>
      <c r="H314"/>
      <c r="I314"/>
    </row>
    <row r="315" spans="1:9" ht="12.75" customHeight="1" x14ac:dyDescent="0.25">
      <c r="A315"/>
      <c r="B315"/>
      <c r="C315"/>
      <c r="D315" s="10"/>
      <c r="E315"/>
      <c r="F315"/>
      <c r="G315"/>
      <c r="H315"/>
      <c r="I315"/>
    </row>
    <row r="316" spans="1:9" ht="12.75" customHeight="1" x14ac:dyDescent="0.25">
      <c r="A316"/>
      <c r="B316"/>
      <c r="C316"/>
      <c r="D316" s="10"/>
      <c r="E316"/>
      <c r="F316"/>
      <c r="G316"/>
      <c r="H316"/>
      <c r="I316"/>
    </row>
    <row r="317" spans="1:9" ht="12.75" customHeight="1" x14ac:dyDescent="0.25">
      <c r="A317"/>
      <c r="B317"/>
      <c r="C317"/>
      <c r="D317" s="10"/>
      <c r="E317"/>
      <c r="F317"/>
      <c r="G317"/>
      <c r="H317"/>
      <c r="I317"/>
    </row>
    <row r="318" spans="1:9" ht="12.75" customHeight="1" x14ac:dyDescent="0.25">
      <c r="A318"/>
      <c r="B318"/>
      <c r="C318"/>
      <c r="D318" s="10"/>
      <c r="E318"/>
      <c r="F318"/>
      <c r="G318"/>
      <c r="H318"/>
      <c r="I318"/>
    </row>
    <row r="319" spans="1:9" ht="12.75" customHeight="1" x14ac:dyDescent="0.25">
      <c r="A319"/>
      <c r="B319"/>
      <c r="C319"/>
      <c r="D319" s="10"/>
      <c r="E319"/>
      <c r="F319"/>
      <c r="G319"/>
      <c r="H319"/>
      <c r="I319"/>
    </row>
    <row r="320" spans="1:9" ht="12.75" customHeight="1" x14ac:dyDescent="0.25">
      <c r="A320"/>
      <c r="B320"/>
      <c r="C320"/>
      <c r="D320" s="10"/>
      <c r="E320"/>
      <c r="F320"/>
      <c r="G320"/>
      <c r="H320"/>
      <c r="I320"/>
    </row>
    <row r="321" spans="1:9" ht="12.75" customHeight="1" x14ac:dyDescent="0.25">
      <c r="A321"/>
      <c r="B321"/>
      <c r="C321"/>
      <c r="D321" s="10"/>
      <c r="E321"/>
      <c r="F321"/>
      <c r="G321"/>
      <c r="H321"/>
      <c r="I321"/>
    </row>
    <row r="322" spans="1:9" ht="12.75" customHeight="1" x14ac:dyDescent="0.25">
      <c r="A322"/>
      <c r="B322"/>
      <c r="C322"/>
      <c r="D322" s="10"/>
      <c r="E322"/>
      <c r="F322"/>
      <c r="G322"/>
      <c r="H322"/>
      <c r="I322"/>
    </row>
    <row r="323" spans="1:9" ht="12.75" customHeight="1" x14ac:dyDescent="0.25">
      <c r="A323"/>
      <c r="B323"/>
      <c r="C323"/>
      <c r="D323" s="10"/>
      <c r="E323"/>
      <c r="F323"/>
      <c r="G323"/>
      <c r="H323"/>
      <c r="I323"/>
    </row>
    <row r="324" spans="1:9" x14ac:dyDescent="0.25">
      <c r="A324"/>
      <c r="B324"/>
      <c r="C324"/>
      <c r="D324" s="10"/>
      <c r="E324"/>
      <c r="F324"/>
      <c r="G324"/>
      <c r="H324"/>
      <c r="I324"/>
    </row>
    <row r="325" spans="1:9" x14ac:dyDescent="0.25">
      <c r="A325"/>
      <c r="B325"/>
      <c r="C325"/>
      <c r="D325" s="10"/>
      <c r="E325"/>
      <c r="F325"/>
      <c r="G325"/>
      <c r="H325"/>
      <c r="I325"/>
    </row>
    <row r="326" spans="1:9" x14ac:dyDescent="0.25">
      <c r="A326"/>
      <c r="B326"/>
      <c r="C326"/>
      <c r="D326" s="10"/>
      <c r="E326"/>
      <c r="F326"/>
      <c r="G326"/>
      <c r="H326"/>
      <c r="I326"/>
    </row>
    <row r="327" spans="1:9" x14ac:dyDescent="0.25">
      <c r="A327"/>
      <c r="B327"/>
      <c r="C327"/>
      <c r="D327" s="10"/>
      <c r="E327"/>
      <c r="F327"/>
      <c r="G327"/>
      <c r="H327"/>
      <c r="I327"/>
    </row>
    <row r="328" spans="1:9" x14ac:dyDescent="0.25">
      <c r="A328"/>
      <c r="B328"/>
      <c r="C328"/>
      <c r="D328" s="10"/>
      <c r="E328"/>
      <c r="F328"/>
      <c r="G328"/>
      <c r="H328"/>
      <c r="I328"/>
    </row>
    <row r="329" spans="1:9" x14ac:dyDescent="0.25">
      <c r="A329"/>
      <c r="B329"/>
      <c r="C329"/>
      <c r="D329" s="10"/>
      <c r="E329"/>
      <c r="F329"/>
      <c r="G329"/>
      <c r="H329"/>
      <c r="I329"/>
    </row>
    <row r="330" spans="1:9" x14ac:dyDescent="0.25">
      <c r="A330"/>
      <c r="B330"/>
      <c r="C330"/>
      <c r="D330" s="10"/>
      <c r="E330"/>
      <c r="F330"/>
      <c r="G330"/>
      <c r="H330"/>
      <c r="I330"/>
    </row>
    <row r="331" spans="1:9" x14ac:dyDescent="0.25">
      <c r="A331"/>
      <c r="B331"/>
      <c r="C331"/>
      <c r="D331" s="10"/>
      <c r="E331"/>
      <c r="F331"/>
      <c r="G331"/>
      <c r="H331"/>
      <c r="I331"/>
    </row>
    <row r="332" spans="1:9" x14ac:dyDescent="0.25">
      <c r="A332"/>
      <c r="B332"/>
      <c r="C332"/>
      <c r="D332" s="10"/>
      <c r="E332"/>
      <c r="F332"/>
      <c r="G332"/>
      <c r="H332"/>
      <c r="I332"/>
    </row>
    <row r="333" spans="1:9" x14ac:dyDescent="0.25">
      <c r="A333"/>
      <c r="B333"/>
      <c r="C333"/>
      <c r="D333" s="10"/>
      <c r="E333"/>
      <c r="F333"/>
      <c r="G333"/>
      <c r="H333"/>
      <c r="I333"/>
    </row>
    <row r="334" spans="1:9" x14ac:dyDescent="0.25">
      <c r="A334"/>
      <c r="B334"/>
      <c r="C334"/>
      <c r="D334" s="10"/>
      <c r="E334"/>
      <c r="F334"/>
      <c r="G334"/>
      <c r="H334"/>
      <c r="I334"/>
    </row>
    <row r="335" spans="1:9" x14ac:dyDescent="0.25">
      <c r="A335"/>
      <c r="B335"/>
      <c r="C335"/>
      <c r="D335" s="10"/>
      <c r="E335"/>
      <c r="F335"/>
      <c r="G335"/>
      <c r="H335"/>
      <c r="I335"/>
    </row>
    <row r="336" spans="1:9" x14ac:dyDescent="0.25">
      <c r="A336"/>
      <c r="B336"/>
      <c r="C336"/>
      <c r="D336" s="10"/>
      <c r="E336"/>
      <c r="F336"/>
      <c r="G336"/>
      <c r="H336"/>
      <c r="I336"/>
    </row>
    <row r="337" spans="1:9" x14ac:dyDescent="0.25">
      <c r="A337"/>
      <c r="B337"/>
      <c r="C337"/>
      <c r="D337" s="10"/>
      <c r="E337"/>
      <c r="F337"/>
      <c r="G337"/>
      <c r="H337"/>
      <c r="I337"/>
    </row>
    <row r="338" spans="1:9" x14ac:dyDescent="0.25">
      <c r="A338"/>
      <c r="B338"/>
      <c r="C338"/>
      <c r="D338" s="10"/>
      <c r="E338"/>
      <c r="F338"/>
      <c r="G338"/>
      <c r="H338"/>
      <c r="I338"/>
    </row>
    <row r="339" spans="1:9" x14ac:dyDescent="0.25">
      <c r="A339"/>
      <c r="B339"/>
      <c r="C339"/>
      <c r="D339" s="10"/>
      <c r="E339"/>
      <c r="F339"/>
      <c r="G339"/>
      <c r="H339"/>
      <c r="I339"/>
    </row>
    <row r="340" spans="1:9" x14ac:dyDescent="0.25">
      <c r="A340"/>
      <c r="B340"/>
      <c r="C340"/>
      <c r="D340" s="10"/>
      <c r="E340"/>
      <c r="F340"/>
      <c r="G340"/>
      <c r="H340"/>
      <c r="I340"/>
    </row>
    <row r="341" spans="1:9" x14ac:dyDescent="0.25">
      <c r="A341"/>
      <c r="B341"/>
      <c r="C341"/>
      <c r="D341" s="10"/>
      <c r="E341"/>
      <c r="F341"/>
      <c r="G341"/>
      <c r="H341"/>
      <c r="I341"/>
    </row>
    <row r="342" spans="1:9" x14ac:dyDescent="0.25">
      <c r="A342"/>
      <c r="B342"/>
      <c r="C342"/>
      <c r="D342" s="10"/>
      <c r="E342"/>
      <c r="F342"/>
      <c r="G342"/>
      <c r="H342"/>
      <c r="I342"/>
    </row>
    <row r="343" spans="1:9" x14ac:dyDescent="0.25">
      <c r="A343"/>
      <c r="B343"/>
      <c r="C343"/>
      <c r="D343" s="10"/>
      <c r="E343"/>
      <c r="F343"/>
      <c r="G343"/>
      <c r="H343"/>
      <c r="I343"/>
    </row>
    <row r="344" spans="1:9" x14ac:dyDescent="0.25">
      <c r="A344"/>
      <c r="B344"/>
      <c r="C344"/>
      <c r="D344" s="10"/>
      <c r="E344"/>
      <c r="F344"/>
      <c r="G344"/>
      <c r="H344"/>
      <c r="I344"/>
    </row>
    <row r="345" spans="1:9" x14ac:dyDescent="0.25">
      <c r="A345"/>
      <c r="B345"/>
      <c r="C345"/>
      <c r="D345" s="10"/>
      <c r="E345"/>
      <c r="F345"/>
      <c r="G345"/>
      <c r="H345"/>
      <c r="I345"/>
    </row>
    <row r="346" spans="1:9" x14ac:dyDescent="0.25">
      <c r="A346"/>
      <c r="B346"/>
      <c r="C346"/>
      <c r="D346" s="10"/>
      <c r="E346"/>
      <c r="F346"/>
      <c r="G346"/>
      <c r="H346"/>
      <c r="I346"/>
    </row>
    <row r="347" spans="1:9" x14ac:dyDescent="0.25">
      <c r="A347"/>
      <c r="B347"/>
      <c r="C347"/>
      <c r="D347" s="10"/>
      <c r="E347"/>
      <c r="F347"/>
      <c r="G347"/>
      <c r="H347"/>
      <c r="I347"/>
    </row>
    <row r="348" spans="1:9" x14ac:dyDescent="0.25">
      <c r="A348"/>
      <c r="B348"/>
      <c r="C348"/>
      <c r="D348" s="10"/>
      <c r="E348"/>
      <c r="F348"/>
      <c r="G348"/>
      <c r="H348"/>
      <c r="I348"/>
    </row>
    <row r="349" spans="1:9" x14ac:dyDescent="0.25">
      <c r="A349"/>
      <c r="B349"/>
      <c r="C349"/>
      <c r="D349" s="10"/>
      <c r="E349"/>
      <c r="F349"/>
      <c r="G349"/>
      <c r="H349"/>
      <c r="I349"/>
    </row>
    <row r="350" spans="1:9" x14ac:dyDescent="0.25">
      <c r="A350"/>
      <c r="B350"/>
      <c r="C350"/>
      <c r="D350" s="10"/>
      <c r="E350"/>
      <c r="F350"/>
      <c r="G350"/>
      <c r="H350"/>
      <c r="I350"/>
    </row>
    <row r="351" spans="1:9" x14ac:dyDescent="0.25">
      <c r="A351"/>
      <c r="B351"/>
      <c r="C351"/>
      <c r="D351" s="10"/>
      <c r="E351"/>
      <c r="F351"/>
      <c r="G351"/>
      <c r="H351"/>
      <c r="I351"/>
    </row>
    <row r="352" spans="1:9" x14ac:dyDescent="0.25">
      <c r="A352"/>
      <c r="B352"/>
      <c r="C352"/>
      <c r="D352" s="10"/>
      <c r="E352"/>
      <c r="F352"/>
      <c r="G352"/>
      <c r="H352"/>
      <c r="I352"/>
    </row>
    <row r="353" spans="1:9" x14ac:dyDescent="0.25">
      <c r="A353"/>
      <c r="B353"/>
      <c r="C353"/>
      <c r="D353" s="10"/>
      <c r="E353"/>
      <c r="F353"/>
      <c r="G353"/>
      <c r="H353"/>
      <c r="I353"/>
    </row>
    <row r="354" spans="1:9" x14ac:dyDescent="0.25">
      <c r="A354"/>
      <c r="B354"/>
      <c r="C354"/>
      <c r="D354" s="10"/>
      <c r="E354"/>
      <c r="F354"/>
      <c r="G354"/>
      <c r="H354"/>
      <c r="I354"/>
    </row>
    <row r="355" spans="1:9" x14ac:dyDescent="0.25">
      <c r="A355"/>
      <c r="B355"/>
      <c r="C355"/>
      <c r="D355" s="10"/>
      <c r="E355"/>
      <c r="F355"/>
      <c r="G355"/>
      <c r="H355"/>
      <c r="I355"/>
    </row>
    <row r="356" spans="1:9" x14ac:dyDescent="0.25">
      <c r="A356"/>
      <c r="B356"/>
      <c r="C356"/>
      <c r="D356" s="10"/>
      <c r="E356"/>
      <c r="F356"/>
      <c r="G356"/>
      <c r="H356"/>
      <c r="I356"/>
    </row>
    <row r="357" spans="1:9" x14ac:dyDescent="0.25">
      <c r="A357"/>
      <c r="B357"/>
      <c r="C357"/>
      <c r="D357" s="10"/>
      <c r="E357"/>
      <c r="F357"/>
      <c r="G357"/>
      <c r="H357"/>
      <c r="I357"/>
    </row>
    <row r="358" spans="1:9" x14ac:dyDescent="0.25">
      <c r="A358"/>
      <c r="B358"/>
      <c r="C358"/>
      <c r="D358" s="10"/>
      <c r="E358"/>
      <c r="F358"/>
      <c r="G358"/>
      <c r="H358"/>
      <c r="I358"/>
    </row>
    <row r="359" spans="1:9" x14ac:dyDescent="0.25">
      <c r="A359"/>
      <c r="B359"/>
      <c r="C359"/>
      <c r="D359" s="10"/>
      <c r="E359"/>
      <c r="F359"/>
      <c r="G359"/>
      <c r="H359"/>
      <c r="I359"/>
    </row>
    <row r="360" spans="1:9" x14ac:dyDescent="0.25">
      <c r="A360"/>
      <c r="B360"/>
      <c r="C360"/>
      <c r="D360" s="10"/>
      <c r="E360"/>
      <c r="F360"/>
      <c r="G360"/>
      <c r="H360"/>
      <c r="I360"/>
    </row>
    <row r="361" spans="1:9" x14ac:dyDescent="0.25">
      <c r="A361"/>
      <c r="B361"/>
      <c r="C361"/>
      <c r="D361" s="10"/>
      <c r="E361"/>
      <c r="F361"/>
      <c r="G361"/>
      <c r="H361"/>
      <c r="I361"/>
    </row>
    <row r="362" spans="1:9" x14ac:dyDescent="0.25">
      <c r="A362"/>
      <c r="B362"/>
      <c r="C362"/>
      <c r="D362" s="10"/>
      <c r="E362"/>
      <c r="F362"/>
      <c r="G362"/>
      <c r="H362"/>
      <c r="I362"/>
    </row>
    <row r="363" spans="1:9" x14ac:dyDescent="0.25">
      <c r="A363"/>
      <c r="B363"/>
      <c r="C363"/>
      <c r="D363" s="10"/>
      <c r="E363"/>
      <c r="F363"/>
      <c r="G363"/>
      <c r="H363"/>
      <c r="I363"/>
    </row>
    <row r="364" spans="1:9" x14ac:dyDescent="0.25">
      <c r="A364"/>
      <c r="B364"/>
      <c r="C364"/>
      <c r="D364" s="10"/>
      <c r="E364"/>
      <c r="F364"/>
      <c r="G364"/>
      <c r="H364"/>
      <c r="I364"/>
    </row>
    <row r="365" spans="1:9" x14ac:dyDescent="0.25">
      <c r="A365"/>
      <c r="B365"/>
      <c r="C365"/>
      <c r="D365" s="10"/>
      <c r="E365"/>
      <c r="F365"/>
      <c r="G365"/>
      <c r="H365"/>
      <c r="I365"/>
    </row>
    <row r="366" spans="1:9" x14ac:dyDescent="0.25">
      <c r="A366"/>
      <c r="B366"/>
      <c r="C366"/>
      <c r="D366" s="10"/>
      <c r="E366"/>
      <c r="F366"/>
      <c r="G366"/>
      <c r="H366"/>
      <c r="I366"/>
    </row>
    <row r="367" spans="1:9" x14ac:dyDescent="0.25">
      <c r="A367"/>
      <c r="B367"/>
      <c r="C367"/>
      <c r="D367" s="10"/>
      <c r="E367"/>
      <c r="F367"/>
      <c r="G367"/>
      <c r="H367"/>
      <c r="I367"/>
    </row>
    <row r="368" spans="1:9" x14ac:dyDescent="0.25">
      <c r="A368"/>
      <c r="B368"/>
      <c r="C368"/>
      <c r="D368" s="10"/>
      <c r="E368"/>
      <c r="F368"/>
      <c r="G368"/>
      <c r="H368"/>
      <c r="I368"/>
    </row>
    <row r="369" spans="1:9" x14ac:dyDescent="0.25">
      <c r="A369"/>
      <c r="B369"/>
      <c r="C369"/>
      <c r="D369" s="10"/>
      <c r="E369"/>
      <c r="F369"/>
      <c r="G369"/>
      <c r="H369"/>
      <c r="I369"/>
    </row>
    <row r="370" spans="1:9" x14ac:dyDescent="0.25">
      <c r="A370"/>
      <c r="B370"/>
      <c r="C370"/>
      <c r="D370" s="10"/>
      <c r="E370"/>
      <c r="F370"/>
      <c r="G370"/>
      <c r="H370"/>
      <c r="I370"/>
    </row>
    <row r="371" spans="1:9" x14ac:dyDescent="0.25">
      <c r="A371"/>
      <c r="B371"/>
      <c r="C371"/>
      <c r="D371" s="10"/>
      <c r="E371"/>
      <c r="F371"/>
      <c r="G371"/>
      <c r="H371"/>
      <c r="I371"/>
    </row>
    <row r="372" spans="1:9" x14ac:dyDescent="0.25">
      <c r="A372"/>
      <c r="B372"/>
      <c r="C372"/>
      <c r="D372" s="10"/>
      <c r="E372"/>
      <c r="F372"/>
      <c r="G372"/>
      <c r="H372"/>
      <c r="I372"/>
    </row>
    <row r="373" spans="1:9" x14ac:dyDescent="0.25">
      <c r="A373"/>
      <c r="B373"/>
      <c r="C373"/>
      <c r="D373" s="10"/>
      <c r="E373"/>
      <c r="F373"/>
      <c r="G373"/>
      <c r="H373"/>
      <c r="I373"/>
    </row>
    <row r="374" spans="1:9" x14ac:dyDescent="0.25">
      <c r="A374"/>
      <c r="B374"/>
      <c r="C374"/>
      <c r="D374" s="10"/>
      <c r="E374"/>
      <c r="F374"/>
      <c r="G374"/>
      <c r="H374"/>
      <c r="I374"/>
    </row>
    <row r="375" spans="1:9" x14ac:dyDescent="0.25">
      <c r="A375"/>
      <c r="B375"/>
      <c r="C375"/>
      <c r="D375" s="10"/>
      <c r="E375"/>
      <c r="F375"/>
      <c r="G375"/>
      <c r="H375"/>
      <c r="I375"/>
    </row>
    <row r="376" spans="1:9" x14ac:dyDescent="0.25">
      <c r="A376"/>
      <c r="B376"/>
      <c r="C376"/>
      <c r="D376" s="10"/>
      <c r="E376"/>
      <c r="F376"/>
      <c r="G376"/>
      <c r="H376"/>
      <c r="I376"/>
    </row>
    <row r="377" spans="1:9" x14ac:dyDescent="0.25">
      <c r="A377"/>
      <c r="B377"/>
      <c r="C377"/>
      <c r="D377" s="10"/>
      <c r="E377"/>
      <c r="F377"/>
      <c r="G377"/>
      <c r="H377"/>
      <c r="I377"/>
    </row>
    <row r="378" spans="1:9" x14ac:dyDescent="0.25">
      <c r="A378"/>
      <c r="B378"/>
      <c r="C378"/>
      <c r="D378" s="10"/>
      <c r="E378"/>
      <c r="F378"/>
      <c r="G378"/>
      <c r="H378"/>
      <c r="I378"/>
    </row>
    <row r="379" spans="1:9" x14ac:dyDescent="0.25">
      <c r="A379"/>
      <c r="B379"/>
      <c r="C379"/>
      <c r="D379" s="10"/>
      <c r="E379"/>
      <c r="F379"/>
      <c r="G379"/>
      <c r="H379"/>
      <c r="I379"/>
    </row>
    <row r="380" spans="1:9" x14ac:dyDescent="0.25">
      <c r="A380"/>
      <c r="B380"/>
      <c r="C380"/>
      <c r="D380" s="10"/>
      <c r="E380"/>
      <c r="F380"/>
      <c r="G380"/>
      <c r="H380"/>
      <c r="I380"/>
    </row>
    <row r="381" spans="1:9" x14ac:dyDescent="0.25">
      <c r="A381"/>
      <c r="B381"/>
      <c r="C381"/>
      <c r="D381" s="10"/>
      <c r="E381"/>
      <c r="F381"/>
      <c r="G381"/>
      <c r="H381"/>
      <c r="I381"/>
    </row>
    <row r="382" spans="1:9" x14ac:dyDescent="0.25">
      <c r="A382"/>
      <c r="B382"/>
      <c r="C382"/>
      <c r="D382" s="10"/>
      <c r="E382"/>
      <c r="F382"/>
      <c r="G382"/>
      <c r="H382"/>
      <c r="I382"/>
    </row>
    <row r="383" spans="1:9" x14ac:dyDescent="0.25">
      <c r="A383"/>
      <c r="B383"/>
      <c r="C383"/>
      <c r="D383" s="10"/>
      <c r="E383"/>
      <c r="F383"/>
      <c r="G383"/>
      <c r="H383"/>
      <c r="I383"/>
    </row>
    <row r="384" spans="1:9" x14ac:dyDescent="0.25">
      <c r="A384"/>
      <c r="B384"/>
      <c r="C384"/>
      <c r="D384" s="10"/>
      <c r="E384"/>
      <c r="F384"/>
      <c r="G384"/>
      <c r="H384"/>
      <c r="I384"/>
    </row>
    <row r="385" spans="1:9" x14ac:dyDescent="0.25">
      <c r="A385"/>
      <c r="B385"/>
      <c r="C385"/>
      <c r="D385" s="10"/>
      <c r="E385"/>
      <c r="F385"/>
      <c r="G385"/>
      <c r="H385"/>
      <c r="I385"/>
    </row>
    <row r="386" spans="1:9" x14ac:dyDescent="0.25">
      <c r="A386"/>
      <c r="B386"/>
      <c r="C386"/>
      <c r="D386" s="10"/>
      <c r="E386"/>
      <c r="F386"/>
      <c r="G386"/>
      <c r="H386"/>
      <c r="I386"/>
    </row>
    <row r="387" spans="1:9" x14ac:dyDescent="0.25">
      <c r="A387"/>
      <c r="B387"/>
      <c r="C387"/>
      <c r="D387" s="10"/>
      <c r="E387"/>
      <c r="F387"/>
      <c r="G387"/>
      <c r="H387"/>
      <c r="I387"/>
    </row>
    <row r="388" spans="1:9" x14ac:dyDescent="0.25">
      <c r="A388"/>
      <c r="B388"/>
      <c r="C388"/>
      <c r="D388" s="10"/>
      <c r="E388"/>
      <c r="F388"/>
      <c r="G388"/>
      <c r="H388"/>
      <c r="I388"/>
    </row>
    <row r="389" spans="1:9" x14ac:dyDescent="0.25">
      <c r="A389"/>
      <c r="B389"/>
      <c r="C389"/>
      <c r="D389" s="10"/>
      <c r="E389"/>
      <c r="F389"/>
      <c r="G389"/>
      <c r="H389"/>
      <c r="I389"/>
    </row>
    <row r="390" spans="1:9" x14ac:dyDescent="0.25">
      <c r="A390"/>
      <c r="B390"/>
      <c r="C390"/>
      <c r="D390" s="10"/>
      <c r="E390"/>
      <c r="F390"/>
      <c r="G390"/>
      <c r="H390"/>
      <c r="I390"/>
    </row>
    <row r="391" spans="1:9" x14ac:dyDescent="0.25">
      <c r="A391"/>
      <c r="B391"/>
      <c r="C391"/>
      <c r="D391" s="10"/>
      <c r="E391"/>
      <c r="F391"/>
      <c r="G391"/>
      <c r="H391"/>
      <c r="I391"/>
    </row>
    <row r="392" spans="1:9" x14ac:dyDescent="0.25">
      <c r="A392"/>
      <c r="B392"/>
      <c r="C392"/>
      <c r="D392" s="10"/>
      <c r="E392"/>
      <c r="F392"/>
      <c r="G392"/>
      <c r="H392"/>
      <c r="I392"/>
    </row>
    <row r="393" spans="1:9" x14ac:dyDescent="0.25">
      <c r="A393"/>
      <c r="B393"/>
      <c r="C393"/>
      <c r="D393" s="10"/>
      <c r="E393"/>
      <c r="F393"/>
      <c r="G393"/>
      <c r="H393"/>
      <c r="I393"/>
    </row>
    <row r="394" spans="1:9" x14ac:dyDescent="0.25">
      <c r="A394"/>
      <c r="B394"/>
      <c r="C394"/>
      <c r="D394" s="10"/>
      <c r="E394"/>
      <c r="F394"/>
      <c r="G394"/>
      <c r="H394"/>
      <c r="I394"/>
    </row>
    <row r="395" spans="1:9" x14ac:dyDescent="0.25">
      <c r="A395"/>
      <c r="B395"/>
      <c r="C395"/>
      <c r="D395" s="10"/>
      <c r="E395"/>
      <c r="F395"/>
      <c r="G395"/>
      <c r="H395"/>
      <c r="I395"/>
    </row>
    <row r="396" spans="1:9" x14ac:dyDescent="0.25">
      <c r="A396"/>
      <c r="B396"/>
      <c r="C396"/>
      <c r="D396" s="10"/>
      <c r="E396"/>
      <c r="F396"/>
      <c r="G396"/>
      <c r="H396"/>
      <c r="I396"/>
    </row>
    <row r="397" spans="1:9" x14ac:dyDescent="0.25">
      <c r="A397"/>
      <c r="B397"/>
      <c r="C397"/>
      <c r="D397" s="10"/>
      <c r="E397"/>
      <c r="F397"/>
      <c r="G397"/>
      <c r="H397"/>
      <c r="I397"/>
    </row>
    <row r="398" spans="1:9" x14ac:dyDescent="0.25">
      <c r="A398"/>
      <c r="B398"/>
      <c r="C398"/>
      <c r="D398" s="10"/>
      <c r="E398"/>
      <c r="F398"/>
      <c r="G398"/>
      <c r="H398"/>
      <c r="I398"/>
    </row>
    <row r="399" spans="1:9" x14ac:dyDescent="0.25">
      <c r="A399"/>
      <c r="B399"/>
      <c r="C399"/>
      <c r="D399" s="10"/>
      <c r="E399"/>
      <c r="F399"/>
      <c r="G399"/>
      <c r="H399"/>
      <c r="I399"/>
    </row>
    <row r="400" spans="1:9" x14ac:dyDescent="0.25">
      <c r="A400"/>
      <c r="B400"/>
      <c r="C400"/>
      <c r="D400" s="10"/>
      <c r="E400"/>
      <c r="F400"/>
      <c r="G400"/>
      <c r="H400"/>
      <c r="I400"/>
    </row>
    <row r="401" spans="1:9" x14ac:dyDescent="0.25">
      <c r="A401"/>
      <c r="B401"/>
      <c r="C401"/>
      <c r="D401" s="10"/>
      <c r="E401"/>
      <c r="F401"/>
      <c r="G401"/>
      <c r="H401"/>
      <c r="I401"/>
    </row>
    <row r="402" spans="1:9" x14ac:dyDescent="0.25">
      <c r="A402"/>
      <c r="B402"/>
      <c r="C402"/>
      <c r="D402" s="10"/>
      <c r="E402"/>
      <c r="F402"/>
      <c r="G402"/>
      <c r="H402"/>
      <c r="I402"/>
    </row>
    <row r="403" spans="1:9" x14ac:dyDescent="0.25">
      <c r="A403"/>
      <c r="B403"/>
      <c r="C403"/>
      <c r="D403" s="10"/>
      <c r="E403"/>
      <c r="F403"/>
      <c r="G403"/>
      <c r="H403"/>
      <c r="I403"/>
    </row>
    <row r="404" spans="1:9" x14ac:dyDescent="0.25">
      <c r="A404"/>
      <c r="B404"/>
      <c r="C404"/>
      <c r="D404" s="10"/>
      <c r="E404"/>
      <c r="F404"/>
      <c r="G404"/>
      <c r="H404"/>
      <c r="I404"/>
    </row>
    <row r="405" spans="1:9" x14ac:dyDescent="0.25">
      <c r="A405"/>
      <c r="B405"/>
      <c r="C405"/>
      <c r="D405" s="10"/>
      <c r="E405"/>
      <c r="F405"/>
      <c r="G405"/>
      <c r="H405"/>
      <c r="I405"/>
    </row>
    <row r="406" spans="1:9" x14ac:dyDescent="0.25">
      <c r="A406"/>
      <c r="B406"/>
      <c r="C406"/>
      <c r="D406" s="10"/>
      <c r="E406"/>
      <c r="F406"/>
      <c r="G406"/>
      <c r="H406"/>
      <c r="I406"/>
    </row>
    <row r="407" spans="1:9" x14ac:dyDescent="0.25">
      <c r="A407"/>
      <c r="B407"/>
      <c r="C407"/>
      <c r="D407" s="10"/>
      <c r="E407"/>
      <c r="F407"/>
      <c r="G407"/>
      <c r="H407"/>
      <c r="I407"/>
    </row>
    <row r="408" spans="1:9" x14ac:dyDescent="0.25">
      <c r="A408"/>
      <c r="B408"/>
      <c r="C408"/>
      <c r="D408" s="10"/>
      <c r="E408"/>
      <c r="F408"/>
      <c r="G408"/>
      <c r="H408"/>
      <c r="I408"/>
    </row>
    <row r="409" spans="1:9" x14ac:dyDescent="0.25">
      <c r="A409"/>
      <c r="B409"/>
      <c r="C409"/>
      <c r="D409" s="10"/>
      <c r="E409"/>
      <c r="F409"/>
      <c r="G409"/>
      <c r="H409"/>
      <c r="I409"/>
    </row>
    <row r="410" spans="1:9" x14ac:dyDescent="0.25">
      <c r="A410"/>
      <c r="B410"/>
      <c r="C410"/>
      <c r="D410" s="10"/>
      <c r="E410"/>
      <c r="F410"/>
      <c r="G410"/>
      <c r="H410"/>
      <c r="I410"/>
    </row>
    <row r="411" spans="1:9" x14ac:dyDescent="0.25">
      <c r="A411"/>
      <c r="B411"/>
      <c r="C411"/>
      <c r="D411" s="10"/>
      <c r="E411"/>
      <c r="F411"/>
      <c r="G411"/>
      <c r="H411"/>
      <c r="I411"/>
    </row>
    <row r="412" spans="1:9" x14ac:dyDescent="0.25">
      <c r="A412"/>
      <c r="B412"/>
      <c r="C412"/>
      <c r="D412" s="10"/>
      <c r="E412"/>
      <c r="F412"/>
      <c r="G412"/>
      <c r="H412"/>
      <c r="I412"/>
    </row>
    <row r="413" spans="1:9" x14ac:dyDescent="0.25">
      <c r="A413"/>
      <c r="B413"/>
      <c r="C413"/>
      <c r="D413" s="10"/>
      <c r="E413"/>
      <c r="F413"/>
      <c r="G413"/>
      <c r="H413"/>
      <c r="I413"/>
    </row>
    <row r="414" spans="1:9" x14ac:dyDescent="0.25">
      <c r="A414"/>
      <c r="B414"/>
      <c r="C414"/>
      <c r="D414" s="10"/>
      <c r="E414"/>
      <c r="F414"/>
      <c r="G414"/>
      <c r="H414"/>
      <c r="I414"/>
    </row>
    <row r="415" spans="1:9" x14ac:dyDescent="0.25">
      <c r="A415"/>
      <c r="B415"/>
      <c r="C415"/>
      <c r="D415" s="10"/>
      <c r="E415"/>
      <c r="F415"/>
      <c r="G415"/>
      <c r="H415"/>
      <c r="I415"/>
    </row>
    <row r="416" spans="1:9" x14ac:dyDescent="0.25">
      <c r="A416"/>
      <c r="B416"/>
      <c r="C416"/>
      <c r="D416" s="10"/>
      <c r="E416"/>
      <c r="F416"/>
      <c r="G416"/>
      <c r="H416"/>
      <c r="I416"/>
    </row>
    <row r="417" spans="1:9" x14ac:dyDescent="0.25">
      <c r="A417"/>
      <c r="B417"/>
      <c r="C417"/>
      <c r="D417" s="10"/>
      <c r="E417"/>
      <c r="F417"/>
      <c r="G417"/>
      <c r="H417"/>
      <c r="I417"/>
    </row>
    <row r="418" spans="1:9" x14ac:dyDescent="0.25">
      <c r="A418"/>
      <c r="B418"/>
      <c r="C418"/>
      <c r="D418" s="10"/>
      <c r="E418"/>
      <c r="F418"/>
      <c r="G418"/>
      <c r="H418"/>
      <c r="I418"/>
    </row>
    <row r="419" spans="1:9" x14ac:dyDescent="0.25">
      <c r="A419"/>
      <c r="B419"/>
      <c r="C419"/>
      <c r="D419" s="10"/>
      <c r="E419"/>
      <c r="F419"/>
      <c r="G419"/>
      <c r="H419"/>
      <c r="I419"/>
    </row>
    <row r="420" spans="1:9" x14ac:dyDescent="0.25">
      <c r="A420"/>
      <c r="B420"/>
      <c r="C420"/>
      <c r="D420" s="10"/>
      <c r="E420"/>
      <c r="F420"/>
      <c r="G420"/>
      <c r="H420"/>
      <c r="I420"/>
    </row>
    <row r="421" spans="1:9" x14ac:dyDescent="0.25">
      <c r="A421"/>
      <c r="B421"/>
      <c r="C421"/>
      <c r="D421" s="10"/>
      <c r="E421"/>
      <c r="F421"/>
      <c r="G421"/>
      <c r="H421"/>
      <c r="I421"/>
    </row>
    <row r="422" spans="1:9" x14ac:dyDescent="0.25">
      <c r="A422"/>
      <c r="B422"/>
      <c r="C422"/>
      <c r="D422" s="10"/>
      <c r="E422"/>
      <c r="F422"/>
      <c r="G422"/>
      <c r="H422"/>
      <c r="I422"/>
    </row>
    <row r="423" spans="1:9" x14ac:dyDescent="0.25">
      <c r="A423"/>
      <c r="B423"/>
      <c r="C423"/>
      <c r="D423" s="10"/>
      <c r="E423"/>
      <c r="F423"/>
      <c r="G423"/>
      <c r="H423"/>
      <c r="I423"/>
    </row>
    <row r="424" spans="1:9" x14ac:dyDescent="0.25">
      <c r="A424"/>
      <c r="B424"/>
      <c r="C424"/>
      <c r="D424" s="10"/>
      <c r="E424"/>
      <c r="F424"/>
      <c r="G424"/>
      <c r="H424"/>
      <c r="I424"/>
    </row>
    <row r="2428" spans="4:4" s="194" customFormat="1" hidden="1" x14ac:dyDescent="0.25">
      <c r="D2428" s="189"/>
    </row>
    <row r="2454" spans="4:4" s="194" customFormat="1" ht="12.75" customHeight="1" x14ac:dyDescent="0.25">
      <c r="D2454" s="189"/>
    </row>
    <row r="4700" spans="4:4" s="194" customFormat="1" hidden="1" x14ac:dyDescent="0.25">
      <c r="D4700" s="189"/>
    </row>
    <row r="4730" spans="4:4" s="194" customFormat="1" hidden="1" x14ac:dyDescent="0.25">
      <c r="D4730" s="189"/>
    </row>
    <row r="4804" spans="4:4" s="194" customFormat="1" hidden="1" x14ac:dyDescent="0.25">
      <c r="D4804" s="189"/>
    </row>
    <row r="4855" spans="4:4" s="194" customFormat="1" hidden="1" x14ac:dyDescent="0.25">
      <c r="D4855" s="189"/>
    </row>
    <row r="4908" spans="4:4" s="194" customFormat="1" hidden="1" x14ac:dyDescent="0.25">
      <c r="D4908" s="189"/>
    </row>
  </sheetData>
  <sheetProtection algorithmName="SHA-512" hashValue="YxjpXh6XHKPrK05pVvIDd3DmCqAZlydV/qABUfiuLA7dKcx7cgaUA4jzRxS7KC6CCyVVS7mlzKmRGJ4HKcXAew==" saltValue="JC+oeOPHvzJdQ8czk235mg==" spinCount="100000" sheet="1" objects="1" scenarios="1"/>
  <pageMargins left="0.7" right="0.7" top="0.78740157499999996" bottom="0.78740157499999996" header="0.3" footer="0.3"/>
  <pageSetup paperSize="9" scale="90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F9" sqref="F9"/>
    </sheetView>
  </sheetViews>
  <sheetFormatPr defaultRowHeight="13.2" outlineLevelRow="1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55" t="s">
        <v>7</v>
      </c>
      <c r="B1" s="555"/>
      <c r="C1" s="555"/>
      <c r="D1" s="555"/>
      <c r="E1" s="555"/>
      <c r="F1" s="555"/>
      <c r="G1" s="555"/>
      <c r="AG1" t="s">
        <v>99</v>
      </c>
    </row>
    <row r="2" spans="1:60" ht="25.2" customHeight="1" x14ac:dyDescent="0.25">
      <c r="A2" s="137" t="s">
        <v>8</v>
      </c>
      <c r="B2" s="49" t="s">
        <v>41</v>
      </c>
      <c r="C2" s="556" t="s">
        <v>42</v>
      </c>
      <c r="D2" s="557"/>
      <c r="E2" s="557"/>
      <c r="F2" s="557"/>
      <c r="G2" s="558"/>
      <c r="AG2" t="s">
        <v>100</v>
      </c>
    </row>
    <row r="3" spans="1:60" ht="25.2" customHeight="1" x14ac:dyDescent="0.25">
      <c r="A3" s="137" t="s">
        <v>9</v>
      </c>
      <c r="B3" s="49" t="s">
        <v>41</v>
      </c>
      <c r="C3" s="556" t="s">
        <v>44</v>
      </c>
      <c r="D3" s="557"/>
      <c r="E3" s="557"/>
      <c r="F3" s="557"/>
      <c r="G3" s="558"/>
      <c r="AC3" s="118" t="s">
        <v>100</v>
      </c>
      <c r="AG3" t="s">
        <v>101</v>
      </c>
    </row>
    <row r="4" spans="1:60" ht="25.2" customHeight="1" x14ac:dyDescent="0.25">
      <c r="A4" s="138" t="s">
        <v>10</v>
      </c>
      <c r="B4" s="139" t="s">
        <v>49</v>
      </c>
      <c r="C4" s="559" t="s">
        <v>50</v>
      </c>
      <c r="D4" s="560"/>
      <c r="E4" s="560"/>
      <c r="F4" s="560"/>
      <c r="G4" s="561"/>
      <c r="AG4" t="s">
        <v>102</v>
      </c>
    </row>
    <row r="5" spans="1:60" x14ac:dyDescent="0.25">
      <c r="D5" s="10"/>
    </row>
    <row r="6" spans="1:60" ht="39.6" x14ac:dyDescent="0.25">
      <c r="A6" s="141" t="s">
        <v>103</v>
      </c>
      <c r="B6" s="143" t="s">
        <v>104</v>
      </c>
      <c r="C6" s="143" t="s">
        <v>105</v>
      </c>
      <c r="D6" s="142" t="s">
        <v>106</v>
      </c>
      <c r="E6" s="141" t="s">
        <v>107</v>
      </c>
      <c r="F6" s="140" t="s">
        <v>108</v>
      </c>
      <c r="G6" s="141" t="s">
        <v>31</v>
      </c>
      <c r="H6" s="144" t="s">
        <v>32</v>
      </c>
      <c r="I6" s="144" t="s">
        <v>109</v>
      </c>
      <c r="J6" s="144" t="s">
        <v>33</v>
      </c>
      <c r="K6" s="144" t="s">
        <v>110</v>
      </c>
      <c r="L6" s="144" t="s">
        <v>111</v>
      </c>
      <c r="M6" s="144" t="s">
        <v>112</v>
      </c>
      <c r="N6" s="144" t="s">
        <v>113</v>
      </c>
      <c r="O6" s="144" t="s">
        <v>114</v>
      </c>
      <c r="P6" s="144" t="s">
        <v>115</v>
      </c>
      <c r="Q6" s="144" t="s">
        <v>116</v>
      </c>
      <c r="R6" s="144" t="s">
        <v>117</v>
      </c>
      <c r="S6" s="144" t="s">
        <v>118</v>
      </c>
      <c r="T6" s="144" t="s">
        <v>119</v>
      </c>
      <c r="U6" s="144" t="s">
        <v>120</v>
      </c>
      <c r="V6" s="144" t="s">
        <v>121</v>
      </c>
      <c r="W6" s="144" t="s">
        <v>122</v>
      </c>
      <c r="X6" s="144" t="s">
        <v>123</v>
      </c>
      <c r="Y6" s="144" t="s">
        <v>124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61" t="s">
        <v>125</v>
      </c>
      <c r="B8" s="162" t="s">
        <v>95</v>
      </c>
      <c r="C8" s="181" t="s">
        <v>96</v>
      </c>
      <c r="D8" s="163"/>
      <c r="E8" s="164"/>
      <c r="F8" s="165"/>
      <c r="G8" s="166">
        <f>SUMIF(AG9:AG15,"&lt;&gt;NOR",G9:G15)</f>
        <v>0</v>
      </c>
      <c r="H8" s="160"/>
      <c r="I8" s="160">
        <f>SUM(I9:I15)</f>
        <v>0</v>
      </c>
      <c r="J8" s="160"/>
      <c r="K8" s="160">
        <f>SUM(K9:K15)</f>
        <v>749374</v>
      </c>
      <c r="L8" s="160"/>
      <c r="M8" s="160">
        <f>SUM(M9:M15)</f>
        <v>0</v>
      </c>
      <c r="N8" s="159"/>
      <c r="O8" s="159">
        <f>SUM(O9:O15)</f>
        <v>0</v>
      </c>
      <c r="P8" s="159"/>
      <c r="Q8" s="159">
        <f>SUM(Q9:Q15)</f>
        <v>0</v>
      </c>
      <c r="R8" s="160"/>
      <c r="S8" s="160"/>
      <c r="T8" s="160"/>
      <c r="U8" s="160"/>
      <c r="V8" s="160">
        <f>SUM(V9:V15)</f>
        <v>0</v>
      </c>
      <c r="W8" s="160"/>
      <c r="X8" s="160"/>
      <c r="Y8" s="160"/>
      <c r="AG8" t="s">
        <v>126</v>
      </c>
    </row>
    <row r="9" spans="1:60" outlineLevel="1" x14ac:dyDescent="0.25">
      <c r="A9" s="175">
        <v>1</v>
      </c>
      <c r="B9" s="176" t="s">
        <v>540</v>
      </c>
      <c r="C9" s="184" t="s">
        <v>541</v>
      </c>
      <c r="D9" s="177" t="s">
        <v>297</v>
      </c>
      <c r="E9" s="178">
        <v>1</v>
      </c>
      <c r="F9" s="179"/>
      <c r="G9" s="180">
        <f t="shared" ref="G9:G15" si="0">ROUND(E9*F9,2)</f>
        <v>0</v>
      </c>
      <c r="H9" s="156">
        <v>0</v>
      </c>
      <c r="I9" s="155">
        <f t="shared" ref="I9:I15" si="1">ROUND(E9*H9,2)</f>
        <v>0</v>
      </c>
      <c r="J9" s="156">
        <v>341800</v>
      </c>
      <c r="K9" s="155">
        <f t="shared" ref="K9:K15" si="2">ROUND(E9*J9,2)</f>
        <v>341800</v>
      </c>
      <c r="L9" s="155">
        <v>21</v>
      </c>
      <c r="M9" s="155">
        <f t="shared" ref="M9:M15" si="3">G9*(1+L9/100)</f>
        <v>0</v>
      </c>
      <c r="N9" s="154">
        <v>0</v>
      </c>
      <c r="O9" s="154">
        <f t="shared" ref="O9:O15" si="4">ROUND(E9*N9,2)</f>
        <v>0</v>
      </c>
      <c r="P9" s="154">
        <v>0</v>
      </c>
      <c r="Q9" s="154">
        <f t="shared" ref="Q9:Q15" si="5">ROUND(E9*P9,2)</f>
        <v>0</v>
      </c>
      <c r="R9" s="155"/>
      <c r="S9" s="155" t="s">
        <v>130</v>
      </c>
      <c r="T9" s="155" t="s">
        <v>293</v>
      </c>
      <c r="U9" s="155">
        <v>0</v>
      </c>
      <c r="V9" s="155">
        <f t="shared" ref="V9:V15" si="6">ROUND(E9*U9,2)</f>
        <v>0</v>
      </c>
      <c r="W9" s="155"/>
      <c r="X9" s="155" t="s">
        <v>131</v>
      </c>
      <c r="Y9" s="155" t="s">
        <v>132</v>
      </c>
      <c r="Z9" s="145"/>
      <c r="AA9" s="145"/>
      <c r="AB9" s="145"/>
      <c r="AC9" s="145"/>
      <c r="AD9" s="145"/>
      <c r="AE9" s="145"/>
      <c r="AF9" s="145"/>
      <c r="AG9" s="145" t="s">
        <v>133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0.399999999999999" outlineLevel="1" x14ac:dyDescent="0.25">
      <c r="A10" s="175">
        <v>2</v>
      </c>
      <c r="B10" s="176" t="s">
        <v>542</v>
      </c>
      <c r="C10" s="184" t="s">
        <v>543</v>
      </c>
      <c r="D10" s="177" t="s">
        <v>297</v>
      </c>
      <c r="E10" s="178">
        <v>1</v>
      </c>
      <c r="F10" s="179"/>
      <c r="G10" s="180">
        <f t="shared" si="0"/>
        <v>0</v>
      </c>
      <c r="H10" s="156">
        <v>0</v>
      </c>
      <c r="I10" s="155">
        <f t="shared" si="1"/>
        <v>0</v>
      </c>
      <c r="J10" s="156">
        <v>75000</v>
      </c>
      <c r="K10" s="155">
        <f t="shared" si="2"/>
        <v>75000</v>
      </c>
      <c r="L10" s="155">
        <v>21</v>
      </c>
      <c r="M10" s="155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5"/>
      <c r="S10" s="155" t="s">
        <v>130</v>
      </c>
      <c r="T10" s="155" t="s">
        <v>293</v>
      </c>
      <c r="U10" s="155">
        <v>0</v>
      </c>
      <c r="V10" s="155">
        <f t="shared" si="6"/>
        <v>0</v>
      </c>
      <c r="W10" s="155"/>
      <c r="X10" s="155" t="s">
        <v>131</v>
      </c>
      <c r="Y10" s="155" t="s">
        <v>132</v>
      </c>
      <c r="Z10" s="145"/>
      <c r="AA10" s="145"/>
      <c r="AB10" s="145"/>
      <c r="AC10" s="145"/>
      <c r="AD10" s="145"/>
      <c r="AE10" s="145"/>
      <c r="AF10" s="145"/>
      <c r="AG10" s="145" t="s">
        <v>133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5">
      <c r="A11" s="175">
        <v>3</v>
      </c>
      <c r="B11" s="176" t="s">
        <v>544</v>
      </c>
      <c r="C11" s="184" t="s">
        <v>545</v>
      </c>
      <c r="D11" s="177" t="s">
        <v>297</v>
      </c>
      <c r="E11" s="178">
        <v>2</v>
      </c>
      <c r="F11" s="179"/>
      <c r="G11" s="180">
        <f t="shared" si="0"/>
        <v>0</v>
      </c>
      <c r="H11" s="156">
        <v>0</v>
      </c>
      <c r="I11" s="155">
        <f t="shared" si="1"/>
        <v>0</v>
      </c>
      <c r="J11" s="156">
        <v>32000</v>
      </c>
      <c r="K11" s="155">
        <f t="shared" si="2"/>
        <v>64000</v>
      </c>
      <c r="L11" s="155">
        <v>21</v>
      </c>
      <c r="M11" s="155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5"/>
      <c r="S11" s="155" t="s">
        <v>130</v>
      </c>
      <c r="T11" s="155" t="s">
        <v>293</v>
      </c>
      <c r="U11" s="155">
        <v>0</v>
      </c>
      <c r="V11" s="155">
        <f t="shared" si="6"/>
        <v>0</v>
      </c>
      <c r="W11" s="155"/>
      <c r="X11" s="155" t="s">
        <v>131</v>
      </c>
      <c r="Y11" s="155" t="s">
        <v>132</v>
      </c>
      <c r="Z11" s="145"/>
      <c r="AA11" s="145"/>
      <c r="AB11" s="145"/>
      <c r="AC11" s="145"/>
      <c r="AD11" s="145"/>
      <c r="AE11" s="145"/>
      <c r="AF11" s="145"/>
      <c r="AG11" s="145" t="s">
        <v>133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5">
      <c r="A12" s="175">
        <v>4</v>
      </c>
      <c r="B12" s="176" t="s">
        <v>546</v>
      </c>
      <c r="C12" s="184" t="s">
        <v>547</v>
      </c>
      <c r="D12" s="177" t="s">
        <v>297</v>
      </c>
      <c r="E12" s="178">
        <v>1</v>
      </c>
      <c r="F12" s="179"/>
      <c r="G12" s="180">
        <f t="shared" si="0"/>
        <v>0</v>
      </c>
      <c r="H12" s="156">
        <v>0</v>
      </c>
      <c r="I12" s="155">
        <f t="shared" si="1"/>
        <v>0</v>
      </c>
      <c r="J12" s="156">
        <v>39500</v>
      </c>
      <c r="K12" s="155">
        <f t="shared" si="2"/>
        <v>39500</v>
      </c>
      <c r="L12" s="155">
        <v>21</v>
      </c>
      <c r="M12" s="155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5"/>
      <c r="S12" s="155" t="s">
        <v>130</v>
      </c>
      <c r="T12" s="155" t="s">
        <v>293</v>
      </c>
      <c r="U12" s="155">
        <v>0</v>
      </c>
      <c r="V12" s="155">
        <f t="shared" si="6"/>
        <v>0</v>
      </c>
      <c r="W12" s="155"/>
      <c r="X12" s="155" t="s">
        <v>131</v>
      </c>
      <c r="Y12" s="155" t="s">
        <v>132</v>
      </c>
      <c r="Z12" s="145"/>
      <c r="AA12" s="145"/>
      <c r="AB12" s="145"/>
      <c r="AC12" s="145"/>
      <c r="AD12" s="145"/>
      <c r="AE12" s="145"/>
      <c r="AF12" s="145"/>
      <c r="AG12" s="145" t="s">
        <v>133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5">
      <c r="A13" s="175">
        <v>5</v>
      </c>
      <c r="B13" s="176" t="s">
        <v>548</v>
      </c>
      <c r="C13" s="184" t="s">
        <v>549</v>
      </c>
      <c r="D13" s="177" t="s">
        <v>297</v>
      </c>
      <c r="E13" s="178">
        <v>1</v>
      </c>
      <c r="F13" s="179"/>
      <c r="G13" s="180">
        <f t="shared" si="0"/>
        <v>0</v>
      </c>
      <c r="H13" s="156">
        <v>0</v>
      </c>
      <c r="I13" s="155">
        <f t="shared" si="1"/>
        <v>0</v>
      </c>
      <c r="J13" s="156">
        <v>214574</v>
      </c>
      <c r="K13" s="155">
        <f t="shared" si="2"/>
        <v>214574</v>
      </c>
      <c r="L13" s="155">
        <v>21</v>
      </c>
      <c r="M13" s="155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5"/>
      <c r="S13" s="155" t="s">
        <v>130</v>
      </c>
      <c r="T13" s="155" t="s">
        <v>293</v>
      </c>
      <c r="U13" s="155">
        <v>0</v>
      </c>
      <c r="V13" s="155">
        <f t="shared" si="6"/>
        <v>0</v>
      </c>
      <c r="W13" s="155"/>
      <c r="X13" s="155" t="s">
        <v>131</v>
      </c>
      <c r="Y13" s="155" t="s">
        <v>132</v>
      </c>
      <c r="Z13" s="145"/>
      <c r="AA13" s="145"/>
      <c r="AB13" s="145"/>
      <c r="AC13" s="145"/>
      <c r="AD13" s="145"/>
      <c r="AE13" s="145"/>
      <c r="AF13" s="145"/>
      <c r="AG13" s="145" t="s">
        <v>133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5">
      <c r="A14" s="175">
        <v>6</v>
      </c>
      <c r="B14" s="176" t="s">
        <v>550</v>
      </c>
      <c r="C14" s="184" t="s">
        <v>551</v>
      </c>
      <c r="D14" s="177" t="s">
        <v>297</v>
      </c>
      <c r="E14" s="178">
        <v>1</v>
      </c>
      <c r="F14" s="179"/>
      <c r="G14" s="180">
        <f t="shared" si="0"/>
        <v>0</v>
      </c>
      <c r="H14" s="156">
        <v>0</v>
      </c>
      <c r="I14" s="155">
        <f t="shared" si="1"/>
        <v>0</v>
      </c>
      <c r="J14" s="156">
        <v>9500</v>
      </c>
      <c r="K14" s="155">
        <f t="shared" si="2"/>
        <v>9500</v>
      </c>
      <c r="L14" s="155">
        <v>21</v>
      </c>
      <c r="M14" s="155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5"/>
      <c r="S14" s="155" t="s">
        <v>130</v>
      </c>
      <c r="T14" s="155" t="s">
        <v>293</v>
      </c>
      <c r="U14" s="155">
        <v>0</v>
      </c>
      <c r="V14" s="155">
        <f t="shared" si="6"/>
        <v>0</v>
      </c>
      <c r="W14" s="155"/>
      <c r="X14" s="155" t="s">
        <v>131</v>
      </c>
      <c r="Y14" s="155" t="s">
        <v>132</v>
      </c>
      <c r="Z14" s="145"/>
      <c r="AA14" s="145"/>
      <c r="AB14" s="145"/>
      <c r="AC14" s="145"/>
      <c r="AD14" s="145"/>
      <c r="AE14" s="145"/>
      <c r="AF14" s="145"/>
      <c r="AG14" s="145" t="s">
        <v>133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ht="20.399999999999999" outlineLevel="1" x14ac:dyDescent="0.25">
      <c r="A15" s="168">
        <v>7</v>
      </c>
      <c r="B15" s="169" t="s">
        <v>552</v>
      </c>
      <c r="C15" s="182" t="s">
        <v>553</v>
      </c>
      <c r="D15" s="170" t="s">
        <v>297</v>
      </c>
      <c r="E15" s="171">
        <v>1</v>
      </c>
      <c r="F15" s="172"/>
      <c r="G15" s="173">
        <f t="shared" si="0"/>
        <v>0</v>
      </c>
      <c r="H15" s="156">
        <v>0</v>
      </c>
      <c r="I15" s="155">
        <f t="shared" si="1"/>
        <v>0</v>
      </c>
      <c r="J15" s="156">
        <v>5000</v>
      </c>
      <c r="K15" s="155">
        <f t="shared" si="2"/>
        <v>5000</v>
      </c>
      <c r="L15" s="155">
        <v>21</v>
      </c>
      <c r="M15" s="155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5"/>
      <c r="S15" s="155" t="s">
        <v>130</v>
      </c>
      <c r="T15" s="155" t="s">
        <v>293</v>
      </c>
      <c r="U15" s="155">
        <v>0</v>
      </c>
      <c r="V15" s="155">
        <f t="shared" si="6"/>
        <v>0</v>
      </c>
      <c r="W15" s="155"/>
      <c r="X15" s="155" t="s">
        <v>131</v>
      </c>
      <c r="Y15" s="155" t="s">
        <v>132</v>
      </c>
      <c r="Z15" s="145"/>
      <c r="AA15" s="145"/>
      <c r="AB15" s="145"/>
      <c r="AC15" s="145"/>
      <c r="AD15" s="145"/>
      <c r="AE15" s="145"/>
      <c r="AF15" s="145"/>
      <c r="AG15" s="145" t="s">
        <v>133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x14ac:dyDescent="0.25">
      <c r="A16" s="3"/>
      <c r="B16" s="4"/>
      <c r="C16" s="185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15</v>
      </c>
      <c r="AF16">
        <v>21</v>
      </c>
      <c r="AG16" t="s">
        <v>111</v>
      </c>
    </row>
    <row r="17" spans="1:33" x14ac:dyDescent="0.25">
      <c r="A17" s="148"/>
      <c r="B17" s="149" t="s">
        <v>31</v>
      </c>
      <c r="C17" s="186"/>
      <c r="D17" s="150"/>
      <c r="E17" s="151"/>
      <c r="F17" s="151"/>
      <c r="G17" s="167">
        <f>G8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f>SUMIF(L7:L15,AE16,G7:G15)</f>
        <v>0</v>
      </c>
      <c r="AF17">
        <f>SUMIF(L7:L15,AF16,G7:G15)</f>
        <v>0</v>
      </c>
      <c r="AG17" t="s">
        <v>529</v>
      </c>
    </row>
    <row r="18" spans="1:33" x14ac:dyDescent="0.25">
      <c r="A18" s="3"/>
      <c r="B18" s="4"/>
      <c r="C18" s="185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3"/>
      <c r="B19" s="4"/>
      <c r="C19" s="185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562" t="s">
        <v>530</v>
      </c>
      <c r="B20" s="562"/>
      <c r="C20" s="563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A21" s="566"/>
      <c r="B21" s="567"/>
      <c r="C21" s="568"/>
      <c r="D21" s="567"/>
      <c r="E21" s="567"/>
      <c r="F21" s="567"/>
      <c r="G21" s="56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G21" t="s">
        <v>531</v>
      </c>
    </row>
    <row r="22" spans="1:33" x14ac:dyDescent="0.25">
      <c r="A22" s="570"/>
      <c r="B22" s="571"/>
      <c r="C22" s="572"/>
      <c r="D22" s="571"/>
      <c r="E22" s="571"/>
      <c r="F22" s="571"/>
      <c r="G22" s="57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5">
      <c r="A23" s="570"/>
      <c r="B23" s="571"/>
      <c r="C23" s="572"/>
      <c r="D23" s="571"/>
      <c r="E23" s="571"/>
      <c r="F23" s="571"/>
      <c r="G23" s="57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5">
      <c r="A24" s="570"/>
      <c r="B24" s="571"/>
      <c r="C24" s="572"/>
      <c r="D24" s="571"/>
      <c r="E24" s="571"/>
      <c r="F24" s="571"/>
      <c r="G24" s="57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33" x14ac:dyDescent="0.25">
      <c r="A25" s="574"/>
      <c r="B25" s="575"/>
      <c r="C25" s="576"/>
      <c r="D25" s="575"/>
      <c r="E25" s="575"/>
      <c r="F25" s="575"/>
      <c r="G25" s="577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33" x14ac:dyDescent="0.25">
      <c r="A26" s="3"/>
      <c r="B26" s="4"/>
      <c r="C26" s="185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33" x14ac:dyDescent="0.25">
      <c r="C27" s="187"/>
      <c r="D27" s="10"/>
      <c r="AG27" t="s">
        <v>532</v>
      </c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rbqZVW0U+UB6xXPi8xX7iq8NJSFIupEE9cqdXSL/QhrGZTEkYRxbfrTNMSK613ShagV9tJg5mt7jXU/GwGN5A==" saltValue="uS9+FQgNfXHRJMNeApUk/w==" spinCount="100000" sheet="1" objects="1" scenarios="1"/>
  <mergeCells count="6">
    <mergeCell ref="A21:G2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52</vt:i4>
      </vt:variant>
    </vt:vector>
  </HeadingPairs>
  <TitlesOfParts>
    <vt:vector size="60" baseType="lpstr">
      <vt:lpstr>Stavba</vt:lpstr>
      <vt:lpstr>VzorPolozky</vt:lpstr>
      <vt:lpstr>SO 20-24 D 1.1 + D1.2 Pol</vt:lpstr>
      <vt:lpstr>SO 20-24 D 1.4 Pol</vt:lpstr>
      <vt:lpstr>D 1.4.1 ZTI</vt:lpstr>
      <vt:lpstr> D 1.4.2 Elektroinstalace</vt:lpstr>
      <vt:lpstr>D 1.4.4 Vzduchotechnika</vt:lpstr>
      <vt:lpstr>SO 20-24 D 1.5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20-24 D 1.1 + D1.2 Pol'!Názvy_tisku</vt:lpstr>
      <vt:lpstr>'SO 20-24 D 1.4 Pol'!Názvy_tisku</vt:lpstr>
      <vt:lpstr>'SO 20-24 D 1.5 Pol'!Názvy_tisku</vt:lpstr>
      <vt:lpstr>oadresa</vt:lpstr>
      <vt:lpstr>Stavba!Objednatel</vt:lpstr>
      <vt:lpstr>Stavba!Objekt</vt:lpstr>
      <vt:lpstr>'SO 20-24 D 1.1 + D1.2 Pol'!Oblast_tisku</vt:lpstr>
      <vt:lpstr>'SO 20-24 D 1.4 Pol'!Oblast_tisku</vt:lpstr>
      <vt:lpstr>'SO 20-24 D 1.5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Jan Tejmar</cp:lastModifiedBy>
  <cp:lastPrinted>2019-03-19T12:27:02Z</cp:lastPrinted>
  <dcterms:created xsi:type="dcterms:W3CDTF">2009-04-08T07:15:50Z</dcterms:created>
  <dcterms:modified xsi:type="dcterms:W3CDTF">2024-01-08T10:25:04Z</dcterms:modified>
</cp:coreProperties>
</file>