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use\Desktop\Polanka\Polanka revize září 2023\02_Soupis_stavebnich_praci_dodavek_a_sluzeb\02_Soupis_stavebnich_praci_dodavek_a_sluzeb\"/>
    </mc:Choice>
  </mc:AlternateContent>
  <xr:revisionPtr revIDLastSave="0" documentId="13_ncr:1_{A3AE2128-0B6C-4570-9C99-EA9B8F12B859}" xr6:coauthVersionLast="47" xr6:coauthVersionMax="47" xr10:uidLastSave="{00000000-0000-0000-0000-000000000000}"/>
  <bookViews>
    <workbookView xWindow="-28920" yWindow="555" windowWidth="29040" windowHeight="15720" activeTab="2" xr2:uid="{00000000-000D-0000-FFFF-FFFF00000000}"/>
  </bookViews>
  <sheets>
    <sheet name="Stavba" sheetId="1" r:id="rId1"/>
    <sheet name="VzorPolozky" sheetId="10" state="hidden" r:id="rId2"/>
    <sheet name="SO 36,37 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36,37 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36,37 '!$A$1:$Y$103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9" i="12" l="1"/>
  <c r="E67" i="12"/>
  <c r="E66" i="12" s="1"/>
  <c r="E65" i="12"/>
  <c r="E60" i="12"/>
  <c r="E58" i="12" s="1"/>
  <c r="E55" i="12"/>
  <c r="E56" i="12"/>
  <c r="E50" i="12"/>
  <c r="I50" i="12" s="1"/>
  <c r="E47" i="12"/>
  <c r="I47" i="12" s="1"/>
  <c r="E44" i="12"/>
  <c r="Q44" i="12" s="1"/>
  <c r="E40" i="12"/>
  <c r="G40" i="12" s="1"/>
  <c r="E27" i="12"/>
  <c r="K27" i="12" s="1"/>
  <c r="E24" i="12"/>
  <c r="Q24" i="12" s="1"/>
  <c r="E19" i="12"/>
  <c r="I19" i="12" s="1"/>
  <c r="E9" i="12"/>
  <c r="I9" i="12" s="1"/>
  <c r="E16" i="12"/>
  <c r="E15" i="12"/>
  <c r="G17" i="12"/>
  <c r="M17" i="12" s="1"/>
  <c r="I17" i="12"/>
  <c r="K17" i="12"/>
  <c r="O17" i="12"/>
  <c r="Q17" i="12"/>
  <c r="V17" i="12"/>
  <c r="G22" i="12"/>
  <c r="M22" i="12" s="1"/>
  <c r="I22" i="12"/>
  <c r="K22" i="12"/>
  <c r="O22" i="12"/>
  <c r="Q22" i="12"/>
  <c r="V22" i="12"/>
  <c r="O24" i="12"/>
  <c r="G31" i="12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7" i="12"/>
  <c r="M37" i="12" s="1"/>
  <c r="I37" i="12"/>
  <c r="K37" i="12"/>
  <c r="O37" i="12"/>
  <c r="Q37" i="12"/>
  <c r="V37" i="12"/>
  <c r="G47" i="12"/>
  <c r="M47" i="12" s="1"/>
  <c r="G50" i="12"/>
  <c r="M50" i="12" s="1"/>
  <c r="Q50" i="12"/>
  <c r="V50" i="12"/>
  <c r="G53" i="12"/>
  <c r="M53" i="12" s="1"/>
  <c r="I53" i="12"/>
  <c r="K53" i="12"/>
  <c r="O53" i="12"/>
  <c r="Q53" i="12"/>
  <c r="V53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6" i="12"/>
  <c r="M76" i="12" s="1"/>
  <c r="I76" i="12"/>
  <c r="K76" i="12"/>
  <c r="O76" i="12"/>
  <c r="Q76" i="12"/>
  <c r="V76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2" i="12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AE93" i="12"/>
  <c r="F41" i="1" s="1"/>
  <c r="I20" i="1"/>
  <c r="I19" i="1"/>
  <c r="J28" i="1"/>
  <c r="J26" i="1"/>
  <c r="G38" i="1"/>
  <c r="F38" i="1"/>
  <c r="J23" i="1"/>
  <c r="J24" i="1"/>
  <c r="J25" i="1"/>
  <c r="J27" i="1"/>
  <c r="E24" i="1"/>
  <c r="E26" i="1"/>
  <c r="I58" i="12" l="1"/>
  <c r="G58" i="12"/>
  <c r="G27" i="12"/>
  <c r="M27" i="12" s="1"/>
  <c r="M40" i="12"/>
  <c r="G80" i="12"/>
  <c r="I57" i="1" s="1"/>
  <c r="G75" i="12"/>
  <c r="I56" i="1" s="1"/>
  <c r="G57" i="12"/>
  <c r="I54" i="1" s="1"/>
  <c r="K44" i="12"/>
  <c r="E54" i="12"/>
  <c r="O54" i="12" s="1"/>
  <c r="I66" i="12"/>
  <c r="K66" i="12"/>
  <c r="Q66" i="12"/>
  <c r="O66" i="12"/>
  <c r="O63" i="12" s="1"/>
  <c r="V44" i="12"/>
  <c r="O44" i="12"/>
  <c r="I44" i="12"/>
  <c r="G44" i="12"/>
  <c r="G66" i="12"/>
  <c r="M66" i="12" s="1"/>
  <c r="M63" i="12" s="1"/>
  <c r="V66" i="12"/>
  <c r="V63" i="12" s="1"/>
  <c r="V58" i="12"/>
  <c r="V57" i="12" s="1"/>
  <c r="Q58" i="12"/>
  <c r="O58" i="12"/>
  <c r="O57" i="12" s="1"/>
  <c r="K58" i="12"/>
  <c r="K57" i="12" s="1"/>
  <c r="V54" i="12"/>
  <c r="O50" i="12"/>
  <c r="K50" i="12"/>
  <c r="O19" i="12"/>
  <c r="V47" i="12"/>
  <c r="O47" i="12"/>
  <c r="K47" i="12"/>
  <c r="Q47" i="12"/>
  <c r="K19" i="12"/>
  <c r="V19" i="12"/>
  <c r="Q9" i="12"/>
  <c r="E12" i="12"/>
  <c r="G12" i="12" s="1"/>
  <c r="M12" i="12" s="1"/>
  <c r="O40" i="12"/>
  <c r="V40" i="12"/>
  <c r="Q40" i="12"/>
  <c r="K40" i="12"/>
  <c r="I40" i="12"/>
  <c r="G19" i="12"/>
  <c r="M19" i="12" s="1"/>
  <c r="I27" i="12"/>
  <c r="I24" i="12"/>
  <c r="V27" i="12"/>
  <c r="Q27" i="12"/>
  <c r="O27" i="12"/>
  <c r="K24" i="12"/>
  <c r="G24" i="12"/>
  <c r="M24" i="12" s="1"/>
  <c r="V24" i="12"/>
  <c r="Q19" i="12"/>
  <c r="V9" i="12"/>
  <c r="K9" i="12"/>
  <c r="I57" i="12"/>
  <c r="G9" i="12"/>
  <c r="O9" i="12"/>
  <c r="K12" i="12"/>
  <c r="I75" i="12"/>
  <c r="V75" i="12"/>
  <c r="M75" i="12"/>
  <c r="O75" i="12"/>
  <c r="I63" i="12"/>
  <c r="F39" i="1"/>
  <c r="Q57" i="12"/>
  <c r="K75" i="12"/>
  <c r="F40" i="1"/>
  <c r="Q75" i="12"/>
  <c r="Q80" i="12"/>
  <c r="K80" i="12"/>
  <c r="K63" i="12"/>
  <c r="I80" i="12"/>
  <c r="V80" i="12"/>
  <c r="O80" i="12"/>
  <c r="Q63" i="12"/>
  <c r="M58" i="12"/>
  <c r="M57" i="12" s="1"/>
  <c r="M82" i="12"/>
  <c r="M80" i="12" s="1"/>
  <c r="M31" i="12"/>
  <c r="Q54" i="12" l="1"/>
  <c r="G63" i="12"/>
  <c r="I55" i="1" s="1"/>
  <c r="I17" i="1" s="1"/>
  <c r="M44" i="12"/>
  <c r="M9" i="12"/>
  <c r="M8" i="12" s="1"/>
  <c r="G8" i="12"/>
  <c r="I54" i="12"/>
  <c r="I39" i="12" s="1"/>
  <c r="O12" i="12"/>
  <c r="O8" i="12" s="1"/>
  <c r="G54" i="12"/>
  <c r="G39" i="12" s="1"/>
  <c r="K54" i="12"/>
  <c r="K39" i="12" s="1"/>
  <c r="Q12" i="12"/>
  <c r="Q8" i="12" s="1"/>
  <c r="Q39" i="12"/>
  <c r="I12" i="12"/>
  <c r="I8" i="12" s="1"/>
  <c r="V39" i="12"/>
  <c r="O39" i="12"/>
  <c r="V12" i="12"/>
  <c r="V8" i="12" s="1"/>
  <c r="I18" i="1"/>
  <c r="K8" i="12"/>
  <c r="F42" i="1"/>
  <c r="G93" i="12" l="1"/>
  <c r="I52" i="1"/>
  <c r="M54" i="12"/>
  <c r="M39" i="12" s="1"/>
  <c r="AF93" i="12"/>
  <c r="I53" i="1"/>
  <c r="G23" i="1"/>
  <c r="A23" i="1" s="1"/>
  <c r="I58" i="1" l="1"/>
  <c r="I16" i="1"/>
  <c r="I21" i="1" s="1"/>
  <c r="G39" i="1"/>
  <c r="G40" i="1"/>
  <c r="H40" i="1" s="1"/>
  <c r="I40" i="1" s="1"/>
  <c r="G41" i="1"/>
  <c r="H41" i="1" s="1"/>
  <c r="I41" i="1" s="1"/>
  <c r="G24" i="1"/>
  <c r="A24" i="1"/>
  <c r="J57" i="1" l="1"/>
  <c r="J55" i="1"/>
  <c r="J54" i="1"/>
  <c r="J56" i="1"/>
  <c r="J53" i="1"/>
  <c r="J52" i="1"/>
  <c r="H39" i="1"/>
  <c r="H42" i="1" s="1"/>
  <c r="G42" i="1"/>
  <c r="J58" i="1" l="1"/>
  <c r="I39" i="1"/>
  <c r="I42" i="1" s="1"/>
  <c r="G25" i="1"/>
  <c r="G28" i="1"/>
  <c r="A25" i="1" l="1"/>
  <c r="J39" i="1"/>
  <c r="J40" i="1"/>
  <c r="J41" i="1"/>
  <c r="J42" i="1" l="1"/>
  <c r="G26" i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Libuse</author>
  </authors>
  <commentList>
    <comment ref="S6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2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<sst xmlns="http://schemas.openxmlformats.org/spreadsheetml/2006/main" count="578" uniqueCount="246">
  <si>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</si>
  <si>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</si>
  <si>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</si>
  <si>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</si>
  <si>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</si>
  <si>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</si>
  <si>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</si>
  <si>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</si>
  <si>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</si>
  <si>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</si>
  <si>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</si>
  <si>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</si>
  <si>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</si>
  <si>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</si>
  <si>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</si>
  <si>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</si>
  <si>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</si>
  <si>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</si>
  <si>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</si>
  <si>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</si>
  <si>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</si>
  <si>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</si>
  <si>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</si>
  <si>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</si>
  <si>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</si>
  <si>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</si>
  <si>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</si>
  <si>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</si>
  <si>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</si>
  <si>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</si>
  <si>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</si>
  <si>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</si>
  <si>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</si>
  <si>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</si>
  <si>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</si>
  <si>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</si>
  <si>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</si>
  <si>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</si>
  <si>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</si>
  <si>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</si>
  <si>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</si>
  <si>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34, 36, 37</t>
  </si>
  <si>
    <t>Minigolf, Sportovní hřiště, Dětské hřiště</t>
  </si>
  <si>
    <t>SO 34,35,37</t>
  </si>
  <si>
    <t>MINIGOLF, SPORTOVNÍ HŘIŠTĚ, DĚTSKÉ HŘIŠTĚ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</si>
  <si>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</si>
  <si>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</si>
  <si>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</si>
  <si>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</si>
  <si>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</si>
  <si>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</si>
  <si>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</si>
  <si>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#POPO</t>
  </si>
  <si>
    <t>#POPR</t>
  </si>
  <si>
    <t>Rekapitulace dílů</t>
  </si>
  <si>
    <t>Typ dílu</t>
  </si>
  <si>
    <t>1</t>
  </si>
  <si>
    <t>Zemní práce</t>
  </si>
  <si>
    <t>2</t>
  </si>
  <si>
    <t>Základy a zvláštní zakládání</t>
  </si>
  <si>
    <t>91</t>
  </si>
  <si>
    <t>Doplňující práce na komunikaci</t>
  </si>
  <si>
    <t>767</t>
  </si>
  <si>
    <t>Konstrukce zámečnické</t>
  </si>
  <si>
    <t>SO 36</t>
  </si>
  <si>
    <t>Sportovní hřiště</t>
  </si>
  <si>
    <t>SO 37</t>
  </si>
  <si>
    <t>Dětské hřiště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</si>
  <si>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</si>
  <si>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</si>
  <si>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</si>
  <si>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</si>
  <si>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</si>
  <si>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</si>
  <si>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</si>
  <si>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</si>
  <si>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</si>
  <si>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</si>
  <si>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</si>
  <si>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</si>
  <si>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</si>
  <si>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</si>
  <si>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</si>
  <si>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</si>
  <si>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</si>
  <si>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</si>
  <si>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</si>
  <si>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</si>
  <si>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</si>
  <si>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</si>
  <si>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</si>
  <si>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</si>
  <si>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</si>
  <si>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</si>
  <si>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</si>
  <si>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</si>
  <si>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</si>
  <si>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</si>
  <si>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121101101R00</t>
  </si>
  <si>
    <t>Sejmutí ornice s přemístěním do 50 m</t>
  </si>
  <si>
    <t>m3</t>
  </si>
  <si>
    <t>Práce</t>
  </si>
  <si>
    <t>Běžná</t>
  </si>
  <si>
    <t>POL1_</t>
  </si>
  <si>
    <t>0,15*360</t>
  </si>
  <si>
    <t>VV</t>
  </si>
  <si>
    <t>(24,51+24,33)*12/2*0,15</t>
  </si>
  <si>
    <t>131201112R00</t>
  </si>
  <si>
    <t>Hloubení nezapaž. jam hor.3 do 1000 m3, STROJNĚ</t>
  </si>
  <si>
    <t>360*(0,235-0,15)</t>
  </si>
  <si>
    <t>(24,51+24,33)*12/2*(0,46-0,15)</t>
  </si>
  <si>
    <t>131201119R00</t>
  </si>
  <si>
    <t>Příplatek za lepivost - hloubení nezap.jam v hor.3</t>
  </si>
  <si>
    <t>132201110R00</t>
  </si>
  <si>
    <t>Hloubení rýh š.do 60 cm v hor.3 do 50 m3, STROJNĚ</t>
  </si>
  <si>
    <t>0,4*0,66*(21*4+9*2+2,95)</t>
  </si>
  <si>
    <t>0,4*14,05*0,66</t>
  </si>
  <si>
    <t>132201119R00</t>
  </si>
  <si>
    <t>Přípl.za lepivost,hloubení rýh 60 cm,hor.3,STROJNĚ</t>
  </si>
  <si>
    <t>215901101RT5</t>
  </si>
  <si>
    <t>Zhutnění podloží z hornin nesoudržných do 92% PS vibrační deskou</t>
  </si>
  <si>
    <t>m2</t>
  </si>
  <si>
    <t>(24,51+24,33)*12/2</t>
  </si>
  <si>
    <t>360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</si>
  <si>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</si>
  <si>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</si>
  <si>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</si>
  <si>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</si>
  <si>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</si>
  <si>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</si>
  <si>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Odkaz na mn. položky pořadí 8 : 408,99050</t>
  </si>
  <si>
    <t>162701109R00</t>
  </si>
  <si>
    <t>Příplatek k vod. přemístění hor.1-4 za další 1 km</t>
  </si>
  <si>
    <t>199000002R00</t>
  </si>
  <si>
    <t>Poplatek za skládku horniny 1- 4</t>
  </si>
  <si>
    <t>247531111R00</t>
  </si>
  <si>
    <t>Obsyp potrubí z kameniva hrubého drceného 8 -16 mm</t>
  </si>
  <si>
    <t>Včetně dodání obsypových hmot.</t>
  </si>
  <si>
    <t>POP</t>
  </si>
  <si>
    <t>0,4*0,56*(21*4+9*2+2,95)</t>
  </si>
  <si>
    <t>0,4*14,05*0,56</t>
  </si>
  <si>
    <t>451541111R00</t>
  </si>
  <si>
    <t>Lože pod potrubí ze štěrkodrtě 0 - 32 mm</t>
  </si>
  <si>
    <t>0,4*0,1*(21*4+9*2+2,95)</t>
  </si>
  <si>
    <t>0,1*14,05*0,4</t>
  </si>
  <si>
    <t>212753214R00</t>
  </si>
  <si>
    <t>Montáž tuhé drenáž. trubky do rýhy DN 100,bez lože</t>
  </si>
  <si>
    <t>m</t>
  </si>
  <si>
    <t>(21*4+9*2+2,95)</t>
  </si>
  <si>
    <t>14,05</t>
  </si>
  <si>
    <t>28611211R</t>
  </si>
  <si>
    <t>Trubka PVC DN100</t>
  </si>
  <si>
    <t>SPCM</t>
  </si>
  <si>
    <t>Specifikace</t>
  </si>
  <si>
    <t>POL3_</t>
  </si>
  <si>
    <t>(21*4+9*2+2,95)*1,1</t>
  </si>
  <si>
    <t>14,05*1,1</t>
  </si>
  <si>
    <t>210300000R00</t>
  </si>
  <si>
    <t>Drenážní revizní šachta dodávka a montáž</t>
  </si>
  <si>
    <t>kus</t>
  </si>
  <si>
    <t>Vlastní</t>
  </si>
  <si>
    <t>Indiv</t>
  </si>
  <si>
    <t>275313621R00</t>
  </si>
  <si>
    <t>Beton základových patek prostý C 20/25</t>
  </si>
  <si>
    <t>916531111R00</t>
  </si>
  <si>
    <t>Osazení záhon.obrubníků do lože z  C20/25XF3 bez opěry</t>
  </si>
  <si>
    <t>4,8+4,7+2,4+2,1+1,2+3,8+2,1+1,9+2,3+2,8+1,5+1,3+2,1+7*1,2+3</t>
  </si>
  <si>
    <t>59217331R</t>
  </si>
  <si>
    <t>Obrubník zahradní betonový v. 200 x 50 x 1000 mm přírodní</t>
  </si>
  <si>
    <t>767911120R00</t>
  </si>
  <si>
    <t>Montáž oplocení z ochranné sítě</t>
  </si>
  <si>
    <t>28600011R</t>
  </si>
  <si>
    <t>Síť polypropylenová tl.3mm</t>
  </si>
  <si>
    <t>338171121R00</t>
  </si>
  <si>
    <t>Osazení sloupků plot.ocelových,zalitím MC</t>
  </si>
  <si>
    <t>553462027Ra</t>
  </si>
  <si>
    <t>Sloupek plotový ocelová pozinkovaná trubka</t>
  </si>
  <si>
    <t>553424864Rd</t>
  </si>
  <si>
    <t>Vzpěra plotová ocelová pozinkovaná trubka 76/3,6mm</t>
  </si>
  <si>
    <t>767920210R00</t>
  </si>
  <si>
    <t>Montáž vrat na ocelové sloupky, plochy do 2 m2</t>
  </si>
  <si>
    <t>553420000R1</t>
  </si>
  <si>
    <t>Vstupní branka 900/2000mm pozink rám s drátěnou výplní</t>
  </si>
  <si>
    <t>767000000R3</t>
  </si>
  <si>
    <t>Drobný montážní materiál, spojovací prvky</t>
  </si>
  <si>
    <t>kpl</t>
  </si>
  <si>
    <t>18</t>
  </si>
  <si>
    <t>Hřiště na beach volejbal - propíranáý jemný křemičitý písek tl.320mm, netkaná geotextilie podsyp ze štěrkodrti fr.0-63mm tl.20mm, drcené kamenivo fr.32-63mm tl.120mm</t>
  </si>
  <si>
    <t>(24,51+24,23)*12/2</t>
  </si>
  <si>
    <t>16</t>
  </si>
  <si>
    <t>17</t>
  </si>
  <si>
    <t>EPDM plocha (podloží  - podsyp ze štěrkodrti fr.0-4 tl.30mm + fr.0-32mm tl. 170mm SBR vrstva + EPDM vrstva); grafika</t>
  </si>
  <si>
    <t>Houpadlo na pružině - demontáž a zpětná montáž (obsahuje - odkrytí povrchu do hl.200mm hutněné drcené kamen. fr.16-32 100mm, hutněné drcené kamen.fr.4-8 50mm)</t>
  </si>
  <si>
    <t>3</t>
  </si>
  <si>
    <t>Lanová pyramida v.p. 1m,s 8-mi napínacími zámky-dmtž a zpětná mtž (obsahuje-odkrytí povrchu tl.200mm hutněné drcené kamen. fr.16-32 100mm, hutněné drcené kamen.fr.4-8 50mm)</t>
  </si>
  <si>
    <t>4</t>
  </si>
  <si>
    <t>Řetězová trojhoupačka - celokovová v.p. 1m-dmtž a zpětná mtž (obsahuje - odkrytí povrchu do hl.200mm hutněné drcené kamen. fr.16-32 100mm, hutněné drcené kamen.fr.4-8 50mm)</t>
  </si>
  <si>
    <t>5</t>
  </si>
  <si>
    <t>Řetězová lávka - celokovová v.p. 1m - demontáž a zpětná montáž (obsahuje-odkrytí povrchu do hl.200mm hutněné drcené kamen. fr.16-32 100mm, hutněné drcené kamen.fr.4-8 50mm)</t>
  </si>
  <si>
    <t>6</t>
  </si>
  <si>
    <t>Lanový žebřík - celokovový v.p. 1m  - demontáž a zpětná montáž (obsahuje-odkrytí povrchu do hl.200mm hutněné drcené kamen. fr.16-32 100mm, hutněné drcené kamen.fr.4-8 50mm)</t>
  </si>
  <si>
    <t>7</t>
  </si>
  <si>
    <t>Kolotoč na stání - celokovový průměr 1,4m  - dmtž a zpětná mtž (obsahuje - odkrytí povrchu do 200mm hutněné drcené kamen. fr.16-32 100mm, hutněné drcené kamen.fr.4-8 50mm)</t>
  </si>
  <si>
    <t>8</t>
  </si>
  <si>
    <t>Houpadlo na pružině - tuleň - dodávka a montáž (obsahuje-výkop.práce pro kotvení prvku, osazení ukotvení prvku do připravených základů, betonáž základu, úprava povrchu)</t>
  </si>
  <si>
    <t>9</t>
  </si>
  <si>
    <t>Věžová sestava - Loď - celokovová -dodávka a montáž (obsahuje-výkop.práce pro kotvení prvku, osazení ukotvení prvku do připravených základů, betonáž základu, úprava povrchu)</t>
  </si>
  <si>
    <t>10</t>
  </si>
  <si>
    <t>Houpadlo na pružině verze s opěradlem-Velryba-dodávka montáž (obsahuje-výkop.práce pro kotvení prvku ukotvení prvku do připravených základů, betonáž základu, úprava povrchu)</t>
  </si>
  <si>
    <t>12</t>
  </si>
  <si>
    <t>Houpadlo na pružině-delfín  dodávka a montáž (obsahuje-výkop.práce pro kotvení prvku, osazení ukotvení prvku do připravených základů, betonáž základu, úprava povrchu)</t>
  </si>
  <si>
    <t>SUM</t>
  </si>
  <si>
    <t>Poznámky uchazeče k zadání</t>
  </si>
  <si>
    <t>POPUZIV</t>
  </si>
  <si>
    <t>END</t>
  </si>
  <si>
    <t>VMS Projekt s.r.o.</t>
  </si>
  <si>
    <t>0,6*0,6*1*2</t>
  </si>
  <si>
    <t>patky pro sloupky plotu : (22+12)*0,4*0,4*0,5</t>
  </si>
  <si>
    <t>Odkaz na mn. položky pořadí 2 : 124,8824</t>
  </si>
  <si>
    <t>Odkaz na mn. položky pořadí 4 : 31,416</t>
  </si>
  <si>
    <t>Odkaz na mn. položky pořadí 1 : 97,956</t>
  </si>
  <si>
    <t>Odkaz na mn. položky pořadí 7 : 254,2544</t>
  </si>
  <si>
    <t>Odkaz na mn. položky pořadí 8 : 254,2544</t>
  </si>
  <si>
    <t>Odkaz na mn. položky pořadí 9 : 254,2544*10</t>
  </si>
  <si>
    <t>(24,51+27,2)</t>
  </si>
  <si>
    <t>24,5*2+12*2</t>
  </si>
  <si>
    <t>(24,5*2+12*2)*4</t>
  </si>
  <si>
    <t>22+12</t>
  </si>
  <si>
    <t>Síť na volejbal</t>
  </si>
  <si>
    <t>Pouzdro pro sloup a sloup k volejbalové</t>
  </si>
  <si>
    <t>RTS 23/ II</t>
  </si>
  <si>
    <t>SO 36, 37</t>
  </si>
  <si>
    <t>Sportovní hřiště, Dětské hřiště</t>
  </si>
  <si>
    <t>SPORTOVNÍ HŘIŠTĚ, DĚTSKÉ HŘIŠTĚ</t>
  </si>
  <si>
    <t>SO36,37</t>
  </si>
  <si>
    <t>SO 36, SO 37</t>
  </si>
  <si>
    <t>SO 36,37</t>
  </si>
  <si>
    <t>SO  36, 37</t>
  </si>
  <si>
    <t>Popis stavby: SO 36, SO 37 - Rekonstrukce a rozvoj koupaliště Polanka</t>
  </si>
  <si>
    <t>Popis objektu: SO 36,37 -  SPORTOVNÍ HŘIŠTĚ, DĚTSKÉ HŘIŠTĚ</t>
  </si>
  <si>
    <t>Popis rozpočtu: SO  36, 37 -  Sportovní hřiště, Dětské hřiště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</si>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</sst>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10"/>
      <color indexed="8"/>
      <name val="Calibri"/>
      <family val="2"/>
      <charset val="238"/>
    </font>
    <font>
      <strike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49" fontId="5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5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1" fillId="0" borderId="0" xfId="0" applyFont="1" applyAlignment="1">
      <alignment horizontal="center" wrapText="1"/>
    </xf>
    <xf numFmtId="0" fontId="19" fillId="0" borderId="0" xfId="2" applyFont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20" fillId="5" borderId="44" xfId="0" applyFont="1" applyFill="1" applyBorder="1" applyAlignment="1">
      <alignment vertical="top"/>
    </xf>
    <xf numFmtId="49" fontId="20" fillId="5" borderId="45" xfId="0" applyNumberFormat="1" applyFont="1" applyFill="1" applyBorder="1" applyAlignment="1">
      <alignment vertical="top"/>
    </xf>
    <xf numFmtId="49" fontId="20" fillId="5" borderId="45" xfId="0" applyNumberFormat="1" applyFont="1" applyFill="1" applyBorder="1" applyAlignment="1">
      <alignment horizontal="left" vertical="top" wrapText="1"/>
    </xf>
    <xf numFmtId="0" fontId="20" fillId="5" borderId="45" xfId="0" applyFont="1" applyFill="1" applyBorder="1" applyAlignment="1">
      <alignment horizontal="center" vertical="top" shrinkToFit="1"/>
    </xf>
    <xf numFmtId="165" fontId="20" fillId="5" borderId="45" xfId="0" applyNumberFormat="1" applyFont="1" applyFill="1" applyBorder="1" applyAlignment="1">
      <alignment vertical="top" shrinkToFit="1"/>
    </xf>
    <xf numFmtId="4" fontId="20" fillId="5" borderId="45" xfId="0" applyNumberFormat="1" applyFont="1" applyFill="1" applyBorder="1" applyAlignment="1" applyProtection="1">
      <alignment vertical="top" shrinkToFit="1"/>
      <protection locked="0"/>
    </xf>
    <xf numFmtId="4" fontId="20" fillId="5" borderId="46" xfId="0" applyNumberFormat="1" applyFont="1" applyFill="1" applyBorder="1" applyAlignment="1">
      <alignment vertical="top" shrinkToFit="1"/>
    </xf>
    <xf numFmtId="0" fontId="20" fillId="5" borderId="41" xfId="0" applyFont="1" applyFill="1" applyBorder="1" applyAlignment="1">
      <alignment vertical="top"/>
    </xf>
    <xf numFmtId="49" fontId="20" fillId="5" borderId="42" xfId="0" applyNumberFormat="1" applyFont="1" applyFill="1" applyBorder="1" applyAlignment="1">
      <alignment vertical="top"/>
    </xf>
    <xf numFmtId="49" fontId="20" fillId="5" borderId="42" xfId="0" applyNumberFormat="1" applyFont="1" applyFill="1" applyBorder="1" applyAlignment="1">
      <alignment horizontal="left" vertical="top" wrapText="1"/>
    </xf>
    <xf numFmtId="0" fontId="20" fillId="5" borderId="42" xfId="0" applyFont="1" applyFill="1" applyBorder="1" applyAlignment="1">
      <alignment horizontal="center" vertical="top" shrinkToFit="1"/>
    </xf>
    <xf numFmtId="165" fontId="20" fillId="5" borderId="42" xfId="0" applyNumberFormat="1" applyFont="1" applyFill="1" applyBorder="1" applyAlignment="1">
      <alignment vertical="top" shrinkToFit="1"/>
    </xf>
    <xf numFmtId="4" fontId="20" fillId="5" borderId="42" xfId="0" applyNumberFormat="1" applyFont="1" applyFill="1" applyBorder="1" applyAlignment="1" applyProtection="1">
      <alignment vertical="top" shrinkToFit="1"/>
      <protection locked="0"/>
    </xf>
    <xf numFmtId="4" fontId="20" fillId="5" borderId="43" xfId="0" applyNumberFormat="1" applyFont="1" applyFill="1" applyBorder="1" applyAlignment="1">
      <alignment vertical="top" shrinkToFi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64"/>
  <sheetViews>
    <sheetView showGridLines="0" view="pageBreakPreview" topLeftCell="B17" zoomScale="90" zoomScaleNormal="100" zoomScaleSheetLayoutView="90" workbookViewId="0">
      <selection activeCell="Y51" sqref="Y51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8" width="13" customWidth="1"/>
    <col min="9" max="9" width="17.109375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5">
      <c r="A2" s="2"/>
      <c r="B2" s="75" t="s">
        <v>24</v>
      </c>
      <c r="C2" s="76"/>
      <c r="D2" s="190" t="s">
        <v>235</v>
      </c>
      <c r="E2" s="206" t="s">
        <v>47</v>
      </c>
      <c r="F2" s="207"/>
      <c r="G2" s="207"/>
      <c r="H2" s="207"/>
      <c r="I2" s="207"/>
      <c r="J2" s="208"/>
      <c r="O2" s="1"/>
    </row>
    <row r="3" spans="1:15" ht="27" customHeight="1" x14ac:dyDescent="0.25">
      <c r="A3" s="2"/>
      <c r="B3" s="77" t="s">
        <v>45</v>
      </c>
      <c r="C3" s="76"/>
      <c r="D3" s="189" t="s">
        <v>236</v>
      </c>
      <c r="E3" s="209" t="s">
        <v>233</v>
      </c>
      <c r="F3" s="210"/>
      <c r="G3" s="210"/>
      <c r="H3" s="210"/>
      <c r="I3" s="210"/>
      <c r="J3" s="211"/>
    </row>
    <row r="4" spans="1:15" ht="23.25" customHeight="1" x14ac:dyDescent="0.25">
      <c r="A4" s="74">
        <v>1191</v>
      </c>
      <c r="B4" s="78" t="s">
        <v>46</v>
      </c>
      <c r="C4" s="79"/>
      <c r="D4" s="191" t="s">
        <v>237</v>
      </c>
      <c r="E4" s="218" t="s">
        <v>232</v>
      </c>
      <c r="F4" s="219"/>
      <c r="G4" s="219"/>
      <c r="H4" s="219"/>
      <c r="I4" s="219"/>
      <c r="J4" s="220"/>
    </row>
    <row r="5" spans="1:15" ht="24" customHeight="1" x14ac:dyDescent="0.25">
      <c r="A5" s="2"/>
      <c r="B5" s="31" t="s">
        <v>23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213"/>
      <c r="E11" s="213"/>
      <c r="F11" s="213"/>
      <c r="G11" s="213"/>
      <c r="H11" s="18" t="s">
        <v>40</v>
      </c>
      <c r="I11" s="80"/>
      <c r="J11" s="8"/>
    </row>
    <row r="12" spans="1:15" ht="15.75" customHeight="1" x14ac:dyDescent="0.25">
      <c r="A12" s="2"/>
      <c r="B12" s="28"/>
      <c r="C12" s="55"/>
      <c r="D12" s="217"/>
      <c r="E12" s="217"/>
      <c r="F12" s="217"/>
      <c r="G12" s="217"/>
      <c r="H12" s="18" t="s">
        <v>36</v>
      </c>
      <c r="I12" s="80"/>
      <c r="J12" s="8"/>
    </row>
    <row r="13" spans="1:15" ht="15.75" customHeight="1" x14ac:dyDescent="0.25">
      <c r="A13" s="2"/>
      <c r="B13" s="29"/>
      <c r="C13" s="56"/>
      <c r="D13" s="81"/>
      <c r="E13" s="221"/>
      <c r="F13" s="222"/>
      <c r="G13" s="222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229" t="s">
        <v>215</v>
      </c>
      <c r="E14" s="230"/>
      <c r="F14" s="230"/>
      <c r="G14" s="230"/>
      <c r="H14" s="45"/>
      <c r="I14" s="44"/>
      <c r="J14" s="46"/>
    </row>
    <row r="15" spans="1:15" ht="32.25" customHeight="1" x14ac:dyDescent="0.25">
      <c r="A15" s="2"/>
      <c r="B15" s="35" t="s">
        <v>34</v>
      </c>
      <c r="C15" s="59"/>
      <c r="D15" s="54"/>
      <c r="E15" s="212"/>
      <c r="F15" s="212"/>
      <c r="G15" s="214"/>
      <c r="H15" s="214"/>
      <c r="I15" s="14" t="s">
        <v>31</v>
      </c>
      <c r="J15" s="34"/>
    </row>
    <row r="16" spans="1:15" ht="23.25" customHeight="1" x14ac:dyDescent="0.25">
      <c r="A16" s="134" t="s">
        <v>26</v>
      </c>
      <c r="B16" s="38" t="s">
        <v>26</v>
      </c>
      <c r="C16" s="60"/>
      <c r="D16" s="61"/>
      <c r="E16" s="204"/>
      <c r="F16" s="205"/>
      <c r="G16" s="204"/>
      <c r="H16" s="205"/>
      <c r="I16" s="186">
        <f>SUMIF(F52:F57,A16,I52:I57)+SUMIF(F52:F57,"PSU",I52:I57)</f>
        <v>0</v>
      </c>
      <c r="J16" s="187"/>
    </row>
    <row r="17" spans="1:10" ht="23.25" customHeight="1" x14ac:dyDescent="0.25">
      <c r="A17" s="134" t="s">
        <v>27</v>
      </c>
      <c r="B17" s="38" t="s">
        <v>27</v>
      </c>
      <c r="C17" s="60"/>
      <c r="D17" s="61"/>
      <c r="E17" s="204"/>
      <c r="F17" s="205"/>
      <c r="G17" s="204"/>
      <c r="H17" s="205"/>
      <c r="I17" s="186">
        <f>SUMIF(F52:F57,A17,I52:I57)</f>
        <v>0</v>
      </c>
      <c r="J17" s="187"/>
    </row>
    <row r="18" spans="1:10" ht="23.25" customHeight="1" x14ac:dyDescent="0.25">
      <c r="A18" s="134" t="s">
        <v>28</v>
      </c>
      <c r="B18" s="38" t="s">
        <v>28</v>
      </c>
      <c r="C18" s="60"/>
      <c r="D18" s="61"/>
      <c r="E18" s="204"/>
      <c r="F18" s="205"/>
      <c r="G18" s="204"/>
      <c r="H18" s="205"/>
      <c r="I18" s="186">
        <f>SUMIF(F52:F57,A18,I52:I57)</f>
        <v>0</v>
      </c>
      <c r="J18" s="187"/>
    </row>
    <row r="19" spans="1:10" ht="23.25" customHeight="1" x14ac:dyDescent="0.25">
      <c r="A19" s="134" t="s">
        <v>68</v>
      </c>
      <c r="B19" s="38" t="s">
        <v>29</v>
      </c>
      <c r="C19" s="60"/>
      <c r="D19" s="61"/>
      <c r="E19" s="204"/>
      <c r="F19" s="205"/>
      <c r="G19" s="204"/>
      <c r="H19" s="205"/>
      <c r="I19" s="186">
        <f>SUMIF(F52:F57,A19,I52:I57)</f>
        <v>0</v>
      </c>
      <c r="J19" s="187"/>
    </row>
    <row r="20" spans="1:10" ht="23.25" customHeight="1" x14ac:dyDescent="0.25">
      <c r="A20" s="134" t="s">
        <v>69</v>
      </c>
      <c r="B20" s="38" t="s">
        <v>30</v>
      </c>
      <c r="C20" s="60"/>
      <c r="D20" s="61"/>
      <c r="E20" s="204"/>
      <c r="F20" s="205"/>
      <c r="G20" s="204"/>
      <c r="H20" s="205"/>
      <c r="I20" s="186">
        <f>SUMIF(F52:F57,A20,I52:I57)</f>
        <v>0</v>
      </c>
      <c r="J20" s="187"/>
    </row>
    <row r="21" spans="1:10" ht="23.25" customHeight="1" x14ac:dyDescent="0.25">
      <c r="A21" s="2"/>
      <c r="B21" s="48" t="s">
        <v>31</v>
      </c>
      <c r="C21" s="62"/>
      <c r="D21" s="63"/>
      <c r="E21" s="215"/>
      <c r="F21" s="216"/>
      <c r="G21" s="215"/>
      <c r="H21" s="216"/>
      <c r="I21" s="185">
        <f>SUM(I16:J20)</f>
        <v>0</v>
      </c>
      <c r="J21" s="188"/>
    </row>
    <row r="22" spans="1:10" ht="33" customHeight="1" x14ac:dyDescent="0.25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34">
        <f>ZakladDPHSniVypocet</f>
        <v>0</v>
      </c>
      <c r="H23" s="235"/>
      <c r="I23" s="235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32">
        <f>A23</f>
        <v>0</v>
      </c>
      <c r="H24" s="233"/>
      <c r="I24" s="233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34">
        <f>ZakladDPHZaklVypocet</f>
        <v>0</v>
      </c>
      <c r="H25" s="235"/>
      <c r="I25" s="235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01">
        <f>A25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03">
        <f>CenaCelkem-(ZakladDPHSni+DPHSni+ZakladDPHZakl+DPHZakl)</f>
        <v>0</v>
      </c>
      <c r="H27" s="203"/>
      <c r="I27" s="203"/>
      <c r="J27" s="41" t="str">
        <f t="shared" si="0"/>
        <v>CZK</v>
      </c>
    </row>
    <row r="28" spans="1:10" ht="27.75" hidden="1" customHeight="1" thickBot="1" x14ac:dyDescent="0.3">
      <c r="A28" s="2"/>
      <c r="B28" s="107" t="s">
        <v>25</v>
      </c>
      <c r="C28" s="108"/>
      <c r="D28" s="108"/>
      <c r="E28" s="109"/>
      <c r="F28" s="110"/>
      <c r="G28" s="236">
        <f>ZakladDPHSniVypocet+ZakladDPHZaklVypocet</f>
        <v>0</v>
      </c>
      <c r="H28" s="237"/>
      <c r="I28" s="237"/>
      <c r="J28" s="111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07" t="s">
        <v>37</v>
      </c>
      <c r="C29" s="112"/>
      <c r="D29" s="112"/>
      <c r="E29" s="112"/>
      <c r="F29" s="113"/>
      <c r="G29" s="236">
        <f>A27</f>
        <v>0</v>
      </c>
      <c r="H29" s="236"/>
      <c r="I29" s="236"/>
      <c r="J29" s="114" t="s">
        <v>50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2"/>
      <c r="D34" s="238"/>
      <c r="E34" s="239"/>
      <c r="G34" s="240"/>
      <c r="H34" s="241"/>
      <c r="I34" s="241"/>
      <c r="J34" s="25"/>
    </row>
    <row r="35" spans="1:10" ht="12.75" customHeight="1" x14ac:dyDescent="0.25">
      <c r="A35" s="2"/>
      <c r="B35" s="2"/>
      <c r="D35" s="231" t="s">
        <v>2</v>
      </c>
      <c r="E35" s="231"/>
      <c r="H35" s="10" t="s">
        <v>3</v>
      </c>
      <c r="J35" s="9"/>
    </row>
    <row r="36" spans="1:10" ht="13.5" customHeight="1" thickBot="1" x14ac:dyDescent="0.3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5">
      <c r="B37" s="84" t="s">
        <v>17</v>
      </c>
      <c r="C37" s="85"/>
      <c r="D37" s="85"/>
      <c r="E37" s="85"/>
      <c r="F37" s="86"/>
      <c r="G37" s="86"/>
      <c r="H37" s="86"/>
      <c r="I37" s="86"/>
      <c r="J37" s="87"/>
    </row>
    <row r="38" spans="1:10" ht="25.5" hidden="1" customHeight="1" x14ac:dyDescent="0.25">
      <c r="A38" s="83" t="s">
        <v>39</v>
      </c>
      <c r="B38" s="88" t="s">
        <v>18</v>
      </c>
      <c r="C38" s="89" t="s">
        <v>6</v>
      </c>
      <c r="D38" s="89"/>
      <c r="E38" s="89"/>
      <c r="F38" s="90" t="str">
        <f>B23</f>
        <v>Základ pro sníženou DPH</v>
      </c>
      <c r="G38" s="90" t="str">
        <f>B25</f>
        <v>Základ pro základní DPH</v>
      </c>
      <c r="H38" s="91" t="s">
        <v>19</v>
      </c>
      <c r="I38" s="91" t="s">
        <v>1</v>
      </c>
      <c r="J38" s="92" t="s">
        <v>0</v>
      </c>
    </row>
    <row r="39" spans="1:10" ht="25.5" hidden="1" customHeight="1" x14ac:dyDescent="0.25">
      <c r="A39" s="83">
        <v>1</v>
      </c>
      <c r="B39" s="93" t="s">
        <v>48</v>
      </c>
      <c r="C39" s="244"/>
      <c r="D39" s="244"/>
      <c r="E39" s="244"/>
      <c r="F39" s="94">
        <f>'SO 36,37 '!AE93</f>
        <v>0</v>
      </c>
      <c r="G39" s="95">
        <f>'SO 36,37 '!AF93</f>
        <v>0</v>
      </c>
      <c r="H39" s="96">
        <f>(F39*SazbaDPH1/100)+(G39*SazbaDPH2/100)</f>
        <v>0</v>
      </c>
      <c r="I39" s="96">
        <f>F39+G39+H39</f>
        <v>0</v>
      </c>
      <c r="J39" s="97" t="str">
        <f>IF(_xlfn.SINGLE(CenaCelkemVypocet)=0,"",I39/_xlfn.SINGLE(CenaCelkemVypocet)*100)</f>
        <v/>
      </c>
    </row>
    <row r="40" spans="1:10" ht="25.5" hidden="1" customHeight="1" x14ac:dyDescent="0.25">
      <c r="A40" s="83">
        <v>2</v>
      </c>
      <c r="B40" s="98" t="s">
        <v>43</v>
      </c>
      <c r="C40" s="245" t="s">
        <v>44</v>
      </c>
      <c r="D40" s="245"/>
      <c r="E40" s="245"/>
      <c r="F40" s="99">
        <f>'SO 36,37 '!AE93</f>
        <v>0</v>
      </c>
      <c r="G40" s="100">
        <f>'SO 36,37 '!AF93</f>
        <v>0</v>
      </c>
      <c r="H40" s="100">
        <f>(F40*SazbaDPH1/100)+(G40*SazbaDPH2/100)</f>
        <v>0</v>
      </c>
      <c r="I40" s="100">
        <f>F40+G40+H40</f>
        <v>0</v>
      </c>
      <c r="J40" s="101" t="str">
        <f>IF(_xlfn.SINGLE(CenaCelkemVypocet)=0,"",I40/_xlfn.SINGLE(CenaCelkemVypocet)*100)</f>
        <v/>
      </c>
    </row>
    <row r="41" spans="1:10" ht="25.5" hidden="1" customHeight="1" x14ac:dyDescent="0.25">
      <c r="A41" s="83">
        <v>3</v>
      </c>
      <c r="B41" s="102" t="s">
        <v>41</v>
      </c>
      <c r="C41" s="244" t="s">
        <v>42</v>
      </c>
      <c r="D41" s="244"/>
      <c r="E41" s="244"/>
      <c r="F41" s="103">
        <f>'SO 36,37 '!AE93</f>
        <v>0</v>
      </c>
      <c r="G41" s="96">
        <f>'SO 36,37 '!AF93</f>
        <v>0</v>
      </c>
      <c r="H41" s="96">
        <f>(F41*SazbaDPH1/100)+(G41*SazbaDPH2/100)</f>
        <v>0</v>
      </c>
      <c r="I41" s="96">
        <f>F41+G41+H41</f>
        <v>0</v>
      </c>
      <c r="J41" s="97" t="str">
        <f>IF(_xlfn.SINGLE(CenaCelkemVypocet)=0,"",I41/_xlfn.SINGLE(CenaCelkemVypocet)*100)</f>
        <v/>
      </c>
    </row>
    <row r="42" spans="1:10" ht="25.5" hidden="1" customHeight="1" x14ac:dyDescent="0.25">
      <c r="A42" s="83"/>
      <c r="B42" s="246" t="s">
        <v>49</v>
      </c>
      <c r="C42" s="247"/>
      <c r="D42" s="247"/>
      <c r="E42" s="248"/>
      <c r="F42" s="104">
        <f>SUMIF(A39:A41,"=1",F39:F41)</f>
        <v>0</v>
      </c>
      <c r="G42" s="105">
        <f>SUMIF(A39:A41,"=1",G39:G41)</f>
        <v>0</v>
      </c>
      <c r="H42" s="105">
        <f>SUMIF(A39:A41,"=1",H39:H41)</f>
        <v>0</v>
      </c>
      <c r="I42" s="105">
        <f>SUMIF(A39:A41,"=1",I39:I41)</f>
        <v>0</v>
      </c>
      <c r="J42" s="106">
        <f>SUMIF(A39:A41,"=1",J39:J41)</f>
        <v>0</v>
      </c>
    </row>
    <row r="44" spans="1:10" x14ac:dyDescent="0.25">
      <c r="A44" t="s">
        <v>51</v>
      </c>
      <c r="B44" t="s">
        <v>238</v>
      </c>
    </row>
    <row r="45" spans="1:10" x14ac:dyDescent="0.25">
      <c r="A45" t="s">
        <v>52</v>
      </c>
      <c r="B45" t="s">
        <v>239</v>
      </c>
    </row>
    <row r="46" spans="1:10" x14ac:dyDescent="0.25">
      <c r="A46" t="s">
        <v>53</v>
      </c>
      <c r="B46" t="s">
        <v>240</v>
      </c>
    </row>
    <row r="49" spans="1:10" ht="15.6" x14ac:dyDescent="0.3">
      <c r="B49" s="115" t="s">
        <v>54</v>
      </c>
    </row>
    <row r="51" spans="1:10" ht="25.5" customHeight="1" x14ac:dyDescent="0.25">
      <c r="A51" s="117"/>
      <c r="B51" s="120" t="s">
        <v>18</v>
      </c>
      <c r="C51" s="120" t="s">
        <v>6</v>
      </c>
      <c r="D51" s="121"/>
      <c r="E51" s="121"/>
      <c r="F51" s="122" t="s">
        <v>55</v>
      </c>
      <c r="G51" s="122"/>
      <c r="H51" s="122"/>
      <c r="I51" s="122" t="s">
        <v>31</v>
      </c>
      <c r="J51" s="122" t="s">
        <v>0</v>
      </c>
    </row>
    <row r="52" spans="1:10" ht="36.75" customHeight="1" x14ac:dyDescent="0.25">
      <c r="A52" s="118"/>
      <c r="B52" s="123" t="s">
        <v>56</v>
      </c>
      <c r="C52" s="242" t="s">
        <v>57</v>
      </c>
      <c r="D52" s="243"/>
      <c r="E52" s="243"/>
      <c r="F52" s="132" t="s">
        <v>26</v>
      </c>
      <c r="G52" s="124"/>
      <c r="H52" s="124"/>
      <c r="I52" s="124">
        <f>'SO 36,37 '!G8</f>
        <v>0</v>
      </c>
      <c r="J52" s="129" t="str">
        <f>IF(I58=0,"",I52/I58*100)</f>
        <v/>
      </c>
    </row>
    <row r="53" spans="1:10" ht="36.75" customHeight="1" x14ac:dyDescent="0.25">
      <c r="A53" s="118"/>
      <c r="B53" s="123" t="s">
        <v>58</v>
      </c>
      <c r="C53" s="242" t="s">
        <v>59</v>
      </c>
      <c r="D53" s="243"/>
      <c r="E53" s="243"/>
      <c r="F53" s="132" t="s">
        <v>26</v>
      </c>
      <c r="G53" s="124"/>
      <c r="H53" s="124"/>
      <c r="I53" s="124">
        <f>'SO 36,37 '!G39</f>
        <v>0</v>
      </c>
      <c r="J53" s="129" t="str">
        <f>IF(I58=0,"",I53/I58*100)</f>
        <v/>
      </c>
    </row>
    <row r="54" spans="1:10" ht="36.75" customHeight="1" x14ac:dyDescent="0.25">
      <c r="A54" s="118"/>
      <c r="B54" s="123" t="s">
        <v>60</v>
      </c>
      <c r="C54" s="242" t="s">
        <v>61</v>
      </c>
      <c r="D54" s="243"/>
      <c r="E54" s="243"/>
      <c r="F54" s="132" t="s">
        <v>26</v>
      </c>
      <c r="G54" s="124"/>
      <c r="H54" s="124"/>
      <c r="I54" s="124">
        <f>'SO 36,37 '!G57</f>
        <v>0</v>
      </c>
      <c r="J54" s="129" t="str">
        <f>IF(I58=0,"",I54/I58*100)</f>
        <v/>
      </c>
    </row>
    <row r="55" spans="1:10" ht="36.75" customHeight="1" x14ac:dyDescent="0.25">
      <c r="A55" s="118"/>
      <c r="B55" s="123" t="s">
        <v>62</v>
      </c>
      <c r="C55" s="242" t="s">
        <v>63</v>
      </c>
      <c r="D55" s="243"/>
      <c r="E55" s="243"/>
      <c r="F55" s="132" t="s">
        <v>27</v>
      </c>
      <c r="G55" s="124"/>
      <c r="H55" s="124"/>
      <c r="I55" s="124">
        <f>'SO 36,37 '!G63</f>
        <v>0</v>
      </c>
      <c r="J55" s="129" t="str">
        <f>IF(I58=0,"",I55/I58*100)</f>
        <v/>
      </c>
    </row>
    <row r="56" spans="1:10" ht="36.75" customHeight="1" x14ac:dyDescent="0.25">
      <c r="A56" s="118"/>
      <c r="B56" s="123" t="s">
        <v>64</v>
      </c>
      <c r="C56" s="242" t="s">
        <v>65</v>
      </c>
      <c r="D56" s="243"/>
      <c r="E56" s="243"/>
      <c r="F56" s="132" t="s">
        <v>28</v>
      </c>
      <c r="G56" s="124"/>
      <c r="H56" s="124"/>
      <c r="I56" s="124">
        <f>'SO 36,37 '!G75</f>
        <v>0</v>
      </c>
      <c r="J56" s="129" t="str">
        <f>IF(I58=0,"",I56/I58*100)</f>
        <v/>
      </c>
    </row>
    <row r="57" spans="1:10" ht="36.75" customHeight="1" x14ac:dyDescent="0.25">
      <c r="A57" s="118"/>
      <c r="B57" s="123" t="s">
        <v>66</v>
      </c>
      <c r="C57" s="242" t="s">
        <v>67</v>
      </c>
      <c r="D57" s="243"/>
      <c r="E57" s="243"/>
      <c r="F57" s="132" t="s">
        <v>28</v>
      </c>
      <c r="G57" s="124"/>
      <c r="H57" s="124"/>
      <c r="I57" s="124">
        <f>'SO 36,37 '!G80</f>
        <v>0</v>
      </c>
      <c r="J57" s="129" t="str">
        <f>IF(I58=0,"",I57/I58*100)</f>
        <v/>
      </c>
    </row>
    <row r="58" spans="1:10" ht="25.5" customHeight="1" x14ac:dyDescent="0.25">
      <c r="A58" s="119"/>
      <c r="B58" s="125" t="s">
        <v>1</v>
      </c>
      <c r="C58" s="126"/>
      <c r="D58" s="127"/>
      <c r="E58" s="127"/>
      <c r="F58" s="133"/>
      <c r="G58" s="128"/>
      <c r="H58" s="128"/>
      <c r="I58" s="128">
        <f>SUM(I52:I57)</f>
        <v>0</v>
      </c>
      <c r="J58" s="130">
        <f>SUM(J52:J57)</f>
        <v>0</v>
      </c>
    </row>
    <row r="59" spans="1:10" x14ac:dyDescent="0.25">
      <c r="F59" s="82"/>
      <c r="G59" s="82"/>
      <c r="H59" s="82"/>
      <c r="I59" s="82"/>
      <c r="J59" s="131"/>
    </row>
    <row r="60" spans="1:10" x14ac:dyDescent="0.25">
      <c r="B60" s="192" t="s">
        <v>241</v>
      </c>
      <c r="C60" s="193"/>
      <c r="D60" s="194"/>
      <c r="E60" s="195"/>
      <c r="F60" s="192"/>
      <c r="G60" s="196"/>
      <c r="H60" s="196"/>
      <c r="I60" s="196"/>
      <c r="J60" s="197"/>
    </row>
    <row r="61" spans="1:10" x14ac:dyDescent="0.25">
      <c r="B61" s="249" t="s">
        <v>244</v>
      </c>
      <c r="C61" s="249"/>
      <c r="D61" s="249"/>
      <c r="E61" s="249"/>
      <c r="F61" s="249"/>
      <c r="G61" s="249"/>
      <c r="H61" s="249"/>
      <c r="I61" s="249"/>
      <c r="J61" s="249"/>
    </row>
    <row r="62" spans="1:10" ht="13.8" x14ac:dyDescent="0.3">
      <c r="B62" s="250" t="s">
        <v>245</v>
      </c>
      <c r="C62" s="250"/>
      <c r="D62" s="250"/>
      <c r="E62" s="250"/>
      <c r="F62" s="250"/>
      <c r="G62" s="250"/>
      <c r="H62" s="250"/>
      <c r="I62" s="250"/>
      <c r="J62" s="250"/>
    </row>
    <row r="63" spans="1:10" ht="13.8" x14ac:dyDescent="0.3">
      <c r="B63" s="250" t="s">
        <v>242</v>
      </c>
      <c r="C63" s="250"/>
      <c r="D63" s="250"/>
      <c r="E63" s="250"/>
      <c r="F63" s="250"/>
      <c r="G63" s="250"/>
      <c r="H63" s="250"/>
      <c r="I63" s="250"/>
      <c r="J63" s="250"/>
    </row>
    <row r="64" spans="1:10" ht="13.8" x14ac:dyDescent="0.3">
      <c r="B64" s="250" t="s">
        <v>243</v>
      </c>
      <c r="C64" s="250"/>
      <c r="D64" s="250"/>
      <c r="E64" s="250"/>
      <c r="F64" s="250"/>
      <c r="G64" s="250"/>
      <c r="H64" s="250"/>
      <c r="I64" s="250"/>
      <c r="J64" s="250"/>
    </row>
  </sheetData>
  <sheetProtection algorithmName="SHA-512" hashValue="vLi6A+viXYZnM3Hl5/hlGTyMicdTz7qvJrtWMdpc+FRb/6hnxPJP3KW2Z+ENJ7M4rpw7Y6nOLgV8r2ODIlbO3A==" saltValue="4aa1iBspDO/nb4uxpWM1T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61:J61"/>
    <mergeCell ref="B62:J62"/>
    <mergeCell ref="B63:J63"/>
    <mergeCell ref="B64:J64"/>
    <mergeCell ref="C57:E57"/>
    <mergeCell ref="C53:E53"/>
    <mergeCell ref="C54:E54"/>
    <mergeCell ref="C55:E55"/>
    <mergeCell ref="C56:E56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6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251" t="s">
        <v>7</v>
      </c>
      <c r="B1" s="251"/>
      <c r="C1" s="252"/>
      <c r="D1" s="251"/>
      <c r="E1" s="251"/>
      <c r="F1" s="251"/>
      <c r="G1" s="251"/>
    </row>
    <row r="2" spans="1:7" ht="24.9" customHeight="1" x14ac:dyDescent="0.25">
      <c r="A2" s="50" t="s">
        <v>8</v>
      </c>
      <c r="B2" s="49"/>
      <c r="C2" s="253"/>
      <c r="D2" s="253"/>
      <c r="E2" s="253"/>
      <c r="F2" s="253"/>
      <c r="G2" s="254"/>
    </row>
    <row r="3" spans="1:7" ht="24.9" customHeight="1" x14ac:dyDescent="0.25">
      <c r="A3" s="50" t="s">
        <v>9</v>
      </c>
      <c r="B3" s="49"/>
      <c r="C3" s="253"/>
      <c r="D3" s="253"/>
      <c r="E3" s="253"/>
      <c r="F3" s="253"/>
      <c r="G3" s="254"/>
    </row>
    <row r="4" spans="1:7" ht="24.9" customHeight="1" x14ac:dyDescent="0.25">
      <c r="A4" s="50" t="s">
        <v>10</v>
      </c>
      <c r="B4" s="49"/>
      <c r="C4" s="253"/>
      <c r="D4" s="253"/>
      <c r="E4" s="253"/>
      <c r="F4" s="253"/>
      <c r="G4" s="254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BH4988"/>
  <sheetViews>
    <sheetView tabSelected="1" zoomScaleNormal="100" workbookViewId="0">
      <pane ySplit="7" topLeftCell="A83" activePane="bottomLeft" state="frozen"/>
      <selection pane="bottomLeft" activeCell="AA90" sqref="AA90"/>
    </sheetView>
  </sheetViews>
  <sheetFormatPr defaultRowHeight="13.2" outlineLevelRow="3" x14ac:dyDescent="0.25"/>
  <cols>
    <col min="1" max="1" width="3.44140625" customWidth="1"/>
    <col min="2" max="2" width="12.6640625" style="116" customWidth="1"/>
    <col min="3" max="3" width="38.33203125" style="116" customWidth="1"/>
    <col min="4" max="4" width="4.88671875" customWidth="1"/>
    <col min="5" max="5" width="10.6640625" customWidth="1"/>
    <col min="6" max="6" width="9.88671875" customWidth="1"/>
    <col min="7" max="7" width="19.5546875" customWidth="1"/>
    <col min="8" max="8" width="0.109375" customWidth="1"/>
    <col min="9" max="9" width="7.6640625" hidden="1" customWidth="1"/>
    <col min="10" max="10" width="16.109375" hidden="1" customWidth="1"/>
    <col min="11" max="11" width="12.88671875" hidden="1" customWidth="1"/>
    <col min="12" max="12" width="3.6640625" hidden="1" customWidth="1"/>
    <col min="13" max="13" width="17.88671875" hidden="1" customWidth="1"/>
    <col min="14" max="14" width="15.109375" hidden="1" customWidth="1"/>
    <col min="15" max="15" width="16.5546875" hidden="1" customWidth="1"/>
    <col min="16" max="16" width="7.109375" hidden="1" customWidth="1"/>
    <col min="17" max="17" width="14" hidden="1" customWidth="1"/>
    <col min="18" max="18" width="8.6640625" hidden="1" customWidth="1"/>
    <col min="19" max="20" width="8.33203125" hidden="1" customWidth="1"/>
    <col min="21" max="21" width="8.6640625" hidden="1" customWidth="1"/>
    <col min="22" max="22" width="12.88671875" hidden="1" customWidth="1"/>
    <col min="23" max="23" width="12.109375" hidden="1" customWidth="1"/>
    <col min="24" max="24" width="18.109375" hidden="1" customWidth="1"/>
    <col min="25" max="25" width="15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269" t="s">
        <v>7</v>
      </c>
      <c r="B1" s="269"/>
      <c r="C1" s="269"/>
      <c r="D1" s="269"/>
      <c r="E1" s="269"/>
      <c r="F1" s="269"/>
      <c r="G1" s="269"/>
      <c r="AG1" t="s">
        <v>70</v>
      </c>
    </row>
    <row r="2" spans="1:60" ht="25.2" customHeight="1" x14ac:dyDescent="0.25">
      <c r="A2" s="135" t="s">
        <v>8</v>
      </c>
      <c r="B2" s="49" t="s">
        <v>235</v>
      </c>
      <c r="C2" s="270" t="s">
        <v>47</v>
      </c>
      <c r="D2" s="271"/>
      <c r="E2" s="271"/>
      <c r="F2" s="271"/>
      <c r="G2" s="272"/>
      <c r="AG2" t="s">
        <v>71</v>
      </c>
    </row>
    <row r="3" spans="1:60" ht="25.2" customHeight="1" x14ac:dyDescent="0.25">
      <c r="A3" s="135" t="s">
        <v>9</v>
      </c>
      <c r="B3" s="49" t="s">
        <v>234</v>
      </c>
      <c r="C3" s="270" t="s">
        <v>233</v>
      </c>
      <c r="D3" s="271"/>
      <c r="E3" s="271"/>
      <c r="F3" s="271"/>
      <c r="G3" s="272"/>
      <c r="AC3" s="116" t="s">
        <v>71</v>
      </c>
      <c r="AG3" t="s">
        <v>72</v>
      </c>
    </row>
    <row r="4" spans="1:60" ht="24.6" customHeight="1" x14ac:dyDescent="0.25">
      <c r="A4" s="136" t="s">
        <v>10</v>
      </c>
      <c r="B4" s="137" t="s">
        <v>231</v>
      </c>
      <c r="C4" s="273" t="s">
        <v>232</v>
      </c>
      <c r="D4" s="274"/>
      <c r="E4" s="274"/>
      <c r="F4" s="274"/>
      <c r="G4" s="275"/>
      <c r="AG4" t="s">
        <v>73</v>
      </c>
    </row>
    <row r="5" spans="1:60" x14ac:dyDescent="0.25">
      <c r="D5" s="10"/>
    </row>
    <row r="6" spans="1:60" ht="18.75" customHeight="1" x14ac:dyDescent="0.25">
      <c r="A6" s="139" t="s">
        <v>74</v>
      </c>
      <c r="B6" s="141" t="s">
        <v>75</v>
      </c>
      <c r="C6" s="141" t="s">
        <v>76</v>
      </c>
      <c r="D6" s="140" t="s">
        <v>77</v>
      </c>
      <c r="E6" s="139" t="s">
        <v>78</v>
      </c>
      <c r="F6" s="138" t="s">
        <v>79</v>
      </c>
      <c r="G6" s="139" t="s">
        <v>31</v>
      </c>
      <c r="H6" s="142" t="s">
        <v>32</v>
      </c>
      <c r="I6" s="142" t="s">
        <v>80</v>
      </c>
      <c r="J6" s="142" t="s">
        <v>33</v>
      </c>
      <c r="K6" s="142" t="s">
        <v>81</v>
      </c>
      <c r="L6" s="142" t="s">
        <v>82</v>
      </c>
      <c r="M6" s="142" t="s">
        <v>83</v>
      </c>
      <c r="N6" s="142" t="s">
        <v>84</v>
      </c>
      <c r="O6" s="142" t="s">
        <v>85</v>
      </c>
      <c r="P6" s="142" t="s">
        <v>86</v>
      </c>
      <c r="Q6" s="142" t="s">
        <v>87</v>
      </c>
      <c r="R6" s="142" t="s">
        <v>88</v>
      </c>
      <c r="S6" s="142" t="s">
        <v>89</v>
      </c>
      <c r="T6" s="142" t="s">
        <v>90</v>
      </c>
      <c r="U6" s="142" t="s">
        <v>91</v>
      </c>
      <c r="V6" s="142" t="s">
        <v>92</v>
      </c>
      <c r="W6" s="142" t="s">
        <v>93</v>
      </c>
      <c r="X6" s="142" t="s">
        <v>94</v>
      </c>
      <c r="Y6" s="142" t="s">
        <v>95</v>
      </c>
    </row>
    <row r="7" spans="1:60" hidden="1" x14ac:dyDescent="0.25">
      <c r="A7" s="3"/>
      <c r="B7" s="4"/>
      <c r="C7" s="4"/>
      <c r="D7" s="6"/>
      <c r="E7" s="144"/>
      <c r="F7" s="145"/>
      <c r="G7" s="145"/>
      <c r="H7" s="145"/>
      <c r="I7" s="145"/>
      <c r="J7" s="145"/>
      <c r="K7" s="145"/>
      <c r="L7" s="145"/>
      <c r="M7" s="145"/>
      <c r="N7" s="144"/>
      <c r="O7" s="144"/>
      <c r="P7" s="144"/>
      <c r="Q7" s="144"/>
      <c r="R7" s="145"/>
      <c r="S7" s="145"/>
      <c r="T7" s="145"/>
      <c r="U7" s="145"/>
      <c r="V7" s="145"/>
      <c r="W7" s="145"/>
      <c r="X7" s="145"/>
      <c r="Y7" s="145"/>
    </row>
    <row r="8" spans="1:60" x14ac:dyDescent="0.25">
      <c r="A8" s="159" t="s">
        <v>96</v>
      </c>
      <c r="B8" s="160" t="s">
        <v>56</v>
      </c>
      <c r="C8" s="178" t="s">
        <v>57</v>
      </c>
      <c r="D8" s="161"/>
      <c r="E8" s="162"/>
      <c r="F8" s="163"/>
      <c r="G8" s="164">
        <f>SUM(G9:G37)</f>
        <v>0</v>
      </c>
      <c r="H8" s="158"/>
      <c r="I8" s="158">
        <f>SUM(I9:I38)</f>
        <v>0</v>
      </c>
      <c r="J8" s="158"/>
      <c r="K8" s="158">
        <f>SUM(K9:K38)</f>
        <v>493974.02</v>
      </c>
      <c r="L8" s="158"/>
      <c r="M8" s="158">
        <f>SUM(M9:M38)</f>
        <v>0</v>
      </c>
      <c r="N8" s="157"/>
      <c r="O8" s="157">
        <f>SUM(O9:O38)</f>
        <v>0</v>
      </c>
      <c r="P8" s="157"/>
      <c r="Q8" s="157">
        <f>SUM(Q9:Q38)</f>
        <v>0</v>
      </c>
      <c r="R8" s="158"/>
      <c r="S8" s="158"/>
      <c r="T8" s="158"/>
      <c r="U8" s="158"/>
      <c r="V8" s="158">
        <f>SUM(V9:V38)</f>
        <v>341.67</v>
      </c>
      <c r="W8" s="158"/>
      <c r="X8" s="158"/>
      <c r="Y8" s="158"/>
      <c r="AG8" t="s">
        <v>97</v>
      </c>
    </row>
    <row r="9" spans="1:60" outlineLevel="1" x14ac:dyDescent="0.25">
      <c r="A9" s="166">
        <v>1</v>
      </c>
      <c r="B9" s="167" t="s">
        <v>98</v>
      </c>
      <c r="C9" s="179" t="s">
        <v>99</v>
      </c>
      <c r="D9" s="168" t="s">
        <v>100</v>
      </c>
      <c r="E9" s="169">
        <f>SUM(E10:E11)</f>
        <v>97.956000000000003</v>
      </c>
      <c r="F9" s="170"/>
      <c r="G9" s="171">
        <f>ROUND(E9*F9,2)</f>
        <v>0</v>
      </c>
      <c r="H9" s="154">
        <v>0</v>
      </c>
      <c r="I9" s="153">
        <f>ROUND(E9*H9,2)</f>
        <v>0</v>
      </c>
      <c r="J9" s="154">
        <v>89.9</v>
      </c>
      <c r="K9" s="153">
        <f>ROUND(E9*J9,2)</f>
        <v>8806.24</v>
      </c>
      <c r="L9" s="153">
        <v>21</v>
      </c>
      <c r="M9" s="153">
        <f>G9*(1+L9/100)</f>
        <v>0</v>
      </c>
      <c r="N9" s="152">
        <v>0</v>
      </c>
      <c r="O9" s="152">
        <f>ROUND(E9*N9,2)</f>
        <v>0</v>
      </c>
      <c r="P9" s="152">
        <v>0</v>
      </c>
      <c r="Q9" s="152">
        <f>ROUND(E9*P9,2)</f>
        <v>0</v>
      </c>
      <c r="R9" s="153"/>
      <c r="S9" s="153" t="s">
        <v>230</v>
      </c>
      <c r="T9" s="153" t="s">
        <v>230</v>
      </c>
      <c r="U9" s="153">
        <v>0.1</v>
      </c>
      <c r="V9" s="153">
        <f>ROUND(E9*U9,2)</f>
        <v>9.8000000000000007</v>
      </c>
      <c r="W9" s="153"/>
      <c r="X9" s="153" t="s">
        <v>101</v>
      </c>
      <c r="Y9" s="153" t="s">
        <v>102</v>
      </c>
      <c r="Z9" s="143"/>
      <c r="AA9" s="143"/>
      <c r="AB9" s="143"/>
      <c r="AC9" s="143"/>
      <c r="AD9" s="143"/>
      <c r="AE9" s="143"/>
      <c r="AF9" s="143"/>
      <c r="AG9" s="143" t="s">
        <v>103</v>
      </c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2" x14ac:dyDescent="0.25">
      <c r="A10" s="150"/>
      <c r="B10" s="151"/>
      <c r="C10" s="180" t="s">
        <v>104</v>
      </c>
      <c r="D10" s="155"/>
      <c r="E10" s="156">
        <v>54</v>
      </c>
      <c r="F10" s="153"/>
      <c r="G10" s="153"/>
      <c r="H10" s="153"/>
      <c r="I10" s="153"/>
      <c r="J10" s="153"/>
      <c r="K10" s="153"/>
      <c r="L10" s="153"/>
      <c r="M10" s="153"/>
      <c r="N10" s="152"/>
      <c r="O10" s="152"/>
      <c r="P10" s="152"/>
      <c r="Q10" s="152"/>
      <c r="R10" s="153"/>
      <c r="S10" s="153"/>
      <c r="T10" s="153"/>
      <c r="U10" s="153"/>
      <c r="V10" s="153"/>
      <c r="W10" s="153"/>
      <c r="X10" s="153"/>
      <c r="Y10" s="153"/>
      <c r="Z10" s="143"/>
      <c r="AA10" s="143"/>
      <c r="AB10" s="143"/>
      <c r="AC10" s="143"/>
      <c r="AD10" s="143"/>
      <c r="AE10" s="143"/>
      <c r="AF10" s="143"/>
      <c r="AG10" s="143" t="s">
        <v>105</v>
      </c>
      <c r="AH10" s="143">
        <v>0</v>
      </c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3" x14ac:dyDescent="0.25">
      <c r="A11" s="150"/>
      <c r="B11" s="151"/>
      <c r="C11" s="180" t="s">
        <v>106</v>
      </c>
      <c r="D11" s="155"/>
      <c r="E11" s="156">
        <v>43.956000000000003</v>
      </c>
      <c r="F11" s="153"/>
      <c r="G11" s="153"/>
      <c r="H11" s="153"/>
      <c r="I11" s="153"/>
      <c r="J11" s="153"/>
      <c r="K11" s="153"/>
      <c r="L11" s="153"/>
      <c r="M11" s="153"/>
      <c r="N11" s="152"/>
      <c r="O11" s="152"/>
      <c r="P11" s="152"/>
      <c r="Q11" s="152"/>
      <c r="R11" s="153"/>
      <c r="S11" s="153"/>
      <c r="T11" s="153"/>
      <c r="U11" s="153"/>
      <c r="V11" s="153"/>
      <c r="W11" s="153"/>
      <c r="X11" s="153"/>
      <c r="Y11" s="153"/>
      <c r="Z11" s="143"/>
      <c r="AA11" s="143"/>
      <c r="AB11" s="143"/>
      <c r="AC11" s="143"/>
      <c r="AD11" s="143"/>
      <c r="AE11" s="143"/>
      <c r="AF11" s="143"/>
      <c r="AG11" s="143" t="s">
        <v>105</v>
      </c>
      <c r="AH11" s="143">
        <v>0</v>
      </c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 x14ac:dyDescent="0.25">
      <c r="A12" s="166">
        <v>2</v>
      </c>
      <c r="B12" s="167" t="s">
        <v>107</v>
      </c>
      <c r="C12" s="179" t="s">
        <v>108</v>
      </c>
      <c r="D12" s="168" t="s">
        <v>100</v>
      </c>
      <c r="E12" s="169">
        <f>SUM(E13:E16)</f>
        <v>124.88239999999999</v>
      </c>
      <c r="F12" s="170"/>
      <c r="G12" s="171">
        <f>ROUND(E12*F12,2)</f>
        <v>0</v>
      </c>
      <c r="H12" s="154">
        <v>0</v>
      </c>
      <c r="I12" s="153">
        <f>ROUND(E12*H12,2)</f>
        <v>0</v>
      </c>
      <c r="J12" s="154">
        <v>140</v>
      </c>
      <c r="K12" s="153">
        <f>ROUND(E12*J12,2)</f>
        <v>17483.54</v>
      </c>
      <c r="L12" s="153">
        <v>21</v>
      </c>
      <c r="M12" s="153">
        <f>G12*(1+L12/100)</f>
        <v>0</v>
      </c>
      <c r="N12" s="152">
        <v>0</v>
      </c>
      <c r="O12" s="152">
        <f>ROUND(E12*N12,2)</f>
        <v>0</v>
      </c>
      <c r="P12" s="152">
        <v>0</v>
      </c>
      <c r="Q12" s="152">
        <f>ROUND(E12*P12,2)</f>
        <v>0</v>
      </c>
      <c r="R12" s="153"/>
      <c r="S12" s="153" t="s">
        <v>230</v>
      </c>
      <c r="T12" s="153" t="s">
        <v>230</v>
      </c>
      <c r="U12" s="153">
        <v>0.11</v>
      </c>
      <c r="V12" s="153">
        <f>ROUND(E12*U12,2)</f>
        <v>13.74</v>
      </c>
      <c r="W12" s="153"/>
      <c r="X12" s="153" t="s">
        <v>101</v>
      </c>
      <c r="Y12" s="153" t="s">
        <v>102</v>
      </c>
      <c r="Z12" s="143"/>
      <c r="AA12" s="143"/>
      <c r="AB12" s="143"/>
      <c r="AC12" s="143"/>
      <c r="AD12" s="143"/>
      <c r="AE12" s="143"/>
      <c r="AF12" s="143"/>
      <c r="AG12" s="143" t="s">
        <v>103</v>
      </c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2" x14ac:dyDescent="0.25">
      <c r="A13" s="150"/>
      <c r="B13" s="151"/>
      <c r="C13" s="180" t="s">
        <v>109</v>
      </c>
      <c r="D13" s="155"/>
      <c r="E13" s="156">
        <v>30.6</v>
      </c>
      <c r="F13" s="153"/>
      <c r="G13" s="153"/>
      <c r="H13" s="153"/>
      <c r="I13" s="153"/>
      <c r="J13" s="153"/>
      <c r="K13" s="153"/>
      <c r="L13" s="153"/>
      <c r="M13" s="153"/>
      <c r="N13" s="152"/>
      <c r="O13" s="152"/>
      <c r="P13" s="152"/>
      <c r="Q13" s="152"/>
      <c r="R13" s="153"/>
      <c r="S13" s="153"/>
      <c r="T13" s="153"/>
      <c r="U13" s="153"/>
      <c r="V13" s="153"/>
      <c r="W13" s="153"/>
      <c r="X13" s="153"/>
      <c r="Y13" s="153"/>
      <c r="Z13" s="143"/>
      <c r="AA13" s="143"/>
      <c r="AB13" s="143"/>
      <c r="AC13" s="143"/>
      <c r="AD13" s="143"/>
      <c r="AE13" s="143"/>
      <c r="AF13" s="143"/>
      <c r="AG13" s="143" t="s">
        <v>105</v>
      </c>
      <c r="AH13" s="143">
        <v>0</v>
      </c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3" x14ac:dyDescent="0.25">
      <c r="A14" s="150"/>
      <c r="B14" s="151"/>
      <c r="C14" s="180" t="s">
        <v>110</v>
      </c>
      <c r="D14" s="155"/>
      <c r="E14" s="156">
        <v>90.842399999999998</v>
      </c>
      <c r="F14" s="153"/>
      <c r="G14" s="153"/>
      <c r="H14" s="153"/>
      <c r="I14" s="153"/>
      <c r="J14" s="153"/>
      <c r="K14" s="153"/>
      <c r="L14" s="153"/>
      <c r="M14" s="153"/>
      <c r="N14" s="152"/>
      <c r="O14" s="152"/>
      <c r="P14" s="152"/>
      <c r="Q14" s="152"/>
      <c r="R14" s="153"/>
      <c r="S14" s="153"/>
      <c r="T14" s="153"/>
      <c r="U14" s="153"/>
      <c r="V14" s="153"/>
      <c r="W14" s="153"/>
      <c r="X14" s="153"/>
      <c r="Y14" s="153"/>
      <c r="Z14" s="143"/>
      <c r="AA14" s="143"/>
      <c r="AB14" s="143"/>
      <c r="AC14" s="143"/>
      <c r="AD14" s="143"/>
      <c r="AE14" s="143"/>
      <c r="AF14" s="143"/>
      <c r="AG14" s="143" t="s">
        <v>105</v>
      </c>
      <c r="AH14" s="143">
        <v>0</v>
      </c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3" x14ac:dyDescent="0.25">
      <c r="A15" s="150"/>
      <c r="B15" s="151"/>
      <c r="C15" s="180" t="s">
        <v>216</v>
      </c>
      <c r="D15" s="155"/>
      <c r="E15" s="156">
        <f>0.6*0.6*1*2</f>
        <v>0.72</v>
      </c>
      <c r="F15" s="153"/>
      <c r="G15" s="153"/>
      <c r="H15" s="153"/>
      <c r="I15" s="153"/>
      <c r="J15" s="153"/>
      <c r="K15" s="153"/>
      <c r="L15" s="153"/>
      <c r="M15" s="153"/>
      <c r="N15" s="152"/>
      <c r="O15" s="152"/>
      <c r="P15" s="152"/>
      <c r="Q15" s="152"/>
      <c r="R15" s="153"/>
      <c r="S15" s="153"/>
      <c r="T15" s="153"/>
      <c r="U15" s="153"/>
      <c r="V15" s="153"/>
      <c r="W15" s="153"/>
      <c r="X15" s="153"/>
      <c r="Y15" s="153"/>
      <c r="Z15" s="143"/>
      <c r="AA15" s="143"/>
      <c r="AB15" s="143"/>
      <c r="AC15" s="143"/>
      <c r="AD15" s="143"/>
      <c r="AE15" s="143"/>
      <c r="AF15" s="143"/>
      <c r="AG15" s="143" t="s">
        <v>105</v>
      </c>
      <c r="AH15" s="143">
        <v>0</v>
      </c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3" x14ac:dyDescent="0.25">
      <c r="A16" s="150"/>
      <c r="B16" s="151"/>
      <c r="C16" s="180" t="s">
        <v>217</v>
      </c>
      <c r="D16" s="155"/>
      <c r="E16" s="156">
        <f>(22+12)*0.4*0.4*0.5</f>
        <v>2.7200000000000006</v>
      </c>
      <c r="F16" s="153"/>
      <c r="G16" s="153"/>
      <c r="H16" s="153"/>
      <c r="I16" s="153"/>
      <c r="J16" s="153"/>
      <c r="K16" s="153"/>
      <c r="L16" s="153"/>
      <c r="M16" s="153"/>
      <c r="N16" s="152"/>
      <c r="O16" s="152"/>
      <c r="P16" s="152"/>
      <c r="Q16" s="152"/>
      <c r="R16" s="153"/>
      <c r="S16" s="153"/>
      <c r="T16" s="153"/>
      <c r="U16" s="153"/>
      <c r="V16" s="153"/>
      <c r="W16" s="153"/>
      <c r="X16" s="153"/>
      <c r="Y16" s="153"/>
      <c r="Z16" s="143"/>
      <c r="AA16" s="143"/>
      <c r="AB16" s="143"/>
      <c r="AC16" s="143"/>
      <c r="AD16" s="143"/>
      <c r="AE16" s="143"/>
      <c r="AF16" s="143"/>
      <c r="AG16" s="143" t="s">
        <v>105</v>
      </c>
      <c r="AH16" s="143">
        <v>0</v>
      </c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 x14ac:dyDescent="0.25">
      <c r="A17" s="166">
        <v>3</v>
      </c>
      <c r="B17" s="167" t="s">
        <v>111</v>
      </c>
      <c r="C17" s="179" t="s">
        <v>112</v>
      </c>
      <c r="D17" s="168" t="s">
        <v>100</v>
      </c>
      <c r="E17" s="169">
        <v>124.8824</v>
      </c>
      <c r="F17" s="170"/>
      <c r="G17" s="171">
        <f>ROUND(E17*F17,2)</f>
        <v>0</v>
      </c>
      <c r="H17" s="154">
        <v>0</v>
      </c>
      <c r="I17" s="153">
        <f>ROUND(E17*H17,2)</f>
        <v>0</v>
      </c>
      <c r="J17" s="154">
        <v>27.9</v>
      </c>
      <c r="K17" s="153">
        <f>ROUND(E17*J17,2)</f>
        <v>3484.22</v>
      </c>
      <c r="L17" s="153">
        <v>21</v>
      </c>
      <c r="M17" s="153">
        <f>G17*(1+L17/100)</f>
        <v>0</v>
      </c>
      <c r="N17" s="152">
        <v>0</v>
      </c>
      <c r="O17" s="152">
        <f>ROUND(E17*N17,2)</f>
        <v>0</v>
      </c>
      <c r="P17" s="152">
        <v>0</v>
      </c>
      <c r="Q17" s="152">
        <f>ROUND(E17*P17,2)</f>
        <v>0</v>
      </c>
      <c r="R17" s="153"/>
      <c r="S17" s="153" t="s">
        <v>230</v>
      </c>
      <c r="T17" s="153" t="s">
        <v>230</v>
      </c>
      <c r="U17" s="153">
        <v>0.04</v>
      </c>
      <c r="V17" s="153">
        <f>ROUND(E17*U17,2)</f>
        <v>5</v>
      </c>
      <c r="W17" s="153"/>
      <c r="X17" s="153" t="s">
        <v>101</v>
      </c>
      <c r="Y17" s="153" t="s">
        <v>102</v>
      </c>
      <c r="Z17" s="143"/>
      <c r="AA17" s="143"/>
      <c r="AB17" s="143"/>
      <c r="AC17" s="143"/>
      <c r="AD17" s="143"/>
      <c r="AE17" s="143"/>
      <c r="AF17" s="143"/>
      <c r="AG17" s="143" t="s">
        <v>103</v>
      </c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2" x14ac:dyDescent="0.25">
      <c r="A18" s="150"/>
      <c r="B18" s="151"/>
      <c r="C18" s="180" t="s">
        <v>218</v>
      </c>
      <c r="D18" s="155"/>
      <c r="E18" s="156">
        <v>124.8824</v>
      </c>
      <c r="F18" s="153"/>
      <c r="G18" s="153"/>
      <c r="H18" s="153"/>
      <c r="I18" s="153"/>
      <c r="J18" s="153"/>
      <c r="K18" s="153"/>
      <c r="L18" s="153"/>
      <c r="M18" s="153"/>
      <c r="N18" s="152"/>
      <c r="O18" s="152"/>
      <c r="P18" s="152"/>
      <c r="Q18" s="152"/>
      <c r="R18" s="153"/>
      <c r="S18" s="153"/>
      <c r="T18" s="153"/>
      <c r="U18" s="153"/>
      <c r="V18" s="153"/>
      <c r="W18" s="153"/>
      <c r="X18" s="153"/>
      <c r="Y18" s="153"/>
      <c r="Z18" s="143"/>
      <c r="AA18" s="143"/>
      <c r="AB18" s="143"/>
      <c r="AC18" s="143"/>
      <c r="AD18" s="143"/>
      <c r="AE18" s="143"/>
      <c r="AF18" s="143"/>
      <c r="AG18" s="143" t="s">
        <v>105</v>
      </c>
      <c r="AH18" s="143">
        <v>5</v>
      </c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outlineLevel="1" x14ac:dyDescent="0.25">
      <c r="A19" s="166">
        <v>4</v>
      </c>
      <c r="B19" s="167" t="s">
        <v>113</v>
      </c>
      <c r="C19" s="179" t="s">
        <v>114</v>
      </c>
      <c r="D19" s="168" t="s">
        <v>100</v>
      </c>
      <c r="E19" s="169">
        <f>SUM(E20:E21)</f>
        <v>31.416</v>
      </c>
      <c r="F19" s="170"/>
      <c r="G19" s="171">
        <f>ROUND(E19*F19,2)</f>
        <v>0</v>
      </c>
      <c r="H19" s="154">
        <v>0</v>
      </c>
      <c r="I19" s="153">
        <f>ROUND(E19*H19,2)</f>
        <v>0</v>
      </c>
      <c r="J19" s="154">
        <v>591</v>
      </c>
      <c r="K19" s="153">
        <f>ROUND(E19*J19,2)</f>
        <v>18566.86</v>
      </c>
      <c r="L19" s="153">
        <v>21</v>
      </c>
      <c r="M19" s="153">
        <f>G19*(1+L19/100)</f>
        <v>0</v>
      </c>
      <c r="N19" s="152">
        <v>0</v>
      </c>
      <c r="O19" s="152">
        <f>ROUND(E19*N19,2)</f>
        <v>0</v>
      </c>
      <c r="P19" s="152">
        <v>0</v>
      </c>
      <c r="Q19" s="152">
        <f>ROUND(E19*P19,2)</f>
        <v>0</v>
      </c>
      <c r="R19" s="153"/>
      <c r="S19" s="153" t="s">
        <v>230</v>
      </c>
      <c r="T19" s="153" t="s">
        <v>230</v>
      </c>
      <c r="U19" s="153">
        <v>0.36499999999999999</v>
      </c>
      <c r="V19" s="153">
        <f>ROUND(E19*U19,2)</f>
        <v>11.47</v>
      </c>
      <c r="W19" s="153"/>
      <c r="X19" s="153" t="s">
        <v>101</v>
      </c>
      <c r="Y19" s="153" t="s">
        <v>102</v>
      </c>
      <c r="Z19" s="143"/>
      <c r="AA19" s="143"/>
      <c r="AB19" s="143"/>
      <c r="AC19" s="143"/>
      <c r="AD19" s="143"/>
      <c r="AE19" s="143"/>
      <c r="AF19" s="143"/>
      <c r="AG19" s="143" t="s">
        <v>103</v>
      </c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2" x14ac:dyDescent="0.25">
      <c r="A20" s="150"/>
      <c r="B20" s="151"/>
      <c r="C20" s="180" t="s">
        <v>115</v>
      </c>
      <c r="D20" s="155"/>
      <c r="E20" s="156">
        <v>27.706800000000001</v>
      </c>
      <c r="F20" s="153"/>
      <c r="G20" s="153"/>
      <c r="H20" s="153"/>
      <c r="I20" s="153"/>
      <c r="J20" s="153"/>
      <c r="K20" s="153"/>
      <c r="L20" s="153"/>
      <c r="M20" s="153"/>
      <c r="N20" s="152"/>
      <c r="O20" s="152"/>
      <c r="P20" s="152"/>
      <c r="Q20" s="152"/>
      <c r="R20" s="153"/>
      <c r="S20" s="153"/>
      <c r="T20" s="153"/>
      <c r="U20" s="153"/>
      <c r="V20" s="153"/>
      <c r="W20" s="153"/>
      <c r="X20" s="153"/>
      <c r="Y20" s="153"/>
      <c r="Z20" s="143"/>
      <c r="AA20" s="143"/>
      <c r="AB20" s="143"/>
      <c r="AC20" s="143"/>
      <c r="AD20" s="143"/>
      <c r="AE20" s="143"/>
      <c r="AF20" s="143"/>
      <c r="AG20" s="143" t="s">
        <v>105</v>
      </c>
      <c r="AH20" s="143">
        <v>0</v>
      </c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3" x14ac:dyDescent="0.25">
      <c r="A21" s="150"/>
      <c r="B21" s="151"/>
      <c r="C21" s="180" t="s">
        <v>116</v>
      </c>
      <c r="D21" s="155"/>
      <c r="E21" s="156">
        <v>3.7092000000000001</v>
      </c>
      <c r="F21" s="153"/>
      <c r="G21" s="153"/>
      <c r="H21" s="153"/>
      <c r="I21" s="153"/>
      <c r="J21" s="153"/>
      <c r="K21" s="153"/>
      <c r="L21" s="153"/>
      <c r="M21" s="153"/>
      <c r="N21" s="152"/>
      <c r="O21" s="152"/>
      <c r="P21" s="152"/>
      <c r="Q21" s="152"/>
      <c r="R21" s="153"/>
      <c r="S21" s="153"/>
      <c r="T21" s="153"/>
      <c r="U21" s="153"/>
      <c r="V21" s="153"/>
      <c r="W21" s="153"/>
      <c r="X21" s="153"/>
      <c r="Y21" s="153"/>
      <c r="Z21" s="143"/>
      <c r="AA21" s="143"/>
      <c r="AB21" s="143"/>
      <c r="AC21" s="143"/>
      <c r="AD21" s="143"/>
      <c r="AE21" s="143"/>
      <c r="AF21" s="143"/>
      <c r="AG21" s="143" t="s">
        <v>105</v>
      </c>
      <c r="AH21" s="143">
        <v>0</v>
      </c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 x14ac:dyDescent="0.25">
      <c r="A22" s="166">
        <v>5</v>
      </c>
      <c r="B22" s="167" t="s">
        <v>117</v>
      </c>
      <c r="C22" s="179" t="s">
        <v>118</v>
      </c>
      <c r="D22" s="168" t="s">
        <v>100</v>
      </c>
      <c r="E22" s="169">
        <v>31.416</v>
      </c>
      <c r="F22" s="170"/>
      <c r="G22" s="171">
        <f>ROUND(E22*F22,2)</f>
        <v>0</v>
      </c>
      <c r="H22" s="154">
        <v>0</v>
      </c>
      <c r="I22" s="153">
        <f>ROUND(E22*H22,2)</f>
        <v>0</v>
      </c>
      <c r="J22" s="154">
        <v>198</v>
      </c>
      <c r="K22" s="153">
        <f>ROUND(E22*J22,2)</f>
        <v>6220.37</v>
      </c>
      <c r="L22" s="153">
        <v>21</v>
      </c>
      <c r="M22" s="153">
        <f>G22*(1+L22/100)</f>
        <v>0</v>
      </c>
      <c r="N22" s="152">
        <v>0</v>
      </c>
      <c r="O22" s="152">
        <f>ROUND(E22*N22,2)</f>
        <v>0</v>
      </c>
      <c r="P22" s="152">
        <v>0</v>
      </c>
      <c r="Q22" s="152">
        <f>ROUND(E22*P22,2)</f>
        <v>0</v>
      </c>
      <c r="R22" s="153"/>
      <c r="S22" s="153" t="s">
        <v>230</v>
      </c>
      <c r="T22" s="153" t="s">
        <v>230</v>
      </c>
      <c r="U22" s="153">
        <v>0.38979999999999998</v>
      </c>
      <c r="V22" s="153">
        <f>ROUND(E22*U22,2)</f>
        <v>12.25</v>
      </c>
      <c r="W22" s="153"/>
      <c r="X22" s="153" t="s">
        <v>101</v>
      </c>
      <c r="Y22" s="153" t="s">
        <v>102</v>
      </c>
      <c r="Z22" s="143"/>
      <c r="AA22" s="143"/>
      <c r="AB22" s="143"/>
      <c r="AC22" s="143"/>
      <c r="AD22" s="143"/>
      <c r="AE22" s="143"/>
      <c r="AF22" s="143"/>
      <c r="AG22" s="143" t="s">
        <v>103</v>
      </c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2" x14ac:dyDescent="0.25">
      <c r="A23" s="150"/>
      <c r="B23" s="151"/>
      <c r="C23" s="180" t="s">
        <v>219</v>
      </c>
      <c r="D23" s="155"/>
      <c r="E23" s="156">
        <v>31.416</v>
      </c>
      <c r="F23" s="153"/>
      <c r="G23" s="153"/>
      <c r="H23" s="153"/>
      <c r="I23" s="153"/>
      <c r="J23" s="153"/>
      <c r="K23" s="153"/>
      <c r="L23" s="153"/>
      <c r="M23" s="153"/>
      <c r="N23" s="152"/>
      <c r="O23" s="152"/>
      <c r="P23" s="152"/>
      <c r="Q23" s="152"/>
      <c r="R23" s="153"/>
      <c r="S23" s="153"/>
      <c r="T23" s="153"/>
      <c r="U23" s="153"/>
      <c r="V23" s="153"/>
      <c r="W23" s="153"/>
      <c r="X23" s="153"/>
      <c r="Y23" s="153"/>
      <c r="Z23" s="143"/>
      <c r="AA23" s="143"/>
      <c r="AB23" s="143"/>
      <c r="AC23" s="143"/>
      <c r="AD23" s="143"/>
      <c r="AE23" s="143"/>
      <c r="AF23" s="143"/>
      <c r="AG23" s="143" t="s">
        <v>105</v>
      </c>
      <c r="AH23" s="143">
        <v>5</v>
      </c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ht="20.399999999999999" outlineLevel="1" x14ac:dyDescent="0.25">
      <c r="A24" s="166">
        <v>6</v>
      </c>
      <c r="B24" s="167" t="s">
        <v>119</v>
      </c>
      <c r="C24" s="179" t="s">
        <v>120</v>
      </c>
      <c r="D24" s="168" t="s">
        <v>121</v>
      </c>
      <c r="E24" s="169">
        <f>SUM(E25:E26)</f>
        <v>653.04</v>
      </c>
      <c r="F24" s="170"/>
      <c r="G24" s="171">
        <f>ROUND(E24*F24,2)</f>
        <v>0</v>
      </c>
      <c r="H24" s="154">
        <v>0</v>
      </c>
      <c r="I24" s="153">
        <f>ROUND(E24*H24,2)</f>
        <v>0</v>
      </c>
      <c r="J24" s="154">
        <v>125.5</v>
      </c>
      <c r="K24" s="153">
        <f>ROUND(E24*J24,2)</f>
        <v>81956.52</v>
      </c>
      <c r="L24" s="153">
        <v>21</v>
      </c>
      <c r="M24" s="153">
        <f>G24*(1+L24/100)</f>
        <v>0</v>
      </c>
      <c r="N24" s="152">
        <v>0</v>
      </c>
      <c r="O24" s="152">
        <f>ROUND(E24*N24,2)</f>
        <v>0</v>
      </c>
      <c r="P24" s="152">
        <v>0</v>
      </c>
      <c r="Q24" s="152">
        <f>ROUND(E24*P24,2)</f>
        <v>0</v>
      </c>
      <c r="R24" s="153"/>
      <c r="S24" s="153" t="s">
        <v>230</v>
      </c>
      <c r="T24" s="153" t="s">
        <v>230</v>
      </c>
      <c r="U24" s="153">
        <v>0.15</v>
      </c>
      <c r="V24" s="153">
        <f>ROUND(E24*U24,2)</f>
        <v>97.96</v>
      </c>
      <c r="W24" s="153"/>
      <c r="X24" s="153" t="s">
        <v>101</v>
      </c>
      <c r="Y24" s="153" t="s">
        <v>102</v>
      </c>
      <c r="Z24" s="143"/>
      <c r="AA24" s="143"/>
      <c r="AB24" s="143"/>
      <c r="AC24" s="143"/>
      <c r="AD24" s="143"/>
      <c r="AE24" s="143"/>
      <c r="AF24" s="143"/>
      <c r="AG24" s="143" t="s">
        <v>103</v>
      </c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2" x14ac:dyDescent="0.25">
      <c r="A25" s="150"/>
      <c r="B25" s="151"/>
      <c r="C25" s="180" t="s">
        <v>122</v>
      </c>
      <c r="D25" s="155"/>
      <c r="E25" s="156">
        <v>293.04000000000002</v>
      </c>
      <c r="F25" s="153"/>
      <c r="G25" s="153"/>
      <c r="H25" s="153"/>
      <c r="I25" s="153"/>
      <c r="J25" s="153"/>
      <c r="K25" s="153"/>
      <c r="L25" s="153"/>
      <c r="M25" s="153"/>
      <c r="N25" s="152"/>
      <c r="O25" s="152"/>
      <c r="P25" s="152"/>
      <c r="Q25" s="152"/>
      <c r="R25" s="153"/>
      <c r="S25" s="153"/>
      <c r="T25" s="153"/>
      <c r="U25" s="153"/>
      <c r="V25" s="153"/>
      <c r="W25" s="153"/>
      <c r="X25" s="153"/>
      <c r="Y25" s="153"/>
      <c r="Z25" s="143"/>
      <c r="AA25" s="143"/>
      <c r="AB25" s="143"/>
      <c r="AC25" s="143"/>
      <c r="AD25" s="143"/>
      <c r="AE25" s="143"/>
      <c r="AF25" s="143"/>
      <c r="AG25" s="143" t="s">
        <v>105</v>
      </c>
      <c r="AH25" s="143">
        <v>0</v>
      </c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3" x14ac:dyDescent="0.25">
      <c r="A26" s="150"/>
      <c r="B26" s="151"/>
      <c r="C26" s="180" t="s">
        <v>123</v>
      </c>
      <c r="D26" s="155"/>
      <c r="E26" s="156">
        <v>360</v>
      </c>
      <c r="F26" s="153"/>
      <c r="G26" s="153"/>
      <c r="H26" s="153"/>
      <c r="I26" s="153"/>
      <c r="J26" s="153"/>
      <c r="K26" s="153"/>
      <c r="L26" s="153"/>
      <c r="M26" s="153"/>
      <c r="N26" s="152"/>
      <c r="O26" s="152"/>
      <c r="P26" s="152"/>
      <c r="Q26" s="152"/>
      <c r="R26" s="153"/>
      <c r="S26" s="153"/>
      <c r="T26" s="153"/>
      <c r="U26" s="153"/>
      <c r="V26" s="153"/>
      <c r="W26" s="153"/>
      <c r="X26" s="153"/>
      <c r="Y26" s="153"/>
      <c r="Z26" s="143"/>
      <c r="AA26" s="143"/>
      <c r="AB26" s="143"/>
      <c r="AC26" s="143"/>
      <c r="AD26" s="143"/>
      <c r="AE26" s="143"/>
      <c r="AF26" s="143"/>
      <c r="AG26" s="143" t="s">
        <v>105</v>
      </c>
      <c r="AH26" s="143">
        <v>0</v>
      </c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 x14ac:dyDescent="0.25">
      <c r="A27" s="166">
        <v>7</v>
      </c>
      <c r="B27" s="167" t="s">
        <v>124</v>
      </c>
      <c r="C27" s="179" t="s">
        <v>125</v>
      </c>
      <c r="D27" s="168" t="s">
        <v>100</v>
      </c>
      <c r="E27" s="169">
        <f>SUM(E28:E30)</f>
        <v>254.2544</v>
      </c>
      <c r="F27" s="170"/>
      <c r="G27" s="171">
        <f>ROUND(E27*F27,2)</f>
        <v>0</v>
      </c>
      <c r="H27" s="154">
        <v>0</v>
      </c>
      <c r="I27" s="153">
        <f>ROUND(E27*H27,2)</f>
        <v>0</v>
      </c>
      <c r="J27" s="154">
        <v>49.4</v>
      </c>
      <c r="K27" s="153">
        <f>ROUND(E27*J27,2)</f>
        <v>12560.17</v>
      </c>
      <c r="L27" s="153">
        <v>21</v>
      </c>
      <c r="M27" s="153">
        <f>G27*(1+L27/100)</f>
        <v>0</v>
      </c>
      <c r="N27" s="152">
        <v>0</v>
      </c>
      <c r="O27" s="152">
        <f>ROUND(E27*N27,2)</f>
        <v>0</v>
      </c>
      <c r="P27" s="152">
        <v>0</v>
      </c>
      <c r="Q27" s="152">
        <f>ROUND(E27*P27,2)</f>
        <v>0</v>
      </c>
      <c r="R27" s="153"/>
      <c r="S27" s="153" t="s">
        <v>230</v>
      </c>
      <c r="T27" s="153" t="s">
        <v>230</v>
      </c>
      <c r="U27" s="153">
        <v>0.09</v>
      </c>
      <c r="V27" s="153">
        <f>ROUND(E27*U27,2)</f>
        <v>22.88</v>
      </c>
      <c r="W27" s="153"/>
      <c r="X27" s="153" t="s">
        <v>101</v>
      </c>
      <c r="Y27" s="153" t="s">
        <v>102</v>
      </c>
      <c r="Z27" s="143"/>
      <c r="AA27" s="143"/>
      <c r="AB27" s="143"/>
      <c r="AC27" s="143"/>
      <c r="AD27" s="143"/>
      <c r="AE27" s="143"/>
      <c r="AF27" s="143"/>
      <c r="AG27" s="143" t="s">
        <v>103</v>
      </c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2" x14ac:dyDescent="0.25">
      <c r="A28" s="150"/>
      <c r="B28" s="151"/>
      <c r="C28" s="180" t="s">
        <v>220</v>
      </c>
      <c r="D28" s="155"/>
      <c r="E28" s="156">
        <v>97.956000000000003</v>
      </c>
      <c r="F28" s="153"/>
      <c r="G28" s="153"/>
      <c r="H28" s="153"/>
      <c r="I28" s="153"/>
      <c r="J28" s="153"/>
      <c r="K28" s="153"/>
      <c r="L28" s="153"/>
      <c r="M28" s="153"/>
      <c r="N28" s="152"/>
      <c r="O28" s="152"/>
      <c r="P28" s="152"/>
      <c r="Q28" s="152"/>
      <c r="R28" s="153"/>
      <c r="S28" s="153"/>
      <c r="T28" s="153"/>
      <c r="U28" s="153"/>
      <c r="V28" s="153"/>
      <c r="W28" s="153"/>
      <c r="X28" s="153"/>
      <c r="Y28" s="153"/>
      <c r="Z28" s="143"/>
      <c r="AA28" s="143"/>
      <c r="AB28" s="143"/>
      <c r="AC28" s="143"/>
      <c r="AD28" s="143"/>
      <c r="AE28" s="143"/>
      <c r="AF28" s="143"/>
      <c r="AG28" s="143" t="s">
        <v>105</v>
      </c>
      <c r="AH28" s="143">
        <v>5</v>
      </c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3" x14ac:dyDescent="0.25">
      <c r="A29" s="150"/>
      <c r="B29" s="151"/>
      <c r="C29" s="180" t="s">
        <v>218</v>
      </c>
      <c r="D29" s="155"/>
      <c r="E29" s="156">
        <v>124.8824</v>
      </c>
      <c r="F29" s="153"/>
      <c r="G29" s="153"/>
      <c r="H29" s="153"/>
      <c r="I29" s="153"/>
      <c r="J29" s="153"/>
      <c r="K29" s="153"/>
      <c r="L29" s="153"/>
      <c r="M29" s="153"/>
      <c r="N29" s="152"/>
      <c r="O29" s="152"/>
      <c r="P29" s="152"/>
      <c r="Q29" s="152"/>
      <c r="R29" s="153"/>
      <c r="S29" s="153"/>
      <c r="T29" s="153"/>
      <c r="U29" s="153"/>
      <c r="V29" s="153"/>
      <c r="W29" s="153"/>
      <c r="X29" s="153"/>
      <c r="Y29" s="153"/>
      <c r="Z29" s="143"/>
      <c r="AA29" s="143"/>
      <c r="AB29" s="143"/>
      <c r="AC29" s="143"/>
      <c r="AD29" s="143"/>
      <c r="AE29" s="143"/>
      <c r="AF29" s="143"/>
      <c r="AG29" s="143" t="s">
        <v>105</v>
      </c>
      <c r="AH29" s="143">
        <v>5</v>
      </c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3" x14ac:dyDescent="0.25">
      <c r="A30" s="150"/>
      <c r="B30" s="151"/>
      <c r="C30" s="180" t="s">
        <v>219</v>
      </c>
      <c r="D30" s="155"/>
      <c r="E30" s="156">
        <v>31.416</v>
      </c>
      <c r="F30" s="153"/>
      <c r="G30" s="153"/>
      <c r="H30" s="153"/>
      <c r="I30" s="153"/>
      <c r="J30" s="153"/>
      <c r="K30" s="153"/>
      <c r="L30" s="153"/>
      <c r="M30" s="153"/>
      <c r="N30" s="152"/>
      <c r="O30" s="152"/>
      <c r="P30" s="152"/>
      <c r="Q30" s="152"/>
      <c r="R30" s="153"/>
      <c r="S30" s="153"/>
      <c r="T30" s="153"/>
      <c r="U30" s="153"/>
      <c r="V30" s="153"/>
      <c r="W30" s="153"/>
      <c r="X30" s="153"/>
      <c r="Y30" s="153"/>
      <c r="Z30" s="143"/>
      <c r="AA30" s="143"/>
      <c r="AB30" s="143"/>
      <c r="AC30" s="143"/>
      <c r="AD30" s="143"/>
      <c r="AE30" s="143"/>
      <c r="AF30" s="143"/>
      <c r="AG30" s="143" t="s">
        <v>105</v>
      </c>
      <c r="AH30" s="143">
        <v>5</v>
      </c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 x14ac:dyDescent="0.25">
      <c r="A31" s="166">
        <v>8</v>
      </c>
      <c r="B31" s="167" t="s">
        <v>126</v>
      </c>
      <c r="C31" s="179" t="s">
        <v>127</v>
      </c>
      <c r="D31" s="168" t="s">
        <v>100</v>
      </c>
      <c r="E31" s="169">
        <v>254.2544</v>
      </c>
      <c r="F31" s="170"/>
      <c r="G31" s="171">
        <f>ROUND(E31*F31,2)</f>
        <v>0</v>
      </c>
      <c r="H31" s="154">
        <v>0</v>
      </c>
      <c r="I31" s="153">
        <f>ROUND(E31*H31,2)</f>
        <v>0</v>
      </c>
      <c r="J31" s="154">
        <v>308</v>
      </c>
      <c r="K31" s="153">
        <f>ROUND(E31*J31,2)</f>
        <v>78310.36</v>
      </c>
      <c r="L31" s="153">
        <v>21</v>
      </c>
      <c r="M31" s="153">
        <f>G31*(1+L31/100)</f>
        <v>0</v>
      </c>
      <c r="N31" s="152">
        <v>0</v>
      </c>
      <c r="O31" s="152">
        <f>ROUND(E31*N31,2)</f>
        <v>0</v>
      </c>
      <c r="P31" s="152">
        <v>0</v>
      </c>
      <c r="Q31" s="152">
        <f>ROUND(E31*P31,2)</f>
        <v>0</v>
      </c>
      <c r="R31" s="153"/>
      <c r="S31" s="153" t="s">
        <v>230</v>
      </c>
      <c r="T31" s="153" t="s">
        <v>230</v>
      </c>
      <c r="U31" s="153">
        <v>0.65200000000000002</v>
      </c>
      <c r="V31" s="153">
        <f>ROUND(E31*U31,2)</f>
        <v>165.77</v>
      </c>
      <c r="W31" s="153"/>
      <c r="X31" s="153" t="s">
        <v>101</v>
      </c>
      <c r="Y31" s="153" t="s">
        <v>102</v>
      </c>
      <c r="Z31" s="143"/>
      <c r="AA31" s="143"/>
      <c r="AB31" s="143"/>
      <c r="AC31" s="143"/>
      <c r="AD31" s="143"/>
      <c r="AE31" s="143"/>
      <c r="AF31" s="143"/>
      <c r="AG31" s="143" t="s">
        <v>103</v>
      </c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 outlineLevel="2" x14ac:dyDescent="0.25">
      <c r="A32" s="150"/>
      <c r="B32" s="151"/>
      <c r="C32" s="180" t="s">
        <v>221</v>
      </c>
      <c r="D32" s="155"/>
      <c r="E32" s="156">
        <v>254.2544</v>
      </c>
      <c r="F32" s="153"/>
      <c r="G32" s="153"/>
      <c r="H32" s="153"/>
      <c r="I32" s="153"/>
      <c r="J32" s="153"/>
      <c r="K32" s="153"/>
      <c r="L32" s="153"/>
      <c r="M32" s="153"/>
      <c r="N32" s="152"/>
      <c r="O32" s="152"/>
      <c r="P32" s="152"/>
      <c r="Q32" s="152"/>
      <c r="R32" s="153"/>
      <c r="S32" s="153"/>
      <c r="T32" s="153"/>
      <c r="U32" s="153"/>
      <c r="V32" s="153"/>
      <c r="W32" s="153"/>
      <c r="X32" s="153"/>
      <c r="Y32" s="153"/>
      <c r="Z32" s="143"/>
      <c r="AA32" s="143"/>
      <c r="AB32" s="143"/>
      <c r="AC32" s="143"/>
      <c r="AD32" s="143"/>
      <c r="AE32" s="143"/>
      <c r="AF32" s="143"/>
      <c r="AG32" s="143" t="s">
        <v>105</v>
      </c>
      <c r="AH32" s="143">
        <v>5</v>
      </c>
      <c r="AI32" s="143"/>
      <c r="AJ32" s="143"/>
      <c r="AK32" s="143"/>
      <c r="AL32" s="143"/>
      <c r="AM32" s="143"/>
      <c r="AN32" s="143"/>
      <c r="AO32" s="143"/>
      <c r="AP32" s="143"/>
      <c r="AQ32" s="143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3"/>
      <c r="BD32" s="143"/>
      <c r="BE32" s="143"/>
      <c r="BF32" s="143"/>
      <c r="BG32" s="143"/>
      <c r="BH32" s="143"/>
    </row>
    <row r="33" spans="1:60" outlineLevel="1" x14ac:dyDescent="0.25">
      <c r="A33" s="166">
        <v>9</v>
      </c>
      <c r="B33" s="167" t="s">
        <v>128</v>
      </c>
      <c r="C33" s="179" t="s">
        <v>129</v>
      </c>
      <c r="D33" s="168" t="s">
        <v>100</v>
      </c>
      <c r="E33" s="169">
        <v>254.2544</v>
      </c>
      <c r="F33" s="170"/>
      <c r="G33" s="171">
        <f>ROUND(E33*F33,2)</f>
        <v>0</v>
      </c>
      <c r="H33" s="154">
        <v>0</v>
      </c>
      <c r="I33" s="153">
        <f>ROUND(E33*H33,2)</f>
        <v>0</v>
      </c>
      <c r="J33" s="154">
        <v>296.5</v>
      </c>
      <c r="K33" s="153">
        <f>ROUND(E33*J33,2)</f>
        <v>75386.429999999993</v>
      </c>
      <c r="L33" s="153">
        <v>21</v>
      </c>
      <c r="M33" s="153">
        <f>G33*(1+L33/100)</f>
        <v>0</v>
      </c>
      <c r="N33" s="152">
        <v>0</v>
      </c>
      <c r="O33" s="152">
        <f>ROUND(E33*N33,2)</f>
        <v>0</v>
      </c>
      <c r="P33" s="152">
        <v>0</v>
      </c>
      <c r="Q33" s="152">
        <f>ROUND(E33*P33,2)</f>
        <v>0</v>
      </c>
      <c r="R33" s="153"/>
      <c r="S33" s="153" t="s">
        <v>230</v>
      </c>
      <c r="T33" s="153" t="s">
        <v>230</v>
      </c>
      <c r="U33" s="153">
        <v>1.0999999999999999E-2</v>
      </c>
      <c r="V33" s="153">
        <f>ROUND(E33*U33,2)</f>
        <v>2.8</v>
      </c>
      <c r="W33" s="153"/>
      <c r="X33" s="153" t="s">
        <v>101</v>
      </c>
      <c r="Y33" s="153" t="s">
        <v>102</v>
      </c>
      <c r="Z33" s="143"/>
      <c r="AA33" s="143"/>
      <c r="AB33" s="143"/>
      <c r="AC33" s="143"/>
      <c r="AD33" s="143"/>
      <c r="AE33" s="143"/>
      <c r="AF33" s="143"/>
      <c r="AG33" s="143" t="s">
        <v>103</v>
      </c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3"/>
      <c r="BD33" s="143"/>
      <c r="BE33" s="143"/>
      <c r="BF33" s="143"/>
      <c r="BG33" s="143"/>
      <c r="BH33" s="143"/>
    </row>
    <row r="34" spans="1:60" outlineLevel="2" x14ac:dyDescent="0.25">
      <c r="A34" s="150"/>
      <c r="B34" s="151"/>
      <c r="C34" s="180" t="s">
        <v>222</v>
      </c>
      <c r="D34" s="155"/>
      <c r="E34" s="156">
        <v>254.2544</v>
      </c>
      <c r="F34" s="153"/>
      <c r="G34" s="153"/>
      <c r="H34" s="153"/>
      <c r="I34" s="153"/>
      <c r="J34" s="153"/>
      <c r="K34" s="153"/>
      <c r="L34" s="153"/>
      <c r="M34" s="153"/>
      <c r="N34" s="152"/>
      <c r="O34" s="152"/>
      <c r="P34" s="152"/>
      <c r="Q34" s="152"/>
      <c r="R34" s="153"/>
      <c r="S34" s="153"/>
      <c r="T34" s="153"/>
      <c r="U34" s="153"/>
      <c r="V34" s="153"/>
      <c r="W34" s="153"/>
      <c r="X34" s="153"/>
      <c r="Y34" s="153"/>
      <c r="Z34" s="143"/>
      <c r="AA34" s="143"/>
      <c r="AB34" s="143"/>
      <c r="AC34" s="143"/>
      <c r="AD34" s="143"/>
      <c r="AE34" s="143"/>
      <c r="AF34" s="143"/>
      <c r="AG34" s="143" t="s">
        <v>105</v>
      </c>
      <c r="AH34" s="143">
        <v>5</v>
      </c>
      <c r="AI34" s="143"/>
      <c r="AJ34" s="143"/>
      <c r="AK34" s="143"/>
      <c r="AL34" s="143"/>
      <c r="AM34" s="143"/>
      <c r="AN34" s="143"/>
      <c r="AO34" s="143"/>
      <c r="AP34" s="143"/>
      <c r="AQ34" s="143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3"/>
      <c r="BD34" s="143"/>
      <c r="BE34" s="143"/>
      <c r="BF34" s="143"/>
      <c r="BG34" s="143"/>
      <c r="BH34" s="143"/>
    </row>
    <row r="35" spans="1:60" outlineLevel="1" x14ac:dyDescent="0.25">
      <c r="A35" s="166">
        <v>10</v>
      </c>
      <c r="B35" s="167" t="s">
        <v>131</v>
      </c>
      <c r="C35" s="179" t="s">
        <v>132</v>
      </c>
      <c r="D35" s="168" t="s">
        <v>100</v>
      </c>
      <c r="E35" s="169">
        <v>2542.5439999999999</v>
      </c>
      <c r="F35" s="170"/>
      <c r="G35" s="171">
        <f>ROUND(E35*F35,2)</f>
        <v>0</v>
      </c>
      <c r="H35" s="154">
        <v>0</v>
      </c>
      <c r="I35" s="153">
        <f>ROUND(E35*H35,2)</f>
        <v>0</v>
      </c>
      <c r="J35" s="154">
        <v>23.9</v>
      </c>
      <c r="K35" s="153">
        <f>ROUND(E35*J35,2)</f>
        <v>60766.8</v>
      </c>
      <c r="L35" s="153">
        <v>21</v>
      </c>
      <c r="M35" s="153">
        <f>G35*(1+L35/100)</f>
        <v>0</v>
      </c>
      <c r="N35" s="152">
        <v>0</v>
      </c>
      <c r="O35" s="152">
        <f>ROUND(E35*N35,2)</f>
        <v>0</v>
      </c>
      <c r="P35" s="152">
        <v>0</v>
      </c>
      <c r="Q35" s="152">
        <f>ROUND(E35*P35,2)</f>
        <v>0</v>
      </c>
      <c r="R35" s="153"/>
      <c r="S35" s="153" t="s">
        <v>230</v>
      </c>
      <c r="T35" s="153" t="s">
        <v>230</v>
      </c>
      <c r="U35" s="153">
        <v>0</v>
      </c>
      <c r="V35" s="153">
        <f>ROUND(E35*U35,2)</f>
        <v>0</v>
      </c>
      <c r="W35" s="153"/>
      <c r="X35" s="153" t="s">
        <v>101</v>
      </c>
      <c r="Y35" s="153" t="s">
        <v>102</v>
      </c>
      <c r="Z35" s="143"/>
      <c r="AA35" s="143"/>
      <c r="AB35" s="143"/>
      <c r="AC35" s="143"/>
      <c r="AD35" s="143"/>
      <c r="AE35" s="143"/>
      <c r="AF35" s="143"/>
      <c r="AG35" s="143" t="s">
        <v>103</v>
      </c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</row>
    <row r="36" spans="1:60" outlineLevel="2" x14ac:dyDescent="0.25">
      <c r="A36" s="150"/>
      <c r="B36" s="151"/>
      <c r="C36" s="180" t="s">
        <v>223</v>
      </c>
      <c r="D36" s="155"/>
      <c r="E36" s="156">
        <v>2542.5439999999999</v>
      </c>
      <c r="F36" s="153"/>
      <c r="G36" s="153"/>
      <c r="H36" s="153"/>
      <c r="I36" s="153"/>
      <c r="J36" s="153"/>
      <c r="K36" s="153"/>
      <c r="L36" s="153"/>
      <c r="M36" s="153"/>
      <c r="N36" s="152"/>
      <c r="O36" s="152"/>
      <c r="P36" s="152"/>
      <c r="Q36" s="152"/>
      <c r="R36" s="153"/>
      <c r="S36" s="153"/>
      <c r="T36" s="153"/>
      <c r="U36" s="153"/>
      <c r="V36" s="153"/>
      <c r="W36" s="153"/>
      <c r="X36" s="153"/>
      <c r="Y36" s="153"/>
      <c r="Z36" s="143"/>
      <c r="AA36" s="143"/>
      <c r="AB36" s="143"/>
      <c r="AC36" s="143"/>
      <c r="AD36" s="143"/>
      <c r="AE36" s="143"/>
      <c r="AF36" s="143"/>
      <c r="AG36" s="143" t="s">
        <v>105</v>
      </c>
      <c r="AH36" s="143">
        <v>5</v>
      </c>
      <c r="AI36" s="143"/>
      <c r="AJ36" s="143"/>
      <c r="AK36" s="143"/>
      <c r="AL36" s="143"/>
      <c r="AM36" s="143"/>
      <c r="AN36" s="143"/>
      <c r="AO36" s="143"/>
      <c r="AP36" s="143"/>
      <c r="AQ36" s="143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3"/>
      <c r="BD36" s="143"/>
      <c r="BE36" s="143"/>
      <c r="BF36" s="143"/>
      <c r="BG36" s="143"/>
      <c r="BH36" s="143"/>
    </row>
    <row r="37" spans="1:60" outlineLevel="1" x14ac:dyDescent="0.25">
      <c r="A37" s="166">
        <v>11</v>
      </c>
      <c r="B37" s="167" t="s">
        <v>133</v>
      </c>
      <c r="C37" s="179" t="s">
        <v>134</v>
      </c>
      <c r="D37" s="168" t="s">
        <v>100</v>
      </c>
      <c r="E37" s="169">
        <v>254.2544</v>
      </c>
      <c r="F37" s="170"/>
      <c r="G37" s="171">
        <f>ROUND(E37*F37,2)</f>
        <v>0</v>
      </c>
      <c r="H37" s="154">
        <v>0</v>
      </c>
      <c r="I37" s="153">
        <f>ROUND(E37*H37,2)</f>
        <v>0</v>
      </c>
      <c r="J37" s="154">
        <v>513</v>
      </c>
      <c r="K37" s="153">
        <f>ROUND(E37*J37,2)</f>
        <v>130432.51</v>
      </c>
      <c r="L37" s="153">
        <v>21</v>
      </c>
      <c r="M37" s="153">
        <f>G37*(1+L37/100)</f>
        <v>0</v>
      </c>
      <c r="N37" s="152">
        <v>0</v>
      </c>
      <c r="O37" s="152">
        <f>ROUND(E37*N37,2)</f>
        <v>0</v>
      </c>
      <c r="P37" s="152">
        <v>0</v>
      </c>
      <c r="Q37" s="152">
        <f>ROUND(E37*P37,2)</f>
        <v>0</v>
      </c>
      <c r="R37" s="153"/>
      <c r="S37" s="153" t="s">
        <v>230</v>
      </c>
      <c r="T37" s="153" t="s">
        <v>230</v>
      </c>
      <c r="U37" s="153">
        <v>0</v>
      </c>
      <c r="V37" s="153">
        <f>ROUND(E37*U37,2)</f>
        <v>0</v>
      </c>
      <c r="W37" s="153"/>
      <c r="X37" s="153" t="s">
        <v>101</v>
      </c>
      <c r="Y37" s="153" t="s">
        <v>102</v>
      </c>
      <c r="Z37" s="143"/>
      <c r="AA37" s="143"/>
      <c r="AB37" s="143"/>
      <c r="AC37" s="143"/>
      <c r="AD37" s="143"/>
      <c r="AE37" s="143"/>
      <c r="AF37" s="143"/>
      <c r="AG37" s="143" t="s">
        <v>103</v>
      </c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</row>
    <row r="38" spans="1:60" outlineLevel="2" x14ac:dyDescent="0.25">
      <c r="A38" s="150"/>
      <c r="B38" s="151"/>
      <c r="C38" s="180" t="s">
        <v>130</v>
      </c>
      <c r="D38" s="155"/>
      <c r="E38" s="156">
        <v>254.2544</v>
      </c>
      <c r="F38" s="153"/>
      <c r="G38" s="153"/>
      <c r="H38" s="153"/>
      <c r="I38" s="153"/>
      <c r="J38" s="153"/>
      <c r="K38" s="153"/>
      <c r="L38" s="153"/>
      <c r="M38" s="153"/>
      <c r="N38" s="152"/>
      <c r="O38" s="152"/>
      <c r="P38" s="152"/>
      <c r="Q38" s="152"/>
      <c r="R38" s="153"/>
      <c r="S38" s="153"/>
      <c r="T38" s="153"/>
      <c r="U38" s="153"/>
      <c r="V38" s="153"/>
      <c r="W38" s="153"/>
      <c r="X38" s="153"/>
      <c r="Y38" s="153"/>
      <c r="Z38" s="143"/>
      <c r="AA38" s="143"/>
      <c r="AB38" s="143"/>
      <c r="AC38" s="143"/>
      <c r="AD38" s="143"/>
      <c r="AE38" s="143"/>
      <c r="AF38" s="143"/>
      <c r="AG38" s="143" t="s">
        <v>105</v>
      </c>
      <c r="AH38" s="143">
        <v>5</v>
      </c>
      <c r="AI38" s="143"/>
      <c r="AJ38" s="143"/>
      <c r="AK38" s="143"/>
      <c r="AL38" s="143"/>
      <c r="AM38" s="143"/>
      <c r="AN38" s="143"/>
      <c r="AO38" s="143"/>
      <c r="AP38" s="143"/>
      <c r="AQ38" s="143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3"/>
      <c r="BD38" s="143"/>
      <c r="BE38" s="143"/>
      <c r="BF38" s="143"/>
      <c r="BG38" s="143"/>
      <c r="BH38" s="143"/>
    </row>
    <row r="39" spans="1:60" x14ac:dyDescent="0.25">
      <c r="A39" s="159" t="s">
        <v>96</v>
      </c>
      <c r="B39" s="160" t="s">
        <v>58</v>
      </c>
      <c r="C39" s="178" t="s">
        <v>59</v>
      </c>
      <c r="D39" s="161"/>
      <c r="E39" s="162"/>
      <c r="F39" s="163"/>
      <c r="G39" s="164">
        <f>SUM(G40:G54)</f>
        <v>0</v>
      </c>
      <c r="H39" s="158"/>
      <c r="I39" s="158">
        <f>SUM(I40:I56)</f>
        <v>67823.679999999993</v>
      </c>
      <c r="J39" s="158"/>
      <c r="K39" s="158">
        <f>SUM(K40:K56)</f>
        <v>43309.21</v>
      </c>
      <c r="L39" s="158"/>
      <c r="M39" s="158">
        <f>SUM(M40:M56)</f>
        <v>0</v>
      </c>
      <c r="N39" s="157"/>
      <c r="O39" s="157">
        <f>SUM(O40:O56)</f>
        <v>82.86999999999999</v>
      </c>
      <c r="P39" s="157"/>
      <c r="Q39" s="157">
        <f>SUM(Q40:Q56)</f>
        <v>0</v>
      </c>
      <c r="R39" s="158"/>
      <c r="S39" s="158"/>
      <c r="T39" s="158"/>
      <c r="U39" s="158"/>
      <c r="V39" s="158">
        <f>SUM(V40:V56)</f>
        <v>81.850000000000009</v>
      </c>
      <c r="W39" s="158"/>
      <c r="X39" s="158"/>
      <c r="Y39" s="158"/>
      <c r="AG39" t="s">
        <v>97</v>
      </c>
    </row>
    <row r="40" spans="1:60" outlineLevel="1" x14ac:dyDescent="0.25">
      <c r="A40" s="166">
        <v>12</v>
      </c>
      <c r="B40" s="167" t="s">
        <v>135</v>
      </c>
      <c r="C40" s="179" t="s">
        <v>136</v>
      </c>
      <c r="D40" s="168" t="s">
        <v>100</v>
      </c>
      <c r="E40" s="169">
        <f>SUM(E42:E43)</f>
        <v>26.656000000000002</v>
      </c>
      <c r="F40" s="170"/>
      <c r="G40" s="171">
        <f>ROUND(E40*F40,2)</f>
        <v>0</v>
      </c>
      <c r="H40" s="154">
        <v>1501.61</v>
      </c>
      <c r="I40" s="153">
        <f>ROUND(E40*H40,2)</f>
        <v>40026.92</v>
      </c>
      <c r="J40" s="154">
        <v>1293.3900000000001</v>
      </c>
      <c r="K40" s="153">
        <f>ROUND(E40*J40,2)</f>
        <v>34476.6</v>
      </c>
      <c r="L40" s="153">
        <v>21</v>
      </c>
      <c r="M40" s="153">
        <f>G40*(1+L40/100)</f>
        <v>0</v>
      </c>
      <c r="N40" s="152">
        <v>2.4777</v>
      </c>
      <c r="O40" s="152">
        <f>ROUND(E40*N40,2)</f>
        <v>66.05</v>
      </c>
      <c r="P40" s="152">
        <v>0</v>
      </c>
      <c r="Q40" s="152">
        <f>ROUND(E40*P40,2)</f>
        <v>0</v>
      </c>
      <c r="R40" s="153"/>
      <c r="S40" s="153" t="s">
        <v>230</v>
      </c>
      <c r="T40" s="153" t="s">
        <v>230</v>
      </c>
      <c r="U40" s="153">
        <v>2.62</v>
      </c>
      <c r="V40" s="153">
        <f>ROUND(E40*U40,2)</f>
        <v>69.84</v>
      </c>
      <c r="W40" s="153"/>
      <c r="X40" s="153" t="s">
        <v>101</v>
      </c>
      <c r="Y40" s="153" t="s">
        <v>102</v>
      </c>
      <c r="Z40" s="143"/>
      <c r="AA40" s="143"/>
      <c r="AB40" s="143"/>
      <c r="AC40" s="143"/>
      <c r="AD40" s="143"/>
      <c r="AE40" s="143"/>
      <c r="AF40" s="143"/>
      <c r="AG40" s="143" t="s">
        <v>103</v>
      </c>
      <c r="AH40" s="143"/>
      <c r="AI40" s="143"/>
      <c r="AJ40" s="143"/>
      <c r="AK40" s="143"/>
      <c r="AL40" s="143"/>
      <c r="AM40" s="143"/>
      <c r="AN40" s="143"/>
      <c r="AO40" s="143"/>
      <c r="AP40" s="143"/>
      <c r="AQ40" s="143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3"/>
      <c r="BD40" s="143"/>
      <c r="BE40" s="143"/>
      <c r="BF40" s="143"/>
      <c r="BG40" s="143"/>
      <c r="BH40" s="143"/>
    </row>
    <row r="41" spans="1:60" outlineLevel="2" x14ac:dyDescent="0.25">
      <c r="A41" s="150"/>
      <c r="B41" s="151"/>
      <c r="C41" s="267" t="s">
        <v>137</v>
      </c>
      <c r="D41" s="268"/>
      <c r="E41" s="268"/>
      <c r="F41" s="268"/>
      <c r="G41" s="268"/>
      <c r="H41" s="153"/>
      <c r="I41" s="153"/>
      <c r="J41" s="153"/>
      <c r="K41" s="153"/>
      <c r="L41" s="153"/>
      <c r="M41" s="153"/>
      <c r="N41" s="152"/>
      <c r="O41" s="152"/>
      <c r="P41" s="152"/>
      <c r="Q41" s="152"/>
      <c r="R41" s="153"/>
      <c r="S41" s="153"/>
      <c r="T41" s="153"/>
      <c r="U41" s="153"/>
      <c r="V41" s="153"/>
      <c r="W41" s="153"/>
      <c r="X41" s="153"/>
      <c r="Y41" s="153"/>
      <c r="Z41" s="143"/>
      <c r="AA41" s="143"/>
      <c r="AB41" s="143"/>
      <c r="AC41" s="143"/>
      <c r="AD41" s="143"/>
      <c r="AE41" s="143"/>
      <c r="AF41" s="143"/>
      <c r="AG41" s="143" t="s">
        <v>138</v>
      </c>
      <c r="AH41" s="143"/>
      <c r="AI41" s="143"/>
      <c r="AJ41" s="143"/>
      <c r="AK41" s="143"/>
      <c r="AL41" s="143"/>
      <c r="AM41" s="143"/>
      <c r="AN41" s="143"/>
      <c r="AO41" s="143"/>
      <c r="AP41" s="143"/>
      <c r="AQ41" s="143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3"/>
      <c r="BD41" s="143"/>
      <c r="BE41" s="143"/>
      <c r="BF41" s="143"/>
      <c r="BG41" s="143"/>
      <c r="BH41" s="143"/>
    </row>
    <row r="42" spans="1:60" outlineLevel="2" x14ac:dyDescent="0.25">
      <c r="A42" s="150"/>
      <c r="B42" s="151"/>
      <c r="C42" s="180" t="s">
        <v>139</v>
      </c>
      <c r="D42" s="155"/>
      <c r="E42" s="156">
        <v>23.508800000000001</v>
      </c>
      <c r="F42" s="153"/>
      <c r="G42" s="153"/>
      <c r="H42" s="153"/>
      <c r="I42" s="153"/>
      <c r="J42" s="153"/>
      <c r="K42" s="153"/>
      <c r="L42" s="153"/>
      <c r="M42" s="153"/>
      <c r="N42" s="152"/>
      <c r="O42" s="152"/>
      <c r="P42" s="152"/>
      <c r="Q42" s="152"/>
      <c r="R42" s="153"/>
      <c r="S42" s="153"/>
      <c r="T42" s="153"/>
      <c r="U42" s="153"/>
      <c r="V42" s="153"/>
      <c r="W42" s="153"/>
      <c r="X42" s="153"/>
      <c r="Y42" s="153"/>
      <c r="Z42" s="143"/>
      <c r="AA42" s="143"/>
      <c r="AB42" s="143"/>
      <c r="AC42" s="143"/>
      <c r="AD42" s="143"/>
      <c r="AE42" s="143"/>
      <c r="AF42" s="143"/>
      <c r="AG42" s="143" t="s">
        <v>105</v>
      </c>
      <c r="AH42" s="143">
        <v>0</v>
      </c>
      <c r="AI42" s="143"/>
      <c r="AJ42" s="143"/>
      <c r="AK42" s="143"/>
      <c r="AL42" s="143"/>
      <c r="AM42" s="143"/>
      <c r="AN42" s="143"/>
      <c r="AO42" s="143"/>
      <c r="AP42" s="143"/>
      <c r="AQ42" s="143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3"/>
      <c r="BD42" s="143"/>
      <c r="BE42" s="143"/>
      <c r="BF42" s="143"/>
      <c r="BG42" s="143"/>
      <c r="BH42" s="143"/>
    </row>
    <row r="43" spans="1:60" outlineLevel="3" x14ac:dyDescent="0.25">
      <c r="A43" s="150"/>
      <c r="B43" s="151"/>
      <c r="C43" s="180" t="s">
        <v>140</v>
      </c>
      <c r="D43" s="155"/>
      <c r="E43" s="156">
        <v>3.1472000000000002</v>
      </c>
      <c r="F43" s="153"/>
      <c r="G43" s="153"/>
      <c r="H43" s="153"/>
      <c r="I43" s="153"/>
      <c r="J43" s="153"/>
      <c r="K43" s="153"/>
      <c r="L43" s="153"/>
      <c r="M43" s="153"/>
      <c r="N43" s="152"/>
      <c r="O43" s="152"/>
      <c r="P43" s="152"/>
      <c r="Q43" s="152"/>
      <c r="R43" s="153"/>
      <c r="S43" s="153"/>
      <c r="T43" s="153"/>
      <c r="U43" s="153"/>
      <c r="V43" s="153"/>
      <c r="W43" s="153"/>
      <c r="X43" s="153"/>
      <c r="Y43" s="153"/>
      <c r="Z43" s="143"/>
      <c r="AA43" s="143"/>
      <c r="AB43" s="143"/>
      <c r="AC43" s="143"/>
      <c r="AD43" s="143"/>
      <c r="AE43" s="143"/>
      <c r="AF43" s="143"/>
      <c r="AG43" s="143" t="s">
        <v>105</v>
      </c>
      <c r="AH43" s="143">
        <v>0</v>
      </c>
      <c r="AI43" s="143"/>
      <c r="AJ43" s="143"/>
      <c r="AK43" s="143"/>
      <c r="AL43" s="143"/>
      <c r="AM43" s="143"/>
      <c r="AN43" s="143"/>
      <c r="AO43" s="143"/>
      <c r="AP43" s="143"/>
      <c r="AQ43" s="143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3"/>
      <c r="BD43" s="143"/>
      <c r="BE43" s="143"/>
      <c r="BF43" s="143"/>
      <c r="BG43" s="143"/>
      <c r="BH43" s="143"/>
    </row>
    <row r="44" spans="1:60" outlineLevel="1" x14ac:dyDescent="0.25">
      <c r="A44" s="166">
        <v>13</v>
      </c>
      <c r="B44" s="167" t="s">
        <v>141</v>
      </c>
      <c r="C44" s="179" t="s">
        <v>142</v>
      </c>
      <c r="D44" s="168" t="s">
        <v>100</v>
      </c>
      <c r="E44" s="169">
        <f>SUM(E45:E46)</f>
        <v>4.7600000000000007</v>
      </c>
      <c r="F44" s="170"/>
      <c r="G44" s="171">
        <f>ROUND(E44*F44,2)</f>
        <v>0</v>
      </c>
      <c r="H44" s="154">
        <v>761.75</v>
      </c>
      <c r="I44" s="153">
        <f>ROUND(E44*H44,2)</f>
        <v>3625.93</v>
      </c>
      <c r="J44" s="154">
        <v>560.25</v>
      </c>
      <c r="K44" s="153">
        <f>ROUND(E44*J44,2)</f>
        <v>2666.79</v>
      </c>
      <c r="L44" s="153">
        <v>21</v>
      </c>
      <c r="M44" s="153">
        <f>G44*(1+L44/100)</f>
        <v>0</v>
      </c>
      <c r="N44" s="152">
        <v>1.7034</v>
      </c>
      <c r="O44" s="152">
        <f>ROUND(E44*N44,2)</f>
        <v>8.11</v>
      </c>
      <c r="P44" s="152">
        <v>0</v>
      </c>
      <c r="Q44" s="152">
        <f>ROUND(E44*P44,2)</f>
        <v>0</v>
      </c>
      <c r="R44" s="153"/>
      <c r="S44" s="153" t="s">
        <v>230</v>
      </c>
      <c r="T44" s="153" t="s">
        <v>230</v>
      </c>
      <c r="U44" s="153">
        <v>1.3</v>
      </c>
      <c r="V44" s="153">
        <f>ROUND(E44*U44,2)</f>
        <v>6.19</v>
      </c>
      <c r="W44" s="153"/>
      <c r="X44" s="153" t="s">
        <v>101</v>
      </c>
      <c r="Y44" s="153" t="s">
        <v>102</v>
      </c>
      <c r="Z44" s="143"/>
      <c r="AA44" s="143"/>
      <c r="AB44" s="143"/>
      <c r="AC44" s="143"/>
      <c r="AD44" s="143"/>
      <c r="AE44" s="143"/>
      <c r="AF44" s="143"/>
      <c r="AG44" s="143" t="s">
        <v>103</v>
      </c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</row>
    <row r="45" spans="1:60" outlineLevel="2" x14ac:dyDescent="0.25">
      <c r="A45" s="150"/>
      <c r="B45" s="151"/>
      <c r="C45" s="180" t="s">
        <v>143</v>
      </c>
      <c r="D45" s="155"/>
      <c r="E45" s="156">
        <v>4.1980000000000004</v>
      </c>
      <c r="F45" s="153"/>
      <c r="G45" s="153"/>
      <c r="H45" s="153"/>
      <c r="I45" s="153"/>
      <c r="J45" s="153"/>
      <c r="K45" s="153"/>
      <c r="L45" s="153"/>
      <c r="M45" s="153"/>
      <c r="N45" s="152"/>
      <c r="O45" s="152"/>
      <c r="P45" s="152"/>
      <c r="Q45" s="152"/>
      <c r="R45" s="153"/>
      <c r="S45" s="153"/>
      <c r="T45" s="153"/>
      <c r="U45" s="153"/>
      <c r="V45" s="153"/>
      <c r="W45" s="153"/>
      <c r="X45" s="153"/>
      <c r="Y45" s="153"/>
      <c r="Z45" s="143"/>
      <c r="AA45" s="143"/>
      <c r="AB45" s="143"/>
      <c r="AC45" s="143"/>
      <c r="AD45" s="143"/>
      <c r="AE45" s="143"/>
      <c r="AF45" s="143"/>
      <c r="AG45" s="143" t="s">
        <v>105</v>
      </c>
      <c r="AH45" s="143">
        <v>0</v>
      </c>
      <c r="AI45" s="143"/>
      <c r="AJ45" s="143"/>
      <c r="AK45" s="143"/>
      <c r="AL45" s="143"/>
      <c r="AM45" s="143"/>
      <c r="AN45" s="143"/>
      <c r="AO45" s="143"/>
      <c r="AP45" s="143"/>
      <c r="AQ45" s="143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3"/>
      <c r="BD45" s="143"/>
      <c r="BE45" s="143"/>
      <c r="BF45" s="143"/>
      <c r="BG45" s="143"/>
      <c r="BH45" s="143"/>
    </row>
    <row r="46" spans="1:60" outlineLevel="3" x14ac:dyDescent="0.25">
      <c r="A46" s="150"/>
      <c r="B46" s="151"/>
      <c r="C46" s="180" t="s">
        <v>144</v>
      </c>
      <c r="D46" s="155"/>
      <c r="E46" s="156">
        <v>0.56200000000000006</v>
      </c>
      <c r="F46" s="153"/>
      <c r="G46" s="153"/>
      <c r="H46" s="153"/>
      <c r="I46" s="153"/>
      <c r="J46" s="153"/>
      <c r="K46" s="153"/>
      <c r="L46" s="153"/>
      <c r="M46" s="153"/>
      <c r="N46" s="152"/>
      <c r="O46" s="152"/>
      <c r="P46" s="152"/>
      <c r="Q46" s="152"/>
      <c r="R46" s="153"/>
      <c r="S46" s="153"/>
      <c r="T46" s="153"/>
      <c r="U46" s="153"/>
      <c r="V46" s="153"/>
      <c r="W46" s="153"/>
      <c r="X46" s="153"/>
      <c r="Y46" s="153"/>
      <c r="Z46" s="143"/>
      <c r="AA46" s="143"/>
      <c r="AB46" s="143"/>
      <c r="AC46" s="143"/>
      <c r="AD46" s="143"/>
      <c r="AE46" s="143"/>
      <c r="AF46" s="143"/>
      <c r="AG46" s="143" t="s">
        <v>105</v>
      </c>
      <c r="AH46" s="143">
        <v>0</v>
      </c>
      <c r="AI46" s="143"/>
      <c r="AJ46" s="143"/>
      <c r="AK46" s="143"/>
      <c r="AL46" s="143"/>
      <c r="AM46" s="143"/>
      <c r="AN46" s="143"/>
      <c r="AO46" s="143"/>
      <c r="AP46" s="143"/>
      <c r="AQ46" s="143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3"/>
      <c r="BD46" s="143"/>
      <c r="BE46" s="143"/>
      <c r="BF46" s="143"/>
      <c r="BG46" s="143"/>
      <c r="BH46" s="143"/>
    </row>
    <row r="47" spans="1:60" outlineLevel="1" x14ac:dyDescent="0.25">
      <c r="A47" s="166">
        <v>14</v>
      </c>
      <c r="B47" s="167" t="s">
        <v>145</v>
      </c>
      <c r="C47" s="179" t="s">
        <v>146</v>
      </c>
      <c r="D47" s="168" t="s">
        <v>147</v>
      </c>
      <c r="E47" s="169">
        <f>SUM(E48:E49)</f>
        <v>119</v>
      </c>
      <c r="F47" s="170"/>
      <c r="G47" s="171">
        <f>ROUND(E47*F47,2)</f>
        <v>0</v>
      </c>
      <c r="H47" s="154">
        <v>0</v>
      </c>
      <c r="I47" s="153">
        <f>ROUND(E47*H47,2)</f>
        <v>0</v>
      </c>
      <c r="J47" s="154">
        <v>19</v>
      </c>
      <c r="K47" s="153">
        <f>ROUND(E47*J47,2)</f>
        <v>2261</v>
      </c>
      <c r="L47" s="153">
        <v>21</v>
      </c>
      <c r="M47" s="153">
        <f>G47*(1+L47/100)</f>
        <v>0</v>
      </c>
      <c r="N47" s="152">
        <v>0</v>
      </c>
      <c r="O47" s="152">
        <f>ROUND(E47*N47,2)</f>
        <v>0</v>
      </c>
      <c r="P47" s="152">
        <v>0</v>
      </c>
      <c r="Q47" s="152">
        <f>ROUND(E47*P47,2)</f>
        <v>0</v>
      </c>
      <c r="R47" s="153"/>
      <c r="S47" s="153" t="s">
        <v>230</v>
      </c>
      <c r="T47" s="153" t="s">
        <v>230</v>
      </c>
      <c r="U47" s="153">
        <v>3.5000000000000003E-2</v>
      </c>
      <c r="V47" s="153">
        <f>ROUND(E47*U47,2)</f>
        <v>4.17</v>
      </c>
      <c r="W47" s="153"/>
      <c r="X47" s="153" t="s">
        <v>101</v>
      </c>
      <c r="Y47" s="153" t="s">
        <v>102</v>
      </c>
      <c r="Z47" s="143"/>
      <c r="AA47" s="143"/>
      <c r="AB47" s="143"/>
      <c r="AC47" s="143"/>
      <c r="AD47" s="143"/>
      <c r="AE47" s="143"/>
      <c r="AF47" s="143"/>
      <c r="AG47" s="143" t="s">
        <v>103</v>
      </c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</row>
    <row r="48" spans="1:60" outlineLevel="2" x14ac:dyDescent="0.25">
      <c r="A48" s="150"/>
      <c r="B48" s="151"/>
      <c r="C48" s="180" t="s">
        <v>148</v>
      </c>
      <c r="D48" s="155"/>
      <c r="E48" s="156">
        <v>104.95</v>
      </c>
      <c r="F48" s="153"/>
      <c r="G48" s="153"/>
      <c r="H48" s="153"/>
      <c r="I48" s="153"/>
      <c r="J48" s="153"/>
      <c r="K48" s="153"/>
      <c r="L48" s="153"/>
      <c r="M48" s="153"/>
      <c r="N48" s="152"/>
      <c r="O48" s="152"/>
      <c r="P48" s="152"/>
      <c r="Q48" s="152"/>
      <c r="R48" s="153"/>
      <c r="S48" s="153"/>
      <c r="T48" s="153"/>
      <c r="U48" s="153"/>
      <c r="V48" s="153"/>
      <c r="W48" s="153"/>
      <c r="X48" s="153"/>
      <c r="Y48" s="153"/>
      <c r="Z48" s="143"/>
      <c r="AA48" s="143"/>
      <c r="AB48" s="143"/>
      <c r="AC48" s="143"/>
      <c r="AD48" s="143"/>
      <c r="AE48" s="143"/>
      <c r="AF48" s="143"/>
      <c r="AG48" s="143" t="s">
        <v>105</v>
      </c>
      <c r="AH48" s="143">
        <v>0</v>
      </c>
      <c r="AI48" s="143"/>
      <c r="AJ48" s="143"/>
      <c r="AK48" s="143"/>
      <c r="AL48" s="143"/>
      <c r="AM48" s="143"/>
      <c r="AN48" s="143"/>
      <c r="AO48" s="143"/>
      <c r="AP48" s="143"/>
      <c r="AQ48" s="143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3"/>
      <c r="BD48" s="143"/>
      <c r="BE48" s="143"/>
      <c r="BF48" s="143"/>
      <c r="BG48" s="143"/>
      <c r="BH48" s="143"/>
    </row>
    <row r="49" spans="1:60" outlineLevel="3" x14ac:dyDescent="0.25">
      <c r="A49" s="150"/>
      <c r="B49" s="151"/>
      <c r="C49" s="180" t="s">
        <v>149</v>
      </c>
      <c r="D49" s="155"/>
      <c r="E49" s="156">
        <v>14.05</v>
      </c>
      <c r="F49" s="153"/>
      <c r="G49" s="153"/>
      <c r="H49" s="153"/>
      <c r="I49" s="153"/>
      <c r="J49" s="153"/>
      <c r="K49" s="153"/>
      <c r="L49" s="153"/>
      <c r="M49" s="153"/>
      <c r="N49" s="152"/>
      <c r="O49" s="152"/>
      <c r="P49" s="152"/>
      <c r="Q49" s="152"/>
      <c r="R49" s="153"/>
      <c r="S49" s="153"/>
      <c r="T49" s="153"/>
      <c r="U49" s="153"/>
      <c r="V49" s="153"/>
      <c r="W49" s="153"/>
      <c r="X49" s="153"/>
      <c r="Y49" s="153"/>
      <c r="Z49" s="143"/>
      <c r="AA49" s="143"/>
      <c r="AB49" s="143"/>
      <c r="AC49" s="143"/>
      <c r="AD49" s="143"/>
      <c r="AE49" s="143"/>
      <c r="AF49" s="143"/>
      <c r="AG49" s="143" t="s">
        <v>105</v>
      </c>
      <c r="AH49" s="143">
        <v>0</v>
      </c>
      <c r="AI49" s="143"/>
      <c r="AJ49" s="143"/>
      <c r="AK49" s="143"/>
      <c r="AL49" s="143"/>
      <c r="AM49" s="143"/>
      <c r="AN49" s="143"/>
      <c r="AO49" s="143"/>
      <c r="AP49" s="143"/>
      <c r="AQ49" s="143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3"/>
      <c r="BD49" s="143"/>
      <c r="BE49" s="143"/>
      <c r="BF49" s="143"/>
      <c r="BG49" s="143"/>
      <c r="BH49" s="143"/>
    </row>
    <row r="50" spans="1:60" outlineLevel="1" x14ac:dyDescent="0.25">
      <c r="A50" s="166">
        <v>15</v>
      </c>
      <c r="B50" s="167" t="s">
        <v>150</v>
      </c>
      <c r="C50" s="179" t="s">
        <v>151</v>
      </c>
      <c r="D50" s="168" t="s">
        <v>147</v>
      </c>
      <c r="E50" s="169">
        <f>SUM(E51:E52)</f>
        <v>130.9</v>
      </c>
      <c r="F50" s="170"/>
      <c r="G50" s="171">
        <f>ROUND(E50*F50,2)</f>
        <v>0</v>
      </c>
      <c r="H50" s="154">
        <v>106.5</v>
      </c>
      <c r="I50" s="153">
        <f>ROUND(E50*H50,2)</f>
        <v>13940.85</v>
      </c>
      <c r="J50" s="154">
        <v>0</v>
      </c>
      <c r="K50" s="153">
        <f>ROUND(E50*J50,2)</f>
        <v>0</v>
      </c>
      <c r="L50" s="153">
        <v>21</v>
      </c>
      <c r="M50" s="153">
        <f>G50*(1+L50/100)</f>
        <v>0</v>
      </c>
      <c r="N50" s="152">
        <v>1.6000000000000001E-4</v>
      </c>
      <c r="O50" s="152">
        <f>ROUND(E50*N50,2)</f>
        <v>0.02</v>
      </c>
      <c r="P50" s="152">
        <v>0</v>
      </c>
      <c r="Q50" s="152">
        <f>ROUND(E50*P50,2)</f>
        <v>0</v>
      </c>
      <c r="R50" s="153" t="s">
        <v>152</v>
      </c>
      <c r="S50" s="153" t="s">
        <v>230</v>
      </c>
      <c r="T50" s="153" t="s">
        <v>230</v>
      </c>
      <c r="U50" s="153">
        <v>0</v>
      </c>
      <c r="V50" s="153">
        <f>ROUND(E50*U50,2)</f>
        <v>0</v>
      </c>
      <c r="W50" s="153"/>
      <c r="X50" s="153" t="s">
        <v>153</v>
      </c>
      <c r="Y50" s="153" t="s">
        <v>102</v>
      </c>
      <c r="Z50" s="143"/>
      <c r="AA50" s="143"/>
      <c r="AB50" s="143"/>
      <c r="AC50" s="143"/>
      <c r="AD50" s="143"/>
      <c r="AE50" s="143"/>
      <c r="AF50" s="143"/>
      <c r="AG50" s="143" t="s">
        <v>154</v>
      </c>
      <c r="AH50" s="143"/>
      <c r="AI50" s="143"/>
      <c r="AJ50" s="143"/>
      <c r="AK50" s="143"/>
      <c r="AL50" s="143"/>
      <c r="AM50" s="143"/>
      <c r="AN50" s="143"/>
      <c r="AO50" s="143"/>
      <c r="AP50" s="143"/>
      <c r="AQ50" s="143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3"/>
      <c r="BD50" s="143"/>
      <c r="BE50" s="143"/>
      <c r="BF50" s="143"/>
      <c r="BG50" s="143"/>
      <c r="BH50" s="143"/>
    </row>
    <row r="51" spans="1:60" outlineLevel="2" x14ac:dyDescent="0.25">
      <c r="A51" s="150"/>
      <c r="B51" s="151"/>
      <c r="C51" s="180" t="s">
        <v>155</v>
      </c>
      <c r="D51" s="155"/>
      <c r="E51" s="156">
        <v>115.44499999999999</v>
      </c>
      <c r="F51" s="153"/>
      <c r="G51" s="153"/>
      <c r="H51" s="153"/>
      <c r="I51" s="153"/>
      <c r="J51" s="153"/>
      <c r="K51" s="153"/>
      <c r="L51" s="153"/>
      <c r="M51" s="153"/>
      <c r="N51" s="152"/>
      <c r="O51" s="152"/>
      <c r="P51" s="152"/>
      <c r="Q51" s="152"/>
      <c r="R51" s="153"/>
      <c r="S51" s="153"/>
      <c r="T51" s="153"/>
      <c r="U51" s="153"/>
      <c r="V51" s="153"/>
      <c r="W51" s="153"/>
      <c r="X51" s="153"/>
      <c r="Y51" s="153"/>
      <c r="Z51" s="143"/>
      <c r="AA51" s="143"/>
      <c r="AB51" s="143"/>
      <c r="AC51" s="143"/>
      <c r="AD51" s="143"/>
      <c r="AE51" s="143"/>
      <c r="AF51" s="143"/>
      <c r="AG51" s="143" t="s">
        <v>105</v>
      </c>
      <c r="AH51" s="143">
        <v>0</v>
      </c>
      <c r="AI51" s="143"/>
      <c r="AJ51" s="143"/>
      <c r="AK51" s="143"/>
      <c r="AL51" s="143"/>
      <c r="AM51" s="143"/>
      <c r="AN51" s="143"/>
      <c r="AO51" s="143"/>
      <c r="AP51" s="143"/>
      <c r="AQ51" s="143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3"/>
      <c r="BD51" s="143"/>
      <c r="BE51" s="143"/>
      <c r="BF51" s="143"/>
      <c r="BG51" s="143"/>
      <c r="BH51" s="143"/>
    </row>
    <row r="52" spans="1:60" outlineLevel="3" x14ac:dyDescent="0.25">
      <c r="A52" s="150"/>
      <c r="B52" s="151"/>
      <c r="C52" s="180" t="s">
        <v>156</v>
      </c>
      <c r="D52" s="155"/>
      <c r="E52" s="156">
        <v>15.455</v>
      </c>
      <c r="F52" s="153"/>
      <c r="G52" s="153"/>
      <c r="H52" s="153"/>
      <c r="I52" s="153"/>
      <c r="J52" s="153"/>
      <c r="K52" s="153"/>
      <c r="L52" s="153"/>
      <c r="M52" s="153"/>
      <c r="N52" s="152"/>
      <c r="O52" s="152"/>
      <c r="P52" s="152"/>
      <c r="Q52" s="152"/>
      <c r="R52" s="153"/>
      <c r="S52" s="153"/>
      <c r="T52" s="153"/>
      <c r="U52" s="153"/>
      <c r="V52" s="153"/>
      <c r="W52" s="153"/>
      <c r="X52" s="153"/>
      <c r="Y52" s="153"/>
      <c r="Z52" s="143"/>
      <c r="AA52" s="143"/>
      <c r="AB52" s="143"/>
      <c r="AC52" s="143"/>
      <c r="AD52" s="143"/>
      <c r="AE52" s="143"/>
      <c r="AF52" s="143"/>
      <c r="AG52" s="143" t="s">
        <v>105</v>
      </c>
      <c r="AH52" s="143">
        <v>0</v>
      </c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</row>
    <row r="53" spans="1:60" outlineLevel="1" x14ac:dyDescent="0.25">
      <c r="A53" s="172">
        <v>16</v>
      </c>
      <c r="B53" s="173" t="s">
        <v>157</v>
      </c>
      <c r="C53" s="181" t="s">
        <v>158</v>
      </c>
      <c r="D53" s="174" t="s">
        <v>159</v>
      </c>
      <c r="E53" s="175">
        <v>1</v>
      </c>
      <c r="F53" s="176"/>
      <c r="G53" s="177">
        <f>ROUND(E53*F53,2)</f>
        <v>0</v>
      </c>
      <c r="H53" s="154">
        <v>0</v>
      </c>
      <c r="I53" s="153">
        <f>ROUND(E53*H53,2)</f>
        <v>0</v>
      </c>
      <c r="J53" s="154">
        <v>2800</v>
      </c>
      <c r="K53" s="153">
        <f>ROUND(E53*J53,2)</f>
        <v>2800</v>
      </c>
      <c r="L53" s="153">
        <v>21</v>
      </c>
      <c r="M53" s="153">
        <f>G53*(1+L53/100)</f>
        <v>0</v>
      </c>
      <c r="N53" s="152">
        <v>0</v>
      </c>
      <c r="O53" s="152">
        <f>ROUND(E53*N53,2)</f>
        <v>0</v>
      </c>
      <c r="P53" s="152">
        <v>0</v>
      </c>
      <c r="Q53" s="152">
        <f>ROUND(E53*P53,2)</f>
        <v>0</v>
      </c>
      <c r="R53" s="153"/>
      <c r="S53" s="153" t="s">
        <v>160</v>
      </c>
      <c r="T53" s="153" t="s">
        <v>161</v>
      </c>
      <c r="U53" s="153">
        <v>0</v>
      </c>
      <c r="V53" s="153">
        <f>ROUND(E53*U53,2)</f>
        <v>0</v>
      </c>
      <c r="W53" s="153"/>
      <c r="X53" s="153" t="s">
        <v>101</v>
      </c>
      <c r="Y53" s="153" t="s">
        <v>102</v>
      </c>
      <c r="Z53" s="143"/>
      <c r="AA53" s="143"/>
      <c r="AB53" s="143"/>
      <c r="AC53" s="143"/>
      <c r="AD53" s="143"/>
      <c r="AE53" s="143"/>
      <c r="AF53" s="143"/>
      <c r="AG53" s="143" t="s">
        <v>103</v>
      </c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3"/>
      <c r="BD53" s="143"/>
      <c r="BE53" s="143"/>
      <c r="BF53" s="143"/>
      <c r="BG53" s="143"/>
      <c r="BH53" s="143"/>
    </row>
    <row r="54" spans="1:60" outlineLevel="1" x14ac:dyDescent="0.25">
      <c r="A54" s="166">
        <v>17</v>
      </c>
      <c r="B54" s="167" t="s">
        <v>162</v>
      </c>
      <c r="C54" s="179" t="s">
        <v>163</v>
      </c>
      <c r="D54" s="168" t="s">
        <v>100</v>
      </c>
      <c r="E54" s="169">
        <f>SUM(E55:E56)</f>
        <v>3.4400000000000004</v>
      </c>
      <c r="F54" s="170"/>
      <c r="G54" s="171">
        <f>ROUND(E54*F54,2)</f>
        <v>0</v>
      </c>
      <c r="H54" s="154">
        <v>2973.83</v>
      </c>
      <c r="I54" s="153">
        <f>ROUND(E54*H54,2)</f>
        <v>10229.98</v>
      </c>
      <c r="J54" s="154">
        <v>321.17</v>
      </c>
      <c r="K54" s="153">
        <f>ROUND(E54*J54,2)</f>
        <v>1104.82</v>
      </c>
      <c r="L54" s="153">
        <v>21</v>
      </c>
      <c r="M54" s="153">
        <f>G54*(1+L54/100)</f>
        <v>0</v>
      </c>
      <c r="N54" s="152">
        <v>2.5249999999999999</v>
      </c>
      <c r="O54" s="152">
        <f>ROUND(E54*N54,2)</f>
        <v>8.69</v>
      </c>
      <c r="P54" s="152">
        <v>0</v>
      </c>
      <c r="Q54" s="152">
        <f>ROUND(E54*P54,2)</f>
        <v>0</v>
      </c>
      <c r="R54" s="153"/>
      <c r="S54" s="153" t="s">
        <v>230</v>
      </c>
      <c r="T54" s="153" t="s">
        <v>230</v>
      </c>
      <c r="U54" s="153">
        <v>0.48</v>
      </c>
      <c r="V54" s="153">
        <f>ROUND(E54*U54,2)</f>
        <v>1.65</v>
      </c>
      <c r="W54" s="153"/>
      <c r="X54" s="153" t="s">
        <v>101</v>
      </c>
      <c r="Y54" s="153" t="s">
        <v>102</v>
      </c>
      <c r="Z54" s="143"/>
      <c r="AA54" s="143"/>
      <c r="AB54" s="143"/>
      <c r="AC54" s="143"/>
      <c r="AD54" s="143"/>
      <c r="AE54" s="143"/>
      <c r="AF54" s="143"/>
      <c r="AG54" s="143" t="s">
        <v>103</v>
      </c>
      <c r="AH54" s="143"/>
      <c r="AI54" s="143"/>
      <c r="AJ54" s="143"/>
      <c r="AK54" s="143"/>
      <c r="AL54" s="143"/>
      <c r="AM54" s="143"/>
      <c r="AN54" s="143"/>
      <c r="AO54" s="143"/>
      <c r="AP54" s="143"/>
      <c r="AQ54" s="143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3"/>
      <c r="BD54" s="143"/>
      <c r="BE54" s="143"/>
      <c r="BF54" s="143"/>
      <c r="BG54" s="143"/>
      <c r="BH54" s="143"/>
    </row>
    <row r="55" spans="1:60" outlineLevel="2" x14ac:dyDescent="0.25">
      <c r="A55" s="150"/>
      <c r="B55" s="151"/>
      <c r="C55" s="180" t="s">
        <v>216</v>
      </c>
      <c r="D55" s="155"/>
      <c r="E55" s="156">
        <f>0.6*0.6*1*2</f>
        <v>0.72</v>
      </c>
      <c r="F55" s="153"/>
      <c r="G55" s="153"/>
      <c r="H55" s="153"/>
      <c r="I55" s="153"/>
      <c r="J55" s="153"/>
      <c r="K55" s="153"/>
      <c r="L55" s="153"/>
      <c r="M55" s="153"/>
      <c r="N55" s="152"/>
      <c r="O55" s="152"/>
      <c r="P55" s="152"/>
      <c r="Q55" s="152"/>
      <c r="R55" s="153"/>
      <c r="S55" s="153"/>
      <c r="T55" s="153"/>
      <c r="U55" s="153"/>
      <c r="V55" s="153"/>
      <c r="W55" s="153"/>
      <c r="X55" s="153"/>
      <c r="Y55" s="153"/>
      <c r="Z55" s="143"/>
      <c r="AA55" s="143"/>
      <c r="AB55" s="143"/>
      <c r="AC55" s="143"/>
      <c r="AD55" s="143"/>
      <c r="AE55" s="143"/>
      <c r="AF55" s="143"/>
      <c r="AG55" s="143" t="s">
        <v>105</v>
      </c>
      <c r="AH55" s="143">
        <v>0</v>
      </c>
      <c r="AI55" s="143"/>
      <c r="AJ55" s="143"/>
      <c r="AK55" s="143"/>
      <c r="AL55" s="143"/>
      <c r="AM55" s="143"/>
      <c r="AN55" s="143"/>
      <c r="AO55" s="143"/>
      <c r="AP55" s="143"/>
      <c r="AQ55" s="143"/>
      <c r="AR55" s="143"/>
      <c r="AS55" s="143"/>
      <c r="AT55" s="143"/>
      <c r="AU55" s="143"/>
      <c r="AV55" s="143"/>
      <c r="AW55" s="143"/>
      <c r="AX55" s="143"/>
      <c r="AY55" s="143"/>
      <c r="AZ55" s="143"/>
      <c r="BA55" s="143"/>
      <c r="BB55" s="143"/>
      <c r="BC55" s="143"/>
      <c r="BD55" s="143"/>
      <c r="BE55" s="143"/>
      <c r="BF55" s="143"/>
      <c r="BG55" s="143"/>
      <c r="BH55" s="143"/>
    </row>
    <row r="56" spans="1:60" outlineLevel="3" x14ac:dyDescent="0.25">
      <c r="A56" s="150"/>
      <c r="B56" s="151"/>
      <c r="C56" s="180" t="s">
        <v>217</v>
      </c>
      <c r="D56" s="155"/>
      <c r="E56" s="156">
        <f>(22+12)*0.4*0.4*0.5</f>
        <v>2.7200000000000006</v>
      </c>
      <c r="F56" s="153"/>
      <c r="G56" s="153"/>
      <c r="H56" s="153"/>
      <c r="I56" s="153"/>
      <c r="J56" s="153"/>
      <c r="K56" s="153"/>
      <c r="L56" s="153"/>
      <c r="M56" s="153"/>
      <c r="N56" s="152"/>
      <c r="O56" s="152"/>
      <c r="P56" s="152"/>
      <c r="Q56" s="152"/>
      <c r="R56" s="153"/>
      <c r="S56" s="153"/>
      <c r="T56" s="153"/>
      <c r="U56" s="153"/>
      <c r="V56" s="153"/>
      <c r="W56" s="153"/>
      <c r="X56" s="153"/>
      <c r="Y56" s="153"/>
      <c r="Z56" s="143"/>
      <c r="AA56" s="143"/>
      <c r="AB56" s="143"/>
      <c r="AC56" s="143"/>
      <c r="AD56" s="143"/>
      <c r="AE56" s="143"/>
      <c r="AF56" s="143"/>
      <c r="AG56" s="143" t="s">
        <v>105</v>
      </c>
      <c r="AH56" s="143">
        <v>0</v>
      </c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</row>
    <row r="57" spans="1:60" x14ac:dyDescent="0.25">
      <c r="A57" s="159" t="s">
        <v>96</v>
      </c>
      <c r="B57" s="160" t="s">
        <v>60</v>
      </c>
      <c r="C57" s="178" t="s">
        <v>61</v>
      </c>
      <c r="D57" s="161"/>
      <c r="E57" s="162"/>
      <c r="F57" s="163"/>
      <c r="G57" s="164">
        <f>SUM(G58:G61)</f>
        <v>0</v>
      </c>
      <c r="H57" s="158"/>
      <c r="I57" s="158">
        <f>SUM(I58:I62)</f>
        <v>22523.23</v>
      </c>
      <c r="J57" s="158"/>
      <c r="K57" s="158">
        <f>SUM(K58:K62)</f>
        <v>5281.24</v>
      </c>
      <c r="L57" s="158"/>
      <c r="M57" s="158">
        <f>SUM(M58:M62)</f>
        <v>0</v>
      </c>
      <c r="N57" s="157"/>
      <c r="O57" s="157">
        <f>SUM(O58:O62)</f>
        <v>11.23</v>
      </c>
      <c r="P57" s="157"/>
      <c r="Q57" s="157">
        <f>SUM(Q58:Q62)</f>
        <v>0</v>
      </c>
      <c r="R57" s="158"/>
      <c r="S57" s="158"/>
      <c r="T57" s="158"/>
      <c r="U57" s="158"/>
      <c r="V57" s="158">
        <f>SUM(V58:V62)</f>
        <v>10.57</v>
      </c>
      <c r="W57" s="158"/>
      <c r="X57" s="158"/>
      <c r="Y57" s="158"/>
      <c r="AG57" t="s">
        <v>97</v>
      </c>
    </row>
    <row r="58" spans="1:60" ht="20.399999999999999" outlineLevel="1" x14ac:dyDescent="0.25">
      <c r="A58" s="166">
        <v>18</v>
      </c>
      <c r="B58" s="167" t="s">
        <v>164</v>
      </c>
      <c r="C58" s="179" t="s">
        <v>165</v>
      </c>
      <c r="D58" s="168" t="s">
        <v>147</v>
      </c>
      <c r="E58" s="169">
        <f>SUM(E59:E60)</f>
        <v>96.11</v>
      </c>
      <c r="F58" s="170"/>
      <c r="G58" s="171">
        <f>ROUND(E58*F58,2)</f>
        <v>0</v>
      </c>
      <c r="H58" s="154">
        <v>129.88999999999999</v>
      </c>
      <c r="I58" s="153">
        <f>ROUND(E58*H58,2)</f>
        <v>12483.73</v>
      </c>
      <c r="J58" s="154">
        <v>54.95</v>
      </c>
      <c r="K58" s="153">
        <f>ROUND(E58*J58,2)</f>
        <v>5281.24</v>
      </c>
      <c r="L58" s="153">
        <v>21</v>
      </c>
      <c r="M58" s="153">
        <f>G58*(1+L58/100)</f>
        <v>0</v>
      </c>
      <c r="N58" s="152">
        <v>9.4710000000000003E-2</v>
      </c>
      <c r="O58" s="152">
        <f>ROUND(E58*N58,2)</f>
        <v>9.1</v>
      </c>
      <c r="P58" s="152">
        <v>0</v>
      </c>
      <c r="Q58" s="152">
        <f>ROUND(E58*P58,2)</f>
        <v>0</v>
      </c>
      <c r="R58" s="153"/>
      <c r="S58" s="153" t="s">
        <v>230</v>
      </c>
      <c r="T58" s="153" t="s">
        <v>161</v>
      </c>
      <c r="U58" s="153">
        <v>0.11</v>
      </c>
      <c r="V58" s="153">
        <f>ROUND(E58*U58,2)</f>
        <v>10.57</v>
      </c>
      <c r="W58" s="153"/>
      <c r="X58" s="153" t="s">
        <v>101</v>
      </c>
      <c r="Y58" s="153" t="s">
        <v>102</v>
      </c>
      <c r="Z58" s="143"/>
      <c r="AA58" s="143"/>
      <c r="AB58" s="143"/>
      <c r="AC58" s="143"/>
      <c r="AD58" s="143"/>
      <c r="AE58" s="143"/>
      <c r="AF58" s="143"/>
      <c r="AG58" s="143" t="s">
        <v>103</v>
      </c>
      <c r="AH58" s="143"/>
      <c r="AI58" s="143"/>
      <c r="AJ58" s="143"/>
      <c r="AK58" s="143"/>
      <c r="AL58" s="143"/>
      <c r="AM58" s="143"/>
      <c r="AN58" s="143"/>
      <c r="AO58" s="143"/>
      <c r="AP58" s="143"/>
      <c r="AQ58" s="143"/>
      <c r="AR58" s="143"/>
      <c r="AS58" s="143"/>
      <c r="AT58" s="143"/>
      <c r="AU58" s="143"/>
      <c r="AV58" s="143"/>
      <c r="AW58" s="143"/>
      <c r="AX58" s="143"/>
      <c r="AY58" s="143"/>
      <c r="AZ58" s="143"/>
      <c r="BA58" s="143"/>
      <c r="BB58" s="143"/>
      <c r="BC58" s="143"/>
      <c r="BD58" s="143"/>
      <c r="BE58" s="143"/>
      <c r="BF58" s="143"/>
      <c r="BG58" s="143"/>
      <c r="BH58" s="143"/>
    </row>
    <row r="59" spans="1:60" ht="20.399999999999999" outlineLevel="2" x14ac:dyDescent="0.25">
      <c r="A59" s="150"/>
      <c r="B59" s="151"/>
      <c r="C59" s="180" t="s">
        <v>166</v>
      </c>
      <c r="D59" s="155"/>
      <c r="E59" s="156">
        <v>44.4</v>
      </c>
      <c r="F59" s="153"/>
      <c r="G59" s="153"/>
      <c r="H59" s="153"/>
      <c r="I59" s="153"/>
      <c r="J59" s="153"/>
      <c r="K59" s="153"/>
      <c r="L59" s="153"/>
      <c r="M59" s="153"/>
      <c r="N59" s="152"/>
      <c r="O59" s="152"/>
      <c r="P59" s="152"/>
      <c r="Q59" s="152"/>
      <c r="R59" s="153"/>
      <c r="S59" s="153"/>
      <c r="T59" s="153"/>
      <c r="U59" s="153"/>
      <c r="V59" s="153"/>
      <c r="W59" s="153"/>
      <c r="X59" s="153"/>
      <c r="Y59" s="153"/>
      <c r="Z59" s="143"/>
      <c r="AA59" s="143"/>
      <c r="AB59" s="143"/>
      <c r="AC59" s="143"/>
      <c r="AD59" s="143"/>
      <c r="AE59" s="143"/>
      <c r="AF59" s="143"/>
      <c r="AG59" s="143" t="s">
        <v>105</v>
      </c>
      <c r="AH59" s="143">
        <v>0</v>
      </c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</row>
    <row r="60" spans="1:60" outlineLevel="3" x14ac:dyDescent="0.25">
      <c r="A60" s="150"/>
      <c r="B60" s="151"/>
      <c r="C60" s="180" t="s">
        <v>224</v>
      </c>
      <c r="D60" s="155"/>
      <c r="E60" s="156">
        <f>24.51+27.2</f>
        <v>51.71</v>
      </c>
      <c r="F60" s="153"/>
      <c r="G60" s="153"/>
      <c r="H60" s="153"/>
      <c r="I60" s="153"/>
      <c r="J60" s="153"/>
      <c r="K60" s="153"/>
      <c r="L60" s="153"/>
      <c r="M60" s="153"/>
      <c r="N60" s="152"/>
      <c r="O60" s="152"/>
      <c r="P60" s="152"/>
      <c r="Q60" s="152"/>
      <c r="R60" s="153"/>
      <c r="S60" s="153"/>
      <c r="T60" s="153"/>
      <c r="U60" s="153"/>
      <c r="V60" s="153"/>
      <c r="W60" s="153"/>
      <c r="X60" s="153"/>
      <c r="Y60" s="153"/>
      <c r="Z60" s="143"/>
      <c r="AA60" s="143"/>
      <c r="AB60" s="143"/>
      <c r="AC60" s="143"/>
      <c r="AD60" s="143"/>
      <c r="AE60" s="143"/>
      <c r="AF60" s="143"/>
      <c r="AG60" s="143" t="s">
        <v>105</v>
      </c>
      <c r="AH60" s="143">
        <v>0</v>
      </c>
      <c r="AI60" s="143"/>
      <c r="AJ60" s="143"/>
      <c r="AK60" s="143"/>
      <c r="AL60" s="143"/>
      <c r="AM60" s="143"/>
      <c r="AN60" s="143"/>
      <c r="AO60" s="143"/>
      <c r="AP60" s="143"/>
      <c r="AQ60" s="143"/>
      <c r="AR60" s="143"/>
      <c r="AS60" s="143"/>
      <c r="AT60" s="143"/>
      <c r="AU60" s="143"/>
      <c r="AV60" s="143"/>
      <c r="AW60" s="143"/>
      <c r="AX60" s="143"/>
      <c r="AY60" s="143"/>
      <c r="AZ60" s="143"/>
      <c r="BA60" s="143"/>
      <c r="BB60" s="143"/>
      <c r="BC60" s="143"/>
      <c r="BD60" s="143"/>
      <c r="BE60" s="143"/>
      <c r="BF60" s="143"/>
      <c r="BG60" s="143"/>
      <c r="BH60" s="143"/>
    </row>
    <row r="61" spans="1:60" ht="20.399999999999999" outlineLevel="1" x14ac:dyDescent="0.25">
      <c r="A61" s="166">
        <v>19</v>
      </c>
      <c r="B61" s="167" t="s">
        <v>167</v>
      </c>
      <c r="C61" s="179" t="s">
        <v>168</v>
      </c>
      <c r="D61" s="168" t="s">
        <v>159</v>
      </c>
      <c r="E61" s="169">
        <v>97</v>
      </c>
      <c r="F61" s="170"/>
      <c r="G61" s="171">
        <f>ROUND(E61*F61,2)</f>
        <v>0</v>
      </c>
      <c r="H61" s="154">
        <v>103.5</v>
      </c>
      <c r="I61" s="153">
        <f>ROUND(E61*H61,2)</f>
        <v>10039.5</v>
      </c>
      <c r="J61" s="154">
        <v>0</v>
      </c>
      <c r="K61" s="153">
        <f>ROUND(E61*J61,2)</f>
        <v>0</v>
      </c>
      <c r="L61" s="153">
        <v>21</v>
      </c>
      <c r="M61" s="153">
        <f>G61*(1+L61/100)</f>
        <v>0</v>
      </c>
      <c r="N61" s="152">
        <v>2.1999999999999999E-2</v>
      </c>
      <c r="O61" s="152">
        <f>ROUND(E61*N61,2)</f>
        <v>2.13</v>
      </c>
      <c r="P61" s="152">
        <v>0</v>
      </c>
      <c r="Q61" s="152">
        <f>ROUND(E61*P61,2)</f>
        <v>0</v>
      </c>
      <c r="R61" s="153" t="s">
        <v>152</v>
      </c>
      <c r="S61" s="153" t="s">
        <v>230</v>
      </c>
      <c r="T61" s="153" t="s">
        <v>230</v>
      </c>
      <c r="U61" s="153">
        <v>0</v>
      </c>
      <c r="V61" s="153">
        <f>ROUND(E61*U61,2)</f>
        <v>0</v>
      </c>
      <c r="W61" s="153"/>
      <c r="X61" s="153" t="s">
        <v>153</v>
      </c>
      <c r="Y61" s="153" t="s">
        <v>102</v>
      </c>
      <c r="Z61" s="143"/>
      <c r="AA61" s="143"/>
      <c r="AB61" s="143"/>
      <c r="AC61" s="143"/>
      <c r="AD61" s="143"/>
      <c r="AE61" s="143"/>
      <c r="AF61" s="143"/>
      <c r="AG61" s="143" t="s">
        <v>154</v>
      </c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</row>
    <row r="62" spans="1:60" outlineLevel="2" x14ac:dyDescent="0.25">
      <c r="A62" s="150"/>
      <c r="B62" s="151"/>
      <c r="C62" s="180">
        <v>97</v>
      </c>
      <c r="D62" s="155"/>
      <c r="E62" s="156">
        <v>97</v>
      </c>
      <c r="F62" s="153"/>
      <c r="G62" s="153"/>
      <c r="H62" s="153"/>
      <c r="I62" s="153"/>
      <c r="J62" s="153"/>
      <c r="K62" s="153"/>
      <c r="L62" s="153"/>
      <c r="M62" s="153"/>
      <c r="N62" s="152"/>
      <c r="O62" s="152"/>
      <c r="P62" s="152"/>
      <c r="Q62" s="152"/>
      <c r="R62" s="153"/>
      <c r="S62" s="153"/>
      <c r="T62" s="153"/>
      <c r="U62" s="153"/>
      <c r="V62" s="153"/>
      <c r="W62" s="153"/>
      <c r="X62" s="153"/>
      <c r="Y62" s="153"/>
      <c r="Z62" s="143"/>
      <c r="AA62" s="143"/>
      <c r="AB62" s="143"/>
      <c r="AC62" s="143"/>
      <c r="AD62" s="143"/>
      <c r="AE62" s="143"/>
      <c r="AF62" s="143"/>
      <c r="AG62" s="143" t="s">
        <v>105</v>
      </c>
      <c r="AH62" s="143">
        <v>0</v>
      </c>
      <c r="AI62" s="143"/>
      <c r="AJ62" s="143"/>
      <c r="AK62" s="143"/>
      <c r="AL62" s="143"/>
      <c r="AM62" s="143"/>
      <c r="AN62" s="143"/>
      <c r="AO62" s="143"/>
      <c r="AP62" s="143"/>
      <c r="AQ62" s="143"/>
      <c r="AR62" s="143"/>
      <c r="AS62" s="143"/>
      <c r="AT62" s="143"/>
      <c r="AU62" s="143"/>
      <c r="AV62" s="143"/>
      <c r="AW62" s="143"/>
      <c r="AX62" s="143"/>
      <c r="AY62" s="143"/>
      <c r="AZ62" s="143"/>
      <c r="BA62" s="143"/>
      <c r="BB62" s="143"/>
      <c r="BC62" s="143"/>
      <c r="BD62" s="143"/>
      <c r="BE62" s="143"/>
      <c r="BF62" s="143"/>
      <c r="BG62" s="143"/>
      <c r="BH62" s="143"/>
    </row>
    <row r="63" spans="1:60" x14ac:dyDescent="0.25">
      <c r="A63" s="159" t="s">
        <v>96</v>
      </c>
      <c r="B63" s="160" t="s">
        <v>62</v>
      </c>
      <c r="C63" s="178" t="s">
        <v>63</v>
      </c>
      <c r="D63" s="161"/>
      <c r="E63" s="162"/>
      <c r="F63" s="163"/>
      <c r="G63" s="164">
        <f>SUM(G64:G74)</f>
        <v>0</v>
      </c>
      <c r="H63" s="158"/>
      <c r="I63" s="158">
        <f>SUM(I64:I74)</f>
        <v>66684.86</v>
      </c>
      <c r="J63" s="158"/>
      <c r="K63" s="158">
        <f>SUM(K64:K74)</f>
        <v>43063.14</v>
      </c>
      <c r="L63" s="158"/>
      <c r="M63" s="158">
        <f>SUM(M64:M74)</f>
        <v>0</v>
      </c>
      <c r="N63" s="157"/>
      <c r="O63" s="157">
        <f>SUM(O64:O74)</f>
        <v>0.88</v>
      </c>
      <c r="P63" s="157"/>
      <c r="Q63" s="157">
        <f>SUM(Q64:Q74)</f>
        <v>0</v>
      </c>
      <c r="R63" s="158"/>
      <c r="S63" s="158"/>
      <c r="T63" s="158"/>
      <c r="U63" s="158"/>
      <c r="V63" s="158">
        <f>SUM(V64:V74)</f>
        <v>40.000000000000007</v>
      </c>
      <c r="W63" s="158"/>
      <c r="X63" s="158"/>
      <c r="Y63" s="158"/>
      <c r="AG63" t="s">
        <v>97</v>
      </c>
    </row>
    <row r="64" spans="1:60" outlineLevel="1" x14ac:dyDescent="0.25">
      <c r="A64" s="166">
        <v>20</v>
      </c>
      <c r="B64" s="167" t="s">
        <v>169</v>
      </c>
      <c r="C64" s="179" t="s">
        <v>170</v>
      </c>
      <c r="D64" s="168" t="s">
        <v>147</v>
      </c>
      <c r="E64" s="169">
        <v>73</v>
      </c>
      <c r="F64" s="170"/>
      <c r="G64" s="171">
        <f>ROUND(E64*F64,2)</f>
        <v>0</v>
      </c>
      <c r="H64" s="154">
        <v>0</v>
      </c>
      <c r="I64" s="153">
        <f>ROUND(E64*H64,2)</f>
        <v>0</v>
      </c>
      <c r="J64" s="154">
        <v>140</v>
      </c>
      <c r="K64" s="153">
        <f>ROUND(E64*J64,2)</f>
        <v>10220</v>
      </c>
      <c r="L64" s="153">
        <v>21</v>
      </c>
      <c r="M64" s="153">
        <f>G64*(1+L64/100)</f>
        <v>0</v>
      </c>
      <c r="N64" s="152">
        <v>0</v>
      </c>
      <c r="O64" s="152">
        <f>ROUND(E64*N64,2)</f>
        <v>0</v>
      </c>
      <c r="P64" s="152">
        <v>0</v>
      </c>
      <c r="Q64" s="152">
        <f>ROUND(E64*P64,2)</f>
        <v>0</v>
      </c>
      <c r="R64" s="153"/>
      <c r="S64" s="153" t="s">
        <v>230</v>
      </c>
      <c r="T64" s="153" t="s">
        <v>230</v>
      </c>
      <c r="U64" s="153">
        <v>0.28000000000000003</v>
      </c>
      <c r="V64" s="153">
        <f>ROUND(E64*U64,2)</f>
        <v>20.440000000000001</v>
      </c>
      <c r="W64" s="153"/>
      <c r="X64" s="153" t="s">
        <v>101</v>
      </c>
      <c r="Y64" s="153" t="s">
        <v>102</v>
      </c>
      <c r="Z64" s="143"/>
      <c r="AA64" s="143"/>
      <c r="AB64" s="143"/>
      <c r="AC64" s="143"/>
      <c r="AD64" s="143"/>
      <c r="AE64" s="143"/>
      <c r="AF64" s="143"/>
      <c r="AG64" s="143" t="s">
        <v>103</v>
      </c>
      <c r="AH64" s="143"/>
      <c r="AI64" s="143"/>
      <c r="AJ64" s="143"/>
      <c r="AK64" s="143"/>
      <c r="AL64" s="143"/>
      <c r="AM64" s="143"/>
      <c r="AN64" s="143"/>
      <c r="AO64" s="143"/>
      <c r="AP64" s="143"/>
      <c r="AQ64" s="143"/>
      <c r="AR64" s="143"/>
      <c r="AS64" s="143"/>
      <c r="AT64" s="143"/>
      <c r="AU64" s="143"/>
      <c r="AV64" s="143"/>
      <c r="AW64" s="143"/>
      <c r="AX64" s="143"/>
      <c r="AY64" s="143"/>
      <c r="AZ64" s="143"/>
      <c r="BA64" s="143"/>
      <c r="BB64" s="143"/>
      <c r="BC64" s="143"/>
      <c r="BD64" s="143"/>
      <c r="BE64" s="143"/>
      <c r="BF64" s="143"/>
      <c r="BG64" s="143"/>
      <c r="BH64" s="143"/>
    </row>
    <row r="65" spans="1:60" outlineLevel="2" x14ac:dyDescent="0.25">
      <c r="A65" s="150"/>
      <c r="B65" s="151"/>
      <c r="C65" s="180" t="s">
        <v>225</v>
      </c>
      <c r="D65" s="155"/>
      <c r="E65" s="156">
        <f>24.5*2+12*2</f>
        <v>73</v>
      </c>
      <c r="F65" s="153"/>
      <c r="G65" s="153"/>
      <c r="H65" s="153"/>
      <c r="I65" s="153"/>
      <c r="J65" s="153"/>
      <c r="K65" s="153"/>
      <c r="L65" s="153"/>
      <c r="M65" s="153"/>
      <c r="N65" s="152"/>
      <c r="O65" s="152"/>
      <c r="P65" s="152"/>
      <c r="Q65" s="152"/>
      <c r="R65" s="153"/>
      <c r="S65" s="153"/>
      <c r="T65" s="153"/>
      <c r="U65" s="153"/>
      <c r="V65" s="153"/>
      <c r="W65" s="153"/>
      <c r="X65" s="153"/>
      <c r="Y65" s="153"/>
      <c r="Z65" s="143"/>
      <c r="AA65" s="143"/>
      <c r="AB65" s="143"/>
      <c r="AC65" s="143"/>
      <c r="AD65" s="143"/>
      <c r="AE65" s="143"/>
      <c r="AF65" s="143"/>
      <c r="AG65" s="143" t="s">
        <v>105</v>
      </c>
      <c r="AH65" s="143">
        <v>0</v>
      </c>
      <c r="AI65" s="143"/>
      <c r="AJ65" s="143"/>
      <c r="AK65" s="143"/>
      <c r="AL65" s="143"/>
      <c r="AM65" s="143"/>
      <c r="AN65" s="143"/>
      <c r="AO65" s="143"/>
      <c r="AP65" s="143"/>
      <c r="AQ65" s="143"/>
      <c r="AR65" s="143"/>
      <c r="AS65" s="143"/>
      <c r="AT65" s="143"/>
      <c r="AU65" s="143"/>
      <c r="AV65" s="143"/>
      <c r="AW65" s="143"/>
      <c r="AX65" s="143"/>
      <c r="AY65" s="143"/>
      <c r="AZ65" s="143"/>
      <c r="BA65" s="143"/>
      <c r="BB65" s="143"/>
      <c r="BC65" s="143"/>
      <c r="BD65" s="143"/>
      <c r="BE65" s="143"/>
      <c r="BF65" s="143"/>
      <c r="BG65" s="143"/>
      <c r="BH65" s="143"/>
    </row>
    <row r="66" spans="1:60" outlineLevel="1" x14ac:dyDescent="0.25">
      <c r="A66" s="166">
        <v>21</v>
      </c>
      <c r="B66" s="167" t="s">
        <v>171</v>
      </c>
      <c r="C66" s="179" t="s">
        <v>172</v>
      </c>
      <c r="D66" s="168" t="s">
        <v>121</v>
      </c>
      <c r="E66" s="169">
        <f>E67</f>
        <v>292</v>
      </c>
      <c r="F66" s="170"/>
      <c r="G66" s="171">
        <f>ROUND(E66*F66,2)</f>
        <v>0</v>
      </c>
      <c r="H66" s="154">
        <v>0</v>
      </c>
      <c r="I66" s="153">
        <f>ROUND(E66*H66,2)</f>
        <v>0</v>
      </c>
      <c r="J66" s="154">
        <v>46</v>
      </c>
      <c r="K66" s="153">
        <f>ROUND(E66*J66,2)</f>
        <v>13432</v>
      </c>
      <c r="L66" s="153">
        <v>21</v>
      </c>
      <c r="M66" s="153">
        <f>G66*(1+L66/100)</f>
        <v>0</v>
      </c>
      <c r="N66" s="152">
        <v>0</v>
      </c>
      <c r="O66" s="152">
        <f>ROUND(E66*N66,2)</f>
        <v>0</v>
      </c>
      <c r="P66" s="152">
        <v>0</v>
      </c>
      <c r="Q66" s="152">
        <f>ROUND(E66*P66,2)</f>
        <v>0</v>
      </c>
      <c r="R66" s="153"/>
      <c r="S66" s="153" t="s">
        <v>160</v>
      </c>
      <c r="T66" s="153" t="s">
        <v>161</v>
      </c>
      <c r="U66" s="153">
        <v>0</v>
      </c>
      <c r="V66" s="153">
        <f>ROUND(E66*U66,2)</f>
        <v>0</v>
      </c>
      <c r="W66" s="153"/>
      <c r="X66" s="153" t="s">
        <v>101</v>
      </c>
      <c r="Y66" s="153" t="s">
        <v>102</v>
      </c>
      <c r="Z66" s="143"/>
      <c r="AA66" s="143"/>
      <c r="AB66" s="143"/>
      <c r="AC66" s="143"/>
      <c r="AD66" s="143"/>
      <c r="AE66" s="143"/>
      <c r="AF66" s="143"/>
      <c r="AG66" s="143" t="s">
        <v>103</v>
      </c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  <c r="BA66" s="143"/>
      <c r="BB66" s="143"/>
      <c r="BC66" s="143"/>
      <c r="BD66" s="143"/>
      <c r="BE66" s="143"/>
      <c r="BF66" s="143"/>
      <c r="BG66" s="143"/>
      <c r="BH66" s="143"/>
    </row>
    <row r="67" spans="1:60" outlineLevel="2" x14ac:dyDescent="0.25">
      <c r="A67" s="150"/>
      <c r="B67" s="151"/>
      <c r="C67" s="180" t="s">
        <v>226</v>
      </c>
      <c r="D67" s="155"/>
      <c r="E67" s="156">
        <f>(24.5*2+12*2)*4</f>
        <v>292</v>
      </c>
      <c r="F67" s="153"/>
      <c r="G67" s="153"/>
      <c r="H67" s="153"/>
      <c r="I67" s="153"/>
      <c r="J67" s="153"/>
      <c r="K67" s="153"/>
      <c r="L67" s="153"/>
      <c r="M67" s="153"/>
      <c r="N67" s="152"/>
      <c r="O67" s="152"/>
      <c r="P67" s="152"/>
      <c r="Q67" s="152"/>
      <c r="R67" s="153"/>
      <c r="S67" s="153"/>
      <c r="T67" s="153"/>
      <c r="U67" s="153"/>
      <c r="V67" s="153"/>
      <c r="W67" s="153"/>
      <c r="X67" s="153"/>
      <c r="Y67" s="153"/>
      <c r="Z67" s="143"/>
      <c r="AA67" s="143"/>
      <c r="AB67" s="143"/>
      <c r="AC67" s="143"/>
      <c r="AD67" s="143"/>
      <c r="AE67" s="143"/>
      <c r="AF67" s="143"/>
      <c r="AG67" s="143" t="s">
        <v>105</v>
      </c>
      <c r="AH67" s="143">
        <v>0</v>
      </c>
      <c r="AI67" s="143"/>
      <c r="AJ67" s="143"/>
      <c r="AK67" s="143"/>
      <c r="AL67" s="143"/>
      <c r="AM67" s="143"/>
      <c r="AN67" s="143"/>
      <c r="AO67" s="143"/>
      <c r="AP67" s="143"/>
      <c r="AQ67" s="143"/>
      <c r="AR67" s="143"/>
      <c r="AS67" s="143"/>
      <c r="AT67" s="143"/>
      <c r="AU67" s="143"/>
      <c r="AV67" s="143"/>
      <c r="AW67" s="143"/>
      <c r="AX67" s="143"/>
      <c r="AY67" s="143"/>
      <c r="AZ67" s="143"/>
      <c r="BA67" s="143"/>
      <c r="BB67" s="143"/>
      <c r="BC67" s="143"/>
      <c r="BD67" s="143"/>
      <c r="BE67" s="143"/>
      <c r="BF67" s="143"/>
      <c r="BG67" s="143"/>
      <c r="BH67" s="143"/>
    </row>
    <row r="68" spans="1:60" outlineLevel="1" x14ac:dyDescent="0.25">
      <c r="A68" s="166">
        <v>22</v>
      </c>
      <c r="B68" s="167" t="s">
        <v>173</v>
      </c>
      <c r="C68" s="179" t="s">
        <v>174</v>
      </c>
      <c r="D68" s="168" t="s">
        <v>159</v>
      </c>
      <c r="E68" s="169">
        <v>34</v>
      </c>
      <c r="F68" s="170"/>
      <c r="G68" s="171">
        <f>ROUND(E68*F68,2)</f>
        <v>0</v>
      </c>
      <c r="H68" s="154">
        <v>8.7899999999999991</v>
      </c>
      <c r="I68" s="153">
        <f>ROUND(E68*H68,2)</f>
        <v>298.86</v>
      </c>
      <c r="J68" s="154">
        <v>248.21</v>
      </c>
      <c r="K68" s="153">
        <f>ROUND(E68*J68,2)</f>
        <v>8439.14</v>
      </c>
      <c r="L68" s="153">
        <v>21</v>
      </c>
      <c r="M68" s="153">
        <f>G68*(1+L68/100)</f>
        <v>0</v>
      </c>
      <c r="N68" s="152">
        <v>7.0200000000000002E-3</v>
      </c>
      <c r="O68" s="152">
        <f>ROUND(E68*N68,2)</f>
        <v>0.24</v>
      </c>
      <c r="P68" s="152">
        <v>0</v>
      </c>
      <c r="Q68" s="152">
        <f>ROUND(E68*P68,2)</f>
        <v>0</v>
      </c>
      <c r="R68" s="153"/>
      <c r="S68" s="153" t="s">
        <v>230</v>
      </c>
      <c r="T68" s="153" t="s">
        <v>230</v>
      </c>
      <c r="U68" s="153">
        <v>0.52</v>
      </c>
      <c r="V68" s="153">
        <f>ROUND(E68*U68,2)</f>
        <v>17.68</v>
      </c>
      <c r="W68" s="153"/>
      <c r="X68" s="153" t="s">
        <v>101</v>
      </c>
      <c r="Y68" s="153" t="s">
        <v>102</v>
      </c>
      <c r="Z68" s="143"/>
      <c r="AA68" s="143"/>
      <c r="AB68" s="143"/>
      <c r="AC68" s="143"/>
      <c r="AD68" s="143"/>
      <c r="AE68" s="143"/>
      <c r="AF68" s="143"/>
      <c r="AG68" s="143" t="s">
        <v>103</v>
      </c>
      <c r="AH68" s="143"/>
      <c r="AI68" s="143"/>
      <c r="AJ68" s="143"/>
      <c r="AK68" s="143"/>
      <c r="AL68" s="143"/>
      <c r="AM68" s="143"/>
      <c r="AN68" s="143"/>
      <c r="AO68" s="143"/>
      <c r="AP68" s="143"/>
      <c r="AQ68" s="143"/>
      <c r="AR68" s="143"/>
      <c r="AS68" s="143"/>
      <c r="AT68" s="143"/>
      <c r="AU68" s="143"/>
      <c r="AV68" s="143"/>
      <c r="AW68" s="143"/>
      <c r="AX68" s="143"/>
      <c r="AY68" s="143"/>
      <c r="AZ68" s="143"/>
      <c r="BA68" s="143"/>
      <c r="BB68" s="143"/>
      <c r="BC68" s="143"/>
      <c r="BD68" s="143"/>
      <c r="BE68" s="143"/>
      <c r="BF68" s="143"/>
      <c r="BG68" s="143"/>
      <c r="BH68" s="143"/>
    </row>
    <row r="69" spans="1:60" outlineLevel="2" x14ac:dyDescent="0.25">
      <c r="A69" s="150"/>
      <c r="B69" s="151"/>
      <c r="C69" s="180" t="s">
        <v>227</v>
      </c>
      <c r="D69" s="155"/>
      <c r="E69" s="156">
        <f>22+12</f>
        <v>34</v>
      </c>
      <c r="F69" s="153"/>
      <c r="G69" s="153"/>
      <c r="H69" s="153"/>
      <c r="I69" s="153"/>
      <c r="J69" s="153"/>
      <c r="K69" s="153"/>
      <c r="L69" s="153"/>
      <c r="M69" s="153"/>
      <c r="N69" s="152"/>
      <c r="O69" s="152"/>
      <c r="P69" s="152"/>
      <c r="Q69" s="152"/>
      <c r="R69" s="153"/>
      <c r="S69" s="153"/>
      <c r="T69" s="153"/>
      <c r="U69" s="153"/>
      <c r="V69" s="153"/>
      <c r="W69" s="153"/>
      <c r="X69" s="153"/>
      <c r="Y69" s="153"/>
      <c r="Z69" s="143"/>
      <c r="AA69" s="143"/>
      <c r="AB69" s="143"/>
      <c r="AC69" s="143"/>
      <c r="AD69" s="143"/>
      <c r="AE69" s="143"/>
      <c r="AF69" s="143"/>
      <c r="AG69" s="143" t="s">
        <v>105</v>
      </c>
      <c r="AH69" s="143">
        <v>0</v>
      </c>
      <c r="AI69" s="143"/>
      <c r="AJ69" s="143"/>
      <c r="AK69" s="143"/>
      <c r="AL69" s="143"/>
      <c r="AM69" s="143"/>
      <c r="AN69" s="143"/>
      <c r="AO69" s="143"/>
      <c r="AP69" s="143"/>
      <c r="AQ69" s="143"/>
      <c r="AR69" s="143"/>
      <c r="AS69" s="143"/>
      <c r="AT69" s="143"/>
      <c r="AU69" s="143"/>
      <c r="AV69" s="143"/>
      <c r="AW69" s="143"/>
      <c r="AX69" s="143"/>
      <c r="AY69" s="143"/>
      <c r="AZ69" s="143"/>
      <c r="BA69" s="143"/>
      <c r="BB69" s="143"/>
      <c r="BC69" s="143"/>
      <c r="BD69" s="143"/>
      <c r="BE69" s="143"/>
      <c r="BF69" s="143"/>
      <c r="BG69" s="143"/>
      <c r="BH69" s="143"/>
    </row>
    <row r="70" spans="1:60" outlineLevel="1" x14ac:dyDescent="0.25">
      <c r="A70" s="172">
        <v>23</v>
      </c>
      <c r="B70" s="173" t="s">
        <v>175</v>
      </c>
      <c r="C70" s="181" t="s">
        <v>176</v>
      </c>
      <c r="D70" s="174" t="s">
        <v>159</v>
      </c>
      <c r="E70" s="175">
        <v>34</v>
      </c>
      <c r="F70" s="176"/>
      <c r="G70" s="177">
        <f>ROUND(E70*F70,2)</f>
        <v>0</v>
      </c>
      <c r="H70" s="154">
        <v>1871</v>
      </c>
      <c r="I70" s="153">
        <f>ROUND(E70*H70,2)</f>
        <v>63614</v>
      </c>
      <c r="J70" s="154">
        <v>0</v>
      </c>
      <c r="K70" s="153">
        <f>ROUND(E70*J70,2)</f>
        <v>0</v>
      </c>
      <c r="L70" s="153">
        <v>21</v>
      </c>
      <c r="M70" s="153">
        <f>G70*(1+L70/100)</f>
        <v>0</v>
      </c>
      <c r="N70" s="152">
        <v>1.8749999999999999E-2</v>
      </c>
      <c r="O70" s="152">
        <f>ROUND(E70*N70,2)</f>
        <v>0.64</v>
      </c>
      <c r="P70" s="152">
        <v>0</v>
      </c>
      <c r="Q70" s="152">
        <f>ROUND(E70*P70,2)</f>
        <v>0</v>
      </c>
      <c r="R70" s="153"/>
      <c r="S70" s="153" t="s">
        <v>160</v>
      </c>
      <c r="T70" s="153" t="s">
        <v>230</v>
      </c>
      <c r="U70" s="153">
        <v>0</v>
      </c>
      <c r="V70" s="153">
        <f>ROUND(E70*U70,2)</f>
        <v>0</v>
      </c>
      <c r="W70" s="153"/>
      <c r="X70" s="153" t="s">
        <v>153</v>
      </c>
      <c r="Y70" s="153" t="s">
        <v>102</v>
      </c>
      <c r="Z70" s="143"/>
      <c r="AA70" s="143"/>
      <c r="AB70" s="143"/>
      <c r="AC70" s="143"/>
      <c r="AD70" s="143"/>
      <c r="AE70" s="143"/>
      <c r="AF70" s="143"/>
      <c r="AG70" s="143" t="s">
        <v>154</v>
      </c>
      <c r="AH70" s="143"/>
      <c r="AI70" s="143"/>
      <c r="AJ70" s="143"/>
      <c r="AK70" s="143"/>
      <c r="AL70" s="143"/>
      <c r="AM70" s="143"/>
      <c r="AN70" s="143"/>
      <c r="AO70" s="143"/>
      <c r="AP70" s="143"/>
      <c r="AQ70" s="143"/>
      <c r="AR70" s="143"/>
      <c r="AS70" s="143"/>
      <c r="AT70" s="143"/>
      <c r="AU70" s="143"/>
      <c r="AV70" s="143"/>
      <c r="AW70" s="143"/>
      <c r="AX70" s="143"/>
      <c r="AY70" s="143"/>
      <c r="AZ70" s="143"/>
      <c r="BA70" s="143"/>
      <c r="BB70" s="143"/>
      <c r="BC70" s="143"/>
      <c r="BD70" s="143"/>
      <c r="BE70" s="143"/>
      <c r="BF70" s="143"/>
      <c r="BG70" s="143"/>
      <c r="BH70" s="143"/>
    </row>
    <row r="71" spans="1:60" outlineLevel="1" x14ac:dyDescent="0.25">
      <c r="A71" s="172">
        <v>24</v>
      </c>
      <c r="B71" s="173" t="s">
        <v>177</v>
      </c>
      <c r="C71" s="181" t="s">
        <v>178</v>
      </c>
      <c r="D71" s="174" t="s">
        <v>159</v>
      </c>
      <c r="E71" s="175">
        <v>11</v>
      </c>
      <c r="F71" s="176"/>
      <c r="G71" s="177">
        <f>ROUND(E71*F71,2)</f>
        <v>0</v>
      </c>
      <c r="H71" s="154">
        <v>252</v>
      </c>
      <c r="I71" s="153">
        <f>ROUND(E71*H71,2)</f>
        <v>2772</v>
      </c>
      <c r="J71" s="154">
        <v>0</v>
      </c>
      <c r="K71" s="153">
        <f>ROUND(E71*J71,2)</f>
        <v>0</v>
      </c>
      <c r="L71" s="153">
        <v>21</v>
      </c>
      <c r="M71" s="153">
        <f>G71*(1+L71/100)</f>
        <v>0</v>
      </c>
      <c r="N71" s="152">
        <v>0</v>
      </c>
      <c r="O71" s="152">
        <f>ROUND(E71*N71,2)</f>
        <v>0</v>
      </c>
      <c r="P71" s="152">
        <v>0</v>
      </c>
      <c r="Q71" s="152">
        <f>ROUND(E71*P71,2)</f>
        <v>0</v>
      </c>
      <c r="R71" s="153"/>
      <c r="S71" s="153" t="s">
        <v>160</v>
      </c>
      <c r="T71" s="153" t="s">
        <v>161</v>
      </c>
      <c r="U71" s="153">
        <v>0</v>
      </c>
      <c r="V71" s="153">
        <f>ROUND(E71*U71,2)</f>
        <v>0</v>
      </c>
      <c r="W71" s="153"/>
      <c r="X71" s="153" t="s">
        <v>153</v>
      </c>
      <c r="Y71" s="153" t="s">
        <v>102</v>
      </c>
      <c r="Z71" s="143"/>
      <c r="AA71" s="143"/>
      <c r="AB71" s="143"/>
      <c r="AC71" s="143"/>
      <c r="AD71" s="143"/>
      <c r="AE71" s="143"/>
      <c r="AF71" s="143"/>
      <c r="AG71" s="143" t="s">
        <v>154</v>
      </c>
      <c r="AH71" s="143"/>
      <c r="AI71" s="143"/>
      <c r="AJ71" s="143"/>
      <c r="AK71" s="143"/>
      <c r="AL71" s="143"/>
      <c r="AM71" s="143"/>
      <c r="AN71" s="143"/>
      <c r="AO71" s="143"/>
      <c r="AP71" s="143"/>
      <c r="AQ71" s="143"/>
      <c r="AR71" s="143"/>
      <c r="AS71" s="143"/>
      <c r="AT71" s="143"/>
      <c r="AU71" s="143"/>
      <c r="AV71" s="143"/>
      <c r="AW71" s="143"/>
      <c r="AX71" s="143"/>
      <c r="AY71" s="143"/>
      <c r="AZ71" s="143"/>
      <c r="BA71" s="143"/>
      <c r="BB71" s="143"/>
      <c r="BC71" s="143"/>
      <c r="BD71" s="143"/>
      <c r="BE71" s="143"/>
      <c r="BF71" s="143"/>
      <c r="BG71" s="143"/>
      <c r="BH71" s="143"/>
    </row>
    <row r="72" spans="1:60" outlineLevel="1" x14ac:dyDescent="0.25">
      <c r="A72" s="172">
        <v>25</v>
      </c>
      <c r="B72" s="173" t="s">
        <v>179</v>
      </c>
      <c r="C72" s="181" t="s">
        <v>180</v>
      </c>
      <c r="D72" s="174" t="s">
        <v>159</v>
      </c>
      <c r="E72" s="175">
        <v>1</v>
      </c>
      <c r="F72" s="176"/>
      <c r="G72" s="177">
        <f>ROUND(E72*F72,2)</f>
        <v>0</v>
      </c>
      <c r="H72" s="154">
        <v>0</v>
      </c>
      <c r="I72" s="153">
        <f>ROUND(E72*H72,2)</f>
        <v>0</v>
      </c>
      <c r="J72" s="154">
        <v>982</v>
      </c>
      <c r="K72" s="153">
        <f>ROUND(E72*J72,2)</f>
        <v>982</v>
      </c>
      <c r="L72" s="153">
        <v>21</v>
      </c>
      <c r="M72" s="153">
        <f>G72*(1+L72/100)</f>
        <v>0</v>
      </c>
      <c r="N72" s="152">
        <v>0</v>
      </c>
      <c r="O72" s="152">
        <f>ROUND(E72*N72,2)</f>
        <v>0</v>
      </c>
      <c r="P72" s="152">
        <v>0</v>
      </c>
      <c r="Q72" s="152">
        <f>ROUND(E72*P72,2)</f>
        <v>0</v>
      </c>
      <c r="R72" s="153"/>
      <c r="S72" s="153" t="s">
        <v>230</v>
      </c>
      <c r="T72" s="153" t="s">
        <v>230</v>
      </c>
      <c r="U72" s="153">
        <v>1.88</v>
      </c>
      <c r="V72" s="153">
        <f>ROUND(E72*U72,2)</f>
        <v>1.88</v>
      </c>
      <c r="W72" s="153"/>
      <c r="X72" s="153" t="s">
        <v>101</v>
      </c>
      <c r="Y72" s="153" t="s">
        <v>102</v>
      </c>
      <c r="Z72" s="143"/>
      <c r="AA72" s="143"/>
      <c r="AB72" s="143"/>
      <c r="AC72" s="143"/>
      <c r="AD72" s="143"/>
      <c r="AE72" s="143"/>
      <c r="AF72" s="143"/>
      <c r="AG72" s="143" t="s">
        <v>103</v>
      </c>
      <c r="AH72" s="143"/>
      <c r="AI72" s="143"/>
      <c r="AJ72" s="143"/>
      <c r="AK72" s="143"/>
      <c r="AL72" s="143"/>
      <c r="AM72" s="143"/>
      <c r="AN72" s="143"/>
      <c r="AO72" s="143"/>
      <c r="AP72" s="143"/>
      <c r="AQ72" s="143"/>
      <c r="AR72" s="143"/>
      <c r="AS72" s="143"/>
      <c r="AT72" s="143"/>
      <c r="AU72" s="143"/>
      <c r="AV72" s="143"/>
      <c r="AW72" s="143"/>
      <c r="AX72" s="143"/>
      <c r="AY72" s="143"/>
      <c r="AZ72" s="143"/>
      <c r="BA72" s="143"/>
      <c r="BB72" s="143"/>
      <c r="BC72" s="143"/>
      <c r="BD72" s="143"/>
      <c r="BE72" s="143"/>
      <c r="BF72" s="143"/>
      <c r="BG72" s="143"/>
      <c r="BH72" s="143"/>
    </row>
    <row r="73" spans="1:60" ht="20.399999999999999" outlineLevel="1" x14ac:dyDescent="0.25">
      <c r="A73" s="172">
        <v>26</v>
      </c>
      <c r="B73" s="173" t="s">
        <v>181</v>
      </c>
      <c r="C73" s="181" t="s">
        <v>182</v>
      </c>
      <c r="D73" s="174" t="s">
        <v>159</v>
      </c>
      <c r="E73" s="175">
        <v>1</v>
      </c>
      <c r="F73" s="176"/>
      <c r="G73" s="177">
        <f>ROUND(E73*F73,2)</f>
        <v>0</v>
      </c>
      <c r="H73" s="154">
        <v>0</v>
      </c>
      <c r="I73" s="153">
        <f>ROUND(E73*H73,2)</f>
        <v>0</v>
      </c>
      <c r="J73" s="154">
        <v>6990</v>
      </c>
      <c r="K73" s="153">
        <f>ROUND(E73*J73,2)</f>
        <v>6990</v>
      </c>
      <c r="L73" s="153">
        <v>21</v>
      </c>
      <c r="M73" s="153">
        <f>G73*(1+L73/100)</f>
        <v>0</v>
      </c>
      <c r="N73" s="152">
        <v>0</v>
      </c>
      <c r="O73" s="152">
        <f>ROUND(E73*N73,2)</f>
        <v>0</v>
      </c>
      <c r="P73" s="152">
        <v>0</v>
      </c>
      <c r="Q73" s="152">
        <f>ROUND(E73*P73,2)</f>
        <v>0</v>
      </c>
      <c r="R73" s="153"/>
      <c r="S73" s="153" t="s">
        <v>160</v>
      </c>
      <c r="T73" s="153" t="s">
        <v>161</v>
      </c>
      <c r="U73" s="153">
        <v>0</v>
      </c>
      <c r="V73" s="153">
        <f>ROUND(E73*U73,2)</f>
        <v>0</v>
      </c>
      <c r="W73" s="153"/>
      <c r="X73" s="153" t="s">
        <v>101</v>
      </c>
      <c r="Y73" s="153" t="s">
        <v>102</v>
      </c>
      <c r="Z73" s="143"/>
      <c r="AA73" s="143"/>
      <c r="AB73" s="143"/>
      <c r="AC73" s="143"/>
      <c r="AD73" s="143"/>
      <c r="AE73" s="143"/>
      <c r="AF73" s="143"/>
      <c r="AG73" s="143" t="s">
        <v>103</v>
      </c>
      <c r="AH73" s="143"/>
      <c r="AI73" s="143"/>
      <c r="AJ73" s="143"/>
      <c r="AK73" s="143"/>
      <c r="AL73" s="143"/>
      <c r="AM73" s="143"/>
      <c r="AN73" s="143"/>
      <c r="AO73" s="143"/>
      <c r="AP73" s="143"/>
      <c r="AQ73" s="143"/>
      <c r="AR73" s="143"/>
      <c r="AS73" s="143"/>
      <c r="AT73" s="143"/>
      <c r="AU73" s="143"/>
      <c r="AV73" s="143"/>
      <c r="AW73" s="143"/>
      <c r="AX73" s="143"/>
      <c r="AY73" s="143"/>
      <c r="AZ73" s="143"/>
      <c r="BA73" s="143"/>
      <c r="BB73" s="143"/>
      <c r="BC73" s="143"/>
      <c r="BD73" s="143"/>
      <c r="BE73" s="143"/>
      <c r="BF73" s="143"/>
      <c r="BG73" s="143"/>
      <c r="BH73" s="143"/>
    </row>
    <row r="74" spans="1:60" outlineLevel="1" x14ac:dyDescent="0.25">
      <c r="A74" s="172">
        <v>27</v>
      </c>
      <c r="B74" s="173" t="s">
        <v>183</v>
      </c>
      <c r="C74" s="181" t="s">
        <v>184</v>
      </c>
      <c r="D74" s="174" t="s">
        <v>185</v>
      </c>
      <c r="E74" s="175">
        <v>1</v>
      </c>
      <c r="F74" s="176"/>
      <c r="G74" s="177">
        <f>ROUND(E74*F74,2)</f>
        <v>0</v>
      </c>
      <c r="H74" s="154">
        <v>0</v>
      </c>
      <c r="I74" s="153">
        <f>ROUND(E74*H74,2)</f>
        <v>0</v>
      </c>
      <c r="J74" s="154">
        <v>3000</v>
      </c>
      <c r="K74" s="153">
        <f>ROUND(E74*J74,2)</f>
        <v>3000</v>
      </c>
      <c r="L74" s="153">
        <v>21</v>
      </c>
      <c r="M74" s="153">
        <f>G74*(1+L74/100)</f>
        <v>0</v>
      </c>
      <c r="N74" s="152">
        <v>0</v>
      </c>
      <c r="O74" s="152">
        <f>ROUND(E74*N74,2)</f>
        <v>0</v>
      </c>
      <c r="P74" s="152">
        <v>0</v>
      </c>
      <c r="Q74" s="152">
        <f>ROUND(E74*P74,2)</f>
        <v>0</v>
      </c>
      <c r="R74" s="153"/>
      <c r="S74" s="153" t="s">
        <v>160</v>
      </c>
      <c r="T74" s="153" t="s">
        <v>161</v>
      </c>
      <c r="U74" s="153">
        <v>0</v>
      </c>
      <c r="V74" s="153">
        <f>ROUND(E74*U74,2)</f>
        <v>0</v>
      </c>
      <c r="W74" s="153"/>
      <c r="X74" s="153" t="s">
        <v>101</v>
      </c>
      <c r="Y74" s="153" t="s">
        <v>102</v>
      </c>
      <c r="Z74" s="143"/>
      <c r="AA74" s="143"/>
      <c r="AB74" s="143"/>
      <c r="AC74" s="143"/>
      <c r="AD74" s="143"/>
      <c r="AE74" s="143"/>
      <c r="AF74" s="143"/>
      <c r="AG74" s="143" t="s">
        <v>103</v>
      </c>
      <c r="AH74" s="143"/>
      <c r="AI74" s="143"/>
      <c r="AJ74" s="143"/>
      <c r="AK74" s="143"/>
      <c r="AL74" s="143"/>
      <c r="AM74" s="143"/>
      <c r="AN74" s="143"/>
      <c r="AO74" s="143"/>
      <c r="AP74" s="143"/>
      <c r="AQ74" s="143"/>
      <c r="AR74" s="143"/>
      <c r="AS74" s="143"/>
      <c r="AT74" s="143"/>
      <c r="AU74" s="143"/>
      <c r="AV74" s="143"/>
      <c r="AW74" s="143"/>
      <c r="AX74" s="143"/>
      <c r="AY74" s="143"/>
      <c r="AZ74" s="143"/>
      <c r="BA74" s="143"/>
      <c r="BB74" s="143"/>
      <c r="BC74" s="143"/>
      <c r="BD74" s="143"/>
      <c r="BE74" s="143"/>
      <c r="BF74" s="143"/>
      <c r="BG74" s="143"/>
      <c r="BH74" s="143"/>
    </row>
    <row r="75" spans="1:60" x14ac:dyDescent="0.25">
      <c r="A75" s="159" t="s">
        <v>96</v>
      </c>
      <c r="B75" s="160" t="s">
        <v>64</v>
      </c>
      <c r="C75" s="178" t="s">
        <v>65</v>
      </c>
      <c r="D75" s="161"/>
      <c r="E75" s="162"/>
      <c r="F75" s="163"/>
      <c r="G75" s="164">
        <f>SUM(G76:G79)</f>
        <v>0</v>
      </c>
      <c r="H75" s="158"/>
      <c r="I75" s="158">
        <f>SUM(I76:I79)</f>
        <v>0</v>
      </c>
      <c r="J75" s="158"/>
      <c r="K75" s="158">
        <f>SUM(K76:K79)</f>
        <v>757758.6</v>
      </c>
      <c r="L75" s="158"/>
      <c r="M75" s="158">
        <f>SUM(M76:M79)</f>
        <v>0</v>
      </c>
      <c r="N75" s="157"/>
      <c r="O75" s="157">
        <f>SUM(O76:O79)</f>
        <v>0</v>
      </c>
      <c r="P75" s="157"/>
      <c r="Q75" s="157">
        <f>SUM(Q76:Q79)</f>
        <v>0</v>
      </c>
      <c r="R75" s="158"/>
      <c r="S75" s="158"/>
      <c r="T75" s="158"/>
      <c r="U75" s="158"/>
      <c r="V75" s="158">
        <f>SUM(V76:V79)</f>
        <v>0</v>
      </c>
      <c r="W75" s="158"/>
      <c r="X75" s="158"/>
      <c r="Y75" s="158"/>
      <c r="AG75" t="s">
        <v>97</v>
      </c>
    </row>
    <row r="76" spans="1:60" ht="40.799999999999997" outlineLevel="1" x14ac:dyDescent="0.25">
      <c r="A76" s="166">
        <v>30</v>
      </c>
      <c r="B76" s="167" t="s">
        <v>186</v>
      </c>
      <c r="C76" s="179" t="s">
        <v>187</v>
      </c>
      <c r="D76" s="168" t="s">
        <v>121</v>
      </c>
      <c r="E76" s="169">
        <v>292.44</v>
      </c>
      <c r="F76" s="170"/>
      <c r="G76" s="171">
        <f>ROUND(E76*F76,2)</f>
        <v>0</v>
      </c>
      <c r="H76" s="154">
        <v>0</v>
      </c>
      <c r="I76" s="153">
        <f>ROUND(E76*H76,2)</f>
        <v>0</v>
      </c>
      <c r="J76" s="154">
        <v>2565</v>
      </c>
      <c r="K76" s="153">
        <f>ROUND(E76*J76,2)</f>
        <v>750108.6</v>
      </c>
      <c r="L76" s="153">
        <v>21</v>
      </c>
      <c r="M76" s="153">
        <f>G76*(1+L76/100)</f>
        <v>0</v>
      </c>
      <c r="N76" s="152">
        <v>0</v>
      </c>
      <c r="O76" s="152">
        <f>ROUND(E76*N76,2)</f>
        <v>0</v>
      </c>
      <c r="P76" s="152">
        <v>0</v>
      </c>
      <c r="Q76" s="152">
        <f>ROUND(E76*P76,2)</f>
        <v>0</v>
      </c>
      <c r="R76" s="153"/>
      <c r="S76" s="153" t="s">
        <v>160</v>
      </c>
      <c r="T76" s="153" t="s">
        <v>161</v>
      </c>
      <c r="U76" s="153">
        <v>0</v>
      </c>
      <c r="V76" s="153">
        <f>ROUND(E76*U76,2)</f>
        <v>0</v>
      </c>
      <c r="W76" s="153"/>
      <c r="X76" s="153" t="s">
        <v>101</v>
      </c>
      <c r="Y76" s="153" t="s">
        <v>102</v>
      </c>
      <c r="Z76" s="143"/>
      <c r="AA76" s="143"/>
      <c r="AB76" s="143"/>
      <c r="AC76" s="143"/>
      <c r="AD76" s="143"/>
      <c r="AE76" s="143"/>
      <c r="AF76" s="143"/>
      <c r="AG76" s="143" t="s">
        <v>103</v>
      </c>
      <c r="AH76" s="143"/>
      <c r="AI76" s="143"/>
      <c r="AJ76" s="143"/>
      <c r="AK76" s="143"/>
      <c r="AL76" s="143"/>
      <c r="AM76" s="143"/>
      <c r="AN76" s="143"/>
      <c r="AO76" s="143"/>
      <c r="AP76" s="143"/>
      <c r="AQ76" s="143"/>
      <c r="AR76" s="143"/>
      <c r="AS76" s="143"/>
      <c r="AT76" s="143"/>
      <c r="AU76" s="143"/>
      <c r="AV76" s="143"/>
      <c r="AW76" s="143"/>
      <c r="AX76" s="143"/>
      <c r="AY76" s="143"/>
      <c r="AZ76" s="143"/>
      <c r="BA76" s="143"/>
      <c r="BB76" s="143"/>
      <c r="BC76" s="143"/>
      <c r="BD76" s="143"/>
      <c r="BE76" s="143"/>
      <c r="BF76" s="143"/>
      <c r="BG76" s="143"/>
      <c r="BH76" s="143"/>
    </row>
    <row r="77" spans="1:60" outlineLevel="2" x14ac:dyDescent="0.25">
      <c r="A77" s="150"/>
      <c r="B77" s="151"/>
      <c r="C77" s="180" t="s">
        <v>188</v>
      </c>
      <c r="D77" s="155"/>
      <c r="E77" s="156">
        <v>292.44</v>
      </c>
      <c r="F77" s="153"/>
      <c r="G77" s="153"/>
      <c r="H77" s="153"/>
      <c r="I77" s="153"/>
      <c r="J77" s="153"/>
      <c r="K77" s="153"/>
      <c r="L77" s="153"/>
      <c r="M77" s="153"/>
      <c r="N77" s="152"/>
      <c r="O77" s="152"/>
      <c r="P77" s="152"/>
      <c r="Q77" s="152"/>
      <c r="R77" s="153"/>
      <c r="S77" s="153"/>
      <c r="T77" s="153"/>
      <c r="U77" s="153"/>
      <c r="V77" s="153"/>
      <c r="W77" s="153"/>
      <c r="X77" s="153"/>
      <c r="Y77" s="153"/>
      <c r="Z77" s="143"/>
      <c r="AA77" s="143"/>
      <c r="AB77" s="143"/>
      <c r="AC77" s="143"/>
      <c r="AD77" s="143"/>
      <c r="AE77" s="143"/>
      <c r="AF77" s="143"/>
      <c r="AG77" s="143" t="s">
        <v>105</v>
      </c>
      <c r="AH77" s="143">
        <v>0</v>
      </c>
      <c r="AI77" s="143"/>
      <c r="AJ77" s="143"/>
      <c r="AK77" s="143"/>
      <c r="AL77" s="143"/>
      <c r="AM77" s="143"/>
      <c r="AN77" s="143"/>
      <c r="AO77" s="143"/>
      <c r="AP77" s="143"/>
      <c r="AQ77" s="143"/>
      <c r="AR77" s="143"/>
      <c r="AS77" s="143"/>
      <c r="AT77" s="143"/>
      <c r="AU77" s="143"/>
      <c r="AV77" s="143"/>
      <c r="AW77" s="143"/>
      <c r="AX77" s="143"/>
      <c r="AY77" s="143"/>
      <c r="AZ77" s="143"/>
      <c r="BA77" s="143"/>
      <c r="BB77" s="143"/>
      <c r="BC77" s="143"/>
      <c r="BD77" s="143"/>
      <c r="BE77" s="143"/>
      <c r="BF77" s="143"/>
      <c r="BG77" s="143"/>
      <c r="BH77" s="143"/>
    </row>
    <row r="78" spans="1:60" outlineLevel="1" x14ac:dyDescent="0.25">
      <c r="A78" s="172">
        <v>31</v>
      </c>
      <c r="B78" s="173" t="s">
        <v>189</v>
      </c>
      <c r="C78" s="181" t="s">
        <v>228</v>
      </c>
      <c r="D78" s="174" t="s">
        <v>159</v>
      </c>
      <c r="E78" s="175">
        <v>1</v>
      </c>
      <c r="F78" s="176"/>
      <c r="G78" s="177">
        <f>ROUND(E78*F78,2)</f>
        <v>0</v>
      </c>
      <c r="H78" s="154">
        <v>0</v>
      </c>
      <c r="I78" s="153">
        <f>ROUND(E78*H78,2)</f>
        <v>0</v>
      </c>
      <c r="J78" s="154">
        <v>3950</v>
      </c>
      <c r="K78" s="153">
        <f>ROUND(E78*J78,2)</f>
        <v>3950</v>
      </c>
      <c r="L78" s="153">
        <v>21</v>
      </c>
      <c r="M78" s="153">
        <f>G78*(1+L78/100)</f>
        <v>0</v>
      </c>
      <c r="N78" s="152">
        <v>0</v>
      </c>
      <c r="O78" s="152">
        <f>ROUND(E78*N78,2)</f>
        <v>0</v>
      </c>
      <c r="P78" s="152">
        <v>0</v>
      </c>
      <c r="Q78" s="152">
        <f>ROUND(E78*P78,2)</f>
        <v>0</v>
      </c>
      <c r="R78" s="153"/>
      <c r="S78" s="153" t="s">
        <v>160</v>
      </c>
      <c r="T78" s="153" t="s">
        <v>161</v>
      </c>
      <c r="U78" s="153">
        <v>0</v>
      </c>
      <c r="V78" s="153">
        <f>ROUND(E78*U78,2)</f>
        <v>0</v>
      </c>
      <c r="W78" s="153"/>
      <c r="X78" s="153" t="s">
        <v>101</v>
      </c>
      <c r="Y78" s="153" t="s">
        <v>102</v>
      </c>
      <c r="Z78" s="143"/>
      <c r="AA78" s="143"/>
      <c r="AB78" s="143"/>
      <c r="AC78" s="143"/>
      <c r="AD78" s="143"/>
      <c r="AE78" s="143"/>
      <c r="AF78" s="143"/>
      <c r="AG78" s="143" t="s">
        <v>103</v>
      </c>
      <c r="AH78" s="143"/>
      <c r="AI78" s="143"/>
      <c r="AJ78" s="143"/>
      <c r="AK78" s="143"/>
      <c r="AL78" s="143"/>
      <c r="AM78" s="143"/>
      <c r="AN78" s="143"/>
      <c r="AO78" s="143"/>
      <c r="AP78" s="143"/>
      <c r="AQ78" s="143"/>
      <c r="AR78" s="143"/>
      <c r="AS78" s="143"/>
      <c r="AT78" s="143"/>
      <c r="AU78" s="143"/>
      <c r="AV78" s="143"/>
      <c r="AW78" s="143"/>
      <c r="AX78" s="143"/>
      <c r="AY78" s="143"/>
      <c r="AZ78" s="143"/>
      <c r="BA78" s="143"/>
      <c r="BB78" s="143"/>
      <c r="BC78" s="143"/>
      <c r="BD78" s="143"/>
      <c r="BE78" s="143"/>
      <c r="BF78" s="143"/>
      <c r="BG78" s="143"/>
      <c r="BH78" s="143"/>
    </row>
    <row r="79" spans="1:60" outlineLevel="1" x14ac:dyDescent="0.25">
      <c r="A79" s="172">
        <v>32</v>
      </c>
      <c r="B79" s="173" t="s">
        <v>190</v>
      </c>
      <c r="C79" s="181" t="s">
        <v>229</v>
      </c>
      <c r="D79" s="174" t="s">
        <v>159</v>
      </c>
      <c r="E79" s="175">
        <v>2</v>
      </c>
      <c r="F79" s="176"/>
      <c r="G79" s="177">
        <f>ROUND(E79*F79,2)</f>
        <v>0</v>
      </c>
      <c r="H79" s="154">
        <v>0</v>
      </c>
      <c r="I79" s="153">
        <f>ROUND(E79*H79,2)</f>
        <v>0</v>
      </c>
      <c r="J79" s="154">
        <v>1850</v>
      </c>
      <c r="K79" s="153">
        <f>ROUND(E79*J79,2)</f>
        <v>3700</v>
      </c>
      <c r="L79" s="153">
        <v>21</v>
      </c>
      <c r="M79" s="153">
        <f>G79*(1+L79/100)</f>
        <v>0</v>
      </c>
      <c r="N79" s="152">
        <v>0</v>
      </c>
      <c r="O79" s="152">
        <f>ROUND(E79*N79,2)</f>
        <v>0</v>
      </c>
      <c r="P79" s="152">
        <v>0</v>
      </c>
      <c r="Q79" s="152">
        <f>ROUND(E79*P79,2)</f>
        <v>0</v>
      </c>
      <c r="R79" s="153"/>
      <c r="S79" s="153" t="s">
        <v>160</v>
      </c>
      <c r="T79" s="153" t="s">
        <v>161</v>
      </c>
      <c r="U79" s="153">
        <v>0</v>
      </c>
      <c r="V79" s="153">
        <f>ROUND(E79*U79,2)</f>
        <v>0</v>
      </c>
      <c r="W79" s="153"/>
      <c r="X79" s="153" t="s">
        <v>101</v>
      </c>
      <c r="Y79" s="153" t="s">
        <v>102</v>
      </c>
      <c r="Z79" s="143"/>
      <c r="AA79" s="143"/>
      <c r="AB79" s="143"/>
      <c r="AC79" s="143"/>
      <c r="AD79" s="143"/>
      <c r="AE79" s="143"/>
      <c r="AF79" s="143"/>
      <c r="AG79" s="143" t="s">
        <v>103</v>
      </c>
      <c r="AH79" s="143"/>
      <c r="AI79" s="143"/>
      <c r="AJ79" s="143"/>
      <c r="AK79" s="143"/>
      <c r="AL79" s="143"/>
      <c r="AM79" s="143"/>
      <c r="AN79" s="143"/>
      <c r="AO79" s="143"/>
      <c r="AP79" s="143"/>
      <c r="AQ79" s="143"/>
      <c r="AR79" s="143"/>
      <c r="AS79" s="143"/>
      <c r="AT79" s="143"/>
      <c r="AU79" s="143"/>
      <c r="AV79" s="143"/>
      <c r="AW79" s="143"/>
      <c r="AX79" s="143"/>
      <c r="AY79" s="143"/>
      <c r="AZ79" s="143"/>
      <c r="BA79" s="143"/>
      <c r="BB79" s="143"/>
      <c r="BC79" s="143"/>
      <c r="BD79" s="143"/>
      <c r="BE79" s="143"/>
      <c r="BF79" s="143"/>
      <c r="BG79" s="143"/>
      <c r="BH79" s="143"/>
    </row>
    <row r="80" spans="1:60" x14ac:dyDescent="0.25">
      <c r="A80" s="159" t="s">
        <v>96</v>
      </c>
      <c r="B80" s="160" t="s">
        <v>66</v>
      </c>
      <c r="C80" s="178" t="s">
        <v>67</v>
      </c>
      <c r="D80" s="161"/>
      <c r="E80" s="162"/>
      <c r="F80" s="163"/>
      <c r="G80" s="164">
        <f>SUM(G81:G91)</f>
        <v>0</v>
      </c>
      <c r="H80" s="158"/>
      <c r="I80" s="158">
        <f>SUM(I81:I91)</f>
        <v>0</v>
      </c>
      <c r="J80" s="158"/>
      <c r="K80" s="158">
        <f>SUM(K81:K91)</f>
        <v>1573300</v>
      </c>
      <c r="L80" s="158"/>
      <c r="M80" s="158">
        <f>SUM(M81:M91)</f>
        <v>0</v>
      </c>
      <c r="N80" s="157"/>
      <c r="O80" s="157">
        <f>SUM(O81:O91)</f>
        <v>0</v>
      </c>
      <c r="P80" s="157"/>
      <c r="Q80" s="157">
        <f>SUM(Q81:Q91)</f>
        <v>0</v>
      </c>
      <c r="R80" s="158"/>
      <c r="S80" s="158"/>
      <c r="T80" s="158"/>
      <c r="U80" s="158"/>
      <c r="V80" s="158">
        <f>SUM(V81:V91)</f>
        <v>0</v>
      </c>
      <c r="W80" s="158"/>
      <c r="X80" s="158"/>
      <c r="Y80" s="158"/>
      <c r="AG80" t="s">
        <v>97</v>
      </c>
    </row>
    <row r="81" spans="1:60" ht="30.6" outlineLevel="1" x14ac:dyDescent="0.25">
      <c r="A81" s="172">
        <v>33</v>
      </c>
      <c r="B81" s="173" t="s">
        <v>56</v>
      </c>
      <c r="C81" s="181" t="s">
        <v>191</v>
      </c>
      <c r="D81" s="174" t="s">
        <v>121</v>
      </c>
      <c r="E81" s="175">
        <v>360</v>
      </c>
      <c r="F81" s="176"/>
      <c r="G81" s="177">
        <f t="shared" ref="G81:G91" si="0">ROUND(E81*F81,2)</f>
        <v>0</v>
      </c>
      <c r="H81" s="154">
        <v>0</v>
      </c>
      <c r="I81" s="153">
        <f t="shared" ref="I81:I91" si="1">ROUND(E81*H81,2)</f>
        <v>0</v>
      </c>
      <c r="J81" s="154">
        <v>3495</v>
      </c>
      <c r="K81" s="153">
        <f t="shared" ref="K81:K91" si="2">ROUND(E81*J81,2)</f>
        <v>1258200</v>
      </c>
      <c r="L81" s="153">
        <v>21</v>
      </c>
      <c r="M81" s="153">
        <f t="shared" ref="M81:M91" si="3">G81*(1+L81/100)</f>
        <v>0</v>
      </c>
      <c r="N81" s="152">
        <v>0</v>
      </c>
      <c r="O81" s="152">
        <f t="shared" ref="O81:O91" si="4">ROUND(E81*N81,2)</f>
        <v>0</v>
      </c>
      <c r="P81" s="152">
        <v>0</v>
      </c>
      <c r="Q81" s="152">
        <f t="shared" ref="Q81:Q91" si="5">ROUND(E81*P81,2)</f>
        <v>0</v>
      </c>
      <c r="R81" s="153"/>
      <c r="S81" s="153" t="s">
        <v>160</v>
      </c>
      <c r="T81" s="153" t="s">
        <v>161</v>
      </c>
      <c r="U81" s="153">
        <v>0</v>
      </c>
      <c r="V81" s="153">
        <f t="shared" ref="V81:V91" si="6">ROUND(E81*U81,2)</f>
        <v>0</v>
      </c>
      <c r="W81" s="153"/>
      <c r="X81" s="153" t="s">
        <v>101</v>
      </c>
      <c r="Y81" s="153" t="s">
        <v>102</v>
      </c>
      <c r="Z81" s="143"/>
      <c r="AA81" s="143"/>
      <c r="AB81" s="143"/>
      <c r="AC81" s="143"/>
      <c r="AD81" s="143"/>
      <c r="AE81" s="143"/>
      <c r="AF81" s="143"/>
      <c r="AG81" s="143" t="s">
        <v>103</v>
      </c>
      <c r="AH81" s="143"/>
      <c r="AI81" s="143"/>
      <c r="AJ81" s="143"/>
      <c r="AK81" s="143"/>
      <c r="AL81" s="143"/>
      <c r="AM81" s="143"/>
      <c r="AN81" s="143"/>
      <c r="AO81" s="143"/>
      <c r="AP81" s="143"/>
      <c r="AQ81" s="143"/>
      <c r="AR81" s="143"/>
      <c r="AS81" s="143"/>
      <c r="AT81" s="143"/>
      <c r="AU81" s="143"/>
      <c r="AV81" s="143"/>
      <c r="AW81" s="143"/>
      <c r="AX81" s="143"/>
      <c r="AY81" s="143"/>
      <c r="AZ81" s="143"/>
      <c r="BA81" s="143"/>
      <c r="BB81" s="143"/>
      <c r="BC81" s="143"/>
      <c r="BD81" s="143"/>
      <c r="BE81" s="143"/>
      <c r="BF81" s="143"/>
      <c r="BG81" s="143"/>
      <c r="BH81" s="143"/>
    </row>
    <row r="82" spans="1:60" ht="40.799999999999997" outlineLevel="1" x14ac:dyDescent="0.25">
      <c r="A82" s="172">
        <v>34</v>
      </c>
      <c r="B82" s="173" t="s">
        <v>58</v>
      </c>
      <c r="C82" s="181" t="s">
        <v>192</v>
      </c>
      <c r="D82" s="174" t="s">
        <v>159</v>
      </c>
      <c r="E82" s="175">
        <v>1</v>
      </c>
      <c r="F82" s="176"/>
      <c r="G82" s="177">
        <f t="shared" si="0"/>
        <v>0</v>
      </c>
      <c r="H82" s="154">
        <v>0</v>
      </c>
      <c r="I82" s="153">
        <f t="shared" si="1"/>
        <v>0</v>
      </c>
      <c r="J82" s="154">
        <v>3000</v>
      </c>
      <c r="K82" s="153">
        <f t="shared" si="2"/>
        <v>3000</v>
      </c>
      <c r="L82" s="153">
        <v>21</v>
      </c>
      <c r="M82" s="153">
        <f t="shared" si="3"/>
        <v>0</v>
      </c>
      <c r="N82" s="152">
        <v>0</v>
      </c>
      <c r="O82" s="152">
        <f t="shared" si="4"/>
        <v>0</v>
      </c>
      <c r="P82" s="152">
        <v>0</v>
      </c>
      <c r="Q82" s="152">
        <f t="shared" si="5"/>
        <v>0</v>
      </c>
      <c r="R82" s="153"/>
      <c r="S82" s="153" t="s">
        <v>160</v>
      </c>
      <c r="T82" s="153" t="s">
        <v>161</v>
      </c>
      <c r="U82" s="153">
        <v>0</v>
      </c>
      <c r="V82" s="153">
        <f t="shared" si="6"/>
        <v>0</v>
      </c>
      <c r="W82" s="153"/>
      <c r="X82" s="153" t="s">
        <v>101</v>
      </c>
      <c r="Y82" s="153" t="s">
        <v>102</v>
      </c>
      <c r="Z82" s="143"/>
      <c r="AA82" s="143"/>
      <c r="AB82" s="143"/>
      <c r="AC82" s="143"/>
      <c r="AD82" s="143"/>
      <c r="AE82" s="143"/>
      <c r="AF82" s="143"/>
      <c r="AG82" s="143" t="s">
        <v>103</v>
      </c>
      <c r="AH82" s="143"/>
      <c r="AI82" s="143"/>
      <c r="AJ82" s="143"/>
      <c r="AK82" s="143"/>
      <c r="AL82" s="143"/>
      <c r="AM82" s="143"/>
      <c r="AN82" s="143"/>
      <c r="AO82" s="143"/>
      <c r="AP82" s="143"/>
      <c r="AQ82" s="143"/>
      <c r="AR82" s="143"/>
      <c r="AS82" s="143"/>
      <c r="AT82" s="143"/>
      <c r="AU82" s="143"/>
      <c r="AV82" s="143"/>
      <c r="AW82" s="143"/>
      <c r="AX82" s="143"/>
      <c r="AY82" s="143"/>
      <c r="AZ82" s="143"/>
      <c r="BA82" s="143"/>
      <c r="BB82" s="143"/>
      <c r="BC82" s="143"/>
      <c r="BD82" s="143"/>
      <c r="BE82" s="143"/>
      <c r="BF82" s="143"/>
      <c r="BG82" s="143"/>
      <c r="BH82" s="143"/>
    </row>
    <row r="83" spans="1:60" ht="40.799999999999997" outlineLevel="1" x14ac:dyDescent="0.25">
      <c r="A83" s="172">
        <v>35</v>
      </c>
      <c r="B83" s="173" t="s">
        <v>193</v>
      </c>
      <c r="C83" s="181" t="s">
        <v>194</v>
      </c>
      <c r="D83" s="174" t="s">
        <v>159</v>
      </c>
      <c r="E83" s="175">
        <v>1</v>
      </c>
      <c r="F83" s="176"/>
      <c r="G83" s="177">
        <f t="shared" si="0"/>
        <v>0</v>
      </c>
      <c r="H83" s="154">
        <v>0</v>
      </c>
      <c r="I83" s="153">
        <f t="shared" si="1"/>
        <v>0</v>
      </c>
      <c r="J83" s="154">
        <v>28000</v>
      </c>
      <c r="K83" s="153">
        <f t="shared" si="2"/>
        <v>28000</v>
      </c>
      <c r="L83" s="153">
        <v>21</v>
      </c>
      <c r="M83" s="153">
        <f t="shared" si="3"/>
        <v>0</v>
      </c>
      <c r="N83" s="152">
        <v>0</v>
      </c>
      <c r="O83" s="152">
        <f t="shared" si="4"/>
        <v>0</v>
      </c>
      <c r="P83" s="152">
        <v>0</v>
      </c>
      <c r="Q83" s="152">
        <f t="shared" si="5"/>
        <v>0</v>
      </c>
      <c r="R83" s="153"/>
      <c r="S83" s="153" t="s">
        <v>160</v>
      </c>
      <c r="T83" s="153" t="s">
        <v>161</v>
      </c>
      <c r="U83" s="153">
        <v>0</v>
      </c>
      <c r="V83" s="153">
        <f t="shared" si="6"/>
        <v>0</v>
      </c>
      <c r="W83" s="153"/>
      <c r="X83" s="153" t="s">
        <v>101</v>
      </c>
      <c r="Y83" s="153" t="s">
        <v>102</v>
      </c>
      <c r="Z83" s="143"/>
      <c r="AA83" s="143"/>
      <c r="AB83" s="143"/>
      <c r="AC83" s="143"/>
      <c r="AD83" s="143"/>
      <c r="AE83" s="143"/>
      <c r="AF83" s="143"/>
      <c r="AG83" s="143" t="s">
        <v>103</v>
      </c>
      <c r="AH83" s="143"/>
      <c r="AI83" s="143"/>
      <c r="AJ83" s="143"/>
      <c r="AK83" s="143"/>
      <c r="AL83" s="143"/>
      <c r="AM83" s="143"/>
      <c r="AN83" s="143"/>
      <c r="AO83" s="143"/>
      <c r="AP83" s="143"/>
      <c r="AQ83" s="143"/>
      <c r="AR83" s="143"/>
      <c r="AS83" s="143"/>
      <c r="AT83" s="143"/>
      <c r="AU83" s="143"/>
      <c r="AV83" s="143"/>
      <c r="AW83" s="143"/>
      <c r="AX83" s="143"/>
      <c r="AY83" s="143"/>
      <c r="AZ83" s="143"/>
      <c r="BA83" s="143"/>
      <c r="BB83" s="143"/>
      <c r="BC83" s="143"/>
      <c r="BD83" s="143"/>
      <c r="BE83" s="143"/>
      <c r="BF83" s="143"/>
      <c r="BG83" s="143"/>
      <c r="BH83" s="143"/>
    </row>
    <row r="84" spans="1:60" ht="40.799999999999997" outlineLevel="1" x14ac:dyDescent="0.25">
      <c r="A84" s="172">
        <v>36</v>
      </c>
      <c r="B84" s="173" t="s">
        <v>195</v>
      </c>
      <c r="C84" s="181" t="s">
        <v>196</v>
      </c>
      <c r="D84" s="174" t="s">
        <v>159</v>
      </c>
      <c r="E84" s="175">
        <v>1</v>
      </c>
      <c r="F84" s="176"/>
      <c r="G84" s="177">
        <f t="shared" si="0"/>
        <v>0</v>
      </c>
      <c r="H84" s="154">
        <v>0</v>
      </c>
      <c r="I84" s="153">
        <f t="shared" si="1"/>
        <v>0</v>
      </c>
      <c r="J84" s="154">
        <v>16800</v>
      </c>
      <c r="K84" s="153">
        <f t="shared" si="2"/>
        <v>16800</v>
      </c>
      <c r="L84" s="153">
        <v>21</v>
      </c>
      <c r="M84" s="153">
        <f t="shared" si="3"/>
        <v>0</v>
      </c>
      <c r="N84" s="152">
        <v>0</v>
      </c>
      <c r="O84" s="152">
        <f t="shared" si="4"/>
        <v>0</v>
      </c>
      <c r="P84" s="152">
        <v>0</v>
      </c>
      <c r="Q84" s="152">
        <f t="shared" si="5"/>
        <v>0</v>
      </c>
      <c r="R84" s="153"/>
      <c r="S84" s="153" t="s">
        <v>160</v>
      </c>
      <c r="T84" s="153" t="s">
        <v>161</v>
      </c>
      <c r="U84" s="153">
        <v>0</v>
      </c>
      <c r="V84" s="153">
        <f t="shared" si="6"/>
        <v>0</v>
      </c>
      <c r="W84" s="153"/>
      <c r="X84" s="153" t="s">
        <v>101</v>
      </c>
      <c r="Y84" s="153" t="s">
        <v>102</v>
      </c>
      <c r="Z84" s="143"/>
      <c r="AA84" s="143"/>
      <c r="AB84" s="143"/>
      <c r="AC84" s="143"/>
      <c r="AD84" s="143"/>
      <c r="AE84" s="143"/>
      <c r="AF84" s="143"/>
      <c r="AG84" s="143" t="s">
        <v>103</v>
      </c>
      <c r="AH84" s="143"/>
      <c r="AI84" s="143"/>
      <c r="AJ84" s="143"/>
      <c r="AK84" s="143"/>
      <c r="AL84" s="143"/>
      <c r="AM84" s="143"/>
      <c r="AN84" s="143"/>
      <c r="AO84" s="143"/>
      <c r="AP84" s="143"/>
      <c r="AQ84" s="143"/>
      <c r="AR84" s="143"/>
      <c r="AS84" s="143"/>
      <c r="AT84" s="143"/>
      <c r="AU84" s="143"/>
      <c r="AV84" s="143"/>
      <c r="AW84" s="143"/>
      <c r="AX84" s="143"/>
      <c r="AY84" s="143"/>
      <c r="AZ84" s="143"/>
      <c r="BA84" s="143"/>
      <c r="BB84" s="143"/>
      <c r="BC84" s="143"/>
      <c r="BD84" s="143"/>
      <c r="BE84" s="143"/>
      <c r="BF84" s="143"/>
      <c r="BG84" s="143"/>
      <c r="BH84" s="143"/>
    </row>
    <row r="85" spans="1:60" ht="40.799999999999997" outlineLevel="1" x14ac:dyDescent="0.25">
      <c r="A85" s="172">
        <v>37</v>
      </c>
      <c r="B85" s="173" t="s">
        <v>197</v>
      </c>
      <c r="C85" s="181" t="s">
        <v>198</v>
      </c>
      <c r="D85" s="174" t="s">
        <v>159</v>
      </c>
      <c r="E85" s="175">
        <v>1</v>
      </c>
      <c r="F85" s="176"/>
      <c r="G85" s="177">
        <f t="shared" si="0"/>
        <v>0</v>
      </c>
      <c r="H85" s="154">
        <v>0</v>
      </c>
      <c r="I85" s="153">
        <f t="shared" si="1"/>
        <v>0</v>
      </c>
      <c r="J85" s="154">
        <v>8600</v>
      </c>
      <c r="K85" s="153">
        <f t="shared" si="2"/>
        <v>8600</v>
      </c>
      <c r="L85" s="153">
        <v>21</v>
      </c>
      <c r="M85" s="153">
        <f t="shared" si="3"/>
        <v>0</v>
      </c>
      <c r="N85" s="152">
        <v>0</v>
      </c>
      <c r="O85" s="152">
        <f t="shared" si="4"/>
        <v>0</v>
      </c>
      <c r="P85" s="152">
        <v>0</v>
      </c>
      <c r="Q85" s="152">
        <f t="shared" si="5"/>
        <v>0</v>
      </c>
      <c r="R85" s="153"/>
      <c r="S85" s="153" t="s">
        <v>160</v>
      </c>
      <c r="T85" s="153" t="s">
        <v>161</v>
      </c>
      <c r="U85" s="153">
        <v>0</v>
      </c>
      <c r="V85" s="153">
        <f t="shared" si="6"/>
        <v>0</v>
      </c>
      <c r="W85" s="153"/>
      <c r="X85" s="153" t="s">
        <v>101</v>
      </c>
      <c r="Y85" s="153" t="s">
        <v>102</v>
      </c>
      <c r="Z85" s="143"/>
      <c r="AA85" s="143"/>
      <c r="AB85" s="143"/>
      <c r="AC85" s="143"/>
      <c r="AD85" s="143"/>
      <c r="AE85" s="143"/>
      <c r="AF85" s="143"/>
      <c r="AG85" s="143" t="s">
        <v>103</v>
      </c>
      <c r="AH85" s="143"/>
      <c r="AI85" s="143"/>
      <c r="AJ85" s="143"/>
      <c r="AK85" s="143"/>
      <c r="AL85" s="143"/>
      <c r="AM85" s="143"/>
      <c r="AN85" s="143"/>
      <c r="AO85" s="143"/>
      <c r="AP85" s="143"/>
      <c r="AQ85" s="143"/>
      <c r="AR85" s="143"/>
      <c r="AS85" s="143"/>
      <c r="AT85" s="143"/>
      <c r="AU85" s="143"/>
      <c r="AV85" s="143"/>
      <c r="AW85" s="143"/>
      <c r="AX85" s="143"/>
      <c r="AY85" s="143"/>
      <c r="AZ85" s="143"/>
      <c r="BA85" s="143"/>
      <c r="BB85" s="143"/>
      <c r="BC85" s="143"/>
      <c r="BD85" s="143"/>
      <c r="BE85" s="143"/>
      <c r="BF85" s="143"/>
      <c r="BG85" s="143"/>
      <c r="BH85" s="143"/>
    </row>
    <row r="86" spans="1:60" ht="40.799999999999997" outlineLevel="1" x14ac:dyDescent="0.25">
      <c r="A86" s="172">
        <v>38</v>
      </c>
      <c r="B86" s="173" t="s">
        <v>199</v>
      </c>
      <c r="C86" s="181" t="s">
        <v>200</v>
      </c>
      <c r="D86" s="174" t="s">
        <v>159</v>
      </c>
      <c r="E86" s="175">
        <v>1</v>
      </c>
      <c r="F86" s="176"/>
      <c r="G86" s="177">
        <f t="shared" si="0"/>
        <v>0</v>
      </c>
      <c r="H86" s="154">
        <v>0</v>
      </c>
      <c r="I86" s="153">
        <f t="shared" si="1"/>
        <v>0</v>
      </c>
      <c r="J86" s="154">
        <v>14800</v>
      </c>
      <c r="K86" s="153">
        <f t="shared" si="2"/>
        <v>14800</v>
      </c>
      <c r="L86" s="153">
        <v>21</v>
      </c>
      <c r="M86" s="153">
        <f t="shared" si="3"/>
        <v>0</v>
      </c>
      <c r="N86" s="152">
        <v>0</v>
      </c>
      <c r="O86" s="152">
        <f t="shared" si="4"/>
        <v>0</v>
      </c>
      <c r="P86" s="152">
        <v>0</v>
      </c>
      <c r="Q86" s="152">
        <f t="shared" si="5"/>
        <v>0</v>
      </c>
      <c r="R86" s="153"/>
      <c r="S86" s="153" t="s">
        <v>160</v>
      </c>
      <c r="T86" s="153" t="s">
        <v>161</v>
      </c>
      <c r="U86" s="153">
        <v>0</v>
      </c>
      <c r="V86" s="153">
        <f t="shared" si="6"/>
        <v>0</v>
      </c>
      <c r="W86" s="153"/>
      <c r="X86" s="153" t="s">
        <v>101</v>
      </c>
      <c r="Y86" s="153" t="s">
        <v>102</v>
      </c>
      <c r="Z86" s="143"/>
      <c r="AA86" s="143"/>
      <c r="AB86" s="143"/>
      <c r="AC86" s="143"/>
      <c r="AD86" s="143"/>
      <c r="AE86" s="143"/>
      <c r="AF86" s="143"/>
      <c r="AG86" s="143" t="s">
        <v>103</v>
      </c>
      <c r="AH86" s="143"/>
      <c r="AI86" s="143"/>
      <c r="AJ86" s="143"/>
      <c r="AK86" s="143"/>
      <c r="AL86" s="143"/>
      <c r="AM86" s="143"/>
      <c r="AN86" s="143"/>
      <c r="AO86" s="143"/>
      <c r="AP86" s="143"/>
      <c r="AQ86" s="143"/>
      <c r="AR86" s="143"/>
      <c r="AS86" s="143"/>
      <c r="AT86" s="143"/>
      <c r="AU86" s="143"/>
      <c r="AV86" s="143"/>
      <c r="AW86" s="143"/>
      <c r="AX86" s="143"/>
      <c r="AY86" s="143"/>
      <c r="AZ86" s="143"/>
      <c r="BA86" s="143"/>
      <c r="BB86" s="143"/>
      <c r="BC86" s="143"/>
      <c r="BD86" s="143"/>
      <c r="BE86" s="143"/>
      <c r="BF86" s="143"/>
      <c r="BG86" s="143"/>
      <c r="BH86" s="143"/>
    </row>
    <row r="87" spans="1:60" ht="40.799999999999997" outlineLevel="1" x14ac:dyDescent="0.25">
      <c r="A87" s="172">
        <v>39</v>
      </c>
      <c r="B87" s="173" t="s">
        <v>201</v>
      </c>
      <c r="C87" s="181" t="s">
        <v>202</v>
      </c>
      <c r="D87" s="174" t="s">
        <v>159</v>
      </c>
      <c r="E87" s="175">
        <v>1</v>
      </c>
      <c r="F87" s="176"/>
      <c r="G87" s="177">
        <f t="shared" si="0"/>
        <v>0</v>
      </c>
      <c r="H87" s="154">
        <v>0</v>
      </c>
      <c r="I87" s="153">
        <f t="shared" si="1"/>
        <v>0</v>
      </c>
      <c r="J87" s="154">
        <v>8200</v>
      </c>
      <c r="K87" s="153">
        <f t="shared" si="2"/>
        <v>8200</v>
      </c>
      <c r="L87" s="153">
        <v>21</v>
      </c>
      <c r="M87" s="153">
        <f t="shared" si="3"/>
        <v>0</v>
      </c>
      <c r="N87" s="152">
        <v>0</v>
      </c>
      <c r="O87" s="152">
        <f t="shared" si="4"/>
        <v>0</v>
      </c>
      <c r="P87" s="152">
        <v>0</v>
      </c>
      <c r="Q87" s="152">
        <f t="shared" si="5"/>
        <v>0</v>
      </c>
      <c r="R87" s="153"/>
      <c r="S87" s="153" t="s">
        <v>160</v>
      </c>
      <c r="T87" s="153" t="s">
        <v>161</v>
      </c>
      <c r="U87" s="153">
        <v>0</v>
      </c>
      <c r="V87" s="153">
        <f t="shared" si="6"/>
        <v>0</v>
      </c>
      <c r="W87" s="153"/>
      <c r="X87" s="153" t="s">
        <v>101</v>
      </c>
      <c r="Y87" s="153" t="s">
        <v>102</v>
      </c>
      <c r="Z87" s="143"/>
      <c r="AA87" s="143"/>
      <c r="AB87" s="143"/>
      <c r="AC87" s="143"/>
      <c r="AD87" s="143"/>
      <c r="AE87" s="143"/>
      <c r="AF87" s="143"/>
      <c r="AG87" s="143" t="s">
        <v>103</v>
      </c>
      <c r="AH87" s="143"/>
      <c r="AI87" s="143"/>
      <c r="AJ87" s="143"/>
      <c r="AK87" s="143"/>
      <c r="AL87" s="143"/>
      <c r="AM87" s="143"/>
      <c r="AN87" s="143"/>
      <c r="AO87" s="143"/>
      <c r="AP87" s="143"/>
      <c r="AQ87" s="143"/>
      <c r="AR87" s="143"/>
      <c r="AS87" s="143"/>
      <c r="AT87" s="143"/>
      <c r="AU87" s="143"/>
      <c r="AV87" s="143"/>
      <c r="AW87" s="143"/>
      <c r="AX87" s="143"/>
      <c r="AY87" s="143"/>
      <c r="AZ87" s="143"/>
      <c r="BA87" s="143"/>
      <c r="BB87" s="143"/>
      <c r="BC87" s="143"/>
      <c r="BD87" s="143"/>
      <c r="BE87" s="143"/>
      <c r="BF87" s="143"/>
      <c r="BG87" s="143"/>
      <c r="BH87" s="143"/>
    </row>
    <row r="88" spans="1:60" ht="40.799999999999997" outlineLevel="1" x14ac:dyDescent="0.25">
      <c r="A88" s="278">
        <v>40</v>
      </c>
      <c r="B88" s="279" t="s">
        <v>203</v>
      </c>
      <c r="C88" s="280" t="s">
        <v>204</v>
      </c>
      <c r="D88" s="281" t="s">
        <v>159</v>
      </c>
      <c r="E88" s="282">
        <v>0</v>
      </c>
      <c r="F88" s="283"/>
      <c r="G88" s="284">
        <f t="shared" si="0"/>
        <v>0</v>
      </c>
      <c r="H88" s="154">
        <v>0</v>
      </c>
      <c r="I88" s="153">
        <f t="shared" si="1"/>
        <v>0</v>
      </c>
      <c r="J88" s="154">
        <v>15380</v>
      </c>
      <c r="K88" s="153">
        <f t="shared" si="2"/>
        <v>0</v>
      </c>
      <c r="L88" s="153">
        <v>21</v>
      </c>
      <c r="M88" s="153">
        <f t="shared" si="3"/>
        <v>0</v>
      </c>
      <c r="N88" s="152">
        <v>0</v>
      </c>
      <c r="O88" s="152">
        <f t="shared" si="4"/>
        <v>0</v>
      </c>
      <c r="P88" s="152">
        <v>0</v>
      </c>
      <c r="Q88" s="152">
        <f t="shared" si="5"/>
        <v>0</v>
      </c>
      <c r="R88" s="153"/>
      <c r="S88" s="153" t="s">
        <v>160</v>
      </c>
      <c r="T88" s="153" t="s">
        <v>161</v>
      </c>
      <c r="U88" s="153">
        <v>0</v>
      </c>
      <c r="V88" s="153">
        <f t="shared" si="6"/>
        <v>0</v>
      </c>
      <c r="W88" s="153"/>
      <c r="X88" s="153" t="s">
        <v>101</v>
      </c>
      <c r="Y88" s="153" t="s">
        <v>102</v>
      </c>
      <c r="Z88" s="143"/>
      <c r="AA88" s="143"/>
      <c r="AB88" s="143"/>
      <c r="AC88" s="143"/>
      <c r="AD88" s="143"/>
      <c r="AE88" s="143"/>
      <c r="AF88" s="143"/>
      <c r="AG88" s="143" t="s">
        <v>103</v>
      </c>
      <c r="AH88" s="143"/>
      <c r="AI88" s="143"/>
      <c r="AJ88" s="143"/>
      <c r="AK88" s="143"/>
      <c r="AL88" s="143"/>
      <c r="AM88" s="143"/>
      <c r="AN88" s="143"/>
      <c r="AO88" s="143"/>
      <c r="AP88" s="143"/>
      <c r="AQ88" s="143"/>
      <c r="AR88" s="143"/>
      <c r="AS88" s="143"/>
      <c r="AT88" s="143"/>
      <c r="AU88" s="143"/>
      <c r="AV88" s="143"/>
      <c r="AW88" s="143"/>
      <c r="AX88" s="143"/>
      <c r="AY88" s="143"/>
      <c r="AZ88" s="143"/>
      <c r="BA88" s="143"/>
      <c r="BB88" s="143"/>
      <c r="BC88" s="143"/>
      <c r="BD88" s="143"/>
      <c r="BE88" s="143"/>
      <c r="BF88" s="143"/>
      <c r="BG88" s="143"/>
      <c r="BH88" s="143"/>
    </row>
    <row r="89" spans="1:60" ht="40.799999999999997" outlineLevel="1" x14ac:dyDescent="0.25">
      <c r="A89" s="172">
        <v>41</v>
      </c>
      <c r="B89" s="173" t="s">
        <v>205</v>
      </c>
      <c r="C89" s="181" t="s">
        <v>206</v>
      </c>
      <c r="D89" s="174" t="s">
        <v>159</v>
      </c>
      <c r="E89" s="175">
        <v>1</v>
      </c>
      <c r="F89" s="176"/>
      <c r="G89" s="177">
        <f t="shared" si="0"/>
        <v>0</v>
      </c>
      <c r="H89" s="154">
        <v>0</v>
      </c>
      <c r="I89" s="153">
        <f t="shared" si="1"/>
        <v>0</v>
      </c>
      <c r="J89" s="154">
        <v>215900</v>
      </c>
      <c r="K89" s="153">
        <f t="shared" si="2"/>
        <v>215900</v>
      </c>
      <c r="L89" s="153">
        <v>21</v>
      </c>
      <c r="M89" s="153">
        <f t="shared" si="3"/>
        <v>0</v>
      </c>
      <c r="N89" s="152">
        <v>0</v>
      </c>
      <c r="O89" s="152">
        <f t="shared" si="4"/>
        <v>0</v>
      </c>
      <c r="P89" s="152">
        <v>0</v>
      </c>
      <c r="Q89" s="152">
        <f t="shared" si="5"/>
        <v>0</v>
      </c>
      <c r="R89" s="153"/>
      <c r="S89" s="153" t="s">
        <v>160</v>
      </c>
      <c r="T89" s="153" t="s">
        <v>161</v>
      </c>
      <c r="U89" s="153">
        <v>0</v>
      </c>
      <c r="V89" s="153">
        <f t="shared" si="6"/>
        <v>0</v>
      </c>
      <c r="W89" s="153"/>
      <c r="X89" s="153" t="s">
        <v>101</v>
      </c>
      <c r="Y89" s="153" t="s">
        <v>102</v>
      </c>
      <c r="Z89" s="143"/>
      <c r="AA89" s="143"/>
      <c r="AB89" s="143"/>
      <c r="AC89" s="143"/>
      <c r="AD89" s="143"/>
      <c r="AE89" s="143"/>
      <c r="AF89" s="143"/>
      <c r="AG89" s="143" t="s">
        <v>103</v>
      </c>
      <c r="AH89" s="143"/>
      <c r="AI89" s="143"/>
      <c r="AJ89" s="143"/>
      <c r="AK89" s="143"/>
      <c r="AL89" s="143"/>
      <c r="AM89" s="143"/>
      <c r="AN89" s="143"/>
      <c r="AO89" s="143"/>
      <c r="AP89" s="143"/>
      <c r="AQ89" s="143"/>
      <c r="AR89" s="143"/>
      <c r="AS89" s="143"/>
      <c r="AT89" s="143"/>
      <c r="AU89" s="143"/>
      <c r="AV89" s="143"/>
      <c r="AW89" s="143"/>
      <c r="AX89" s="143"/>
      <c r="AY89" s="143"/>
      <c r="AZ89" s="143"/>
      <c r="BA89" s="143"/>
      <c r="BB89" s="143"/>
      <c r="BC89" s="143"/>
      <c r="BD89" s="143"/>
      <c r="BE89" s="143"/>
      <c r="BF89" s="143"/>
      <c r="BG89" s="143"/>
      <c r="BH89" s="143"/>
    </row>
    <row r="90" spans="1:60" ht="40.799999999999997" outlineLevel="1" x14ac:dyDescent="0.25">
      <c r="A90" s="172">
        <v>42</v>
      </c>
      <c r="B90" s="173" t="s">
        <v>207</v>
      </c>
      <c r="C90" s="181" t="s">
        <v>208</v>
      </c>
      <c r="D90" s="174" t="s">
        <v>159</v>
      </c>
      <c r="E90" s="175">
        <v>1</v>
      </c>
      <c r="F90" s="176"/>
      <c r="G90" s="177">
        <f t="shared" si="0"/>
        <v>0</v>
      </c>
      <c r="H90" s="154">
        <v>0</v>
      </c>
      <c r="I90" s="153">
        <f t="shared" si="1"/>
        <v>0</v>
      </c>
      <c r="J90" s="154">
        <v>19800</v>
      </c>
      <c r="K90" s="153">
        <f t="shared" si="2"/>
        <v>19800</v>
      </c>
      <c r="L90" s="153">
        <v>21</v>
      </c>
      <c r="M90" s="153">
        <f t="shared" si="3"/>
        <v>0</v>
      </c>
      <c r="N90" s="152">
        <v>0</v>
      </c>
      <c r="O90" s="152">
        <f t="shared" si="4"/>
        <v>0</v>
      </c>
      <c r="P90" s="152">
        <v>0</v>
      </c>
      <c r="Q90" s="152">
        <f t="shared" si="5"/>
        <v>0</v>
      </c>
      <c r="R90" s="153"/>
      <c r="S90" s="153" t="s">
        <v>160</v>
      </c>
      <c r="T90" s="153" t="s">
        <v>161</v>
      </c>
      <c r="U90" s="153">
        <v>0</v>
      </c>
      <c r="V90" s="153">
        <f t="shared" si="6"/>
        <v>0</v>
      </c>
      <c r="W90" s="153"/>
      <c r="X90" s="153" t="s">
        <v>101</v>
      </c>
      <c r="Y90" s="153" t="s">
        <v>102</v>
      </c>
      <c r="Z90" s="143"/>
      <c r="AA90" s="143"/>
      <c r="AB90" s="143"/>
      <c r="AC90" s="143"/>
      <c r="AD90" s="143"/>
      <c r="AE90" s="143"/>
      <c r="AF90" s="143"/>
      <c r="AG90" s="143" t="s">
        <v>103</v>
      </c>
      <c r="AH90" s="143"/>
      <c r="AI90" s="143"/>
      <c r="AJ90" s="143"/>
      <c r="AK90" s="143"/>
      <c r="AL90" s="143"/>
      <c r="AM90" s="143"/>
      <c r="AN90" s="143"/>
      <c r="AO90" s="143"/>
      <c r="AP90" s="143"/>
      <c r="AQ90" s="143"/>
      <c r="AR90" s="143"/>
      <c r="AS90" s="143"/>
      <c r="AT90" s="143"/>
      <c r="AU90" s="143"/>
      <c r="AV90" s="143"/>
      <c r="AW90" s="143"/>
      <c r="AX90" s="143"/>
      <c r="AY90" s="143"/>
      <c r="AZ90" s="143"/>
      <c r="BA90" s="143"/>
      <c r="BB90" s="143"/>
      <c r="BC90" s="143"/>
      <c r="BD90" s="143"/>
      <c r="BE90" s="143"/>
      <c r="BF90" s="143"/>
      <c r="BG90" s="143"/>
      <c r="BH90" s="143"/>
    </row>
    <row r="91" spans="1:60" ht="30.6" outlineLevel="1" x14ac:dyDescent="0.25">
      <c r="A91" s="285">
        <v>43</v>
      </c>
      <c r="B91" s="286" t="s">
        <v>209</v>
      </c>
      <c r="C91" s="287" t="s">
        <v>210</v>
      </c>
      <c r="D91" s="288" t="s">
        <v>159</v>
      </c>
      <c r="E91" s="289">
        <v>0</v>
      </c>
      <c r="F91" s="290"/>
      <c r="G91" s="291">
        <f t="shared" si="0"/>
        <v>0</v>
      </c>
      <c r="H91" s="154">
        <v>0</v>
      </c>
      <c r="I91" s="153">
        <f t="shared" si="1"/>
        <v>0</v>
      </c>
      <c r="J91" s="154">
        <v>14000</v>
      </c>
      <c r="K91" s="153">
        <f t="shared" si="2"/>
        <v>0</v>
      </c>
      <c r="L91" s="153">
        <v>21</v>
      </c>
      <c r="M91" s="153">
        <f t="shared" si="3"/>
        <v>0</v>
      </c>
      <c r="N91" s="152">
        <v>0</v>
      </c>
      <c r="O91" s="152">
        <f t="shared" si="4"/>
        <v>0</v>
      </c>
      <c r="P91" s="152">
        <v>0</v>
      </c>
      <c r="Q91" s="152">
        <f t="shared" si="5"/>
        <v>0</v>
      </c>
      <c r="R91" s="153"/>
      <c r="S91" s="153" t="s">
        <v>160</v>
      </c>
      <c r="T91" s="153" t="s">
        <v>161</v>
      </c>
      <c r="U91" s="153">
        <v>0</v>
      </c>
      <c r="V91" s="153">
        <f t="shared" si="6"/>
        <v>0</v>
      </c>
      <c r="W91" s="153"/>
      <c r="X91" s="153" t="s">
        <v>101</v>
      </c>
      <c r="Y91" s="153" t="s">
        <v>102</v>
      </c>
      <c r="Z91" s="143"/>
      <c r="AA91" s="143"/>
      <c r="AB91" s="143"/>
      <c r="AC91" s="143"/>
      <c r="AD91" s="143"/>
      <c r="AE91" s="143"/>
      <c r="AF91" s="143"/>
      <c r="AG91" s="143" t="s">
        <v>103</v>
      </c>
      <c r="AH91" s="143"/>
      <c r="AI91" s="143"/>
      <c r="AJ91" s="143"/>
      <c r="AK91" s="143"/>
      <c r="AL91" s="143"/>
      <c r="AM91" s="143"/>
      <c r="AN91" s="143"/>
      <c r="AO91" s="143"/>
      <c r="AP91" s="143"/>
      <c r="AQ91" s="143"/>
      <c r="AR91" s="143"/>
      <c r="AS91" s="143"/>
      <c r="AT91" s="143"/>
      <c r="AU91" s="143"/>
      <c r="AV91" s="143"/>
      <c r="AW91" s="143"/>
      <c r="AX91" s="143"/>
      <c r="AY91" s="143"/>
      <c r="AZ91" s="143"/>
      <c r="BA91" s="143"/>
      <c r="BB91" s="143"/>
      <c r="BC91" s="143"/>
      <c r="BD91" s="143"/>
      <c r="BE91" s="143"/>
      <c r="BF91" s="143"/>
      <c r="BG91" s="143"/>
      <c r="BH91" s="143"/>
    </row>
    <row r="92" spans="1:60" x14ac:dyDescent="0.25">
      <c r="A92" s="3"/>
      <c r="B92" s="4"/>
      <c r="C92" s="182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v>15</v>
      </c>
      <c r="AF92">
        <v>21</v>
      </c>
      <c r="AG92" t="s">
        <v>82</v>
      </c>
    </row>
    <row r="93" spans="1:60" x14ac:dyDescent="0.25">
      <c r="A93" s="146"/>
      <c r="B93" s="147" t="s">
        <v>31</v>
      </c>
      <c r="C93" s="183"/>
      <c r="D93" s="148"/>
      <c r="E93" s="149"/>
      <c r="F93" s="149"/>
      <c r="G93" s="165">
        <f>G80+G75+G63+G57+G39+G8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f>SUMIF(L7:L91,AE92,G7:G91)</f>
        <v>0</v>
      </c>
      <c r="AF93">
        <f>SUMIF(L7:L91,AF92,G7:G91)</f>
        <v>0</v>
      </c>
      <c r="AG93" t="s">
        <v>211</v>
      </c>
    </row>
    <row r="94" spans="1:60" x14ac:dyDescent="0.25">
      <c r="A94" s="3"/>
      <c r="B94" s="4"/>
      <c r="C94" s="182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5">
      <c r="A95" s="3"/>
      <c r="B95" s="4"/>
      <c r="C95" s="182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5">
      <c r="A96" s="276" t="s">
        <v>212</v>
      </c>
      <c r="B96" s="276"/>
      <c r="C96" s="277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5">
      <c r="A97" s="255"/>
      <c r="B97" s="256"/>
      <c r="C97" s="257"/>
      <c r="D97" s="256"/>
      <c r="E97" s="256"/>
      <c r="F97" s="256"/>
      <c r="G97" s="25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G97" t="s">
        <v>213</v>
      </c>
    </row>
    <row r="98" spans="1:33" x14ac:dyDescent="0.25">
      <c r="A98" s="259"/>
      <c r="B98" s="260"/>
      <c r="C98" s="261"/>
      <c r="D98" s="260"/>
      <c r="E98" s="260"/>
      <c r="F98" s="260"/>
      <c r="G98" s="262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5">
      <c r="A99" s="259"/>
      <c r="B99" s="260"/>
      <c r="C99" s="261"/>
      <c r="D99" s="260"/>
      <c r="E99" s="260"/>
      <c r="F99" s="260"/>
      <c r="G99" s="262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5">
      <c r="A100" s="259"/>
      <c r="B100" s="260"/>
      <c r="C100" s="261"/>
      <c r="D100" s="260"/>
      <c r="E100" s="260"/>
      <c r="F100" s="260"/>
      <c r="G100" s="262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5">
      <c r="A101" s="263"/>
      <c r="B101" s="264"/>
      <c r="C101" s="265"/>
      <c r="D101" s="264"/>
      <c r="E101" s="264"/>
      <c r="F101" s="264"/>
      <c r="G101" s="266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5">
      <c r="A102" s="3"/>
      <c r="B102" s="4"/>
      <c r="C102" s="182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5">
      <c r="C103" s="184"/>
      <c r="D103" s="10"/>
      <c r="AG103" t="s">
        <v>214</v>
      </c>
    </row>
    <row r="104" spans="1:33" x14ac:dyDescent="0.25">
      <c r="D104" s="10"/>
    </row>
    <row r="105" spans="1:33" x14ac:dyDescent="0.25">
      <c r="D105" s="10"/>
    </row>
    <row r="106" spans="1:33" x14ac:dyDescent="0.25">
      <c r="D106" s="10"/>
    </row>
    <row r="107" spans="1:33" x14ac:dyDescent="0.25">
      <c r="D107" s="10"/>
    </row>
    <row r="108" spans="1:33" x14ac:dyDescent="0.25">
      <c r="D108" s="10"/>
    </row>
    <row r="109" spans="1:33" x14ac:dyDescent="0.25">
      <c r="D109" s="10"/>
    </row>
    <row r="110" spans="1:33" x14ac:dyDescent="0.25">
      <c r="D110" s="10"/>
    </row>
    <row r="111" spans="1:33" x14ac:dyDescent="0.25">
      <c r="D111" s="10"/>
    </row>
    <row r="112" spans="1:33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</sheetData>
  <sheetProtection algorithmName="SHA-512" hashValue="2DKi47RxBCZE1NXuy7LWm9DpGJj31HeUs4SC4cGxVkyHKFBAM6DkWTcdEWUNIDhVNQyE9xqZDIjHbxWNZd11HQ==" saltValue="gLI8qWT/9l5j8LgUTdUuBg==" spinCount="100000" sheet="1" objects="1" scenarios="1"/>
  <mergeCells count="7">
    <mergeCell ref="A97:G101"/>
    <mergeCell ref="C41:G41"/>
    <mergeCell ref="A1:G1"/>
    <mergeCell ref="C2:G2"/>
    <mergeCell ref="C3:G3"/>
    <mergeCell ref="C4:G4"/>
    <mergeCell ref="A96:C96"/>
  </mergeCells>
  <pageMargins left="0.59055118110236204" right="0.196850393700787" top="0.78740157499999996" bottom="0.78740157499999996" header="0.3" footer="0.3"/>
  <pageSetup paperSize="9" orientation="portrait" horizontalDpi="4294967293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36,37 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36,37 '!Názvy_tisku</vt:lpstr>
      <vt:lpstr>oadresa</vt:lpstr>
      <vt:lpstr>Stavba!Objednatel</vt:lpstr>
      <vt:lpstr>Stavba!Objekt</vt:lpstr>
      <vt:lpstr>'SO 36,37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Jan Tejmar</cp:lastModifiedBy>
  <cp:lastPrinted>2019-03-19T12:27:02Z</cp:lastPrinted>
  <dcterms:created xsi:type="dcterms:W3CDTF">2009-04-08T07:15:50Z</dcterms:created>
  <dcterms:modified xsi:type="dcterms:W3CDTF">2024-01-04T19:50:02Z</dcterms:modified>
</cp:coreProperties>
</file>