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43 Rekapitulace" sheetId="12" r:id="rId3"/>
    <sheet name="SO 43 Rozpočet" sheetId="13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43 Rekapitulace'!$1:$7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43 Rekapitulace'!$A$1:$Y$21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13" l="1"/>
  <c r="I43" i="13"/>
  <c r="I42" i="13"/>
  <c r="G44" i="13"/>
  <c r="G43" i="13"/>
  <c r="G42" i="13"/>
  <c r="G36" i="13"/>
  <c r="G37" i="13"/>
  <c r="I36" i="13"/>
  <c r="I37" i="13"/>
  <c r="I40" i="13"/>
  <c r="I41" i="13"/>
  <c r="I39" i="13"/>
  <c r="I47" i="13"/>
  <c r="I49" i="13"/>
  <c r="I50" i="13"/>
  <c r="I51" i="13"/>
  <c r="I52" i="13"/>
  <c r="I53" i="13"/>
  <c r="I54" i="13"/>
  <c r="I46" i="13"/>
  <c r="I33" i="13"/>
  <c r="I34" i="13"/>
  <c r="I32" i="13"/>
  <c r="G47" i="13"/>
  <c r="G49" i="13"/>
  <c r="G50" i="13"/>
  <c r="G51" i="13"/>
  <c r="G52" i="13"/>
  <c r="G53" i="13"/>
  <c r="G54" i="13"/>
  <c r="G46" i="13"/>
  <c r="G40" i="13"/>
  <c r="G41" i="13"/>
  <c r="G39" i="13"/>
  <c r="G33" i="13"/>
  <c r="G34" i="13"/>
  <c r="G32" i="13"/>
  <c r="I9" i="12"/>
  <c r="I8" i="12" s="1"/>
  <c r="K9" i="12"/>
  <c r="K8" i="12" s="1"/>
  <c r="O9" i="12"/>
  <c r="O8" i="12" s="1"/>
  <c r="Q9" i="12"/>
  <c r="Q8" i="12" s="1"/>
  <c r="V9" i="12"/>
  <c r="V8" i="12" s="1"/>
  <c r="AE11" i="12"/>
  <c r="F39" i="1" s="1"/>
  <c r="I20" i="1"/>
  <c r="I19" i="1"/>
  <c r="I17" i="1"/>
  <c r="I16" i="1"/>
  <c r="J28" i="1"/>
  <c r="J26" i="1"/>
  <c r="G38" i="1"/>
  <c r="F38" i="1"/>
  <c r="J23" i="1"/>
  <c r="J24" i="1"/>
  <c r="J25" i="1"/>
  <c r="J27" i="1"/>
  <c r="E24" i="1"/>
  <c r="E26" i="1"/>
  <c r="I38" i="13" l="1"/>
  <c r="G38" i="13"/>
  <c r="I35" i="13"/>
  <c r="G31" i="13"/>
  <c r="I31" i="13"/>
  <c r="G45" i="13"/>
  <c r="I45" i="13"/>
  <c r="F40" i="1"/>
  <c r="F42" i="1"/>
  <c r="G23" i="1" s="1"/>
  <c r="A23" i="1" s="1"/>
  <c r="F41" i="1"/>
  <c r="F8" i="13" l="1"/>
  <c r="F11" i="13"/>
  <c r="F10" i="13"/>
  <c r="G24" i="1"/>
  <c r="A24" i="1"/>
  <c r="G35" i="13" l="1"/>
  <c r="F9" i="13" s="1"/>
  <c r="F13" i="13" s="1"/>
  <c r="F9" i="12" s="1"/>
  <c r="G9" i="12" s="1"/>
  <c r="G8" i="12" l="1"/>
  <c r="M9" i="12"/>
  <c r="M8" i="12" s="1"/>
  <c r="AF11" i="12"/>
  <c r="I52" i="1" l="1"/>
  <c r="G11" i="12"/>
  <c r="G41" i="1"/>
  <c r="G39" i="1"/>
  <c r="G40" i="1"/>
  <c r="I53" i="1" l="1"/>
  <c r="J52" i="1" s="1"/>
  <c r="J53" i="1" s="1"/>
  <c r="I18" i="1"/>
  <c r="I21" i="1" s="1"/>
  <c r="H40" i="1"/>
  <c r="I40" i="1" s="1"/>
  <c r="H39" i="1"/>
  <c r="H42" i="1" s="1"/>
  <c r="G42" i="1"/>
  <c r="H41" i="1"/>
  <c r="I41" i="1" s="1"/>
  <c r="I39" i="1" l="1"/>
  <c r="I42" i="1" s="1"/>
  <c r="G25" i="1"/>
  <c r="G28" i="1"/>
  <c r="A25" i="1" l="1"/>
  <c r="J39" i="1"/>
  <c r="J40" i="1"/>
  <c r="J41" i="1"/>
  <c r="J42" i="1" l="1"/>
  <c r="A26" i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<sst xmlns="http://schemas.openxmlformats.org/spreadsheetml/2006/main" count="218" uniqueCount="145">
  <si>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</si>
  <si>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</si>
  <si>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</si>
  <si>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</si>
  <si>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</si>
  <si>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</si>
  <si>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</si>
  <si>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</si>
  <si>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</si>
  <si>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</si>
  <si>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</si>
  <si>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</si>
  <si>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</si>
  <si>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</si>
  <si>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</si>
  <si>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</si>
  <si>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</si>
  <si>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</si>
  <si>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</si>
  <si>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</si>
  <si>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</si>
  <si>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</si>
  <si>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</si>
  <si>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</si>
  <si>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</si>
  <si>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</si>
  <si>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</si>
  <si>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</si>
  <si>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</si>
  <si>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</si>
  <si>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</si>
  <si>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</si>
  <si>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</si>
  <si>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</si>
  <si>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</si>
  <si>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</si>
  <si>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</si>
  <si>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</si>
  <si>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</si>
  <si>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</si>
  <si>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</si>
  <si>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43</t>
  </si>
  <si>
    <t>Areálové osvětlení</t>
  </si>
  <si>
    <t>AREÁLOVÉ OSVĚTLENÍ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</si>
  <si>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</si>
  <si>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</si>
  <si>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</si>
  <si>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</si>
  <si>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</si>
  <si>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</si>
  <si>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</si>
  <si>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43 - Rekonstrukce a rozvoj koupaliště Polanka</t>
  </si>
  <si>
    <t>#POPO</t>
  </si>
  <si>
    <t>Popis objektu: SO 43 - AREÁLOVÉ OSVĚTLENÍ</t>
  </si>
  <si>
    <t>#POPR</t>
  </si>
  <si>
    <t>Popis rozpočtu: SO 43 - Areálové osvětlení</t>
  </si>
  <si>
    <t>Rekapitulace dílů</t>
  </si>
  <si>
    <t>Typ dílu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</si>
  <si>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</si>
  <si>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</si>
  <si>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</si>
  <si>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</si>
  <si>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</si>
  <si>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</si>
  <si>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</si>
  <si>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</si>
  <si>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</si>
  <si>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</si>
  <si>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</si>
  <si>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</si>
  <si>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</si>
  <si>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</si>
  <si>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</si>
  <si>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</si>
  <si>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</si>
  <si>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</si>
  <si>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</si>
  <si>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</si>
  <si>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</si>
  <si>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</si>
  <si>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</si>
  <si>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</si>
  <si>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</si>
  <si>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</si>
  <si>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</si>
  <si>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</si>
  <si>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</si>
  <si>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</si>
  <si>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</t>
  </si>
  <si>
    <t>kpl</t>
  </si>
  <si>
    <t>Vlastní</t>
  </si>
  <si>
    <t>Indiv</t>
  </si>
  <si>
    <t>Práce</t>
  </si>
  <si>
    <t>Běžná</t>
  </si>
  <si>
    <t>POL1_</t>
  </si>
  <si>
    <t>SUM</t>
  </si>
  <si>
    <t>Poznámky uchazeče k zadání</t>
  </si>
  <si>
    <t>POPUZIV</t>
  </si>
  <si>
    <t>END</t>
  </si>
  <si>
    <t>akce : Koupaliště Polanka</t>
  </si>
  <si>
    <t>část : Elektroinstalace - Areálové osvětlení SO 43</t>
  </si>
  <si>
    <t>Projekční investiční odhad</t>
  </si>
  <si>
    <t>kabelové trasy</t>
  </si>
  <si>
    <t>periferie + svítidla</t>
  </si>
  <si>
    <t>uzemnění + výkopové práce</t>
  </si>
  <si>
    <t>ostatní</t>
  </si>
  <si>
    <t>Celkem ( bez DPH )</t>
  </si>
  <si>
    <t xml:space="preserve">Pokud jsou v seznamu uvedeny konktrétní výrobky, slouží pro popis požadovaného standardu a nezakládají povinnost dodavatele tyto výrovky použít. 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</si>
  <si>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</si>
  <si>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</si>
  <si>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Stavba :</t>
  </si>
  <si>
    <t>Elektroinstalace</t>
  </si>
  <si>
    <t>Varianta:</t>
  </si>
  <si>
    <t xml:space="preserve">Poznámka: </t>
  </si>
  <si>
    <t>Pol.č.</t>
  </si>
  <si>
    <t>množství</t>
  </si>
  <si>
    <t>Dodávka celkem (Kč)</t>
  </si>
  <si>
    <t>Montáž celkem (Kč)</t>
  </si>
  <si>
    <t xml:space="preserve"> </t>
  </si>
  <si>
    <t>kabel CYKY-J  3 x 2,5</t>
  </si>
  <si>
    <t>bm</t>
  </si>
  <si>
    <t>kabel CYKY-J  5 x 6</t>
  </si>
  <si>
    <t>ks</t>
  </si>
  <si>
    <t>drát FeZn 10 vč. svorek</t>
  </si>
  <si>
    <t>montážní materiál</t>
  </si>
  <si>
    <t xml:space="preserve">dopravní značení </t>
  </si>
  <si>
    <t>vedlejší náklady ( dopravy,lešení,likvidace atd. )</t>
  </si>
  <si>
    <t>Revize elektro, ostatní dokumentace pro předání stavby</t>
  </si>
  <si>
    <t>ostatní neuvedené položky k řádnému dokončení díla</t>
  </si>
  <si>
    <t>projektová dokumentace - dodavatelská + skutečného provedení</t>
  </si>
  <si>
    <t>VMS Projekt s.r.o.</t>
  </si>
  <si>
    <t>dvouplášťová chránička, průměr 50 mm</t>
  </si>
  <si>
    <t>Poznámka: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</si>
  <si>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</si>
  <si>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</si>
  <si>
    <t>svítidlo VO dle knihy svítidel - Svítidlo veřejného osvětlení, asymetrické svícení 45°, materiál: hliník, barva nástřiku grafit, difuzor čirý, teplotně a vandalismu odolné, rozměry: 568x333mm, v. 90mm, LED 211W, 4000K, 25500lm, světelný zdroj součástí svítidla, IP66 ; Stožár pro svítidlo veřejného osvětlení, materiál: ocelový s povrchovou úpravou  v jednotném designu se svítidly v. 8m stožár bezpaticový včetně výzbroje</t>
  </si>
  <si>
    <t>svítidlo VO dle knihy svítidel - Svítidlo veřejného osvětlení, materiál: hliník, barva nástřiku grafit, difuzor polykarbonát tl. 2,5mm, teplotně odolný,  nárazu odolný, rozměry: Ø 500mm, v. 105mm, LED 48W, 3000K, 5580lm, světelný zdroj součástí svítidla, IP66; Stožár pro svítidlo veřejného osvětlení, materiál: ocelový s povrchovou úpravou  v jednotném designu se svítidly v. 5m stožár bezpaticový včetně výzbroje</t>
  </si>
  <si>
    <t>strojní výkop a zához rýhy - hloubka 100 cm, šíře 50 cm , zemina 4</t>
  </si>
  <si>
    <t>Folie výstražná PVC  š = 33 ( dle doporučení ČSN )</t>
  </si>
  <si>
    <t>Pískové lože se zásypem 10 cm nad kabel</t>
  </si>
  <si>
    <t xml:space="preserve">strojní výkop pro základ stožáru 50cm x 50cm / hl. 100cm , zemina 4 </t>
  </si>
  <si>
    <t>Pouzdrový základ pro stořár ( beton 0,25m3 )</t>
  </si>
  <si>
    <t>demomtážní práce stávajícího zařízení včetně likvidace ( osvětlovací bod včetně stožáru )</t>
  </si>
  <si>
    <t>stávající sloupy VO- budou demontovány a odvezeny na sklad objednatele (vzdálenost do 5 km)</t>
  </si>
  <si>
    <t>Vytýčení kabelové trasy ( koordinace dle stávajících sítí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</si>
</sst>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"/>
    <numFmt numFmtId="165" formatCode="#,##0.00000"/>
    <numFmt numFmtId="166" formatCode="#,##0.00&quot; Kč&quot;;[Red]\-#,##0.00&quot; Kč&quot;"/>
    <numFmt numFmtId="167" formatCode="#,##0&quot; Kč&quot;"/>
    <numFmt numFmtId="168" formatCode="_-* #,##0.00\ _K_č_-;\-* #,##0.00\ _K_č_-;_-* \-??\ _K_č_-;_-@_-"/>
    <numFmt numFmtId="169" formatCode="#,##0.\-"/>
    <numFmt numFmtId="170" formatCode="#,##0.\-&quot;  Kč&quot;;[Red]\-#,##0.\-&quot; Kč&quot;"/>
    <numFmt numFmtId="171" formatCode="#,##0.00\ &quot;Kč&quot;"/>
  </numFmts>
  <fonts count="3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18"/>
      <name val="Arial CE"/>
      <family val="2"/>
      <charset val="238"/>
    </font>
    <font>
      <b/>
      <sz val="11"/>
      <name val="Calibri"/>
      <family val="2"/>
      <charset val="238"/>
    </font>
    <font>
      <b/>
      <u/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color indexed="16"/>
      <name val="Calibri"/>
      <family val="2"/>
      <charset val="238"/>
    </font>
    <font>
      <b/>
      <sz val="9"/>
      <name val="Calibri"/>
      <family val="2"/>
      <charset val="238"/>
    </font>
    <font>
      <b/>
      <sz val="12"/>
      <name val="Calibri"/>
      <family val="2"/>
      <charset val="238"/>
    </font>
    <font>
      <sz val="10"/>
      <name val="Arial Narrow"/>
      <family val="2"/>
      <charset val="238"/>
    </font>
    <font>
      <b/>
      <sz val="12"/>
      <name val="Calibri"/>
      <family val="2"/>
    </font>
    <font>
      <b/>
      <sz val="8"/>
      <name val="Arial CE"/>
      <family val="2"/>
      <charset val="238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i/>
      <sz val="8"/>
      <color rgb="FF7030A0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Calibri"/>
      <family val="2"/>
      <charset val="238"/>
    </font>
    <font>
      <sz val="8"/>
      <name val="Arial CE"/>
      <charset val="238"/>
    </font>
    <font>
      <sz val="9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47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31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theme="4" tint="0.59999389629810485"/>
        <bgColor indexed="41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7" fillId="0" borderId="0"/>
    <xf numFmtId="168" fontId="1" fillId="0" borderId="0"/>
    <xf numFmtId="0" fontId="23" fillId="5" borderId="0"/>
    <xf numFmtId="0" fontId="1" fillId="0" borderId="0"/>
    <xf numFmtId="166" fontId="17" fillId="0" borderId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9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0" xfId="2"/>
    <xf numFmtId="0" fontId="1" fillId="0" borderId="0" xfId="5"/>
    <xf numFmtId="4" fontId="16" fillId="6" borderId="44" xfId="9" applyNumberFormat="1" applyFont="1" applyFill="1" applyBorder="1" applyAlignment="1" applyProtection="1">
      <alignment horizontal="center" vertical="center"/>
      <protection locked="0"/>
    </xf>
    <xf numFmtId="0" fontId="26" fillId="0" borderId="0" xfId="2" applyFont="1" applyAlignment="1">
      <alignment horizontal="center"/>
    </xf>
    <xf numFmtId="0" fontId="26" fillId="0" borderId="0" xfId="2" applyFont="1" applyAlignment="1">
      <alignment horizontal="left"/>
    </xf>
    <xf numFmtId="49" fontId="26" fillId="0" borderId="0" xfId="2" applyNumberFormat="1" applyFont="1"/>
    <xf numFmtId="1" fontId="26" fillId="0" borderId="0" xfId="7" applyNumberFormat="1" applyFont="1" applyAlignment="1">
      <alignment horizontal="center"/>
    </xf>
    <xf numFmtId="169" fontId="26" fillId="0" borderId="0" xfId="6" applyNumberFormat="1" applyFont="1" applyFill="1" applyBorder="1" applyAlignment="1" applyProtection="1">
      <alignment horizontal="right" vertical="top"/>
      <protection locked="0"/>
    </xf>
    <xf numFmtId="170" fontId="26" fillId="0" borderId="0" xfId="6" applyNumberFormat="1" applyFont="1" applyFill="1" applyBorder="1" applyAlignment="1" applyProtection="1">
      <alignment horizontal="right" vertical="top"/>
      <protection locked="0"/>
    </xf>
    <xf numFmtId="0" fontId="26" fillId="0" borderId="0" xfId="2" applyFont="1" applyAlignment="1" applyProtection="1">
      <alignment horizontal="center" vertical="top"/>
      <protection locked="0"/>
    </xf>
    <xf numFmtId="0" fontId="26" fillId="0" borderId="0" xfId="8" applyFont="1" applyAlignment="1">
      <alignment vertical="top"/>
    </xf>
    <xf numFmtId="0" fontId="26" fillId="0" borderId="0" xfId="2" applyFont="1" applyAlignment="1">
      <alignment horizontal="center" vertical="center"/>
    </xf>
    <xf numFmtId="4" fontId="16" fillId="3" borderId="42" xfId="0" applyNumberFormat="1" applyFont="1" applyFill="1" applyBorder="1" applyAlignment="1">
      <alignment vertical="top" shrinkToFit="1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17" fillId="0" borderId="0" xfId="2" applyProtection="1"/>
    <xf numFmtId="0" fontId="28" fillId="0" borderId="0" xfId="2" applyFont="1" applyAlignment="1" applyProtection="1">
      <alignment horizontal="left"/>
    </xf>
    <xf numFmtId="0" fontId="18" fillId="0" borderId="0" xfId="2" applyFont="1" applyAlignment="1" applyProtection="1">
      <alignment horizontal="left"/>
    </xf>
    <xf numFmtId="0" fontId="2" fillId="0" borderId="0" xfId="2" applyFont="1" applyAlignment="1" applyProtection="1">
      <alignment horizontal="left"/>
    </xf>
    <xf numFmtId="0" fontId="2" fillId="11" borderId="0" xfId="2" applyFont="1" applyFill="1" applyAlignment="1" applyProtection="1">
      <alignment horizontal="left"/>
    </xf>
    <xf numFmtId="0" fontId="1" fillId="11" borderId="0" xfId="5" applyFill="1" applyProtection="1"/>
    <xf numFmtId="1" fontId="1" fillId="11" borderId="0" xfId="5" applyNumberFormat="1" applyFill="1" applyProtection="1"/>
    <xf numFmtId="0" fontId="1" fillId="11" borderId="0" xfId="5" applyFill="1" applyAlignment="1" applyProtection="1">
      <alignment horizontal="center"/>
    </xf>
    <xf numFmtId="171" fontId="1" fillId="0" borderId="0" xfId="5" applyNumberFormat="1" applyAlignment="1" applyProtection="1">
      <alignment horizontal="center"/>
    </xf>
    <xf numFmtId="0" fontId="27" fillId="9" borderId="69" xfId="4" applyFont="1" applyFill="1" applyBorder="1" applyAlignment="1" applyProtection="1">
      <alignment vertical="center"/>
    </xf>
    <xf numFmtId="0" fontId="1" fillId="10" borderId="70" xfId="2" applyFont="1" applyFill="1" applyBorder="1" applyAlignment="1" applyProtection="1">
      <alignment horizontal="left"/>
    </xf>
    <xf numFmtId="1" fontId="1" fillId="10" borderId="70" xfId="2" applyNumberFormat="1" applyFont="1" applyFill="1" applyBorder="1" applyAlignment="1" applyProtection="1">
      <alignment horizontal="right"/>
    </xf>
    <xf numFmtId="171" fontId="19" fillId="10" borderId="71" xfId="2" applyNumberFormat="1" applyFont="1" applyFill="1" applyBorder="1" applyAlignment="1" applyProtection="1">
      <alignment horizontal="center"/>
    </xf>
    <xf numFmtId="4" fontId="19" fillId="0" borderId="0" xfId="2" applyNumberFormat="1" applyFont="1" applyAlignment="1" applyProtection="1">
      <alignment horizontal="left"/>
    </xf>
    <xf numFmtId="4" fontId="19" fillId="0" borderId="0" xfId="2" applyNumberFormat="1" applyFont="1" applyAlignment="1" applyProtection="1">
      <alignment horizontal="right"/>
    </xf>
    <xf numFmtId="0" fontId="27" fillId="9" borderId="72" xfId="4" applyFont="1" applyFill="1" applyBorder="1" applyAlignment="1" applyProtection="1">
      <alignment vertical="center"/>
    </xf>
    <xf numFmtId="0" fontId="1" fillId="10" borderId="0" xfId="2" applyFont="1" applyFill="1" applyAlignment="1" applyProtection="1">
      <alignment horizontal="left"/>
    </xf>
    <xf numFmtId="1" fontId="1" fillId="10" borderId="0" xfId="2" applyNumberFormat="1" applyFont="1" applyFill="1" applyAlignment="1" applyProtection="1">
      <alignment horizontal="right"/>
    </xf>
    <xf numFmtId="171" fontId="19" fillId="10" borderId="2" xfId="2" applyNumberFormat="1" applyFont="1" applyFill="1" applyBorder="1" applyAlignment="1" applyProtection="1">
      <alignment horizontal="center"/>
    </xf>
    <xf numFmtId="0" fontId="27" fillId="9" borderId="73" xfId="4" applyFont="1" applyFill="1" applyBorder="1" applyAlignment="1" applyProtection="1">
      <alignment vertical="center"/>
    </xf>
    <xf numFmtId="0" fontId="1" fillId="10" borderId="4" xfId="2" applyFont="1" applyFill="1" applyBorder="1" applyAlignment="1" applyProtection="1">
      <alignment horizontal="left"/>
    </xf>
    <xf numFmtId="1" fontId="1" fillId="10" borderId="4" xfId="2" applyNumberFormat="1" applyFont="1" applyFill="1" applyBorder="1" applyAlignment="1" applyProtection="1">
      <alignment horizontal="right"/>
    </xf>
    <xf numFmtId="171" fontId="19" fillId="10" borderId="5" xfId="2" applyNumberFormat="1" applyFont="1" applyFill="1" applyBorder="1" applyAlignment="1" applyProtection="1">
      <alignment horizontal="center"/>
    </xf>
    <xf numFmtId="0" fontId="1" fillId="0" borderId="0" xfId="2" applyFont="1" applyAlignment="1" applyProtection="1">
      <alignment horizontal="left"/>
    </xf>
    <xf numFmtId="1" fontId="1" fillId="0" borderId="0" xfId="2" applyNumberFormat="1" applyFont="1" applyAlignment="1" applyProtection="1">
      <alignment horizontal="right"/>
    </xf>
    <xf numFmtId="171" fontId="5" fillId="0" borderId="0" xfId="2" applyNumberFormat="1" applyFont="1" applyAlignment="1" applyProtection="1">
      <alignment horizontal="center"/>
    </xf>
    <xf numFmtId="4" fontId="1" fillId="0" borderId="0" xfId="2" applyNumberFormat="1" applyFont="1" applyAlignment="1" applyProtection="1">
      <alignment horizontal="left"/>
    </xf>
    <xf numFmtId="4" fontId="1" fillId="0" borderId="0" xfId="2" applyNumberFormat="1" applyFont="1" applyAlignment="1" applyProtection="1">
      <alignment horizontal="right"/>
    </xf>
    <xf numFmtId="0" fontId="4" fillId="0" borderId="0" xfId="5" applyFont="1" applyProtection="1"/>
    <xf numFmtId="0" fontId="28" fillId="0" borderId="0" xfId="5" applyFont="1" applyProtection="1"/>
    <xf numFmtId="0" fontId="4" fillId="11" borderId="0" xfId="2" applyFont="1" applyFill="1" applyAlignment="1" applyProtection="1">
      <alignment horizontal="left"/>
    </xf>
    <xf numFmtId="4" fontId="4" fillId="11" borderId="0" xfId="2" applyNumberFormat="1" applyFont="1" applyFill="1" applyAlignment="1" applyProtection="1">
      <alignment horizontal="left"/>
    </xf>
    <xf numFmtId="1" fontId="4" fillId="11" borderId="0" xfId="2" applyNumberFormat="1" applyFont="1" applyFill="1" applyAlignment="1" applyProtection="1">
      <alignment horizontal="right"/>
    </xf>
    <xf numFmtId="171" fontId="20" fillId="11" borderId="0" xfId="2" applyNumberFormat="1" applyFont="1" applyFill="1" applyAlignment="1" applyProtection="1">
      <alignment horizontal="center"/>
    </xf>
    <xf numFmtId="4" fontId="20" fillId="0" borderId="0" xfId="2" applyNumberFormat="1" applyFont="1" applyAlignment="1" applyProtection="1">
      <alignment horizontal="left"/>
    </xf>
    <xf numFmtId="4" fontId="20" fillId="0" borderId="0" xfId="2" applyNumberFormat="1" applyFont="1" applyAlignment="1" applyProtection="1">
      <alignment horizontal="right"/>
    </xf>
    <xf numFmtId="0" fontId="4" fillId="0" borderId="0" xfId="2" applyFont="1" applyAlignment="1" applyProtection="1">
      <alignment horizontal="left"/>
    </xf>
    <xf numFmtId="4" fontId="4" fillId="0" borderId="0" xfId="2" applyNumberFormat="1" applyFont="1" applyAlignment="1" applyProtection="1">
      <alignment horizontal="left"/>
    </xf>
    <xf numFmtId="1" fontId="4" fillId="0" borderId="0" xfId="2" applyNumberFormat="1" applyFont="1" applyAlignment="1" applyProtection="1">
      <alignment horizontal="right"/>
    </xf>
    <xf numFmtId="171" fontId="20" fillId="0" borderId="0" xfId="2" applyNumberFormat="1" applyFont="1" applyAlignment="1" applyProtection="1">
      <alignment horizontal="center"/>
    </xf>
    <xf numFmtId="0" fontId="1" fillId="0" borderId="0" xfId="5" applyProtection="1"/>
    <xf numFmtId="0" fontId="1" fillId="6" borderId="45" xfId="9" applyFill="1" applyBorder="1" applyAlignment="1" applyProtection="1">
      <alignment horizontal="center" vertical="center"/>
    </xf>
    <xf numFmtId="0" fontId="16" fillId="6" borderId="74" xfId="9" applyFont="1" applyFill="1" applyBorder="1" applyAlignment="1" applyProtection="1">
      <alignment horizontal="center" vertical="center"/>
    </xf>
    <xf numFmtId="0" fontId="21" fillId="6" borderId="46" xfId="9" applyFont="1" applyFill="1" applyBorder="1" applyAlignment="1" applyProtection="1">
      <alignment vertical="center"/>
    </xf>
    <xf numFmtId="0" fontId="1" fillId="6" borderId="46" xfId="9" applyFill="1" applyBorder="1" applyAlignment="1" applyProtection="1">
      <alignment vertical="center"/>
    </xf>
    <xf numFmtId="1" fontId="3" fillId="6" borderId="46" xfId="9" applyNumberFormat="1" applyFont="1" applyFill="1" applyBorder="1" applyAlignment="1" applyProtection="1">
      <alignment horizontal="right" vertical="center"/>
    </xf>
    <xf numFmtId="0" fontId="1" fillId="6" borderId="46" xfId="9" applyFill="1" applyBorder="1" applyAlignment="1" applyProtection="1">
      <alignment horizontal="center" vertical="center"/>
    </xf>
    <xf numFmtId="0" fontId="1" fillId="6" borderId="46" xfId="9" applyFill="1" applyBorder="1" applyAlignment="1" applyProtection="1">
      <alignment horizontal="left" vertical="center"/>
    </xf>
    <xf numFmtId="167" fontId="1" fillId="6" borderId="47" xfId="9" applyNumberFormat="1" applyFill="1" applyBorder="1" applyAlignment="1" applyProtection="1">
      <alignment vertical="center"/>
    </xf>
    <xf numFmtId="0" fontId="1" fillId="6" borderId="48" xfId="9" applyFill="1" applyBorder="1" applyAlignment="1" applyProtection="1">
      <alignment horizontal="center" vertical="center"/>
    </xf>
    <xf numFmtId="0" fontId="16" fillId="6" borderId="75" xfId="9" applyFont="1" applyFill="1" applyBorder="1" applyAlignment="1" applyProtection="1">
      <alignment horizontal="center" vertical="center"/>
    </xf>
    <xf numFmtId="0" fontId="21" fillId="6" borderId="0" xfId="9" applyFont="1" applyFill="1" applyAlignment="1" applyProtection="1">
      <alignment vertical="center"/>
    </xf>
    <xf numFmtId="0" fontId="1" fillId="6" borderId="0" xfId="9" applyFill="1" applyAlignment="1" applyProtection="1">
      <alignment vertical="center"/>
    </xf>
    <xf numFmtId="1" fontId="3" fillId="6" borderId="0" xfId="9" applyNumberFormat="1" applyFont="1" applyFill="1" applyAlignment="1" applyProtection="1">
      <alignment horizontal="right" vertical="center"/>
    </xf>
    <xf numFmtId="0" fontId="1" fillId="6" borderId="0" xfId="9" applyFill="1" applyAlignment="1" applyProtection="1">
      <alignment horizontal="center" vertical="center"/>
    </xf>
    <xf numFmtId="0" fontId="1" fillId="6" borderId="0" xfId="9" applyFill="1" applyAlignment="1" applyProtection="1">
      <alignment horizontal="left" vertical="center"/>
    </xf>
    <xf numFmtId="167" fontId="1" fillId="6" borderId="49" xfId="9" applyNumberFormat="1" applyFill="1" applyBorder="1" applyAlignment="1" applyProtection="1">
      <alignment vertical="center"/>
    </xf>
    <xf numFmtId="0" fontId="22" fillId="6" borderId="0" xfId="9" applyFont="1" applyFill="1" applyAlignment="1" applyProtection="1">
      <alignment vertical="center"/>
    </xf>
    <xf numFmtId="49" fontId="1" fillId="6" borderId="50" xfId="9" applyNumberFormat="1" applyFill="1" applyBorder="1" applyAlignment="1" applyProtection="1">
      <alignment horizontal="center" vertical="center"/>
    </xf>
    <xf numFmtId="49" fontId="16" fillId="6" borderId="76" xfId="9" applyNumberFormat="1" applyFont="1" applyFill="1" applyBorder="1" applyAlignment="1" applyProtection="1">
      <alignment horizontal="center" vertical="center"/>
    </xf>
    <xf numFmtId="0" fontId="22" fillId="6" borderId="51" xfId="9" applyFont="1" applyFill="1" applyBorder="1" applyAlignment="1" applyProtection="1">
      <alignment vertical="center"/>
    </xf>
    <xf numFmtId="0" fontId="1" fillId="6" borderId="51" xfId="9" applyFill="1" applyBorder="1" applyAlignment="1" applyProtection="1">
      <alignment vertical="center"/>
    </xf>
    <xf numFmtId="0" fontId="1" fillId="6" borderId="51" xfId="9" applyFill="1" applyBorder="1" applyAlignment="1" applyProtection="1">
      <alignment horizontal="center" vertical="center" shrinkToFit="1"/>
    </xf>
    <xf numFmtId="0" fontId="1" fillId="6" borderId="52" xfId="9" applyFill="1" applyBorder="1" applyAlignment="1" applyProtection="1">
      <alignment horizontal="center" vertical="center" shrinkToFit="1"/>
    </xf>
    <xf numFmtId="0" fontId="3" fillId="6" borderId="53" xfId="9" applyFont="1" applyFill="1" applyBorder="1" applyAlignment="1" applyProtection="1">
      <alignment vertical="center"/>
    </xf>
    <xf numFmtId="0" fontId="16" fillId="6" borderId="77" xfId="9" applyFont="1" applyFill="1" applyBorder="1" applyAlignment="1" applyProtection="1">
      <alignment vertical="center"/>
    </xf>
    <xf numFmtId="0" fontId="1" fillId="6" borderId="54" xfId="9" applyFill="1" applyBorder="1" applyAlignment="1" applyProtection="1">
      <alignment horizontal="center" vertical="center" wrapText="1"/>
    </xf>
    <xf numFmtId="0" fontId="1" fillId="6" borderId="55" xfId="9" applyFill="1" applyBorder="1" applyAlignment="1" applyProtection="1">
      <alignment horizontal="center" vertical="center" wrapText="1"/>
    </xf>
    <xf numFmtId="49" fontId="15" fillId="0" borderId="56" xfId="9" applyNumberFormat="1" applyFont="1" applyBorder="1" applyAlignment="1" applyProtection="1">
      <alignment horizontal="center" vertical="center" wrapText="1"/>
    </xf>
    <xf numFmtId="49" fontId="28" fillId="0" borderId="58" xfId="9" applyNumberFormat="1" applyFont="1" applyBorder="1" applyAlignment="1" applyProtection="1">
      <alignment horizontal="center" vertical="center" wrapText="1"/>
    </xf>
    <xf numFmtId="0" fontId="15" fillId="0" borderId="57" xfId="9" applyFont="1" applyBorder="1" applyAlignment="1" applyProtection="1">
      <alignment horizontal="center" vertical="center" wrapText="1"/>
    </xf>
    <xf numFmtId="0" fontId="15" fillId="0" borderId="58" xfId="9" applyFont="1" applyBorder="1" applyAlignment="1" applyProtection="1">
      <alignment horizontal="center" vertical="center" wrapText="1"/>
    </xf>
    <xf numFmtId="1" fontId="15" fillId="0" borderId="57" xfId="9" applyNumberFormat="1" applyFont="1" applyBorder="1" applyAlignment="1" applyProtection="1">
      <alignment horizontal="center" vertical="center" wrapText="1"/>
    </xf>
    <xf numFmtId="167" fontId="15" fillId="0" borderId="59" xfId="9" applyNumberFormat="1" applyFont="1" applyBorder="1" applyAlignment="1" applyProtection="1">
      <alignment horizontal="center" vertical="center" wrapText="1"/>
    </xf>
    <xf numFmtId="49" fontId="19" fillId="7" borderId="78" xfId="4" applyNumberFormat="1" applyFont="1" applyFill="1" applyBorder="1" applyAlignment="1" applyProtection="1">
      <alignment horizontal="center" vertical="center"/>
    </xf>
    <xf numFmtId="49" fontId="29" fillId="7" borderId="60" xfId="4" applyNumberFormat="1" applyFont="1" applyFill="1" applyBorder="1" applyAlignment="1" applyProtection="1">
      <alignment horizontal="center" vertical="center"/>
    </xf>
    <xf numFmtId="0" fontId="19" fillId="7" borderId="60" xfId="4" applyFont="1" applyFill="1" applyBorder="1" applyAlignment="1" applyProtection="1">
      <alignment horizontal="center" vertical="center"/>
    </xf>
    <xf numFmtId="1" fontId="19" fillId="7" borderId="60" xfId="4" applyNumberFormat="1" applyFont="1" applyFill="1" applyBorder="1" applyAlignment="1" applyProtection="1">
      <alignment horizontal="right" vertical="center"/>
    </xf>
    <xf numFmtId="167" fontId="19" fillId="7" borderId="60" xfId="4" applyNumberFormat="1" applyFont="1" applyFill="1" applyBorder="1" applyAlignment="1" applyProtection="1">
      <alignment horizontal="center" vertical="center"/>
    </xf>
    <xf numFmtId="167" fontId="19" fillId="7" borderId="79" xfId="4" applyNumberFormat="1" applyFont="1" applyFill="1" applyBorder="1" applyAlignment="1" applyProtection="1">
      <alignment horizontal="center" vertical="center"/>
    </xf>
    <xf numFmtId="0" fontId="24" fillId="6" borderId="61" xfId="4" applyFont="1" applyFill="1" applyBorder="1" applyAlignment="1" applyProtection="1">
      <alignment horizontal="center" vertical="center"/>
    </xf>
    <xf numFmtId="0" fontId="29" fillId="6" borderId="62" xfId="4" applyFont="1" applyFill="1" applyBorder="1" applyAlignment="1" applyProtection="1">
      <alignment horizontal="center" vertical="center"/>
    </xf>
    <xf numFmtId="0" fontId="25" fillId="6" borderId="62" xfId="4" applyFont="1" applyFill="1" applyBorder="1" applyAlignment="1" applyProtection="1">
      <alignment vertical="center"/>
    </xf>
    <xf numFmtId="0" fontId="19" fillId="6" borderId="62" xfId="4" applyFont="1" applyFill="1" applyBorder="1" applyAlignment="1" applyProtection="1">
      <alignment horizontal="center" vertical="center"/>
    </xf>
    <xf numFmtId="1" fontId="19" fillId="6" borderId="62" xfId="4" applyNumberFormat="1" applyFont="1" applyFill="1" applyBorder="1" applyAlignment="1" applyProtection="1">
      <alignment horizontal="center" vertical="center"/>
    </xf>
    <xf numFmtId="4" fontId="16" fillId="6" borderId="44" xfId="9" applyNumberFormat="1" applyFont="1" applyFill="1" applyBorder="1" applyAlignment="1" applyProtection="1">
      <alignment horizontal="center" vertical="center"/>
    </xf>
    <xf numFmtId="166" fontId="19" fillId="6" borderId="62" xfId="4" applyNumberFormat="1" applyFont="1" applyFill="1" applyBorder="1" applyAlignment="1" applyProtection="1">
      <alignment horizontal="center" vertical="center"/>
    </xf>
    <xf numFmtId="166" fontId="19" fillId="6" borderId="66" xfId="4" applyNumberFormat="1" applyFont="1" applyFill="1" applyBorder="1" applyAlignment="1" applyProtection="1">
      <alignment horizontal="center" vertical="center"/>
    </xf>
    <xf numFmtId="0" fontId="3" fillId="0" borderId="67" xfId="9" applyFont="1" applyBorder="1" applyAlignment="1" applyProtection="1">
      <alignment horizontal="center" vertical="center"/>
    </xf>
    <xf numFmtId="0" fontId="16" fillId="0" borderId="44" xfId="9" applyFont="1" applyBorder="1" applyAlignment="1" applyProtection="1">
      <alignment horizontal="center" vertical="center"/>
    </xf>
    <xf numFmtId="0" fontId="16" fillId="0" borderId="44" xfId="9" applyFont="1" applyBorder="1" applyAlignment="1" applyProtection="1">
      <alignment vertical="center" wrapText="1"/>
    </xf>
    <xf numFmtId="49" fontId="16" fillId="0" borderId="44" xfId="9" applyNumberFormat="1" applyFont="1" applyBorder="1" applyAlignment="1" applyProtection="1">
      <alignment horizontal="center" vertical="center" shrinkToFit="1"/>
    </xf>
    <xf numFmtId="1" fontId="16" fillId="0" borderId="44" xfId="9" applyNumberFormat="1" applyFont="1" applyBorder="1" applyAlignment="1" applyProtection="1">
      <alignment horizontal="center" vertical="center"/>
    </xf>
    <xf numFmtId="166" fontId="16" fillId="0" borderId="44" xfId="9" applyNumberFormat="1" applyFont="1" applyBorder="1" applyAlignment="1" applyProtection="1">
      <alignment horizontal="center" vertical="center"/>
    </xf>
    <xf numFmtId="166" fontId="16" fillId="0" borderId="68" xfId="9" applyNumberFormat="1" applyFont="1" applyBorder="1" applyAlignment="1" applyProtection="1">
      <alignment horizontal="center" vertical="center"/>
    </xf>
    <xf numFmtId="0" fontId="32" fillId="0" borderId="44" xfId="9" applyFont="1" applyBorder="1" applyAlignment="1" applyProtection="1">
      <alignment vertical="center" wrapText="1"/>
    </xf>
    <xf numFmtId="0" fontId="24" fillId="6" borderId="67" xfId="4" applyFont="1" applyFill="1" applyBorder="1" applyAlignment="1" applyProtection="1">
      <alignment horizontal="center" vertical="center"/>
    </xf>
    <xf numFmtId="0" fontId="29" fillId="6" borderId="44" xfId="4" applyFont="1" applyFill="1" applyBorder="1" applyAlignment="1" applyProtection="1">
      <alignment horizontal="center" vertical="center"/>
    </xf>
    <xf numFmtId="0" fontId="35" fillId="0" borderId="61" xfId="4" applyFont="1" applyFill="1" applyBorder="1" applyAlignment="1" applyProtection="1">
      <alignment horizontal="center" vertical="center"/>
    </xf>
    <xf numFmtId="0" fontId="29" fillId="0" borderId="62" xfId="4" applyFont="1" applyFill="1" applyBorder="1" applyAlignment="1" applyProtection="1">
      <alignment horizontal="center" vertical="center"/>
    </xf>
    <xf numFmtId="0" fontId="34" fillId="0" borderId="44" xfId="9" applyFont="1" applyBorder="1" applyAlignment="1" applyProtection="1">
      <alignment vertical="center" wrapText="1"/>
    </xf>
    <xf numFmtId="0" fontId="30" fillId="0" borderId="44" xfId="4" applyFont="1" applyFill="1" applyBorder="1" applyAlignment="1" applyProtection="1">
      <alignment horizontal="center" vertical="center"/>
    </xf>
    <xf numFmtId="1" fontId="30" fillId="0" borderId="44" xfId="4" applyNumberFormat="1" applyFont="1" applyFill="1" applyBorder="1" applyAlignment="1" applyProtection="1">
      <alignment horizontal="center" vertical="center"/>
    </xf>
    <xf numFmtId="49" fontId="16" fillId="8" borderId="44" xfId="9" applyNumberFormat="1" applyFont="1" applyFill="1" applyBorder="1" applyAlignment="1" applyProtection="1">
      <alignment horizontal="center" vertical="center" shrinkToFit="1"/>
    </xf>
    <xf numFmtId="1" fontId="16" fillId="8" borderId="44" xfId="9" applyNumberFormat="1" applyFont="1" applyFill="1" applyBorder="1" applyAlignment="1" applyProtection="1">
      <alignment horizontal="center" vertical="center"/>
    </xf>
    <xf numFmtId="166" fontId="19" fillId="6" borderId="44" xfId="4" applyNumberFormat="1" applyFont="1" applyFill="1" applyBorder="1" applyAlignment="1" applyProtection="1">
      <alignment horizontal="center" vertical="center"/>
    </xf>
    <xf numFmtId="166" fontId="19" fillId="6" borderId="68" xfId="4" applyNumberFormat="1" applyFont="1" applyFill="1" applyBorder="1" applyAlignment="1" applyProtection="1">
      <alignment horizontal="center" vertical="center"/>
    </xf>
    <xf numFmtId="0" fontId="31" fillId="0" borderId="44" xfId="9" applyFont="1" applyBorder="1" applyAlignment="1" applyProtection="1">
      <alignment vertical="center" wrapText="1"/>
    </xf>
    <xf numFmtId="0" fontId="19" fillId="7" borderId="63" xfId="4" applyFont="1" applyFill="1" applyBorder="1" applyAlignment="1" applyProtection="1">
      <alignment horizontal="center" vertical="center"/>
    </xf>
    <xf numFmtId="0" fontId="29" fillId="7" borderId="64" xfId="4" applyFont="1" applyFill="1" applyBorder="1" applyAlignment="1" applyProtection="1">
      <alignment horizontal="center" vertical="center"/>
    </xf>
    <xf numFmtId="0" fontId="19" fillId="7" borderId="64" xfId="4" applyFont="1" applyFill="1" applyBorder="1" applyAlignment="1" applyProtection="1">
      <alignment horizontal="center" vertical="center"/>
    </xf>
    <xf numFmtId="166" fontId="19" fillId="7" borderId="65" xfId="3" applyNumberFormat="1" applyFont="1" applyFill="1" applyBorder="1" applyAlignment="1" applyProtection="1">
      <alignment horizontal="center" vertical="center"/>
    </xf>
    <xf numFmtId="167" fontId="19" fillId="7" borderId="64" xfId="3" applyNumberFormat="1" applyFont="1" applyFill="1" applyBorder="1" applyAlignment="1" applyProtection="1">
      <alignment horizontal="center" vertical="center"/>
    </xf>
    <xf numFmtId="4" fontId="16" fillId="0" borderId="44" xfId="9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 wrapText="1"/>
    </xf>
    <xf numFmtId="0" fontId="33" fillId="0" borderId="0" xfId="5" applyFont="1" applyAlignment="1">
      <alignment horizont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81" xfId="0" applyFont="1" applyBorder="1" applyAlignment="1">
      <alignment horizontal="center" vertical="top" wrapText="1"/>
    </xf>
    <xf numFmtId="0" fontId="8" fillId="0" borderId="81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" fillId="6" borderId="51" xfId="9" applyFill="1" applyBorder="1" applyAlignment="1" applyProtection="1">
      <alignment horizontal="center" vertical="center" shrinkToFit="1"/>
    </xf>
    <xf numFmtId="0" fontId="1" fillId="6" borderId="80" xfId="9" applyFill="1" applyBorder="1" applyAlignment="1" applyProtection="1">
      <alignment horizontal="center" vertical="center" wrapText="1"/>
    </xf>
    <xf numFmtId="0" fontId="19" fillId="7" borderId="64" xfId="4" applyFont="1" applyFill="1" applyBorder="1" applyAlignment="1" applyProtection="1">
      <alignment horizontal="center" vertical="center"/>
    </xf>
  </cellXfs>
  <cellStyles count="10">
    <cellStyle name="Čárka 2" xfId="3"/>
    <cellStyle name="Excel Built-in Bad" xfId="4"/>
    <cellStyle name="Excel Built-in Normal" xfId="5"/>
    <cellStyle name="měny_List1" xfId="6"/>
    <cellStyle name="Normální" xfId="0" builtinId="0"/>
    <cellStyle name="normální 2" xfId="1"/>
    <cellStyle name="Normální 3" xfId="2"/>
    <cellStyle name="normální_ceník_2011" xfId="7"/>
    <cellStyle name="normální_Nabídka" xfId="8"/>
    <cellStyle name="normální_POL.XLS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C52" sqref="C52:E5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5.285156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344" t="s">
        <v>4</v>
      </c>
      <c r="C1" s="345"/>
      <c r="D1" s="345"/>
      <c r="E1" s="345"/>
      <c r="F1" s="345"/>
      <c r="G1" s="345"/>
      <c r="H1" s="345"/>
      <c r="I1" s="345"/>
      <c r="J1" s="346"/>
    </row>
    <row r="2" spans="1:15" ht="36" customHeight="1" x14ac:dyDescent="0.2">
      <c r="A2" s="2"/>
      <c r="B2" s="75" t="s">
        <v>24</v>
      </c>
      <c r="C2" s="76"/>
      <c r="D2" s="77" t="s">
        <v>41</v>
      </c>
      <c r="E2" s="350" t="s">
        <v>46</v>
      </c>
      <c r="F2" s="351"/>
      <c r="G2" s="351"/>
      <c r="H2" s="351"/>
      <c r="I2" s="351"/>
      <c r="J2" s="352"/>
      <c r="O2" s="1"/>
    </row>
    <row r="3" spans="1:15" ht="27" customHeight="1" x14ac:dyDescent="0.2">
      <c r="A3" s="2"/>
      <c r="B3" s="78" t="s">
        <v>44</v>
      </c>
      <c r="C3" s="76"/>
      <c r="D3" s="79" t="s">
        <v>41</v>
      </c>
      <c r="E3" s="353" t="s">
        <v>43</v>
      </c>
      <c r="F3" s="354"/>
      <c r="G3" s="354"/>
      <c r="H3" s="354"/>
      <c r="I3" s="354"/>
      <c r="J3" s="355"/>
    </row>
    <row r="4" spans="1:15" ht="23.25" customHeight="1" x14ac:dyDescent="0.2">
      <c r="A4" s="74">
        <v>1207</v>
      </c>
      <c r="B4" s="80" t="s">
        <v>45</v>
      </c>
      <c r="C4" s="81"/>
      <c r="D4" s="82" t="s">
        <v>41</v>
      </c>
      <c r="E4" s="362" t="s">
        <v>42</v>
      </c>
      <c r="F4" s="363"/>
      <c r="G4" s="363"/>
      <c r="H4" s="363"/>
      <c r="I4" s="363"/>
      <c r="J4" s="364"/>
    </row>
    <row r="5" spans="1:15" ht="24" customHeight="1" x14ac:dyDescent="0.2">
      <c r="A5" s="2"/>
      <c r="B5" s="31" t="s">
        <v>23</v>
      </c>
      <c r="D5" s="336"/>
      <c r="E5" s="337"/>
      <c r="F5" s="337"/>
      <c r="G5" s="337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338"/>
      <c r="E6" s="339"/>
      <c r="F6" s="339"/>
      <c r="G6" s="339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340"/>
      <c r="F7" s="341"/>
      <c r="G7" s="341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357"/>
      <c r="E11" s="357"/>
      <c r="F11" s="357"/>
      <c r="G11" s="357"/>
      <c r="H11" s="18" t="s">
        <v>40</v>
      </c>
      <c r="I11" s="83"/>
      <c r="J11" s="8"/>
    </row>
    <row r="12" spans="1:15" ht="15.75" customHeight="1" x14ac:dyDescent="0.2">
      <c r="A12" s="2"/>
      <c r="B12" s="28"/>
      <c r="C12" s="55"/>
      <c r="D12" s="361"/>
      <c r="E12" s="361"/>
      <c r="F12" s="361"/>
      <c r="G12" s="361"/>
      <c r="H12" s="18" t="s">
        <v>36</v>
      </c>
      <c r="I12" s="83"/>
      <c r="J12" s="8"/>
    </row>
    <row r="13" spans="1:15" ht="15.75" customHeight="1" x14ac:dyDescent="0.2">
      <c r="A13" s="2"/>
      <c r="B13" s="29"/>
      <c r="C13" s="56"/>
      <c r="D13" s="84"/>
      <c r="E13" s="334"/>
      <c r="F13" s="335"/>
      <c r="G13" s="335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342" t="s">
        <v>130</v>
      </c>
      <c r="E14" s="343"/>
      <c r="F14" s="343"/>
      <c r="G14" s="343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356"/>
      <c r="F15" s="356"/>
      <c r="G15" s="358"/>
      <c r="H15" s="358"/>
      <c r="I15" s="14" t="s">
        <v>31</v>
      </c>
      <c r="J15" s="34"/>
    </row>
    <row r="16" spans="1:15" ht="23.25" customHeight="1" x14ac:dyDescent="0.2">
      <c r="A16" s="137" t="s">
        <v>26</v>
      </c>
      <c r="B16" s="38" t="s">
        <v>26</v>
      </c>
      <c r="C16" s="60"/>
      <c r="D16" s="61"/>
      <c r="E16" s="326"/>
      <c r="F16" s="327"/>
      <c r="G16" s="326"/>
      <c r="H16" s="327"/>
      <c r="I16" s="189">
        <f>SUMIF(F52:F52,A16,I52:I52)+SUMIF(F52:F52,"PSU",I52:I52)</f>
        <v>0</v>
      </c>
      <c r="J16" s="190"/>
    </row>
    <row r="17" spans="1:10" ht="23.25" customHeight="1" x14ac:dyDescent="0.2">
      <c r="A17" s="137" t="s">
        <v>27</v>
      </c>
      <c r="B17" s="38" t="s">
        <v>27</v>
      </c>
      <c r="C17" s="60"/>
      <c r="D17" s="61"/>
      <c r="E17" s="326"/>
      <c r="F17" s="327"/>
      <c r="G17" s="326"/>
      <c r="H17" s="327"/>
      <c r="I17" s="189">
        <f>SUMIF(F52:F52,A17,I52:I52)</f>
        <v>0</v>
      </c>
      <c r="J17" s="190"/>
    </row>
    <row r="18" spans="1:10" ht="23.25" customHeight="1" x14ac:dyDescent="0.2">
      <c r="A18" s="137" t="s">
        <v>28</v>
      </c>
      <c r="B18" s="38" t="s">
        <v>28</v>
      </c>
      <c r="C18" s="60"/>
      <c r="D18" s="61"/>
      <c r="E18" s="326"/>
      <c r="F18" s="327"/>
      <c r="G18" s="326"/>
      <c r="H18" s="327"/>
      <c r="I18" s="189">
        <f>SUMIF(F52:F52,A18,I52:I52)</f>
        <v>0</v>
      </c>
      <c r="J18" s="190"/>
    </row>
    <row r="19" spans="1:10" ht="23.25" customHeight="1" x14ac:dyDescent="0.2">
      <c r="A19" s="137" t="s">
        <v>58</v>
      </c>
      <c r="B19" s="38" t="s">
        <v>29</v>
      </c>
      <c r="C19" s="60"/>
      <c r="D19" s="61"/>
      <c r="E19" s="326"/>
      <c r="F19" s="327"/>
      <c r="G19" s="326"/>
      <c r="H19" s="327"/>
      <c r="I19" s="189">
        <f>SUMIF(F52:F52,A19,I52:I52)</f>
        <v>0</v>
      </c>
      <c r="J19" s="190"/>
    </row>
    <row r="20" spans="1:10" ht="23.25" customHeight="1" x14ac:dyDescent="0.2">
      <c r="A20" s="137" t="s">
        <v>59</v>
      </c>
      <c r="B20" s="38" t="s">
        <v>30</v>
      </c>
      <c r="C20" s="60"/>
      <c r="D20" s="61"/>
      <c r="E20" s="326"/>
      <c r="F20" s="327"/>
      <c r="G20" s="326"/>
      <c r="H20" s="327"/>
      <c r="I20" s="189">
        <f>SUMIF(F52:F52,A20,I52:I52)</f>
        <v>0</v>
      </c>
      <c r="J20" s="190"/>
    </row>
    <row r="21" spans="1:10" ht="23.25" customHeight="1" x14ac:dyDescent="0.2">
      <c r="A21" s="2"/>
      <c r="B21" s="48" t="s">
        <v>31</v>
      </c>
      <c r="C21" s="62"/>
      <c r="D21" s="63"/>
      <c r="E21" s="359"/>
      <c r="F21" s="360"/>
      <c r="G21" s="359"/>
      <c r="H21" s="360"/>
      <c r="I21" s="188">
        <f>SUM(I16:J20)</f>
        <v>0</v>
      </c>
      <c r="J21" s="191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324">
        <f>ZakladDPHSniVypocet</f>
        <v>0</v>
      </c>
      <c r="H23" s="325"/>
      <c r="I23" s="32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322">
        <f>A23</f>
        <v>0</v>
      </c>
      <c r="H24" s="323"/>
      <c r="I24" s="32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324">
        <f>ZakladDPHZaklVypocet</f>
        <v>0</v>
      </c>
      <c r="H25" s="325"/>
      <c r="I25" s="32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347">
        <f>A25</f>
        <v>0</v>
      </c>
      <c r="H26" s="348"/>
      <c r="I26" s="34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349">
        <f>CenaCelkem-(ZakladDPHSni+DPHSni+ZakladDPHZakl+DPHZakl)</f>
        <v>0</v>
      </c>
      <c r="H27" s="349"/>
      <c r="I27" s="349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328">
        <f>ZakladDPHSniVypocet+ZakladDPHZaklVypocet</f>
        <v>0</v>
      </c>
      <c r="H28" s="329"/>
      <c r="I28" s="329"/>
      <c r="J28" s="114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0" t="s">
        <v>37</v>
      </c>
      <c r="C29" s="115"/>
      <c r="D29" s="115"/>
      <c r="E29" s="115"/>
      <c r="F29" s="116"/>
      <c r="G29" s="328">
        <f>A27</f>
        <v>0</v>
      </c>
      <c r="H29" s="328"/>
      <c r="I29" s="328"/>
      <c r="J29" s="117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330"/>
      <c r="E34" s="331"/>
      <c r="G34" s="332"/>
      <c r="H34" s="333"/>
      <c r="I34" s="333"/>
      <c r="J34" s="25"/>
    </row>
    <row r="35" spans="1:10" ht="12.75" customHeight="1" x14ac:dyDescent="0.2">
      <c r="A35" s="2"/>
      <c r="B35" s="2"/>
      <c r="D35" s="321" t="s">
        <v>2</v>
      </c>
      <c r="E35" s="321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47</v>
      </c>
      <c r="C39" s="314"/>
      <c r="D39" s="314"/>
      <c r="E39" s="314"/>
      <c r="F39" s="97">
        <f>'SO 43 Rekapitulace'!AE11</f>
        <v>0</v>
      </c>
      <c r="G39" s="98">
        <f>'SO 43 Rekapitulace'!AF11</f>
        <v>0</v>
      </c>
      <c r="H39" s="99">
        <f>(F39*SazbaDPH1/100)+(G39*SazbaDPH2/100)</f>
        <v>0</v>
      </c>
      <c r="I39" s="99">
        <f>F39+G39+H39</f>
        <v>0</v>
      </c>
      <c r="J39" s="100" t="e">
        <f ca="1">IF(_xlfn.SINGLE(CenaCelkemVypocet)=0,"",I39/_xlfn.SINGLE(CenaCelkemVypocet)*100)</f>
        <v>#NAME?</v>
      </c>
    </row>
    <row r="40" spans="1:10" ht="25.5" hidden="1" customHeight="1" x14ac:dyDescent="0.2">
      <c r="A40" s="86">
        <v>2</v>
      </c>
      <c r="B40" s="101" t="s">
        <v>41</v>
      </c>
      <c r="C40" s="315" t="s">
        <v>43</v>
      </c>
      <c r="D40" s="315"/>
      <c r="E40" s="315"/>
      <c r="F40" s="102">
        <f>'SO 43 Rekapitulace'!AE11</f>
        <v>0</v>
      </c>
      <c r="G40" s="103">
        <f>'SO 43 Rekapitulace'!AF11</f>
        <v>0</v>
      </c>
      <c r="H40" s="103">
        <f>(F40*SazbaDPH1/100)+(G40*SazbaDPH2/100)</f>
        <v>0</v>
      </c>
      <c r="I40" s="103">
        <f>F40+G40+H40</f>
        <v>0</v>
      </c>
      <c r="J40" s="104" t="e">
        <f ca="1">IF(_xlfn.SINGLE(CenaCelkemVypocet)=0,"",I40/_xlfn.SINGLE(CenaCelkemVypocet)*100)</f>
        <v>#NAME?</v>
      </c>
    </row>
    <row r="41" spans="1:10" ht="25.5" hidden="1" customHeight="1" x14ac:dyDescent="0.2">
      <c r="A41" s="86">
        <v>3</v>
      </c>
      <c r="B41" s="105" t="s">
        <v>41</v>
      </c>
      <c r="C41" s="314" t="s">
        <v>42</v>
      </c>
      <c r="D41" s="314"/>
      <c r="E41" s="314"/>
      <c r="F41" s="106">
        <f>'SO 43 Rekapitulace'!AE11</f>
        <v>0</v>
      </c>
      <c r="G41" s="99">
        <f>'SO 43 Rekapitulace'!AF11</f>
        <v>0</v>
      </c>
      <c r="H41" s="99">
        <f>(F41*SazbaDPH1/100)+(G41*SazbaDPH2/100)</f>
        <v>0</v>
      </c>
      <c r="I41" s="99">
        <f>F41+G41+H41</f>
        <v>0</v>
      </c>
      <c r="J41" s="100" t="e">
        <f ca="1">IF(_xlfn.SINGLE(CenaCelkemVypocet)=0,"",I41/_xlfn.SINGLE(CenaCelkemVypocet)*100)</f>
        <v>#NAME?</v>
      </c>
    </row>
    <row r="42" spans="1:10" ht="25.5" hidden="1" customHeight="1" x14ac:dyDescent="0.2">
      <c r="A42" s="86"/>
      <c r="B42" s="316" t="s">
        <v>48</v>
      </c>
      <c r="C42" s="317"/>
      <c r="D42" s="317"/>
      <c r="E42" s="318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 t="e">
        <f ca="1">SUMIF(A39:A41,"=1",J39:J41)</f>
        <v>#NAME?</v>
      </c>
    </row>
    <row r="44" spans="1:10" x14ac:dyDescent="0.2">
      <c r="A44" t="s">
        <v>50</v>
      </c>
      <c r="B44" t="s">
        <v>51</v>
      </c>
    </row>
    <row r="45" spans="1:10" x14ac:dyDescent="0.2">
      <c r="A45" t="s">
        <v>52</v>
      </c>
      <c r="B45" t="s">
        <v>53</v>
      </c>
    </row>
    <row r="46" spans="1:10" x14ac:dyDescent="0.2">
      <c r="A46" t="s">
        <v>54</v>
      </c>
      <c r="B46" t="s">
        <v>55</v>
      </c>
    </row>
    <row r="49" spans="1:10" ht="15.75" x14ac:dyDescent="0.25">
      <c r="B49" s="118" t="s">
        <v>56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57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41</v>
      </c>
      <c r="C52" s="319" t="s">
        <v>42</v>
      </c>
      <c r="D52" s="320"/>
      <c r="E52" s="320"/>
      <c r="F52" s="135" t="s">
        <v>28</v>
      </c>
      <c r="G52" s="127"/>
      <c r="H52" s="127"/>
      <c r="I52" s="127">
        <f>'SO 43 Rekapitulace'!G8</f>
        <v>0</v>
      </c>
      <c r="J52" s="132" t="str">
        <f>IF(I53=0,"",I52/I53*100)</f>
        <v/>
      </c>
    </row>
    <row r="53" spans="1:10" ht="25.5" customHeight="1" x14ac:dyDescent="0.2">
      <c r="A53" s="122"/>
      <c r="B53" s="128" t="s">
        <v>1</v>
      </c>
      <c r="C53" s="129"/>
      <c r="D53" s="130"/>
      <c r="E53" s="130"/>
      <c r="F53" s="136"/>
      <c r="G53" s="131"/>
      <c r="H53" s="131"/>
      <c r="I53" s="131">
        <f>I52</f>
        <v>0</v>
      </c>
      <c r="J53" s="133" t="str">
        <f>J52</f>
        <v/>
      </c>
    </row>
    <row r="54" spans="1:10" x14ac:dyDescent="0.2">
      <c r="F54" s="85"/>
      <c r="G54" s="85"/>
      <c r="H54" s="85"/>
      <c r="I54" s="85"/>
      <c r="J54" s="134"/>
    </row>
    <row r="55" spans="1:10" x14ac:dyDescent="0.2">
      <c r="B55" s="192" t="s">
        <v>132</v>
      </c>
      <c r="C55" s="193"/>
      <c r="D55" s="194"/>
      <c r="E55" s="195"/>
      <c r="F55" s="192"/>
      <c r="G55" s="196"/>
      <c r="H55" s="196"/>
      <c r="I55" s="196"/>
      <c r="J55" s="197"/>
    </row>
    <row r="56" spans="1:10" x14ac:dyDescent="0.2">
      <c r="B56" s="312" t="s">
        <v>133</v>
      </c>
      <c r="C56" s="312"/>
      <c r="D56" s="312"/>
      <c r="E56" s="312"/>
      <c r="F56" s="312"/>
      <c r="G56" s="312"/>
      <c r="H56" s="312"/>
      <c r="I56" s="312"/>
      <c r="J56" s="312"/>
    </row>
    <row r="57" spans="1:10" x14ac:dyDescent="0.2">
      <c r="B57" s="313" t="s">
        <v>134</v>
      </c>
      <c r="C57" s="313"/>
      <c r="D57" s="313"/>
      <c r="E57" s="313"/>
      <c r="F57" s="313"/>
      <c r="G57" s="313"/>
      <c r="H57" s="313"/>
      <c r="I57" s="313"/>
      <c r="J57" s="313"/>
    </row>
    <row r="58" spans="1:10" x14ac:dyDescent="0.2">
      <c r="B58" s="313" t="s">
        <v>108</v>
      </c>
      <c r="C58" s="313"/>
      <c r="D58" s="313"/>
      <c r="E58" s="313"/>
      <c r="F58" s="313"/>
      <c r="G58" s="313"/>
      <c r="H58" s="313"/>
      <c r="I58" s="313"/>
      <c r="J58" s="313"/>
    </row>
    <row r="59" spans="1:10" x14ac:dyDescent="0.2">
      <c r="B59" s="313" t="s">
        <v>109</v>
      </c>
      <c r="C59" s="313"/>
      <c r="D59" s="313"/>
      <c r="E59" s="313"/>
      <c r="F59" s="313"/>
      <c r="G59" s="313"/>
      <c r="H59" s="313"/>
      <c r="I59" s="313"/>
      <c r="J59" s="313"/>
    </row>
  </sheetData>
  <sheetProtection algorithmName="SHA-512" hashValue="6W8yku5grDEM4vWxJDt9A5+VDR5sKUoDiw/dxgsxT/N7einPO/UkVWKvNkyg9jqS7lWl/Tkku6Gx2Uvb3m5uIA==" saltValue="O3+LUu5hGzEVUmfkLBmbc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B56:J56"/>
    <mergeCell ref="B57:J57"/>
    <mergeCell ref="B58:J58"/>
    <mergeCell ref="B59:J59"/>
    <mergeCell ref="C39:E39"/>
    <mergeCell ref="C40:E40"/>
    <mergeCell ref="C41:E41"/>
    <mergeCell ref="B42:E4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365" t="s">
        <v>7</v>
      </c>
      <c r="B1" s="365"/>
      <c r="C1" s="366"/>
      <c r="D1" s="365"/>
      <c r="E1" s="365"/>
      <c r="F1" s="365"/>
      <c r="G1" s="365"/>
    </row>
    <row r="2" spans="1:7" ht="24.95" customHeight="1" x14ac:dyDescent="0.2">
      <c r="A2" s="50" t="s">
        <v>8</v>
      </c>
      <c r="B2" s="49"/>
      <c r="C2" s="367"/>
      <c r="D2" s="367"/>
      <c r="E2" s="367"/>
      <c r="F2" s="367"/>
      <c r="G2" s="368"/>
    </row>
    <row r="3" spans="1:7" ht="24.95" customHeight="1" x14ac:dyDescent="0.2">
      <c r="A3" s="50" t="s">
        <v>9</v>
      </c>
      <c r="B3" s="49"/>
      <c r="C3" s="367"/>
      <c r="D3" s="367"/>
      <c r="E3" s="367"/>
      <c r="F3" s="367"/>
      <c r="G3" s="368"/>
    </row>
    <row r="4" spans="1:7" ht="24.95" customHeight="1" x14ac:dyDescent="0.2">
      <c r="A4" s="50" t="s">
        <v>10</v>
      </c>
      <c r="B4" s="49"/>
      <c r="C4" s="367"/>
      <c r="D4" s="367"/>
      <c r="E4" s="367"/>
      <c r="F4" s="367"/>
      <c r="G4" s="368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C9" sqref="C9"/>
    </sheetView>
  </sheetViews>
  <sheetFormatPr defaultRowHeight="12.75" outlineLevelRow="1" x14ac:dyDescent="0.2"/>
  <cols>
    <col min="1" max="1" width="3.42578125" customWidth="1"/>
    <col min="2" max="2" width="12.7109375" style="119" customWidth="1"/>
    <col min="3" max="3" width="38.28515625" style="11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381" t="s">
        <v>7</v>
      </c>
      <c r="B1" s="381"/>
      <c r="C1" s="381"/>
      <c r="D1" s="381"/>
      <c r="E1" s="381"/>
      <c r="F1" s="381"/>
      <c r="G1" s="381"/>
      <c r="AG1" t="s">
        <v>60</v>
      </c>
    </row>
    <row r="2" spans="1:60" ht="25.15" customHeight="1" x14ac:dyDescent="0.2">
      <c r="A2" s="138" t="s">
        <v>8</v>
      </c>
      <c r="B2" s="49" t="s">
        <v>41</v>
      </c>
      <c r="C2" s="382" t="s">
        <v>46</v>
      </c>
      <c r="D2" s="383"/>
      <c r="E2" s="383"/>
      <c r="F2" s="383"/>
      <c r="G2" s="384"/>
      <c r="AG2" t="s">
        <v>61</v>
      </c>
    </row>
    <row r="3" spans="1:60" ht="25.15" customHeight="1" x14ac:dyDescent="0.2">
      <c r="A3" s="138" t="s">
        <v>9</v>
      </c>
      <c r="B3" s="49" t="s">
        <v>41</v>
      </c>
      <c r="C3" s="382" t="s">
        <v>43</v>
      </c>
      <c r="D3" s="383"/>
      <c r="E3" s="383"/>
      <c r="F3" s="383"/>
      <c r="G3" s="384"/>
      <c r="AC3" s="119" t="s">
        <v>61</v>
      </c>
      <c r="AG3" t="s">
        <v>62</v>
      </c>
    </row>
    <row r="4" spans="1:60" ht="25.15" customHeight="1" x14ac:dyDescent="0.2">
      <c r="A4" s="139" t="s">
        <v>10</v>
      </c>
      <c r="B4" s="140" t="s">
        <v>41</v>
      </c>
      <c r="C4" s="385" t="s">
        <v>42</v>
      </c>
      <c r="D4" s="386"/>
      <c r="E4" s="386"/>
      <c r="F4" s="386"/>
      <c r="G4" s="387"/>
      <c r="AG4" t="s">
        <v>63</v>
      </c>
    </row>
    <row r="5" spans="1:60" x14ac:dyDescent="0.2">
      <c r="D5" s="10"/>
    </row>
    <row r="6" spans="1:60" ht="38.25" x14ac:dyDescent="0.2">
      <c r="A6" s="142" t="s">
        <v>64</v>
      </c>
      <c r="B6" s="144" t="s">
        <v>65</v>
      </c>
      <c r="C6" s="144" t="s">
        <v>66</v>
      </c>
      <c r="D6" s="143" t="s">
        <v>67</v>
      </c>
      <c r="E6" s="142" t="s">
        <v>68</v>
      </c>
      <c r="F6" s="141" t="s">
        <v>69</v>
      </c>
      <c r="G6" s="142" t="s">
        <v>31</v>
      </c>
      <c r="H6" s="145" t="s">
        <v>32</v>
      </c>
      <c r="I6" s="145" t="s">
        <v>70</v>
      </c>
      <c r="J6" s="145" t="s">
        <v>33</v>
      </c>
      <c r="K6" s="145" t="s">
        <v>71</v>
      </c>
      <c r="L6" s="145" t="s">
        <v>72</v>
      </c>
      <c r="M6" s="145" t="s">
        <v>73</v>
      </c>
      <c r="N6" s="145" t="s">
        <v>74</v>
      </c>
      <c r="O6" s="145" t="s">
        <v>75</v>
      </c>
      <c r="P6" s="145" t="s">
        <v>76</v>
      </c>
      <c r="Q6" s="145" t="s">
        <v>77</v>
      </c>
      <c r="R6" s="145" t="s">
        <v>78</v>
      </c>
      <c r="S6" s="145" t="s">
        <v>79</v>
      </c>
      <c r="T6" s="145" t="s">
        <v>80</v>
      </c>
      <c r="U6" s="145" t="s">
        <v>81</v>
      </c>
      <c r="V6" s="145" t="s">
        <v>82</v>
      </c>
      <c r="W6" s="145" t="s">
        <v>83</v>
      </c>
      <c r="X6" s="145" t="s">
        <v>84</v>
      </c>
      <c r="Y6" s="145" t="s">
        <v>85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8" t="s">
        <v>86</v>
      </c>
      <c r="B8" s="159" t="s">
        <v>41</v>
      </c>
      <c r="C8" s="170" t="s">
        <v>42</v>
      </c>
      <c r="D8" s="160"/>
      <c r="E8" s="161"/>
      <c r="F8" s="162"/>
      <c r="G8" s="163">
        <f>SUMIF(AG9:AG9,"&lt;&gt;NOR",G9:G9)</f>
        <v>0</v>
      </c>
      <c r="H8" s="157"/>
      <c r="I8" s="157">
        <f>SUM(I9:I9)</f>
        <v>0</v>
      </c>
      <c r="J8" s="157"/>
      <c r="K8" s="157">
        <f>SUM(K9:K9)</f>
        <v>2519925</v>
      </c>
      <c r="L8" s="157"/>
      <c r="M8" s="157">
        <f>SUM(M9:M9)</f>
        <v>0</v>
      </c>
      <c r="N8" s="156"/>
      <c r="O8" s="156">
        <f>SUM(O9:O9)</f>
        <v>0</v>
      </c>
      <c r="P8" s="156"/>
      <c r="Q8" s="156">
        <f>SUM(Q9:Q9)</f>
        <v>0</v>
      </c>
      <c r="R8" s="157"/>
      <c r="S8" s="157"/>
      <c r="T8" s="157"/>
      <c r="U8" s="157"/>
      <c r="V8" s="157">
        <f>SUM(V9:V9)</f>
        <v>0</v>
      </c>
      <c r="W8" s="157"/>
      <c r="X8" s="157"/>
      <c r="Y8" s="157"/>
      <c r="AG8" t="s">
        <v>87</v>
      </c>
    </row>
    <row r="9" spans="1:60" outlineLevel="1" x14ac:dyDescent="0.2">
      <c r="A9" s="165">
        <v>1</v>
      </c>
      <c r="B9" s="166" t="s">
        <v>88</v>
      </c>
      <c r="C9" s="171" t="s">
        <v>42</v>
      </c>
      <c r="D9" s="167" t="s">
        <v>89</v>
      </c>
      <c r="E9" s="168">
        <v>1</v>
      </c>
      <c r="F9" s="187">
        <f>'SO 43 Rozpočet'!F13</f>
        <v>0</v>
      </c>
      <c r="G9" s="169">
        <f>ROUND(E9*F9,2)</f>
        <v>0</v>
      </c>
      <c r="H9" s="155">
        <v>0</v>
      </c>
      <c r="I9" s="154">
        <f>ROUND(E9*H9,2)</f>
        <v>0</v>
      </c>
      <c r="J9" s="155">
        <v>2519925</v>
      </c>
      <c r="K9" s="154">
        <f>ROUND(E9*J9,2)</f>
        <v>2519925</v>
      </c>
      <c r="L9" s="154">
        <v>21</v>
      </c>
      <c r="M9" s="154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4"/>
      <c r="S9" s="154" t="s">
        <v>90</v>
      </c>
      <c r="T9" s="154" t="s">
        <v>91</v>
      </c>
      <c r="U9" s="154">
        <v>0</v>
      </c>
      <c r="V9" s="154">
        <f>ROUND(E9*U9,2)</f>
        <v>0</v>
      </c>
      <c r="W9" s="154"/>
      <c r="X9" s="154" t="s">
        <v>92</v>
      </c>
      <c r="Y9" s="154" t="s">
        <v>93</v>
      </c>
      <c r="Z9" s="146"/>
      <c r="AA9" s="146"/>
      <c r="AB9" s="146"/>
      <c r="AC9" s="146"/>
      <c r="AD9" s="146"/>
      <c r="AE9" s="146"/>
      <c r="AF9" s="146"/>
      <c r="AG9" s="146" t="s">
        <v>94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x14ac:dyDescent="0.2">
      <c r="A10" s="3"/>
      <c r="B10" s="4"/>
      <c r="C10" s="172"/>
      <c r="D10" s="6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AE10">
        <v>15</v>
      </c>
      <c r="AF10">
        <v>21</v>
      </c>
      <c r="AG10" t="s">
        <v>72</v>
      </c>
    </row>
    <row r="11" spans="1:60" x14ac:dyDescent="0.2">
      <c r="A11" s="149"/>
      <c r="B11" s="150" t="s">
        <v>31</v>
      </c>
      <c r="C11" s="173"/>
      <c r="D11" s="151"/>
      <c r="E11" s="152"/>
      <c r="F11" s="152"/>
      <c r="G11" s="164">
        <f>G8</f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AE11">
        <f>SUMIF(L7:L9,AE10,G7:G9)</f>
        <v>0</v>
      </c>
      <c r="AF11">
        <f>SUMIF(L7:L9,AF10,G7:G9)</f>
        <v>0</v>
      </c>
      <c r="AG11" t="s">
        <v>95</v>
      </c>
    </row>
    <row r="12" spans="1:60" x14ac:dyDescent="0.2">
      <c r="A12" s="3"/>
      <c r="B12" s="4"/>
      <c r="C12" s="172"/>
      <c r="D12" s="6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60" x14ac:dyDescent="0.2">
      <c r="A13" s="3"/>
      <c r="B13" s="4"/>
      <c r="C13" s="172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60" x14ac:dyDescent="0.2">
      <c r="A14" s="388" t="s">
        <v>96</v>
      </c>
      <c r="B14" s="388"/>
      <c r="C14" s="389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60" x14ac:dyDescent="0.2">
      <c r="A15" s="369"/>
      <c r="B15" s="370"/>
      <c r="C15" s="371"/>
      <c r="D15" s="370"/>
      <c r="E15" s="370"/>
      <c r="F15" s="370"/>
      <c r="G15" s="372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AG15" t="s">
        <v>97</v>
      </c>
    </row>
    <row r="16" spans="1:60" x14ac:dyDescent="0.2">
      <c r="A16" s="373"/>
      <c r="B16" s="374"/>
      <c r="C16" s="375"/>
      <c r="D16" s="374"/>
      <c r="E16" s="374"/>
      <c r="F16" s="374"/>
      <c r="G16" s="376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">
      <c r="A17" s="373"/>
      <c r="B17" s="374"/>
      <c r="C17" s="375"/>
      <c r="D17" s="374"/>
      <c r="E17" s="374"/>
      <c r="F17" s="374"/>
      <c r="G17" s="376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">
      <c r="A18" s="373"/>
      <c r="B18" s="374"/>
      <c r="C18" s="375"/>
      <c r="D18" s="374"/>
      <c r="E18" s="374"/>
      <c r="F18" s="374"/>
      <c r="G18" s="376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33" x14ac:dyDescent="0.2">
      <c r="A19" s="377"/>
      <c r="B19" s="378"/>
      <c r="C19" s="379"/>
      <c r="D19" s="378"/>
      <c r="E19" s="378"/>
      <c r="F19" s="378"/>
      <c r="G19" s="380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">
      <c r="A20" s="3"/>
      <c r="B20" s="4"/>
      <c r="C20" s="172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">
      <c r="C21" s="174"/>
      <c r="D21" s="10"/>
      <c r="AG21" t="s">
        <v>98</v>
      </c>
    </row>
    <row r="22" spans="1:33" x14ac:dyDescent="0.2">
      <c r="D22" s="10"/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eCJf+6pAJYHGkehujJLFoOMtcJR19L/tdDWgrJK1qTv/zbR0M/+kVhSbYfWHMR2XhPUIDpVbL+Eu7ou9NoRjA==" saltValue="s+AVtoXWeITh5/yWnI/3ug==" spinCount="100000" sheet="1" objects="1" scenarios="1"/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opLeftCell="A18" zoomScaleNormal="100" workbookViewId="0">
      <selection activeCell="C43" sqref="C43"/>
    </sheetView>
  </sheetViews>
  <sheetFormatPr defaultRowHeight="12.75" x14ac:dyDescent="0.2"/>
  <cols>
    <col min="3" max="3" width="44.7109375" customWidth="1"/>
    <col min="6" max="6" width="18.85546875" customWidth="1"/>
    <col min="7" max="7" width="17.140625" customWidth="1"/>
    <col min="8" max="8" width="17" customWidth="1"/>
    <col min="9" max="9" width="17.85546875" customWidth="1"/>
  </cols>
  <sheetData>
    <row r="1" spans="1:9" ht="23.25" x14ac:dyDescent="0.35">
      <c r="A1" s="198"/>
      <c r="B1" s="199"/>
      <c r="C1" s="200"/>
      <c r="D1" s="198"/>
      <c r="E1" s="198"/>
      <c r="F1" s="198"/>
      <c r="G1" s="198"/>
      <c r="H1" s="198"/>
      <c r="I1" s="198"/>
    </row>
    <row r="2" spans="1:9" ht="23.25" x14ac:dyDescent="0.35">
      <c r="A2" s="198"/>
      <c r="B2" s="199"/>
      <c r="C2" s="200" t="s">
        <v>99</v>
      </c>
      <c r="D2" s="198"/>
      <c r="E2" s="198"/>
      <c r="F2" s="198"/>
      <c r="G2" s="198"/>
      <c r="H2" s="198"/>
      <c r="I2" s="198"/>
    </row>
    <row r="3" spans="1:9" x14ac:dyDescent="0.2">
      <c r="A3" s="198"/>
      <c r="B3" s="198"/>
      <c r="C3" s="198"/>
      <c r="D3" s="198"/>
      <c r="E3" s="198"/>
      <c r="F3" s="198"/>
      <c r="G3" s="198"/>
      <c r="H3" s="198"/>
      <c r="I3" s="198"/>
    </row>
    <row r="4" spans="1:9" ht="18" x14ac:dyDescent="0.25">
      <c r="A4" s="198"/>
      <c r="B4" s="199"/>
      <c r="C4" s="201" t="s">
        <v>100</v>
      </c>
      <c r="D4" s="198"/>
      <c r="E4" s="198"/>
      <c r="F4" s="198"/>
      <c r="G4" s="198"/>
      <c r="H4" s="198"/>
      <c r="I4" s="198"/>
    </row>
    <row r="5" spans="1:9" ht="18" x14ac:dyDescent="0.25">
      <c r="A5" s="198"/>
      <c r="B5" s="199"/>
      <c r="C5" s="201"/>
      <c r="D5" s="198"/>
      <c r="E5" s="198"/>
      <c r="F5" s="198"/>
      <c r="G5" s="198"/>
      <c r="H5" s="198"/>
      <c r="I5" s="198"/>
    </row>
    <row r="6" spans="1:9" ht="18" x14ac:dyDescent="0.25">
      <c r="A6" s="198"/>
      <c r="B6" s="199"/>
      <c r="C6" s="202" t="s">
        <v>101</v>
      </c>
      <c r="D6" s="203"/>
      <c r="E6" s="204"/>
      <c r="F6" s="205"/>
      <c r="G6" s="198"/>
      <c r="H6" s="198"/>
      <c r="I6" s="198"/>
    </row>
    <row r="7" spans="1:9" ht="18.75" thickBot="1" x14ac:dyDescent="0.3">
      <c r="A7" s="198"/>
      <c r="B7" s="199"/>
      <c r="C7" s="201"/>
      <c r="D7" s="198"/>
      <c r="E7" s="198"/>
      <c r="F7" s="206"/>
      <c r="G7" s="198"/>
      <c r="H7" s="198"/>
      <c r="I7" s="198"/>
    </row>
    <row r="8" spans="1:9" ht="15.75" x14ac:dyDescent="0.25">
      <c r="A8" s="198"/>
      <c r="B8" s="198"/>
      <c r="C8" s="207" t="s">
        <v>102</v>
      </c>
      <c r="D8" s="208"/>
      <c r="E8" s="209"/>
      <c r="F8" s="210">
        <f>G31+I31</f>
        <v>0</v>
      </c>
      <c r="G8" s="211"/>
      <c r="H8" s="212"/>
      <c r="I8" s="212"/>
    </row>
    <row r="9" spans="1:9" ht="15.75" x14ac:dyDescent="0.25">
      <c r="A9" s="198"/>
      <c r="B9" s="198"/>
      <c r="C9" s="213" t="s">
        <v>103</v>
      </c>
      <c r="D9" s="214"/>
      <c r="E9" s="215"/>
      <c r="F9" s="216">
        <f>G35+I35</f>
        <v>0</v>
      </c>
      <c r="G9" s="211"/>
      <c r="H9" s="212"/>
      <c r="I9" s="212"/>
    </row>
    <row r="10" spans="1:9" ht="15.75" x14ac:dyDescent="0.25">
      <c r="A10" s="198"/>
      <c r="B10" s="198"/>
      <c r="C10" s="213" t="s">
        <v>104</v>
      </c>
      <c r="D10" s="214"/>
      <c r="E10" s="215"/>
      <c r="F10" s="216">
        <f>G38+I38</f>
        <v>0</v>
      </c>
      <c r="G10" s="211"/>
      <c r="H10" s="212"/>
      <c r="I10" s="212"/>
    </row>
    <row r="11" spans="1:9" ht="16.5" thickBot="1" x14ac:dyDescent="0.3">
      <c r="A11" s="198"/>
      <c r="B11" s="198"/>
      <c r="C11" s="217" t="s">
        <v>105</v>
      </c>
      <c r="D11" s="218"/>
      <c r="E11" s="219"/>
      <c r="F11" s="220">
        <f>G45+I45</f>
        <v>0</v>
      </c>
      <c r="G11" s="211"/>
      <c r="H11" s="212"/>
      <c r="I11" s="212"/>
    </row>
    <row r="12" spans="1:9" x14ac:dyDescent="0.2">
      <c r="A12" s="198"/>
      <c r="B12" s="198"/>
      <c r="C12" s="221"/>
      <c r="D12" s="221"/>
      <c r="E12" s="222"/>
      <c r="F12" s="223"/>
      <c r="G12" s="224"/>
      <c r="H12" s="225"/>
      <c r="I12" s="225"/>
    </row>
    <row r="13" spans="1:9" ht="15.75" x14ac:dyDescent="0.25">
      <c r="A13" s="226"/>
      <c r="B13" s="227"/>
      <c r="C13" s="228"/>
      <c r="D13" s="229" t="s">
        <v>106</v>
      </c>
      <c r="E13" s="230"/>
      <c r="F13" s="231">
        <f>SUM(F8:F11)</f>
        <v>0</v>
      </c>
      <c r="G13" s="232"/>
      <c r="H13" s="233"/>
      <c r="I13" s="233"/>
    </row>
    <row r="14" spans="1:9" ht="15.75" x14ac:dyDescent="0.25">
      <c r="A14" s="226"/>
      <c r="B14" s="227"/>
      <c r="C14" s="234"/>
      <c r="D14" s="235"/>
      <c r="E14" s="236"/>
      <c r="F14" s="237"/>
      <c r="G14" s="232"/>
      <c r="H14" s="233"/>
      <c r="I14" s="233"/>
    </row>
    <row r="15" spans="1:9" ht="15.75" x14ac:dyDescent="0.25">
      <c r="A15" s="226"/>
      <c r="B15" s="227"/>
      <c r="C15" s="234"/>
      <c r="D15" s="235"/>
      <c r="E15" s="236"/>
      <c r="F15" s="237"/>
      <c r="G15" s="232"/>
      <c r="H15" s="233"/>
      <c r="I15" s="233"/>
    </row>
    <row r="16" spans="1:9" x14ac:dyDescent="0.2">
      <c r="A16" s="198"/>
      <c r="B16" s="198"/>
      <c r="C16" s="238" t="s">
        <v>107</v>
      </c>
      <c r="D16" s="198"/>
      <c r="E16" s="198"/>
      <c r="F16" s="198"/>
      <c r="G16" s="198"/>
      <c r="H16" s="198"/>
      <c r="I16" s="198"/>
    </row>
    <row r="17" spans="1:9" x14ac:dyDescent="0.2">
      <c r="A17" s="198"/>
      <c r="B17" s="198"/>
      <c r="C17" s="238" t="s">
        <v>108</v>
      </c>
      <c r="D17" s="198"/>
      <c r="E17" s="198"/>
      <c r="F17" s="198"/>
      <c r="G17" s="198"/>
      <c r="H17" s="198"/>
      <c r="I17" s="198"/>
    </row>
    <row r="18" spans="1:9" x14ac:dyDescent="0.2">
      <c r="A18" s="198"/>
      <c r="B18" s="198"/>
      <c r="C18" s="238" t="s">
        <v>109</v>
      </c>
      <c r="D18" s="198"/>
      <c r="E18" s="198"/>
      <c r="F18" s="198"/>
      <c r="G18" s="198"/>
      <c r="H18" s="198"/>
      <c r="I18" s="198"/>
    </row>
    <row r="19" spans="1:9" x14ac:dyDescent="0.2">
      <c r="A19" s="198"/>
      <c r="B19" s="198"/>
      <c r="C19" s="198"/>
      <c r="D19" s="198"/>
      <c r="E19" s="198"/>
      <c r="F19" s="198"/>
      <c r="G19" s="198"/>
      <c r="H19" s="198"/>
      <c r="I19" s="198"/>
    </row>
    <row r="20" spans="1:9" x14ac:dyDescent="0.2">
      <c r="A20" s="198"/>
      <c r="B20" s="198"/>
      <c r="C20" s="221"/>
      <c r="D20" s="198"/>
      <c r="E20" s="198"/>
      <c r="F20" s="198"/>
      <c r="G20" s="198"/>
      <c r="H20" s="198"/>
      <c r="I20" s="198"/>
    </row>
    <row r="21" spans="1:9" x14ac:dyDescent="0.2">
      <c r="A21" s="198"/>
      <c r="B21" s="198"/>
      <c r="C21" s="221"/>
      <c r="D21" s="198"/>
      <c r="E21" s="198"/>
      <c r="F21" s="198"/>
      <c r="G21" s="198"/>
      <c r="H21" s="198"/>
      <c r="I21" s="198"/>
    </row>
    <row r="22" spans="1:9" x14ac:dyDescent="0.2">
      <c r="A22" s="198"/>
      <c r="B22" s="198"/>
      <c r="C22" s="221"/>
      <c r="D22" s="198"/>
      <c r="E22" s="198"/>
      <c r="F22" s="198"/>
      <c r="G22" s="198"/>
      <c r="H22" s="198"/>
      <c r="I22" s="198"/>
    </row>
    <row r="23" spans="1:9" ht="13.5" thickBot="1" x14ac:dyDescent="0.25">
      <c r="A23" s="198"/>
      <c r="B23" s="198"/>
      <c r="C23" s="198"/>
      <c r="D23" s="198"/>
      <c r="E23" s="198"/>
      <c r="F23" s="198"/>
      <c r="G23" s="198"/>
      <c r="H23" s="198"/>
      <c r="I23" s="198"/>
    </row>
    <row r="24" spans="1:9" ht="15" x14ac:dyDescent="0.2">
      <c r="A24" s="239" t="s">
        <v>110</v>
      </c>
      <c r="B24" s="240"/>
      <c r="C24" s="241" t="s">
        <v>99</v>
      </c>
      <c r="D24" s="242"/>
      <c r="E24" s="243"/>
      <c r="F24" s="244"/>
      <c r="G24" s="245"/>
      <c r="H24" s="245"/>
      <c r="I24" s="246"/>
    </row>
    <row r="25" spans="1:9" ht="15" x14ac:dyDescent="0.2">
      <c r="A25" s="247"/>
      <c r="B25" s="248"/>
      <c r="C25" s="249"/>
      <c r="D25" s="250"/>
      <c r="E25" s="251"/>
      <c r="F25" s="252"/>
      <c r="G25" s="253"/>
      <c r="H25" s="253"/>
      <c r="I25" s="254"/>
    </row>
    <row r="26" spans="1:9" x14ac:dyDescent="0.2">
      <c r="A26" s="247" t="s">
        <v>44</v>
      </c>
      <c r="B26" s="248"/>
      <c r="C26" s="255" t="s">
        <v>111</v>
      </c>
      <c r="D26" s="250"/>
      <c r="E26" s="251"/>
      <c r="F26" s="252"/>
      <c r="G26" s="253"/>
      <c r="H26" s="253"/>
      <c r="I26" s="254"/>
    </row>
    <row r="27" spans="1:9" x14ac:dyDescent="0.2">
      <c r="A27" s="256" t="s">
        <v>112</v>
      </c>
      <c r="B27" s="257"/>
      <c r="C27" s="258"/>
      <c r="D27" s="259"/>
      <c r="E27" s="390"/>
      <c r="F27" s="390"/>
      <c r="G27" s="390"/>
      <c r="H27" s="260"/>
      <c r="I27" s="261"/>
    </row>
    <row r="28" spans="1:9" ht="13.5" thickBot="1" x14ac:dyDescent="0.25">
      <c r="A28" s="262" t="s">
        <v>113</v>
      </c>
      <c r="B28" s="263"/>
      <c r="C28" s="391"/>
      <c r="D28" s="391"/>
      <c r="E28" s="391"/>
      <c r="F28" s="391"/>
      <c r="G28" s="391"/>
      <c r="H28" s="264"/>
      <c r="I28" s="265"/>
    </row>
    <row r="29" spans="1:9" ht="24.75" thickBot="1" x14ac:dyDescent="0.25">
      <c r="A29" s="266" t="s">
        <v>114</v>
      </c>
      <c r="B29" s="267"/>
      <c r="C29" s="268" t="s">
        <v>66</v>
      </c>
      <c r="D29" s="269" t="s">
        <v>67</v>
      </c>
      <c r="E29" s="270" t="s">
        <v>115</v>
      </c>
      <c r="F29" s="268" t="s">
        <v>32</v>
      </c>
      <c r="G29" s="271" t="s">
        <v>116</v>
      </c>
      <c r="H29" s="271" t="s">
        <v>33</v>
      </c>
      <c r="I29" s="271" t="s">
        <v>117</v>
      </c>
    </row>
    <row r="30" spans="1:9" ht="15" x14ac:dyDescent="0.2">
      <c r="A30" s="272" t="s">
        <v>118</v>
      </c>
      <c r="B30" s="273"/>
      <c r="C30" s="274"/>
      <c r="D30" s="274"/>
      <c r="E30" s="275"/>
      <c r="F30" s="274"/>
      <c r="G30" s="276"/>
      <c r="H30" s="274"/>
      <c r="I30" s="277"/>
    </row>
    <row r="31" spans="1:9" ht="15.75" x14ac:dyDescent="0.2">
      <c r="A31" s="278"/>
      <c r="B31" s="279"/>
      <c r="C31" s="280" t="s">
        <v>102</v>
      </c>
      <c r="D31" s="281"/>
      <c r="E31" s="282"/>
      <c r="F31" s="283"/>
      <c r="G31" s="284">
        <f>SUM(G32:G34)</f>
        <v>0</v>
      </c>
      <c r="H31" s="283"/>
      <c r="I31" s="285">
        <f>SUM(I32:I34)</f>
        <v>0</v>
      </c>
    </row>
    <row r="32" spans="1:9" x14ac:dyDescent="0.2">
      <c r="A32" s="286">
        <v>1</v>
      </c>
      <c r="B32" s="287"/>
      <c r="C32" s="288" t="s">
        <v>119</v>
      </c>
      <c r="D32" s="289" t="s">
        <v>120</v>
      </c>
      <c r="E32" s="290">
        <v>990</v>
      </c>
      <c r="F32" s="177"/>
      <c r="G32" s="291">
        <f>F32*E32</f>
        <v>0</v>
      </c>
      <c r="H32" s="177"/>
      <c r="I32" s="292">
        <f>H32*E32</f>
        <v>0</v>
      </c>
    </row>
    <row r="33" spans="1:9" x14ac:dyDescent="0.2">
      <c r="A33" s="286">
        <v>2</v>
      </c>
      <c r="B33" s="287"/>
      <c r="C33" s="288" t="s">
        <v>121</v>
      </c>
      <c r="D33" s="289" t="s">
        <v>120</v>
      </c>
      <c r="E33" s="290">
        <v>615</v>
      </c>
      <c r="F33" s="177"/>
      <c r="G33" s="291">
        <f t="shared" ref="G33:G34" si="0">F33*E33</f>
        <v>0</v>
      </c>
      <c r="H33" s="177"/>
      <c r="I33" s="292">
        <f t="shared" ref="I33:I34" si="1">H33*E33</f>
        <v>0</v>
      </c>
    </row>
    <row r="34" spans="1:9" x14ac:dyDescent="0.2">
      <c r="A34" s="286">
        <v>3</v>
      </c>
      <c r="B34" s="287"/>
      <c r="C34" s="293" t="s">
        <v>131</v>
      </c>
      <c r="D34" s="289" t="s">
        <v>120</v>
      </c>
      <c r="E34" s="290">
        <v>600</v>
      </c>
      <c r="F34" s="177"/>
      <c r="G34" s="291">
        <f t="shared" si="0"/>
        <v>0</v>
      </c>
      <c r="H34" s="177"/>
      <c r="I34" s="292">
        <f t="shared" si="1"/>
        <v>0</v>
      </c>
    </row>
    <row r="35" spans="1:9" ht="15.75" x14ac:dyDescent="0.2">
      <c r="A35" s="294"/>
      <c r="B35" s="295"/>
      <c r="C35" s="280" t="s">
        <v>103</v>
      </c>
      <c r="D35" s="281"/>
      <c r="E35" s="282"/>
      <c r="F35" s="283"/>
      <c r="G35" s="284">
        <f>SUM(G36:G37)</f>
        <v>0</v>
      </c>
      <c r="H35" s="283"/>
      <c r="I35" s="285">
        <f>SUM(I36:I37)</f>
        <v>0</v>
      </c>
    </row>
    <row r="36" spans="1:9" ht="90" x14ac:dyDescent="0.2">
      <c r="A36" s="296">
        <v>4</v>
      </c>
      <c r="B36" s="297"/>
      <c r="C36" s="298" t="s">
        <v>135</v>
      </c>
      <c r="D36" s="299" t="s">
        <v>122</v>
      </c>
      <c r="E36" s="300">
        <v>4</v>
      </c>
      <c r="F36" s="177"/>
      <c r="G36" s="291">
        <f>F36*E36</f>
        <v>0</v>
      </c>
      <c r="H36" s="177"/>
      <c r="I36" s="292">
        <f>H36*E36</f>
        <v>0</v>
      </c>
    </row>
    <row r="37" spans="1:9" ht="78.75" x14ac:dyDescent="0.2">
      <c r="A37" s="286">
        <v>5</v>
      </c>
      <c r="B37" s="287"/>
      <c r="C37" s="298" t="s">
        <v>136</v>
      </c>
      <c r="D37" s="301" t="s">
        <v>122</v>
      </c>
      <c r="E37" s="302">
        <v>12</v>
      </c>
      <c r="F37" s="177"/>
      <c r="G37" s="291">
        <f>F37*E37</f>
        <v>0</v>
      </c>
      <c r="H37" s="177"/>
      <c r="I37" s="292">
        <f>H37*E37</f>
        <v>0</v>
      </c>
    </row>
    <row r="38" spans="1:9" ht="15.75" x14ac:dyDescent="0.2">
      <c r="A38" s="278"/>
      <c r="B38" s="279"/>
      <c r="C38" s="280" t="s">
        <v>104</v>
      </c>
      <c r="D38" s="281"/>
      <c r="E38" s="282"/>
      <c r="F38" s="283"/>
      <c r="G38" s="284">
        <f>SUM(G39:G44)</f>
        <v>0</v>
      </c>
      <c r="H38" s="283"/>
      <c r="I38" s="285">
        <f>SUM(I39:I44)</f>
        <v>0</v>
      </c>
    </row>
    <row r="39" spans="1:9" x14ac:dyDescent="0.2">
      <c r="A39" s="286">
        <v>6</v>
      </c>
      <c r="B39" s="287"/>
      <c r="C39" s="298" t="s">
        <v>123</v>
      </c>
      <c r="D39" s="301" t="s">
        <v>120</v>
      </c>
      <c r="E39" s="302">
        <v>365</v>
      </c>
      <c r="F39" s="177"/>
      <c r="G39" s="291">
        <f>F39*E39</f>
        <v>0</v>
      </c>
      <c r="H39" s="177"/>
      <c r="I39" s="292">
        <f>H39*E39</f>
        <v>0</v>
      </c>
    </row>
    <row r="40" spans="1:9" ht="22.5" x14ac:dyDescent="0.2">
      <c r="A40" s="286">
        <v>7</v>
      </c>
      <c r="B40" s="287"/>
      <c r="C40" s="298" t="s">
        <v>137</v>
      </c>
      <c r="D40" s="301" t="s">
        <v>120</v>
      </c>
      <c r="E40" s="302">
        <v>500</v>
      </c>
      <c r="F40" s="177"/>
      <c r="G40" s="291">
        <f t="shared" ref="G40:G44" si="2">F40*E40</f>
        <v>0</v>
      </c>
      <c r="H40" s="177"/>
      <c r="I40" s="292">
        <f t="shared" ref="I40:I44" si="3">H40*E40</f>
        <v>0</v>
      </c>
    </row>
    <row r="41" spans="1:9" x14ac:dyDescent="0.2">
      <c r="A41" s="286">
        <v>8</v>
      </c>
      <c r="B41" s="287"/>
      <c r="C41" s="298" t="s">
        <v>138</v>
      </c>
      <c r="D41" s="301" t="s">
        <v>120</v>
      </c>
      <c r="E41" s="302">
        <v>500</v>
      </c>
      <c r="F41" s="177"/>
      <c r="G41" s="291">
        <f t="shared" si="2"/>
        <v>0</v>
      </c>
      <c r="H41" s="177"/>
      <c r="I41" s="292">
        <f t="shared" si="3"/>
        <v>0</v>
      </c>
    </row>
    <row r="42" spans="1:9" x14ac:dyDescent="0.2">
      <c r="A42" s="286">
        <v>9</v>
      </c>
      <c r="B42" s="287"/>
      <c r="C42" s="298" t="s">
        <v>139</v>
      </c>
      <c r="D42" s="301" t="s">
        <v>120</v>
      </c>
      <c r="E42" s="302">
        <v>500</v>
      </c>
      <c r="F42" s="177"/>
      <c r="G42" s="291">
        <f t="shared" si="2"/>
        <v>0</v>
      </c>
      <c r="H42" s="177"/>
      <c r="I42" s="292">
        <f t="shared" si="3"/>
        <v>0</v>
      </c>
    </row>
    <row r="43" spans="1:9" ht="22.5" x14ac:dyDescent="0.2">
      <c r="A43" s="286">
        <v>10</v>
      </c>
      <c r="B43" s="287"/>
      <c r="C43" s="298" t="s">
        <v>140</v>
      </c>
      <c r="D43" s="301" t="s">
        <v>122</v>
      </c>
      <c r="E43" s="302">
        <v>16</v>
      </c>
      <c r="F43" s="177"/>
      <c r="G43" s="291">
        <f t="shared" si="2"/>
        <v>0</v>
      </c>
      <c r="H43" s="177"/>
      <c r="I43" s="292">
        <f t="shared" si="3"/>
        <v>0</v>
      </c>
    </row>
    <row r="44" spans="1:9" x14ac:dyDescent="0.2">
      <c r="A44" s="286">
        <v>11</v>
      </c>
      <c r="B44" s="287"/>
      <c r="C44" s="298" t="s">
        <v>141</v>
      </c>
      <c r="D44" s="301" t="s">
        <v>122</v>
      </c>
      <c r="E44" s="302">
        <v>16</v>
      </c>
      <c r="F44" s="177"/>
      <c r="G44" s="291">
        <f t="shared" si="2"/>
        <v>0</v>
      </c>
      <c r="H44" s="177"/>
      <c r="I44" s="292">
        <f t="shared" si="3"/>
        <v>0</v>
      </c>
    </row>
    <row r="45" spans="1:9" ht="15.75" x14ac:dyDescent="0.2">
      <c r="A45" s="278"/>
      <c r="B45" s="279"/>
      <c r="C45" s="280" t="s">
        <v>105</v>
      </c>
      <c r="D45" s="281"/>
      <c r="E45" s="282"/>
      <c r="F45" s="283"/>
      <c r="G45" s="303">
        <f>SUM(G46:G54)</f>
        <v>0</v>
      </c>
      <c r="H45" s="283"/>
      <c r="I45" s="304">
        <f>SUM(I46:I54)</f>
        <v>0</v>
      </c>
    </row>
    <row r="46" spans="1:9" x14ac:dyDescent="0.2">
      <c r="A46" s="286">
        <v>11</v>
      </c>
      <c r="B46" s="287"/>
      <c r="C46" s="288" t="s">
        <v>124</v>
      </c>
      <c r="D46" s="289" t="s">
        <v>89</v>
      </c>
      <c r="E46" s="290">
        <v>1</v>
      </c>
      <c r="F46" s="177"/>
      <c r="G46" s="291">
        <f>F46*E46</f>
        <v>0</v>
      </c>
      <c r="H46" s="311"/>
      <c r="I46" s="292">
        <f>H46*E46</f>
        <v>0</v>
      </c>
    </row>
    <row r="47" spans="1:9" ht="22.5" x14ac:dyDescent="0.2">
      <c r="A47" s="286">
        <v>12</v>
      </c>
      <c r="B47" s="287"/>
      <c r="C47" s="288" t="s">
        <v>142</v>
      </c>
      <c r="D47" s="289" t="s">
        <v>122</v>
      </c>
      <c r="E47" s="290">
        <v>12</v>
      </c>
      <c r="F47" s="177"/>
      <c r="G47" s="291">
        <f t="shared" ref="G47:G54" si="4">F47*E47</f>
        <v>0</v>
      </c>
      <c r="H47" s="177"/>
      <c r="I47" s="292">
        <f t="shared" ref="I47:I54" si="5">H47*E47</f>
        <v>0</v>
      </c>
    </row>
    <row r="48" spans="1:9" ht="22.5" x14ac:dyDescent="0.2">
      <c r="A48" s="286"/>
      <c r="B48" s="287"/>
      <c r="C48" s="305" t="s">
        <v>143</v>
      </c>
      <c r="D48" s="289"/>
      <c r="E48" s="290"/>
      <c r="F48" s="311"/>
      <c r="G48" s="291"/>
      <c r="H48" s="311"/>
      <c r="I48" s="292"/>
    </row>
    <row r="49" spans="1:18" x14ac:dyDescent="0.2">
      <c r="A49" s="286">
        <v>13</v>
      </c>
      <c r="B49" s="287"/>
      <c r="C49" s="288" t="s">
        <v>144</v>
      </c>
      <c r="D49" s="289" t="s">
        <v>89</v>
      </c>
      <c r="E49" s="290">
        <v>1</v>
      </c>
      <c r="F49" s="311"/>
      <c r="G49" s="291">
        <f t="shared" si="4"/>
        <v>0</v>
      </c>
      <c r="H49" s="177"/>
      <c r="I49" s="292">
        <f t="shared" si="5"/>
        <v>0</v>
      </c>
    </row>
    <row r="50" spans="1:18" x14ac:dyDescent="0.2">
      <c r="A50" s="286">
        <v>14</v>
      </c>
      <c r="B50" s="287"/>
      <c r="C50" s="288" t="s">
        <v>125</v>
      </c>
      <c r="D50" s="289" t="s">
        <v>89</v>
      </c>
      <c r="E50" s="290">
        <v>1</v>
      </c>
      <c r="F50" s="177"/>
      <c r="G50" s="291">
        <f t="shared" si="4"/>
        <v>0</v>
      </c>
      <c r="H50" s="311"/>
      <c r="I50" s="292">
        <f t="shared" si="5"/>
        <v>0</v>
      </c>
    </row>
    <row r="51" spans="1:18" x14ac:dyDescent="0.2">
      <c r="A51" s="286">
        <v>15</v>
      </c>
      <c r="B51" s="287"/>
      <c r="C51" s="288" t="s">
        <v>126</v>
      </c>
      <c r="D51" s="289" t="s">
        <v>89</v>
      </c>
      <c r="E51" s="290">
        <v>1</v>
      </c>
      <c r="F51" s="177"/>
      <c r="G51" s="291">
        <f t="shared" si="4"/>
        <v>0</v>
      </c>
      <c r="H51" s="311"/>
      <c r="I51" s="292">
        <f t="shared" si="5"/>
        <v>0</v>
      </c>
    </row>
    <row r="52" spans="1:18" x14ac:dyDescent="0.2">
      <c r="A52" s="286">
        <v>16</v>
      </c>
      <c r="B52" s="287"/>
      <c r="C52" s="288" t="s">
        <v>127</v>
      </c>
      <c r="D52" s="289" t="s">
        <v>89</v>
      </c>
      <c r="E52" s="290">
        <v>1</v>
      </c>
      <c r="F52" s="177"/>
      <c r="G52" s="291">
        <f t="shared" si="4"/>
        <v>0</v>
      </c>
      <c r="H52" s="311"/>
      <c r="I52" s="292">
        <f t="shared" si="5"/>
        <v>0</v>
      </c>
    </row>
    <row r="53" spans="1:18" x14ac:dyDescent="0.2">
      <c r="A53" s="286">
        <v>17</v>
      </c>
      <c r="B53" s="287"/>
      <c r="C53" s="288" t="s">
        <v>128</v>
      </c>
      <c r="D53" s="289" t="s">
        <v>89</v>
      </c>
      <c r="E53" s="290">
        <v>1</v>
      </c>
      <c r="F53" s="177"/>
      <c r="G53" s="291">
        <f t="shared" si="4"/>
        <v>0</v>
      </c>
      <c r="H53" s="311"/>
      <c r="I53" s="292">
        <f t="shared" si="5"/>
        <v>0</v>
      </c>
    </row>
    <row r="54" spans="1:18" ht="23.25" thickBot="1" x14ac:dyDescent="0.25">
      <c r="A54" s="286">
        <v>18</v>
      </c>
      <c r="B54" s="287"/>
      <c r="C54" s="288" t="s">
        <v>129</v>
      </c>
      <c r="D54" s="289" t="s">
        <v>89</v>
      </c>
      <c r="E54" s="290">
        <v>1</v>
      </c>
      <c r="F54" s="177"/>
      <c r="G54" s="291">
        <f t="shared" si="4"/>
        <v>0</v>
      </c>
      <c r="H54" s="311"/>
      <c r="I54" s="292">
        <f t="shared" si="5"/>
        <v>0</v>
      </c>
      <c r="J54" s="176"/>
      <c r="K54" s="176"/>
      <c r="L54" s="176"/>
      <c r="M54" s="176"/>
      <c r="N54" s="176"/>
      <c r="O54" s="176"/>
      <c r="P54" s="176"/>
      <c r="Q54" s="176"/>
      <c r="R54" s="176"/>
    </row>
    <row r="55" spans="1:18" ht="15.75" thickBot="1" x14ac:dyDescent="0.25">
      <c r="A55" s="306" t="s">
        <v>118</v>
      </c>
      <c r="B55" s="307"/>
      <c r="C55" s="308"/>
      <c r="D55" s="392"/>
      <c r="E55" s="392"/>
      <c r="F55" s="308"/>
      <c r="G55" s="309"/>
      <c r="H55" s="310"/>
      <c r="I55" s="309"/>
      <c r="J55" s="176"/>
      <c r="K55" s="176"/>
      <c r="L55" s="176"/>
      <c r="M55" s="178"/>
      <c r="N55" s="179"/>
      <c r="O55" s="180"/>
      <c r="P55" s="181"/>
      <c r="Q55" s="182"/>
      <c r="R55" s="183"/>
    </row>
    <row r="56" spans="1:18" x14ac:dyDescent="0.2">
      <c r="A56" s="175"/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84"/>
      <c r="N56" s="185"/>
      <c r="O56" s="185"/>
      <c r="P56" s="186"/>
      <c r="Q56" s="182"/>
      <c r="R56" s="183"/>
    </row>
  </sheetData>
  <sheetProtection algorithmName="SHA-512" hashValue="TR0tWRWXcub7WBQV579vXR43VLft493GSSyEStWuqfJZcT7O0AQDsq+vrEICwWenpD159P2hXDycDYoOb8qhLg==" saltValue="kQC5O7tyoX+VlfG6KuibOA==" spinCount="100000" sheet="1" objects="1" scenarios="1"/>
  <mergeCells count="3">
    <mergeCell ref="E27:G27"/>
    <mergeCell ref="C28:G28"/>
    <mergeCell ref="D55:E55"/>
  </mergeCells>
  <pageMargins left="0.7" right="0.7" top="0.78740157499999996" bottom="0.78740157499999996" header="0.3" footer="0.3"/>
  <pageSetup paperSize="9" scale="91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Stavba</vt:lpstr>
      <vt:lpstr>VzorPolozky</vt:lpstr>
      <vt:lpstr>SO 43 Rekapitulace</vt:lpstr>
      <vt:lpstr>SO 43 Rozpočet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43 Rekapitulace'!Názvy_tisku</vt:lpstr>
      <vt:lpstr>oadresa</vt:lpstr>
      <vt:lpstr>Stavba!Objednatel</vt:lpstr>
      <vt:lpstr>Stavba!Objekt</vt:lpstr>
      <vt:lpstr>'SO 43 Rekapitulace'!Oblast_tisku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2023-11-21T11:34:34Z</dcterms:modified>
</cp:coreProperties>
</file>