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8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38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38 01 Pol'!$A$1:$Y$62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2" l="1"/>
  <c r="I29" i="12" s="1"/>
  <c r="E28" i="12"/>
  <c r="G28" i="12" s="1"/>
  <c r="M28" i="12" s="1"/>
  <c r="E26" i="12"/>
  <c r="K26" i="12" s="1"/>
  <c r="E25" i="12"/>
  <c r="G25" i="12" s="1"/>
  <c r="M25" i="12" s="1"/>
  <c r="E23" i="12"/>
  <c r="G23" i="12" s="1"/>
  <c r="M23" i="12" s="1"/>
  <c r="E22" i="12"/>
  <c r="O22" i="12" s="1"/>
  <c r="E21" i="12"/>
  <c r="G21" i="12" s="1"/>
  <c r="M21" i="12" s="1"/>
  <c r="E20" i="12"/>
  <c r="G20" i="12" s="1"/>
  <c r="M20" i="12" s="1"/>
  <c r="E19" i="12"/>
  <c r="G19" i="12" s="1"/>
  <c r="M19" i="12" s="1"/>
  <c r="E17" i="12"/>
  <c r="Q17" i="12" s="1"/>
  <c r="E16" i="12"/>
  <c r="K16" i="12" s="1"/>
  <c r="E15" i="12"/>
  <c r="G15" i="12" s="1"/>
  <c r="M15" i="12" s="1"/>
  <c r="E13" i="12"/>
  <c r="Q13" i="12" s="1"/>
  <c r="E12" i="12"/>
  <c r="Q12" i="12" s="1"/>
  <c r="E11" i="12"/>
  <c r="K11" i="12" s="1"/>
  <c r="E10" i="12"/>
  <c r="Q10" i="12" s="1"/>
  <c r="G9" i="12"/>
  <c r="M9" i="12" s="1"/>
  <c r="I9" i="12"/>
  <c r="K9" i="12"/>
  <c r="O9" i="12"/>
  <c r="Q9" i="12"/>
  <c r="V9" i="12"/>
  <c r="K10" i="12"/>
  <c r="G11" i="12"/>
  <c r="M11" i="12" s="1"/>
  <c r="I11" i="12"/>
  <c r="V11" i="12"/>
  <c r="I12" i="12"/>
  <c r="K12" i="12"/>
  <c r="O12" i="12"/>
  <c r="V12" i="12"/>
  <c r="G14" i="12"/>
  <c r="M14" i="12" s="1"/>
  <c r="I14" i="12"/>
  <c r="K14" i="12"/>
  <c r="O14" i="12"/>
  <c r="Q14" i="12"/>
  <c r="V14" i="12"/>
  <c r="G18" i="12"/>
  <c r="M18" i="12" s="1"/>
  <c r="I18" i="12"/>
  <c r="K18" i="12"/>
  <c r="O18" i="12"/>
  <c r="Q18" i="12"/>
  <c r="V18" i="12"/>
  <c r="I19" i="12"/>
  <c r="K19" i="12"/>
  <c r="O19" i="12"/>
  <c r="Q19" i="12"/>
  <c r="V19" i="12"/>
  <c r="G22" i="12"/>
  <c r="M22" i="12" s="1"/>
  <c r="I22" i="12"/>
  <c r="K22" i="12"/>
  <c r="Q22" i="12"/>
  <c r="V22" i="12"/>
  <c r="I23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AE53" i="12"/>
  <c r="F41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I16" i="12" l="1"/>
  <c r="V15" i="12"/>
  <c r="Q15" i="12"/>
  <c r="O17" i="12"/>
  <c r="O10" i="12"/>
  <c r="Q28" i="12"/>
  <c r="G16" i="12"/>
  <c r="M16" i="12" s="1"/>
  <c r="V20" i="12"/>
  <c r="V16" i="12"/>
  <c r="I10" i="12"/>
  <c r="O29" i="12"/>
  <c r="K17" i="12"/>
  <c r="O28" i="12"/>
  <c r="O26" i="12"/>
  <c r="Q20" i="12"/>
  <c r="Q16" i="12"/>
  <c r="I26" i="12"/>
  <c r="O20" i="12"/>
  <c r="O16" i="12"/>
  <c r="G26" i="12"/>
  <c r="M26" i="12" s="1"/>
  <c r="Q29" i="12"/>
  <c r="K29" i="12"/>
  <c r="V29" i="12"/>
  <c r="I28" i="12"/>
  <c r="K28" i="12"/>
  <c r="V28" i="12"/>
  <c r="V26" i="12"/>
  <c r="Q26" i="12"/>
  <c r="V25" i="12"/>
  <c r="Q25" i="12"/>
  <c r="O25" i="12"/>
  <c r="K25" i="12"/>
  <c r="I25" i="12"/>
  <c r="V23" i="12"/>
  <c r="Q23" i="12"/>
  <c r="O23" i="12"/>
  <c r="K23" i="12"/>
  <c r="V21" i="12"/>
  <c r="Q21" i="12"/>
  <c r="O21" i="12"/>
  <c r="K21" i="12"/>
  <c r="I21" i="12"/>
  <c r="K20" i="12"/>
  <c r="I20" i="12"/>
  <c r="I17" i="12"/>
  <c r="G17" i="12"/>
  <c r="M17" i="12" s="1"/>
  <c r="V17" i="12"/>
  <c r="K15" i="12"/>
  <c r="O15" i="12"/>
  <c r="I15" i="12"/>
  <c r="K13" i="12"/>
  <c r="O13" i="12"/>
  <c r="G13" i="12"/>
  <c r="M13" i="12" s="1"/>
  <c r="V13" i="12"/>
  <c r="I13" i="12"/>
  <c r="G12" i="12"/>
  <c r="M12" i="12" s="1"/>
  <c r="O11" i="12"/>
  <c r="Q11" i="12"/>
  <c r="G8" i="12"/>
  <c r="G10" i="12"/>
  <c r="M10" i="12" s="1"/>
  <c r="F39" i="1"/>
  <c r="F40" i="1"/>
  <c r="V10" i="12"/>
  <c r="O8" i="12" l="1"/>
  <c r="Q8" i="12"/>
  <c r="I8" i="12"/>
  <c r="K8" i="12"/>
  <c r="V8" i="12"/>
  <c r="G53" i="12"/>
  <c r="I52" i="1"/>
  <c r="AF53" i="12"/>
  <c r="M8" i="12"/>
  <c r="F42" i="1"/>
  <c r="I53" i="1" l="1"/>
  <c r="J52" i="1" s="1"/>
  <c r="J53" i="1" s="1"/>
  <c r="I17" i="1"/>
  <c r="I21" i="1" s="1"/>
  <c r="G23" i="1"/>
  <c r="A23" i="1" s="1"/>
  <c r="G41" i="1"/>
  <c r="H41" i="1" s="1"/>
  <c r="I41" i="1" s="1"/>
  <c r="G40" i="1"/>
  <c r="H40" i="1" s="1"/>
  <c r="I40" i="1" s="1"/>
  <c r="G39" i="1"/>
  <c r="G42" i="1" l="1"/>
  <c r="H39" i="1"/>
  <c r="H42" i="1" s="1"/>
  <c r="G24" i="1"/>
  <c r="A24" i="1"/>
  <c r="G25" i="1" l="1"/>
  <c r="A25" i="1" s="1"/>
  <c r="G28" i="1"/>
  <c r="I39" i="1"/>
  <c r="I42" i="1" s="1"/>
  <c r="A26" i="1" l="1"/>
  <c r="G26" i="1"/>
  <c r="A27" i="1" s="1"/>
  <c r="J40" i="1"/>
  <c r="J41" i="1"/>
  <c r="J39" i="1"/>
  <c r="J42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<sst xmlns="http://schemas.openxmlformats.org/spreadsheetml/2006/main" count="483" uniqueCount="192">
  <si>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</si>
  <si>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</si>
  <si>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</si>
  <si>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</si>
  <si>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</si>
  <si>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</si>
  <si>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</si>
  <si>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</si>
  <si>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</si>
  <si>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</si>
  <si>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</si>
  <si>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</si>
  <si>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</si>
  <si>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</si>
  <si>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</si>
  <si>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</si>
  <si>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</si>
  <si>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</si>
  <si>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</si>
  <si>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</si>
  <si>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</si>
  <si>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</si>
  <si>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</si>
  <si>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</si>
  <si>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</si>
  <si>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</si>
  <si>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</si>
  <si>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</si>
  <si>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</si>
  <si>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</si>
  <si>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</si>
  <si>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</si>
  <si>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</si>
  <si>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</si>
  <si>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</si>
  <si>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</si>
  <si>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</si>
  <si>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</si>
  <si>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</si>
  <si>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</si>
  <si>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</si>
  <si>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</si>
  <si>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Areálový mobiliář</t>
  </si>
  <si>
    <t>SO 38</t>
  </si>
  <si>
    <t>AREÁLOVÝ MOBILIÁŘ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</si>
  <si>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</si>
  <si>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</si>
  <si>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</si>
  <si>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</si>
  <si>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</si>
  <si>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</si>
  <si>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</si>
  <si>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38 - Rekonstrukce a rozvoj koupaliště Polanka</t>
  </si>
  <si>
    <t>#POPO</t>
  </si>
  <si>
    <t>Popis objektu: SO 38 - AREÁLOVÝ MOBILIÁŘ</t>
  </si>
  <si>
    <t>#POPR</t>
  </si>
  <si>
    <t>Popis rozpočtu: 01 - Areálový mobiliář</t>
  </si>
  <si>
    <t>Rekapitulace dílů</t>
  </si>
  <si>
    <t>Typ dílu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</si>
  <si>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</si>
  <si>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</si>
  <si>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</si>
  <si>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</si>
  <si>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</si>
  <si>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</si>
  <si>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</si>
  <si>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</si>
  <si>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</si>
  <si>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</si>
  <si>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</si>
  <si>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</si>
  <si>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</si>
  <si>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</si>
  <si>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</si>
  <si>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</si>
  <si>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</si>
  <si>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</si>
  <si>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</si>
  <si>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</si>
  <si>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</si>
  <si>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</si>
  <si>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</si>
  <si>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</si>
  <si>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</si>
  <si>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</si>
  <si>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</si>
  <si>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</si>
  <si>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</si>
  <si>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</si>
  <si>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</si>
  <si>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</si>
  <si>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799100001R01</t>
  </si>
  <si>
    <t>N/01 - Lehátka</t>
  </si>
  <si>
    <t>kus</t>
  </si>
  <si>
    <t>Vlastní</t>
  </si>
  <si>
    <t>Indiv</t>
  </si>
  <si>
    <t>Práce</t>
  </si>
  <si>
    <t>Běžná</t>
  </si>
  <si>
    <t>POL1_7</t>
  </si>
  <si>
    <t>799100001R02</t>
  </si>
  <si>
    <t>N/02 - Židle</t>
  </si>
  <si>
    <t>799100001R03</t>
  </si>
  <si>
    <t>N/03 - židle</t>
  </si>
  <si>
    <t>799100001R04</t>
  </si>
  <si>
    <t>N/04 - židle</t>
  </si>
  <si>
    <t>799100001R05</t>
  </si>
  <si>
    <t>N/05 - židle</t>
  </si>
  <si>
    <t>799100001R06</t>
  </si>
  <si>
    <t>N/06 - křeslo</t>
  </si>
  <si>
    <t>799100001R07</t>
  </si>
  <si>
    <t>N/07  - křeslo</t>
  </si>
  <si>
    <t>799100001R08</t>
  </si>
  <si>
    <t>N/08  - křeslo</t>
  </si>
  <si>
    <t>799100001R09</t>
  </si>
  <si>
    <t>N/09 - lavice</t>
  </si>
  <si>
    <t>799100001R10</t>
  </si>
  <si>
    <t>N/10 - lavice</t>
  </si>
  <si>
    <t>799100001R11</t>
  </si>
  <si>
    <t>N/11 - lavice</t>
  </si>
  <si>
    <t>799100001R12</t>
  </si>
  <si>
    <t>N/12 - stolek</t>
  </si>
  <si>
    <t>799100001R13</t>
  </si>
  <si>
    <t>N/13  - stolek</t>
  </si>
  <si>
    <t>799100001R14</t>
  </si>
  <si>
    <t>N/14  - stolek</t>
  </si>
  <si>
    <t>799100001R15</t>
  </si>
  <si>
    <t>N/15  - stolek</t>
  </si>
  <si>
    <t>799100001R16</t>
  </si>
  <si>
    <t>N/16  - stolek</t>
  </si>
  <si>
    <t>799100001R17</t>
  </si>
  <si>
    <t>N/17 - stolek</t>
  </si>
  <si>
    <t>799100001R18</t>
  </si>
  <si>
    <t>N/18 - stolek</t>
  </si>
  <si>
    <t>799100001R19</t>
  </si>
  <si>
    <t>N/19 - stojan na kola včetně základu</t>
  </si>
  <si>
    <t>799100001R20</t>
  </si>
  <si>
    <t>N/20 - slunečníky</t>
  </si>
  <si>
    <t>799100001R21</t>
  </si>
  <si>
    <t>N/21 - kotva na slunečníky</t>
  </si>
  <si>
    <t>799100001R22</t>
  </si>
  <si>
    <t>N/22 - lavičky včetně základu</t>
  </si>
  <si>
    <t>799100001R23</t>
  </si>
  <si>
    <t>N/23 - stávající stoly a lavice - obnova povrchu (obroušení, nátěr 2x)</t>
  </si>
  <si>
    <t>799100001R24</t>
  </si>
  <si>
    <t>N/24 - sada na ruské kuželky</t>
  </si>
  <si>
    <t>799100001R25</t>
  </si>
  <si>
    <t>N/25 - stůl na stolní tenis</t>
  </si>
  <si>
    <t>799100001R26</t>
  </si>
  <si>
    <t>N/26 - šachovnice</t>
  </si>
  <si>
    <t>799100001R28</t>
  </si>
  <si>
    <t>N/28 - kontejnery na tříděný odpad</t>
  </si>
  <si>
    <t>799100001R29</t>
  </si>
  <si>
    <t>N/29 - odkládací stolek</t>
  </si>
  <si>
    <t>799100001R30</t>
  </si>
  <si>
    <t>N/30 - křeslo</t>
  </si>
  <si>
    <t>799100001R31</t>
  </si>
  <si>
    <t>N/31 - slunečník</t>
  </si>
  <si>
    <t>799100001R32</t>
  </si>
  <si>
    <t>N/32 - kotva na slunečník</t>
  </si>
  <si>
    <t>799100001R33</t>
  </si>
  <si>
    <t>N/33 - cedule informační</t>
  </si>
  <si>
    <t>799100001R34</t>
  </si>
  <si>
    <t>N/34 - cedule informační</t>
  </si>
  <si>
    <t>799100001R36</t>
  </si>
  <si>
    <t>N/36 - informační panel včetně základu</t>
  </si>
  <si>
    <t>799100001R37</t>
  </si>
  <si>
    <t>N/37 - cedule informační</t>
  </si>
  <si>
    <t>799100001R38</t>
  </si>
  <si>
    <t>N/38 - cedule informační</t>
  </si>
  <si>
    <t>799100001R39</t>
  </si>
  <si>
    <t>N/39 - informační tabule včetně základu</t>
  </si>
  <si>
    <t>799100001R40</t>
  </si>
  <si>
    <t>N/40 - kontejner na papír</t>
  </si>
  <si>
    <t>799100001R41</t>
  </si>
  <si>
    <t>N/41 - kontejner na plast</t>
  </si>
  <si>
    <t>799100001R42</t>
  </si>
  <si>
    <t>N/42 - kontejner na bio odpad</t>
  </si>
  <si>
    <t>799100001R43</t>
  </si>
  <si>
    <t>N/43 - kontejner na směsný odpad</t>
  </si>
  <si>
    <t>799100001R44</t>
  </si>
  <si>
    <t>N/44 - popelnice na sklo</t>
  </si>
  <si>
    <t>799100001R45</t>
  </si>
  <si>
    <t>N/45 - popelnice na olej</t>
  </si>
  <si>
    <t>SUM</t>
  </si>
  <si>
    <t>Poznámky uchazeče k zadání</t>
  </si>
  <si>
    <t>POPUZIV</t>
  </si>
  <si>
    <t>VMS Projekt s.r.o.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</si>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</sst>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7" fillId="0" borderId="0" xfId="2" applyFont="1" applyAlignment="1">
      <alignment horizontal="center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45" sqref="B4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6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5" t="s">
        <v>24</v>
      </c>
      <c r="C2" s="76"/>
      <c r="D2" s="77" t="s">
        <v>43</v>
      </c>
      <c r="E2" s="200" t="s">
        <v>47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8" t="s">
        <v>45</v>
      </c>
      <c r="C3" s="76"/>
      <c r="D3" s="79" t="s">
        <v>43</v>
      </c>
      <c r="E3" s="203" t="s">
        <v>44</v>
      </c>
      <c r="F3" s="204"/>
      <c r="G3" s="204"/>
      <c r="H3" s="204"/>
      <c r="I3" s="204"/>
      <c r="J3" s="205"/>
    </row>
    <row r="4" spans="1:15" ht="23.25" customHeight="1" x14ac:dyDescent="0.2">
      <c r="A4" s="74">
        <v>1182</v>
      </c>
      <c r="B4" s="80" t="s">
        <v>46</v>
      </c>
      <c r="C4" s="81"/>
      <c r="D4" s="82" t="s">
        <v>41</v>
      </c>
      <c r="E4" s="212" t="s">
        <v>42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7"/>
      <c r="E11" s="207"/>
      <c r="F11" s="207"/>
      <c r="G11" s="207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3" t="s">
        <v>186</v>
      </c>
      <c r="E14" s="224"/>
      <c r="F14" s="224"/>
      <c r="G14" s="22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06"/>
      <c r="F15" s="206"/>
      <c r="G15" s="208"/>
      <c r="H15" s="208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198"/>
      <c r="F16" s="199"/>
      <c r="G16" s="198"/>
      <c r="H16" s="199"/>
      <c r="I16" s="183">
        <f>SUMIF(F52:F52,A16,I52:I52)+SUMIF(F52:F52,"PSU",I52:I52)</f>
        <v>0</v>
      </c>
      <c r="J16" s="184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198"/>
      <c r="F17" s="199"/>
      <c r="G17" s="198"/>
      <c r="H17" s="199"/>
      <c r="I17" s="183">
        <f>SUMIF(F52:F52,A17,I52:I52)</f>
        <v>0</v>
      </c>
      <c r="J17" s="184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198"/>
      <c r="F18" s="199"/>
      <c r="G18" s="198"/>
      <c r="H18" s="199"/>
      <c r="I18" s="183">
        <f>SUMIF(F52:F52,A18,I52:I52)</f>
        <v>0</v>
      </c>
      <c r="J18" s="184"/>
    </row>
    <row r="19" spans="1:10" ht="23.25" customHeight="1" x14ac:dyDescent="0.2">
      <c r="A19" s="137" t="s">
        <v>61</v>
      </c>
      <c r="B19" s="38" t="s">
        <v>29</v>
      </c>
      <c r="C19" s="60"/>
      <c r="D19" s="61"/>
      <c r="E19" s="198"/>
      <c r="F19" s="199"/>
      <c r="G19" s="198"/>
      <c r="H19" s="199"/>
      <c r="I19" s="183">
        <f>SUMIF(F52:F52,A19,I52:I52)</f>
        <v>0</v>
      </c>
      <c r="J19" s="184"/>
    </row>
    <row r="20" spans="1:10" ht="23.25" customHeight="1" x14ac:dyDescent="0.2">
      <c r="A20" s="137" t="s">
        <v>62</v>
      </c>
      <c r="B20" s="38" t="s">
        <v>30</v>
      </c>
      <c r="C20" s="60"/>
      <c r="D20" s="61"/>
      <c r="E20" s="198"/>
      <c r="F20" s="199"/>
      <c r="G20" s="198"/>
      <c r="H20" s="199"/>
      <c r="I20" s="183">
        <f>SUMIF(F52:F52,A20,I52:I52)</f>
        <v>0</v>
      </c>
      <c r="J20" s="184"/>
    </row>
    <row r="21" spans="1:10" ht="23.25" customHeight="1" x14ac:dyDescent="0.2">
      <c r="A21" s="2"/>
      <c r="B21" s="48" t="s">
        <v>31</v>
      </c>
      <c r="C21" s="62"/>
      <c r="D21" s="63"/>
      <c r="E21" s="209"/>
      <c r="F21" s="210"/>
      <c r="G21" s="209"/>
      <c r="H21" s="210"/>
      <c r="I21" s="182">
        <f>SUM(I16:J20)</f>
        <v>0</v>
      </c>
      <c r="J21" s="185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26">
        <f>A23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195">
        <f>A25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30">
        <f>ZakladDPHSniVypocet+ZakladDPHZaklVypocet</f>
        <v>0</v>
      </c>
      <c r="H28" s="231"/>
      <c r="I28" s="231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30">
        <f>A27</f>
        <v>0</v>
      </c>
      <c r="H29" s="230"/>
      <c r="I29" s="230"/>
      <c r="J29" s="117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48</v>
      </c>
      <c r="C39" s="236"/>
      <c r="D39" s="236"/>
      <c r="E39" s="236"/>
      <c r="F39" s="97">
        <f>'SO 38 01 Pol'!AE53</f>
        <v>0</v>
      </c>
      <c r="G39" s="98">
        <f>'SO 38 01 Pol'!AF53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43</v>
      </c>
      <c r="C40" s="237" t="s">
        <v>44</v>
      </c>
      <c r="D40" s="237"/>
      <c r="E40" s="237"/>
      <c r="F40" s="102">
        <f>'SO 38 01 Pol'!AE53</f>
        <v>0</v>
      </c>
      <c r="G40" s="103">
        <f>'SO 38 01 Pol'!AF53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236" t="s">
        <v>42</v>
      </c>
      <c r="D41" s="236"/>
      <c r="E41" s="236"/>
      <c r="F41" s="106">
        <f>'SO 38 01 Pol'!AE53</f>
        <v>0</v>
      </c>
      <c r="G41" s="99">
        <f>'SO 38 01 Pol'!AF53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38" t="s">
        <v>49</v>
      </c>
      <c r="C42" s="239"/>
      <c r="D42" s="239"/>
      <c r="E42" s="240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18" t="s">
        <v>57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58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59</v>
      </c>
      <c r="C52" s="241" t="s">
        <v>60</v>
      </c>
      <c r="D52" s="242"/>
      <c r="E52" s="242"/>
      <c r="F52" s="135" t="s">
        <v>27</v>
      </c>
      <c r="G52" s="127"/>
      <c r="H52" s="127"/>
      <c r="I52" s="127">
        <f>'SO 38 01 Pol'!G8</f>
        <v>0</v>
      </c>
      <c r="J52" s="132" t="str">
        <f>IF(I53=0,"",I52/I53*100)</f>
        <v/>
      </c>
    </row>
    <row r="53" spans="1:10" ht="25.5" customHeight="1" x14ac:dyDescent="0.2">
      <c r="A53" s="122"/>
      <c r="B53" s="128" t="s">
        <v>1</v>
      </c>
      <c r="C53" s="129"/>
      <c r="D53" s="130"/>
      <c r="E53" s="130"/>
      <c r="F53" s="136"/>
      <c r="G53" s="131"/>
      <c r="H53" s="131"/>
      <c r="I53" s="131">
        <f>I52</f>
        <v>0</v>
      </c>
      <c r="J53" s="133" t="str">
        <f>J52</f>
        <v/>
      </c>
    </row>
    <row r="54" spans="1:10" x14ac:dyDescent="0.2">
      <c r="F54" s="85"/>
      <c r="G54" s="85"/>
      <c r="H54" s="85"/>
      <c r="I54" s="85"/>
      <c r="J54" s="134"/>
    </row>
    <row r="55" spans="1:10" x14ac:dyDescent="0.2">
      <c r="F55" s="85"/>
      <c r="G55" s="85"/>
      <c r="H55" s="85"/>
      <c r="I55" s="85"/>
      <c r="J55" s="134"/>
    </row>
    <row r="56" spans="1:10" x14ac:dyDescent="0.2">
      <c r="F56" s="85"/>
      <c r="G56" s="85"/>
      <c r="H56" s="85"/>
      <c r="I56" s="85"/>
      <c r="J56" s="134"/>
    </row>
  </sheetData>
  <sheetProtection algorithmName="SHA-512" hashValue="R0zAPUSBgd5kauE4ZhSCdedD65nBg4+G5SEVQ0BaVe6C0YdBcL8NbRhUBqxrmvo3Yu0JeITJz31QBBgjfpsh2A==" saltValue="IhdVWPt1PxQK4ODu//QG5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2"/>
  <sheetViews>
    <sheetView zoomScaleNormal="100" workbookViewId="0">
      <pane ySplit="7" topLeftCell="A8" activePane="bottomLeft" state="frozen"/>
      <selection pane="bottomLeft" activeCell="C16" sqref="C16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63</v>
      </c>
    </row>
    <row r="2" spans="1:60" ht="25.15" customHeight="1" x14ac:dyDescent="0.2">
      <c r="A2" s="138" t="s">
        <v>8</v>
      </c>
      <c r="B2" s="49" t="s">
        <v>43</v>
      </c>
      <c r="C2" s="248" t="s">
        <v>47</v>
      </c>
      <c r="D2" s="249"/>
      <c r="E2" s="249"/>
      <c r="F2" s="249"/>
      <c r="G2" s="250"/>
      <c r="AG2" t="s">
        <v>64</v>
      </c>
    </row>
    <row r="3" spans="1:60" ht="25.15" customHeight="1" x14ac:dyDescent="0.2">
      <c r="A3" s="138" t="s">
        <v>9</v>
      </c>
      <c r="B3" s="49" t="s">
        <v>43</v>
      </c>
      <c r="C3" s="248" t="s">
        <v>44</v>
      </c>
      <c r="D3" s="249"/>
      <c r="E3" s="249"/>
      <c r="F3" s="249"/>
      <c r="G3" s="250"/>
      <c r="AC3" s="119" t="s">
        <v>64</v>
      </c>
      <c r="AG3" t="s">
        <v>65</v>
      </c>
    </row>
    <row r="4" spans="1:60" ht="25.15" customHeight="1" x14ac:dyDescent="0.2">
      <c r="A4" s="139" t="s">
        <v>10</v>
      </c>
      <c r="B4" s="140" t="s">
        <v>41</v>
      </c>
      <c r="C4" s="251" t="s">
        <v>42</v>
      </c>
      <c r="D4" s="252"/>
      <c r="E4" s="252"/>
      <c r="F4" s="252"/>
      <c r="G4" s="253"/>
      <c r="AG4" t="s">
        <v>66</v>
      </c>
    </row>
    <row r="5" spans="1:60" x14ac:dyDescent="0.2">
      <c r="D5" s="10"/>
    </row>
    <row r="6" spans="1:60" ht="38.25" x14ac:dyDescent="0.2">
      <c r="A6" s="142" t="s">
        <v>67</v>
      </c>
      <c r="B6" s="144" t="s">
        <v>68</v>
      </c>
      <c r="C6" s="144" t="s">
        <v>69</v>
      </c>
      <c r="D6" s="143" t="s">
        <v>70</v>
      </c>
      <c r="E6" s="142" t="s">
        <v>71</v>
      </c>
      <c r="F6" s="141" t="s">
        <v>72</v>
      </c>
      <c r="G6" s="142" t="s">
        <v>31</v>
      </c>
      <c r="H6" s="145" t="s">
        <v>32</v>
      </c>
      <c r="I6" s="145" t="s">
        <v>73</v>
      </c>
      <c r="J6" s="145" t="s">
        <v>33</v>
      </c>
      <c r="K6" s="145" t="s">
        <v>74</v>
      </c>
      <c r="L6" s="145" t="s">
        <v>75</v>
      </c>
      <c r="M6" s="145" t="s">
        <v>76</v>
      </c>
      <c r="N6" s="145" t="s">
        <v>77</v>
      </c>
      <c r="O6" s="145" t="s">
        <v>78</v>
      </c>
      <c r="P6" s="145" t="s">
        <v>79</v>
      </c>
      <c r="Q6" s="145" t="s">
        <v>80</v>
      </c>
      <c r="R6" s="145" t="s">
        <v>81</v>
      </c>
      <c r="S6" s="145" t="s">
        <v>82</v>
      </c>
      <c r="T6" s="145" t="s">
        <v>83</v>
      </c>
      <c r="U6" s="145" t="s">
        <v>84</v>
      </c>
      <c r="V6" s="145" t="s">
        <v>85</v>
      </c>
      <c r="W6" s="145" t="s">
        <v>86</v>
      </c>
      <c r="X6" s="145" t="s">
        <v>87</v>
      </c>
      <c r="Y6" s="145" t="s">
        <v>88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89</v>
      </c>
      <c r="B8" s="159" t="s">
        <v>59</v>
      </c>
      <c r="C8" s="177" t="s">
        <v>60</v>
      </c>
      <c r="D8" s="160"/>
      <c r="E8" s="161"/>
      <c r="F8" s="162"/>
      <c r="G8" s="163">
        <f>SUMIF(AG9:AG51,"&lt;&gt;NOR",G9:G51)</f>
        <v>0</v>
      </c>
      <c r="H8" s="157"/>
      <c r="I8" s="157">
        <f>SUM(I9:I51)</f>
        <v>0</v>
      </c>
      <c r="J8" s="157"/>
      <c r="K8" s="157">
        <f>SUM(K9:K51)</f>
        <v>4064320</v>
      </c>
      <c r="L8" s="157"/>
      <c r="M8" s="157">
        <f>SUM(M9:M51)</f>
        <v>0</v>
      </c>
      <c r="N8" s="156"/>
      <c r="O8" s="156">
        <f>SUM(O9:O51)</f>
        <v>0</v>
      </c>
      <c r="P8" s="156"/>
      <c r="Q8" s="156">
        <f>SUM(Q9:Q51)</f>
        <v>0</v>
      </c>
      <c r="R8" s="157"/>
      <c r="S8" s="157"/>
      <c r="T8" s="157"/>
      <c r="U8" s="157"/>
      <c r="V8" s="157">
        <f>SUM(V9:V51)</f>
        <v>0</v>
      </c>
      <c r="W8" s="157"/>
      <c r="X8" s="157"/>
      <c r="Y8" s="157"/>
      <c r="AG8" t="s">
        <v>90</v>
      </c>
    </row>
    <row r="9" spans="1:60" outlineLevel="1" x14ac:dyDescent="0.2">
      <c r="A9" s="171">
        <v>1</v>
      </c>
      <c r="B9" s="172" t="s">
        <v>91</v>
      </c>
      <c r="C9" s="178" t="s">
        <v>92</v>
      </c>
      <c r="D9" s="173" t="s">
        <v>93</v>
      </c>
      <c r="E9" s="174">
        <v>221</v>
      </c>
      <c r="F9" s="175"/>
      <c r="G9" s="176">
        <f t="shared" ref="G9:G51" si="0">ROUND(E9*F9,2)</f>
        <v>0</v>
      </c>
      <c r="H9" s="155">
        <v>0</v>
      </c>
      <c r="I9" s="154">
        <f t="shared" ref="I9:I51" si="1">ROUND(E9*H9,2)</f>
        <v>0</v>
      </c>
      <c r="J9" s="155">
        <v>6947</v>
      </c>
      <c r="K9" s="154">
        <f t="shared" ref="K9:K51" si="2">ROUND(E9*J9,2)</f>
        <v>1535287</v>
      </c>
      <c r="L9" s="154">
        <v>21</v>
      </c>
      <c r="M9" s="154">
        <f t="shared" ref="M9:M51" si="3">G9*(1+L9/100)</f>
        <v>0</v>
      </c>
      <c r="N9" s="153">
        <v>0</v>
      </c>
      <c r="O9" s="153">
        <f t="shared" ref="O9:O51" si="4">ROUND(E9*N9,2)</f>
        <v>0</v>
      </c>
      <c r="P9" s="153">
        <v>0</v>
      </c>
      <c r="Q9" s="153">
        <f t="shared" ref="Q9:Q51" si="5">ROUND(E9*P9,2)</f>
        <v>0</v>
      </c>
      <c r="R9" s="154"/>
      <c r="S9" s="154" t="s">
        <v>94</v>
      </c>
      <c r="T9" s="154" t="s">
        <v>95</v>
      </c>
      <c r="U9" s="154">
        <v>0</v>
      </c>
      <c r="V9" s="154">
        <f t="shared" ref="V9:V51" si="6">ROUND(E9*U9,2)</f>
        <v>0</v>
      </c>
      <c r="W9" s="154"/>
      <c r="X9" s="154" t="s">
        <v>96</v>
      </c>
      <c r="Y9" s="154" t="s">
        <v>97</v>
      </c>
      <c r="Z9" s="146"/>
      <c r="AA9" s="146"/>
      <c r="AB9" s="146"/>
      <c r="AC9" s="146"/>
      <c r="AD9" s="146"/>
      <c r="AE9" s="146"/>
      <c r="AF9" s="146"/>
      <c r="AG9" s="146" t="s">
        <v>98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1">
        <v>2</v>
      </c>
      <c r="B10" s="172" t="s">
        <v>99</v>
      </c>
      <c r="C10" s="178" t="s">
        <v>100</v>
      </c>
      <c r="D10" s="173" t="s">
        <v>93</v>
      </c>
      <c r="E10" s="174">
        <f>32-4</f>
        <v>28</v>
      </c>
      <c r="F10" s="175"/>
      <c r="G10" s="176">
        <f t="shared" si="0"/>
        <v>0</v>
      </c>
      <c r="H10" s="155">
        <v>0</v>
      </c>
      <c r="I10" s="154">
        <f t="shared" si="1"/>
        <v>0</v>
      </c>
      <c r="J10" s="155">
        <v>2082</v>
      </c>
      <c r="K10" s="154">
        <f t="shared" si="2"/>
        <v>58296</v>
      </c>
      <c r="L10" s="154">
        <v>21</v>
      </c>
      <c r="M10" s="154">
        <f t="shared" si="3"/>
        <v>0</v>
      </c>
      <c r="N10" s="153">
        <v>0</v>
      </c>
      <c r="O10" s="153">
        <f t="shared" si="4"/>
        <v>0</v>
      </c>
      <c r="P10" s="153">
        <v>0</v>
      </c>
      <c r="Q10" s="153">
        <f t="shared" si="5"/>
        <v>0</v>
      </c>
      <c r="R10" s="154"/>
      <c r="S10" s="154" t="s">
        <v>94</v>
      </c>
      <c r="T10" s="154" t="s">
        <v>95</v>
      </c>
      <c r="U10" s="154">
        <v>0</v>
      </c>
      <c r="V10" s="154">
        <f t="shared" si="6"/>
        <v>0</v>
      </c>
      <c r="W10" s="154"/>
      <c r="X10" s="154" t="s">
        <v>96</v>
      </c>
      <c r="Y10" s="154" t="s">
        <v>97</v>
      </c>
      <c r="Z10" s="146"/>
      <c r="AA10" s="146"/>
      <c r="AB10" s="146"/>
      <c r="AC10" s="146"/>
      <c r="AD10" s="146"/>
      <c r="AE10" s="146"/>
      <c r="AF10" s="146"/>
      <c r="AG10" s="146" t="s">
        <v>98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1">
        <v>3</v>
      </c>
      <c r="B11" s="172" t="s">
        <v>101</v>
      </c>
      <c r="C11" s="178" t="s">
        <v>102</v>
      </c>
      <c r="D11" s="173" t="s">
        <v>93</v>
      </c>
      <c r="E11" s="174">
        <f>28-8</f>
        <v>20</v>
      </c>
      <c r="F11" s="175"/>
      <c r="G11" s="176">
        <f t="shared" si="0"/>
        <v>0</v>
      </c>
      <c r="H11" s="155">
        <v>0</v>
      </c>
      <c r="I11" s="154">
        <f t="shared" si="1"/>
        <v>0</v>
      </c>
      <c r="J11" s="155">
        <v>2082</v>
      </c>
      <c r="K11" s="154">
        <f t="shared" si="2"/>
        <v>41640</v>
      </c>
      <c r="L11" s="154">
        <v>21</v>
      </c>
      <c r="M11" s="154">
        <f t="shared" si="3"/>
        <v>0</v>
      </c>
      <c r="N11" s="153">
        <v>0</v>
      </c>
      <c r="O11" s="153">
        <f t="shared" si="4"/>
        <v>0</v>
      </c>
      <c r="P11" s="153">
        <v>0</v>
      </c>
      <c r="Q11" s="153">
        <f t="shared" si="5"/>
        <v>0</v>
      </c>
      <c r="R11" s="154"/>
      <c r="S11" s="154" t="s">
        <v>94</v>
      </c>
      <c r="T11" s="154" t="s">
        <v>95</v>
      </c>
      <c r="U11" s="154">
        <v>0</v>
      </c>
      <c r="V11" s="154">
        <f t="shared" si="6"/>
        <v>0</v>
      </c>
      <c r="W11" s="154"/>
      <c r="X11" s="154" t="s">
        <v>96</v>
      </c>
      <c r="Y11" s="154" t="s">
        <v>97</v>
      </c>
      <c r="Z11" s="146"/>
      <c r="AA11" s="146"/>
      <c r="AB11" s="146"/>
      <c r="AC11" s="146"/>
      <c r="AD11" s="146"/>
      <c r="AE11" s="146"/>
      <c r="AF11" s="146"/>
      <c r="AG11" s="146" t="s">
        <v>98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1">
        <v>4</v>
      </c>
      <c r="B12" s="172" t="s">
        <v>103</v>
      </c>
      <c r="C12" s="178" t="s">
        <v>104</v>
      </c>
      <c r="D12" s="173" t="s">
        <v>93</v>
      </c>
      <c r="E12" s="174">
        <f>24-4</f>
        <v>20</v>
      </c>
      <c r="F12" s="175"/>
      <c r="G12" s="176">
        <f t="shared" si="0"/>
        <v>0</v>
      </c>
      <c r="H12" s="155">
        <v>0</v>
      </c>
      <c r="I12" s="154">
        <f t="shared" si="1"/>
        <v>0</v>
      </c>
      <c r="J12" s="155">
        <v>2082</v>
      </c>
      <c r="K12" s="154">
        <f t="shared" si="2"/>
        <v>41640</v>
      </c>
      <c r="L12" s="154">
        <v>21</v>
      </c>
      <c r="M12" s="154">
        <f t="shared" si="3"/>
        <v>0</v>
      </c>
      <c r="N12" s="153">
        <v>0</v>
      </c>
      <c r="O12" s="153">
        <f t="shared" si="4"/>
        <v>0</v>
      </c>
      <c r="P12" s="153">
        <v>0</v>
      </c>
      <c r="Q12" s="153">
        <f t="shared" si="5"/>
        <v>0</v>
      </c>
      <c r="R12" s="154"/>
      <c r="S12" s="154" t="s">
        <v>94</v>
      </c>
      <c r="T12" s="154" t="s">
        <v>95</v>
      </c>
      <c r="U12" s="154">
        <v>0</v>
      </c>
      <c r="V12" s="154">
        <f t="shared" si="6"/>
        <v>0</v>
      </c>
      <c r="W12" s="154"/>
      <c r="X12" s="154" t="s">
        <v>96</v>
      </c>
      <c r="Y12" s="154" t="s">
        <v>97</v>
      </c>
      <c r="Z12" s="146"/>
      <c r="AA12" s="146"/>
      <c r="AB12" s="146"/>
      <c r="AC12" s="146"/>
      <c r="AD12" s="146"/>
      <c r="AE12" s="146"/>
      <c r="AF12" s="146"/>
      <c r="AG12" s="146" t="s">
        <v>98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1">
        <v>5</v>
      </c>
      <c r="B13" s="172" t="s">
        <v>105</v>
      </c>
      <c r="C13" s="178" t="s">
        <v>106</v>
      </c>
      <c r="D13" s="173" t="s">
        <v>93</v>
      </c>
      <c r="E13" s="174">
        <f>20-4</f>
        <v>16</v>
      </c>
      <c r="F13" s="175"/>
      <c r="G13" s="176">
        <f t="shared" si="0"/>
        <v>0</v>
      </c>
      <c r="H13" s="155">
        <v>0</v>
      </c>
      <c r="I13" s="154">
        <f t="shared" si="1"/>
        <v>0</v>
      </c>
      <c r="J13" s="155">
        <v>2082</v>
      </c>
      <c r="K13" s="154">
        <f t="shared" si="2"/>
        <v>33312</v>
      </c>
      <c r="L13" s="154">
        <v>21</v>
      </c>
      <c r="M13" s="154">
        <f t="shared" si="3"/>
        <v>0</v>
      </c>
      <c r="N13" s="153">
        <v>0</v>
      </c>
      <c r="O13" s="153">
        <f t="shared" si="4"/>
        <v>0</v>
      </c>
      <c r="P13" s="153">
        <v>0</v>
      </c>
      <c r="Q13" s="153">
        <f t="shared" si="5"/>
        <v>0</v>
      </c>
      <c r="R13" s="154"/>
      <c r="S13" s="154" t="s">
        <v>94</v>
      </c>
      <c r="T13" s="154" t="s">
        <v>95</v>
      </c>
      <c r="U13" s="154">
        <v>0</v>
      </c>
      <c r="V13" s="154">
        <f t="shared" si="6"/>
        <v>0</v>
      </c>
      <c r="W13" s="154"/>
      <c r="X13" s="154" t="s">
        <v>96</v>
      </c>
      <c r="Y13" s="154" t="s">
        <v>97</v>
      </c>
      <c r="Z13" s="146"/>
      <c r="AA13" s="146"/>
      <c r="AB13" s="146"/>
      <c r="AC13" s="146"/>
      <c r="AD13" s="146"/>
      <c r="AE13" s="146"/>
      <c r="AF13" s="146"/>
      <c r="AG13" s="146" t="s">
        <v>98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1">
        <v>6</v>
      </c>
      <c r="B14" s="172" t="s">
        <v>107</v>
      </c>
      <c r="C14" s="178" t="s">
        <v>108</v>
      </c>
      <c r="D14" s="173" t="s">
        <v>93</v>
      </c>
      <c r="E14" s="174">
        <v>2</v>
      </c>
      <c r="F14" s="175"/>
      <c r="G14" s="176">
        <f t="shared" si="0"/>
        <v>0</v>
      </c>
      <c r="H14" s="155">
        <v>0</v>
      </c>
      <c r="I14" s="154">
        <f t="shared" si="1"/>
        <v>0</v>
      </c>
      <c r="J14" s="155">
        <v>2690</v>
      </c>
      <c r="K14" s="154">
        <f t="shared" si="2"/>
        <v>5380</v>
      </c>
      <c r="L14" s="154">
        <v>21</v>
      </c>
      <c r="M14" s="154">
        <f t="shared" si="3"/>
        <v>0</v>
      </c>
      <c r="N14" s="153">
        <v>0</v>
      </c>
      <c r="O14" s="153">
        <f t="shared" si="4"/>
        <v>0</v>
      </c>
      <c r="P14" s="153">
        <v>0</v>
      </c>
      <c r="Q14" s="153">
        <f t="shared" si="5"/>
        <v>0</v>
      </c>
      <c r="R14" s="154"/>
      <c r="S14" s="154" t="s">
        <v>94</v>
      </c>
      <c r="T14" s="154" t="s">
        <v>95</v>
      </c>
      <c r="U14" s="154">
        <v>0</v>
      </c>
      <c r="V14" s="154">
        <f t="shared" si="6"/>
        <v>0</v>
      </c>
      <c r="W14" s="154"/>
      <c r="X14" s="154" t="s">
        <v>96</v>
      </c>
      <c r="Y14" s="154" t="s">
        <v>97</v>
      </c>
      <c r="Z14" s="146"/>
      <c r="AA14" s="146"/>
      <c r="AB14" s="146"/>
      <c r="AC14" s="146"/>
      <c r="AD14" s="146"/>
      <c r="AE14" s="146"/>
      <c r="AF14" s="146"/>
      <c r="AG14" s="146" t="s">
        <v>98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1">
        <v>7</v>
      </c>
      <c r="B15" s="172" t="s">
        <v>109</v>
      </c>
      <c r="C15" s="178" t="s">
        <v>110</v>
      </c>
      <c r="D15" s="173" t="s">
        <v>93</v>
      </c>
      <c r="E15" s="174">
        <f>12-2</f>
        <v>10</v>
      </c>
      <c r="F15" s="175"/>
      <c r="G15" s="176">
        <f t="shared" si="0"/>
        <v>0</v>
      </c>
      <c r="H15" s="155">
        <v>0</v>
      </c>
      <c r="I15" s="154">
        <f t="shared" si="1"/>
        <v>0</v>
      </c>
      <c r="J15" s="155">
        <v>2690</v>
      </c>
      <c r="K15" s="154">
        <f t="shared" si="2"/>
        <v>26900</v>
      </c>
      <c r="L15" s="154">
        <v>21</v>
      </c>
      <c r="M15" s="154">
        <f t="shared" si="3"/>
        <v>0</v>
      </c>
      <c r="N15" s="153">
        <v>0</v>
      </c>
      <c r="O15" s="153">
        <f t="shared" si="4"/>
        <v>0</v>
      </c>
      <c r="P15" s="153">
        <v>0</v>
      </c>
      <c r="Q15" s="153">
        <f t="shared" si="5"/>
        <v>0</v>
      </c>
      <c r="R15" s="154"/>
      <c r="S15" s="154" t="s">
        <v>94</v>
      </c>
      <c r="T15" s="154" t="s">
        <v>95</v>
      </c>
      <c r="U15" s="154">
        <v>0</v>
      </c>
      <c r="V15" s="154">
        <f t="shared" si="6"/>
        <v>0</v>
      </c>
      <c r="W15" s="154"/>
      <c r="X15" s="154" t="s">
        <v>96</v>
      </c>
      <c r="Y15" s="154" t="s">
        <v>97</v>
      </c>
      <c r="Z15" s="146"/>
      <c r="AA15" s="146"/>
      <c r="AB15" s="146"/>
      <c r="AC15" s="146"/>
      <c r="AD15" s="146"/>
      <c r="AE15" s="146"/>
      <c r="AF15" s="146"/>
      <c r="AG15" s="146" t="s">
        <v>98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1">
        <v>8</v>
      </c>
      <c r="B16" s="172" t="s">
        <v>111</v>
      </c>
      <c r="C16" s="178" t="s">
        <v>112</v>
      </c>
      <c r="D16" s="173" t="s">
        <v>93</v>
      </c>
      <c r="E16" s="174">
        <f>6-2</f>
        <v>4</v>
      </c>
      <c r="F16" s="175"/>
      <c r="G16" s="176">
        <f t="shared" si="0"/>
        <v>0</v>
      </c>
      <c r="H16" s="155">
        <v>0</v>
      </c>
      <c r="I16" s="154">
        <f t="shared" si="1"/>
        <v>0</v>
      </c>
      <c r="J16" s="155">
        <v>2690</v>
      </c>
      <c r="K16" s="154">
        <f t="shared" si="2"/>
        <v>10760</v>
      </c>
      <c r="L16" s="154">
        <v>21</v>
      </c>
      <c r="M16" s="154">
        <f t="shared" si="3"/>
        <v>0</v>
      </c>
      <c r="N16" s="153">
        <v>0</v>
      </c>
      <c r="O16" s="153">
        <f t="shared" si="4"/>
        <v>0</v>
      </c>
      <c r="P16" s="153">
        <v>0</v>
      </c>
      <c r="Q16" s="153">
        <f t="shared" si="5"/>
        <v>0</v>
      </c>
      <c r="R16" s="154"/>
      <c r="S16" s="154" t="s">
        <v>94</v>
      </c>
      <c r="T16" s="154" t="s">
        <v>95</v>
      </c>
      <c r="U16" s="154">
        <v>0</v>
      </c>
      <c r="V16" s="154">
        <f t="shared" si="6"/>
        <v>0</v>
      </c>
      <c r="W16" s="154"/>
      <c r="X16" s="154" t="s">
        <v>96</v>
      </c>
      <c r="Y16" s="154" t="s">
        <v>97</v>
      </c>
      <c r="Z16" s="146"/>
      <c r="AA16" s="146"/>
      <c r="AB16" s="146"/>
      <c r="AC16" s="146"/>
      <c r="AD16" s="146"/>
      <c r="AE16" s="146"/>
      <c r="AF16" s="146"/>
      <c r="AG16" s="146" t="s">
        <v>98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1">
        <v>9</v>
      </c>
      <c r="B17" s="172" t="s">
        <v>113</v>
      </c>
      <c r="C17" s="178" t="s">
        <v>114</v>
      </c>
      <c r="D17" s="173" t="s">
        <v>93</v>
      </c>
      <c r="E17" s="174">
        <f>5-1</f>
        <v>4</v>
      </c>
      <c r="F17" s="175"/>
      <c r="G17" s="176">
        <f t="shared" si="0"/>
        <v>0</v>
      </c>
      <c r="H17" s="155">
        <v>0</v>
      </c>
      <c r="I17" s="154">
        <f t="shared" si="1"/>
        <v>0</v>
      </c>
      <c r="J17" s="155">
        <v>5436</v>
      </c>
      <c r="K17" s="154">
        <f t="shared" si="2"/>
        <v>21744</v>
      </c>
      <c r="L17" s="154">
        <v>21</v>
      </c>
      <c r="M17" s="154">
        <f t="shared" si="3"/>
        <v>0</v>
      </c>
      <c r="N17" s="153">
        <v>0</v>
      </c>
      <c r="O17" s="153">
        <f t="shared" si="4"/>
        <v>0</v>
      </c>
      <c r="P17" s="153">
        <v>0</v>
      </c>
      <c r="Q17" s="153">
        <f t="shared" si="5"/>
        <v>0</v>
      </c>
      <c r="R17" s="154"/>
      <c r="S17" s="154" t="s">
        <v>94</v>
      </c>
      <c r="T17" s="154" t="s">
        <v>95</v>
      </c>
      <c r="U17" s="154">
        <v>0</v>
      </c>
      <c r="V17" s="154">
        <f t="shared" si="6"/>
        <v>0</v>
      </c>
      <c r="W17" s="154"/>
      <c r="X17" s="154" t="s">
        <v>96</v>
      </c>
      <c r="Y17" s="154" t="s">
        <v>97</v>
      </c>
      <c r="Z17" s="146"/>
      <c r="AA17" s="146"/>
      <c r="AB17" s="146"/>
      <c r="AC17" s="146"/>
      <c r="AD17" s="146"/>
      <c r="AE17" s="146"/>
      <c r="AF17" s="146"/>
      <c r="AG17" s="146" t="s">
        <v>98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1">
        <v>10</v>
      </c>
      <c r="B18" s="172" t="s">
        <v>115</v>
      </c>
      <c r="C18" s="178" t="s">
        <v>116</v>
      </c>
      <c r="D18" s="173" t="s">
        <v>93</v>
      </c>
      <c r="E18" s="174">
        <v>3</v>
      </c>
      <c r="F18" s="175"/>
      <c r="G18" s="176">
        <f t="shared" si="0"/>
        <v>0</v>
      </c>
      <c r="H18" s="155">
        <v>0</v>
      </c>
      <c r="I18" s="154">
        <f t="shared" si="1"/>
        <v>0</v>
      </c>
      <c r="J18" s="155">
        <v>5436</v>
      </c>
      <c r="K18" s="154">
        <f t="shared" si="2"/>
        <v>16308</v>
      </c>
      <c r="L18" s="154">
        <v>21</v>
      </c>
      <c r="M18" s="154">
        <f t="shared" si="3"/>
        <v>0</v>
      </c>
      <c r="N18" s="153">
        <v>0</v>
      </c>
      <c r="O18" s="153">
        <f t="shared" si="4"/>
        <v>0</v>
      </c>
      <c r="P18" s="153">
        <v>0</v>
      </c>
      <c r="Q18" s="153">
        <f t="shared" si="5"/>
        <v>0</v>
      </c>
      <c r="R18" s="154"/>
      <c r="S18" s="154" t="s">
        <v>94</v>
      </c>
      <c r="T18" s="154" t="s">
        <v>95</v>
      </c>
      <c r="U18" s="154">
        <v>0</v>
      </c>
      <c r="V18" s="154">
        <f t="shared" si="6"/>
        <v>0</v>
      </c>
      <c r="W18" s="154"/>
      <c r="X18" s="154" t="s">
        <v>96</v>
      </c>
      <c r="Y18" s="154" t="s">
        <v>97</v>
      </c>
      <c r="Z18" s="146"/>
      <c r="AA18" s="146"/>
      <c r="AB18" s="146"/>
      <c r="AC18" s="146"/>
      <c r="AD18" s="146"/>
      <c r="AE18" s="146"/>
      <c r="AF18" s="146"/>
      <c r="AG18" s="146" t="s">
        <v>98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1">
        <v>11</v>
      </c>
      <c r="B19" s="172" t="s">
        <v>117</v>
      </c>
      <c r="C19" s="178" t="s">
        <v>118</v>
      </c>
      <c r="D19" s="173" t="s">
        <v>93</v>
      </c>
      <c r="E19" s="174">
        <f>4-1</f>
        <v>3</v>
      </c>
      <c r="F19" s="175"/>
      <c r="G19" s="176">
        <f t="shared" si="0"/>
        <v>0</v>
      </c>
      <c r="H19" s="155">
        <v>0</v>
      </c>
      <c r="I19" s="154">
        <f t="shared" si="1"/>
        <v>0</v>
      </c>
      <c r="J19" s="155">
        <v>5436</v>
      </c>
      <c r="K19" s="154">
        <f t="shared" si="2"/>
        <v>16308</v>
      </c>
      <c r="L19" s="154">
        <v>21</v>
      </c>
      <c r="M19" s="154">
        <f t="shared" si="3"/>
        <v>0</v>
      </c>
      <c r="N19" s="153">
        <v>0</v>
      </c>
      <c r="O19" s="153">
        <f t="shared" si="4"/>
        <v>0</v>
      </c>
      <c r="P19" s="153">
        <v>0</v>
      </c>
      <c r="Q19" s="153">
        <f t="shared" si="5"/>
        <v>0</v>
      </c>
      <c r="R19" s="154"/>
      <c r="S19" s="154" t="s">
        <v>94</v>
      </c>
      <c r="T19" s="154" t="s">
        <v>95</v>
      </c>
      <c r="U19" s="154">
        <v>0</v>
      </c>
      <c r="V19" s="154">
        <f t="shared" si="6"/>
        <v>0</v>
      </c>
      <c r="W19" s="154"/>
      <c r="X19" s="154" t="s">
        <v>96</v>
      </c>
      <c r="Y19" s="154" t="s">
        <v>97</v>
      </c>
      <c r="Z19" s="146"/>
      <c r="AA19" s="146"/>
      <c r="AB19" s="146"/>
      <c r="AC19" s="146"/>
      <c r="AD19" s="146"/>
      <c r="AE19" s="146"/>
      <c r="AF19" s="146"/>
      <c r="AG19" s="146" t="s">
        <v>98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1">
        <v>12</v>
      </c>
      <c r="B20" s="172" t="s">
        <v>119</v>
      </c>
      <c r="C20" s="178" t="s">
        <v>120</v>
      </c>
      <c r="D20" s="173" t="s">
        <v>93</v>
      </c>
      <c r="E20" s="174">
        <f>9-1</f>
        <v>8</v>
      </c>
      <c r="F20" s="175"/>
      <c r="G20" s="176">
        <f t="shared" si="0"/>
        <v>0</v>
      </c>
      <c r="H20" s="155">
        <v>0</v>
      </c>
      <c r="I20" s="154">
        <f t="shared" si="1"/>
        <v>0</v>
      </c>
      <c r="J20" s="155">
        <v>5284</v>
      </c>
      <c r="K20" s="154">
        <f t="shared" si="2"/>
        <v>42272</v>
      </c>
      <c r="L20" s="154">
        <v>21</v>
      </c>
      <c r="M20" s="154">
        <f t="shared" si="3"/>
        <v>0</v>
      </c>
      <c r="N20" s="153">
        <v>0</v>
      </c>
      <c r="O20" s="153">
        <f t="shared" si="4"/>
        <v>0</v>
      </c>
      <c r="P20" s="153">
        <v>0</v>
      </c>
      <c r="Q20" s="153">
        <f t="shared" si="5"/>
        <v>0</v>
      </c>
      <c r="R20" s="154"/>
      <c r="S20" s="154" t="s">
        <v>94</v>
      </c>
      <c r="T20" s="154" t="s">
        <v>95</v>
      </c>
      <c r="U20" s="154">
        <v>0</v>
      </c>
      <c r="V20" s="154">
        <f t="shared" si="6"/>
        <v>0</v>
      </c>
      <c r="W20" s="154"/>
      <c r="X20" s="154" t="s">
        <v>96</v>
      </c>
      <c r="Y20" s="154" t="s">
        <v>97</v>
      </c>
      <c r="Z20" s="146"/>
      <c r="AA20" s="146"/>
      <c r="AB20" s="146"/>
      <c r="AC20" s="146"/>
      <c r="AD20" s="146"/>
      <c r="AE20" s="146"/>
      <c r="AF20" s="146"/>
      <c r="AG20" s="146" t="s">
        <v>98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1">
        <v>13</v>
      </c>
      <c r="B21" s="172" t="s">
        <v>121</v>
      </c>
      <c r="C21" s="178" t="s">
        <v>122</v>
      </c>
      <c r="D21" s="173" t="s">
        <v>93</v>
      </c>
      <c r="E21" s="174">
        <f>7-2</f>
        <v>5</v>
      </c>
      <c r="F21" s="175"/>
      <c r="G21" s="176">
        <f t="shared" si="0"/>
        <v>0</v>
      </c>
      <c r="H21" s="155">
        <v>0</v>
      </c>
      <c r="I21" s="154">
        <f t="shared" si="1"/>
        <v>0</v>
      </c>
      <c r="J21" s="155">
        <v>5284</v>
      </c>
      <c r="K21" s="154">
        <f t="shared" si="2"/>
        <v>26420</v>
      </c>
      <c r="L21" s="154">
        <v>21</v>
      </c>
      <c r="M21" s="154">
        <f t="shared" si="3"/>
        <v>0</v>
      </c>
      <c r="N21" s="153">
        <v>0</v>
      </c>
      <c r="O21" s="153">
        <f t="shared" si="4"/>
        <v>0</v>
      </c>
      <c r="P21" s="153">
        <v>0</v>
      </c>
      <c r="Q21" s="153">
        <f t="shared" si="5"/>
        <v>0</v>
      </c>
      <c r="R21" s="154"/>
      <c r="S21" s="154" t="s">
        <v>94</v>
      </c>
      <c r="T21" s="154" t="s">
        <v>95</v>
      </c>
      <c r="U21" s="154">
        <v>0</v>
      </c>
      <c r="V21" s="154">
        <f t="shared" si="6"/>
        <v>0</v>
      </c>
      <c r="W21" s="154"/>
      <c r="X21" s="154" t="s">
        <v>96</v>
      </c>
      <c r="Y21" s="154" t="s">
        <v>97</v>
      </c>
      <c r="Z21" s="146"/>
      <c r="AA21" s="146"/>
      <c r="AB21" s="146"/>
      <c r="AC21" s="146"/>
      <c r="AD21" s="146"/>
      <c r="AE21" s="146"/>
      <c r="AF21" s="146"/>
      <c r="AG21" s="146" t="s">
        <v>98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1">
        <v>14</v>
      </c>
      <c r="B22" s="172" t="s">
        <v>123</v>
      </c>
      <c r="C22" s="178" t="s">
        <v>124</v>
      </c>
      <c r="D22" s="173" t="s">
        <v>93</v>
      </c>
      <c r="E22" s="174">
        <f>6-1</f>
        <v>5</v>
      </c>
      <c r="F22" s="175"/>
      <c r="G22" s="176">
        <f t="shared" si="0"/>
        <v>0</v>
      </c>
      <c r="H22" s="155">
        <v>0</v>
      </c>
      <c r="I22" s="154">
        <f t="shared" si="1"/>
        <v>0</v>
      </c>
      <c r="J22" s="155">
        <v>5284</v>
      </c>
      <c r="K22" s="154">
        <f t="shared" si="2"/>
        <v>26420</v>
      </c>
      <c r="L22" s="154">
        <v>21</v>
      </c>
      <c r="M22" s="154">
        <f t="shared" si="3"/>
        <v>0</v>
      </c>
      <c r="N22" s="153">
        <v>0</v>
      </c>
      <c r="O22" s="153">
        <f t="shared" si="4"/>
        <v>0</v>
      </c>
      <c r="P22" s="153">
        <v>0</v>
      </c>
      <c r="Q22" s="153">
        <f t="shared" si="5"/>
        <v>0</v>
      </c>
      <c r="R22" s="154"/>
      <c r="S22" s="154" t="s">
        <v>94</v>
      </c>
      <c r="T22" s="154" t="s">
        <v>95</v>
      </c>
      <c r="U22" s="154">
        <v>0</v>
      </c>
      <c r="V22" s="154">
        <f t="shared" si="6"/>
        <v>0</v>
      </c>
      <c r="W22" s="154"/>
      <c r="X22" s="154" t="s">
        <v>96</v>
      </c>
      <c r="Y22" s="154" t="s">
        <v>97</v>
      </c>
      <c r="Z22" s="146"/>
      <c r="AA22" s="146"/>
      <c r="AB22" s="146"/>
      <c r="AC22" s="146"/>
      <c r="AD22" s="146"/>
      <c r="AE22" s="146"/>
      <c r="AF22" s="146"/>
      <c r="AG22" s="146" t="s">
        <v>98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71">
        <v>15</v>
      </c>
      <c r="B23" s="172" t="s">
        <v>125</v>
      </c>
      <c r="C23" s="178" t="s">
        <v>126</v>
      </c>
      <c r="D23" s="173" t="s">
        <v>93</v>
      </c>
      <c r="E23" s="174">
        <f>5-1</f>
        <v>4</v>
      </c>
      <c r="F23" s="175"/>
      <c r="G23" s="176">
        <f t="shared" si="0"/>
        <v>0</v>
      </c>
      <c r="H23" s="155">
        <v>0</v>
      </c>
      <c r="I23" s="154">
        <f t="shared" si="1"/>
        <v>0</v>
      </c>
      <c r="J23" s="155">
        <v>2253</v>
      </c>
      <c r="K23" s="154">
        <f t="shared" si="2"/>
        <v>9012</v>
      </c>
      <c r="L23" s="154">
        <v>21</v>
      </c>
      <c r="M23" s="154">
        <f t="shared" si="3"/>
        <v>0</v>
      </c>
      <c r="N23" s="153">
        <v>0</v>
      </c>
      <c r="O23" s="153">
        <f t="shared" si="4"/>
        <v>0</v>
      </c>
      <c r="P23" s="153">
        <v>0</v>
      </c>
      <c r="Q23" s="153">
        <f t="shared" si="5"/>
        <v>0</v>
      </c>
      <c r="R23" s="154"/>
      <c r="S23" s="154" t="s">
        <v>94</v>
      </c>
      <c r="T23" s="154" t="s">
        <v>95</v>
      </c>
      <c r="U23" s="154">
        <v>0</v>
      </c>
      <c r="V23" s="154">
        <f t="shared" si="6"/>
        <v>0</v>
      </c>
      <c r="W23" s="154"/>
      <c r="X23" s="154" t="s">
        <v>96</v>
      </c>
      <c r="Y23" s="154" t="s">
        <v>97</v>
      </c>
      <c r="Z23" s="146"/>
      <c r="AA23" s="146"/>
      <c r="AB23" s="146"/>
      <c r="AC23" s="146"/>
      <c r="AD23" s="146"/>
      <c r="AE23" s="146"/>
      <c r="AF23" s="146"/>
      <c r="AG23" s="146" t="s">
        <v>98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1">
        <v>16</v>
      </c>
      <c r="B24" s="172" t="s">
        <v>127</v>
      </c>
      <c r="C24" s="178" t="s">
        <v>128</v>
      </c>
      <c r="D24" s="173" t="s">
        <v>93</v>
      </c>
      <c r="E24" s="174">
        <v>1</v>
      </c>
      <c r="F24" s="175"/>
      <c r="G24" s="176">
        <f t="shared" si="0"/>
        <v>0</v>
      </c>
      <c r="H24" s="155">
        <v>0</v>
      </c>
      <c r="I24" s="154">
        <f t="shared" si="1"/>
        <v>0</v>
      </c>
      <c r="J24" s="155">
        <v>2993</v>
      </c>
      <c r="K24" s="154">
        <f t="shared" si="2"/>
        <v>2993</v>
      </c>
      <c r="L24" s="154">
        <v>21</v>
      </c>
      <c r="M24" s="154">
        <f t="shared" si="3"/>
        <v>0</v>
      </c>
      <c r="N24" s="153">
        <v>0</v>
      </c>
      <c r="O24" s="153">
        <f t="shared" si="4"/>
        <v>0</v>
      </c>
      <c r="P24" s="153">
        <v>0</v>
      </c>
      <c r="Q24" s="153">
        <f t="shared" si="5"/>
        <v>0</v>
      </c>
      <c r="R24" s="154"/>
      <c r="S24" s="154" t="s">
        <v>94</v>
      </c>
      <c r="T24" s="154" t="s">
        <v>95</v>
      </c>
      <c r="U24" s="154">
        <v>0</v>
      </c>
      <c r="V24" s="154">
        <f t="shared" si="6"/>
        <v>0</v>
      </c>
      <c r="W24" s="154"/>
      <c r="X24" s="154" t="s">
        <v>96</v>
      </c>
      <c r="Y24" s="154" t="s">
        <v>97</v>
      </c>
      <c r="Z24" s="146"/>
      <c r="AA24" s="146"/>
      <c r="AB24" s="146"/>
      <c r="AC24" s="146"/>
      <c r="AD24" s="146"/>
      <c r="AE24" s="146"/>
      <c r="AF24" s="146"/>
      <c r="AG24" s="146" t="s">
        <v>98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71">
        <v>17</v>
      </c>
      <c r="B25" s="172" t="s">
        <v>129</v>
      </c>
      <c r="C25" s="178" t="s">
        <v>130</v>
      </c>
      <c r="D25" s="173" t="s">
        <v>93</v>
      </c>
      <c r="E25" s="174">
        <f>3-1</f>
        <v>2</v>
      </c>
      <c r="F25" s="175"/>
      <c r="G25" s="176">
        <f t="shared" si="0"/>
        <v>0</v>
      </c>
      <c r="H25" s="155">
        <v>0</v>
      </c>
      <c r="I25" s="154">
        <f t="shared" si="1"/>
        <v>0</v>
      </c>
      <c r="J25" s="155">
        <v>2993</v>
      </c>
      <c r="K25" s="154">
        <f t="shared" si="2"/>
        <v>5986</v>
      </c>
      <c r="L25" s="154">
        <v>21</v>
      </c>
      <c r="M25" s="154">
        <f t="shared" si="3"/>
        <v>0</v>
      </c>
      <c r="N25" s="153">
        <v>0</v>
      </c>
      <c r="O25" s="153">
        <f t="shared" si="4"/>
        <v>0</v>
      </c>
      <c r="P25" s="153">
        <v>0</v>
      </c>
      <c r="Q25" s="153">
        <f t="shared" si="5"/>
        <v>0</v>
      </c>
      <c r="R25" s="154"/>
      <c r="S25" s="154" t="s">
        <v>94</v>
      </c>
      <c r="T25" s="154" t="s">
        <v>95</v>
      </c>
      <c r="U25" s="154">
        <v>0</v>
      </c>
      <c r="V25" s="154">
        <f t="shared" si="6"/>
        <v>0</v>
      </c>
      <c r="W25" s="154"/>
      <c r="X25" s="154" t="s">
        <v>96</v>
      </c>
      <c r="Y25" s="154" t="s">
        <v>97</v>
      </c>
      <c r="Z25" s="146"/>
      <c r="AA25" s="146"/>
      <c r="AB25" s="146"/>
      <c r="AC25" s="146"/>
      <c r="AD25" s="146"/>
      <c r="AE25" s="146"/>
      <c r="AF25" s="146"/>
      <c r="AG25" s="146" t="s">
        <v>98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71">
        <v>18</v>
      </c>
      <c r="B26" s="172" t="s">
        <v>131</v>
      </c>
      <c r="C26" s="178" t="s">
        <v>132</v>
      </c>
      <c r="D26" s="173" t="s">
        <v>93</v>
      </c>
      <c r="E26" s="174">
        <f>2-1</f>
        <v>1</v>
      </c>
      <c r="F26" s="175"/>
      <c r="G26" s="176">
        <f t="shared" si="0"/>
        <v>0</v>
      </c>
      <c r="H26" s="155">
        <v>0</v>
      </c>
      <c r="I26" s="154">
        <f t="shared" si="1"/>
        <v>0</v>
      </c>
      <c r="J26" s="155">
        <v>2993</v>
      </c>
      <c r="K26" s="154">
        <f t="shared" si="2"/>
        <v>2993</v>
      </c>
      <c r="L26" s="154">
        <v>21</v>
      </c>
      <c r="M26" s="154">
        <f t="shared" si="3"/>
        <v>0</v>
      </c>
      <c r="N26" s="153">
        <v>0</v>
      </c>
      <c r="O26" s="153">
        <f t="shared" si="4"/>
        <v>0</v>
      </c>
      <c r="P26" s="153">
        <v>0</v>
      </c>
      <c r="Q26" s="153">
        <f t="shared" si="5"/>
        <v>0</v>
      </c>
      <c r="R26" s="154"/>
      <c r="S26" s="154" t="s">
        <v>94</v>
      </c>
      <c r="T26" s="154" t="s">
        <v>95</v>
      </c>
      <c r="U26" s="154">
        <v>0</v>
      </c>
      <c r="V26" s="154">
        <f t="shared" si="6"/>
        <v>0</v>
      </c>
      <c r="W26" s="154"/>
      <c r="X26" s="154" t="s">
        <v>96</v>
      </c>
      <c r="Y26" s="154" t="s">
        <v>97</v>
      </c>
      <c r="Z26" s="146"/>
      <c r="AA26" s="146"/>
      <c r="AB26" s="146"/>
      <c r="AC26" s="146"/>
      <c r="AD26" s="146"/>
      <c r="AE26" s="146"/>
      <c r="AF26" s="146"/>
      <c r="AG26" s="146" t="s">
        <v>98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71">
        <v>19</v>
      </c>
      <c r="B27" s="172" t="s">
        <v>133</v>
      </c>
      <c r="C27" s="178" t="s">
        <v>134</v>
      </c>
      <c r="D27" s="173" t="s">
        <v>93</v>
      </c>
      <c r="E27" s="174">
        <v>13</v>
      </c>
      <c r="F27" s="175"/>
      <c r="G27" s="176">
        <f t="shared" si="0"/>
        <v>0</v>
      </c>
      <c r="H27" s="155">
        <v>0</v>
      </c>
      <c r="I27" s="154">
        <f t="shared" si="1"/>
        <v>0</v>
      </c>
      <c r="J27" s="155">
        <v>6739</v>
      </c>
      <c r="K27" s="154">
        <f t="shared" si="2"/>
        <v>87607</v>
      </c>
      <c r="L27" s="154">
        <v>21</v>
      </c>
      <c r="M27" s="154">
        <f t="shared" si="3"/>
        <v>0</v>
      </c>
      <c r="N27" s="153">
        <v>0</v>
      </c>
      <c r="O27" s="153">
        <f t="shared" si="4"/>
        <v>0</v>
      </c>
      <c r="P27" s="153">
        <v>0</v>
      </c>
      <c r="Q27" s="153">
        <f t="shared" si="5"/>
        <v>0</v>
      </c>
      <c r="R27" s="154"/>
      <c r="S27" s="154" t="s">
        <v>94</v>
      </c>
      <c r="T27" s="154" t="s">
        <v>95</v>
      </c>
      <c r="U27" s="154">
        <v>0</v>
      </c>
      <c r="V27" s="154">
        <f t="shared" si="6"/>
        <v>0</v>
      </c>
      <c r="W27" s="154"/>
      <c r="X27" s="154" t="s">
        <v>96</v>
      </c>
      <c r="Y27" s="154" t="s">
        <v>97</v>
      </c>
      <c r="Z27" s="146"/>
      <c r="AA27" s="146"/>
      <c r="AB27" s="146"/>
      <c r="AC27" s="146"/>
      <c r="AD27" s="146"/>
      <c r="AE27" s="146"/>
      <c r="AF27" s="146"/>
      <c r="AG27" s="146" t="s">
        <v>98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71">
        <v>20</v>
      </c>
      <c r="B28" s="172" t="s">
        <v>135</v>
      </c>
      <c r="C28" s="178" t="s">
        <v>136</v>
      </c>
      <c r="D28" s="173" t="s">
        <v>93</v>
      </c>
      <c r="E28" s="174">
        <f>15-3</f>
        <v>12</v>
      </c>
      <c r="F28" s="175"/>
      <c r="G28" s="176">
        <f t="shared" si="0"/>
        <v>0</v>
      </c>
      <c r="H28" s="155">
        <v>0</v>
      </c>
      <c r="I28" s="154">
        <f t="shared" si="1"/>
        <v>0</v>
      </c>
      <c r="J28" s="155">
        <v>28921</v>
      </c>
      <c r="K28" s="154">
        <f t="shared" si="2"/>
        <v>347052</v>
      </c>
      <c r="L28" s="154">
        <v>21</v>
      </c>
      <c r="M28" s="154">
        <f t="shared" si="3"/>
        <v>0</v>
      </c>
      <c r="N28" s="153">
        <v>0</v>
      </c>
      <c r="O28" s="153">
        <f t="shared" si="4"/>
        <v>0</v>
      </c>
      <c r="P28" s="153">
        <v>0</v>
      </c>
      <c r="Q28" s="153">
        <f t="shared" si="5"/>
        <v>0</v>
      </c>
      <c r="R28" s="154"/>
      <c r="S28" s="154" t="s">
        <v>94</v>
      </c>
      <c r="T28" s="154" t="s">
        <v>95</v>
      </c>
      <c r="U28" s="154">
        <v>0</v>
      </c>
      <c r="V28" s="154">
        <f t="shared" si="6"/>
        <v>0</v>
      </c>
      <c r="W28" s="154"/>
      <c r="X28" s="154" t="s">
        <v>96</v>
      </c>
      <c r="Y28" s="154" t="s">
        <v>97</v>
      </c>
      <c r="Z28" s="146"/>
      <c r="AA28" s="146"/>
      <c r="AB28" s="146"/>
      <c r="AC28" s="146"/>
      <c r="AD28" s="146"/>
      <c r="AE28" s="146"/>
      <c r="AF28" s="146"/>
      <c r="AG28" s="146" t="s">
        <v>98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71">
        <v>21</v>
      </c>
      <c r="B29" s="172" t="s">
        <v>137</v>
      </c>
      <c r="C29" s="178" t="s">
        <v>138</v>
      </c>
      <c r="D29" s="173" t="s">
        <v>93</v>
      </c>
      <c r="E29" s="174">
        <f>15-3</f>
        <v>12</v>
      </c>
      <c r="F29" s="175"/>
      <c r="G29" s="176">
        <f t="shared" si="0"/>
        <v>0</v>
      </c>
      <c r="H29" s="155">
        <v>0</v>
      </c>
      <c r="I29" s="154">
        <f t="shared" si="1"/>
        <v>0</v>
      </c>
      <c r="J29" s="155">
        <v>6026</v>
      </c>
      <c r="K29" s="154">
        <f t="shared" si="2"/>
        <v>72312</v>
      </c>
      <c r="L29" s="154">
        <v>21</v>
      </c>
      <c r="M29" s="154">
        <f t="shared" si="3"/>
        <v>0</v>
      </c>
      <c r="N29" s="153">
        <v>0</v>
      </c>
      <c r="O29" s="153">
        <f t="shared" si="4"/>
        <v>0</v>
      </c>
      <c r="P29" s="153">
        <v>0</v>
      </c>
      <c r="Q29" s="153">
        <f t="shared" si="5"/>
        <v>0</v>
      </c>
      <c r="R29" s="154"/>
      <c r="S29" s="154" t="s">
        <v>94</v>
      </c>
      <c r="T29" s="154" t="s">
        <v>95</v>
      </c>
      <c r="U29" s="154">
        <v>0</v>
      </c>
      <c r="V29" s="154">
        <f t="shared" si="6"/>
        <v>0</v>
      </c>
      <c r="W29" s="154"/>
      <c r="X29" s="154" t="s">
        <v>96</v>
      </c>
      <c r="Y29" s="154" t="s">
        <v>97</v>
      </c>
      <c r="Z29" s="146"/>
      <c r="AA29" s="146"/>
      <c r="AB29" s="146"/>
      <c r="AC29" s="146"/>
      <c r="AD29" s="146"/>
      <c r="AE29" s="146"/>
      <c r="AF29" s="146"/>
      <c r="AG29" s="146" t="s">
        <v>98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71">
        <v>22</v>
      </c>
      <c r="B30" s="172" t="s">
        <v>139</v>
      </c>
      <c r="C30" s="178" t="s">
        <v>140</v>
      </c>
      <c r="D30" s="173" t="s">
        <v>93</v>
      </c>
      <c r="E30" s="174">
        <v>41</v>
      </c>
      <c r="F30" s="175"/>
      <c r="G30" s="176">
        <f t="shared" si="0"/>
        <v>0</v>
      </c>
      <c r="H30" s="155">
        <v>0</v>
      </c>
      <c r="I30" s="154">
        <f t="shared" si="1"/>
        <v>0</v>
      </c>
      <c r="J30" s="155">
        <v>22586</v>
      </c>
      <c r="K30" s="154">
        <f t="shared" si="2"/>
        <v>926026</v>
      </c>
      <c r="L30" s="154">
        <v>21</v>
      </c>
      <c r="M30" s="154">
        <f t="shared" si="3"/>
        <v>0</v>
      </c>
      <c r="N30" s="153">
        <v>0</v>
      </c>
      <c r="O30" s="153">
        <f t="shared" si="4"/>
        <v>0</v>
      </c>
      <c r="P30" s="153">
        <v>0</v>
      </c>
      <c r="Q30" s="153">
        <f t="shared" si="5"/>
        <v>0</v>
      </c>
      <c r="R30" s="154"/>
      <c r="S30" s="154" t="s">
        <v>94</v>
      </c>
      <c r="T30" s="154" t="s">
        <v>95</v>
      </c>
      <c r="U30" s="154">
        <v>0</v>
      </c>
      <c r="V30" s="154">
        <f t="shared" si="6"/>
        <v>0</v>
      </c>
      <c r="W30" s="154"/>
      <c r="X30" s="154" t="s">
        <v>96</v>
      </c>
      <c r="Y30" s="154" t="s">
        <v>97</v>
      </c>
      <c r="Z30" s="146"/>
      <c r="AA30" s="146"/>
      <c r="AB30" s="146"/>
      <c r="AC30" s="146"/>
      <c r="AD30" s="146"/>
      <c r="AE30" s="146"/>
      <c r="AF30" s="146"/>
      <c r="AG30" s="146" t="s">
        <v>98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71">
        <v>23</v>
      </c>
      <c r="B31" s="172" t="s">
        <v>141</v>
      </c>
      <c r="C31" s="178" t="s">
        <v>142</v>
      </c>
      <c r="D31" s="173" t="s">
        <v>93</v>
      </c>
      <c r="E31" s="174">
        <v>11</v>
      </c>
      <c r="F31" s="175"/>
      <c r="G31" s="176">
        <f t="shared" si="0"/>
        <v>0</v>
      </c>
      <c r="H31" s="155">
        <v>0</v>
      </c>
      <c r="I31" s="154">
        <f t="shared" si="1"/>
        <v>0</v>
      </c>
      <c r="J31" s="155">
        <v>4025</v>
      </c>
      <c r="K31" s="154">
        <f t="shared" si="2"/>
        <v>44275</v>
      </c>
      <c r="L31" s="154">
        <v>21</v>
      </c>
      <c r="M31" s="154">
        <f t="shared" si="3"/>
        <v>0</v>
      </c>
      <c r="N31" s="153">
        <v>0</v>
      </c>
      <c r="O31" s="153">
        <f t="shared" si="4"/>
        <v>0</v>
      </c>
      <c r="P31" s="153">
        <v>0</v>
      </c>
      <c r="Q31" s="153">
        <f t="shared" si="5"/>
        <v>0</v>
      </c>
      <c r="R31" s="154"/>
      <c r="S31" s="154" t="s">
        <v>94</v>
      </c>
      <c r="T31" s="154" t="s">
        <v>95</v>
      </c>
      <c r="U31" s="154">
        <v>0</v>
      </c>
      <c r="V31" s="154">
        <f t="shared" si="6"/>
        <v>0</v>
      </c>
      <c r="W31" s="154"/>
      <c r="X31" s="154" t="s">
        <v>96</v>
      </c>
      <c r="Y31" s="154" t="s">
        <v>97</v>
      </c>
      <c r="Z31" s="146"/>
      <c r="AA31" s="146"/>
      <c r="AB31" s="146"/>
      <c r="AC31" s="146"/>
      <c r="AD31" s="146"/>
      <c r="AE31" s="146"/>
      <c r="AF31" s="146"/>
      <c r="AG31" s="146" t="s">
        <v>98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71">
        <v>24</v>
      </c>
      <c r="B32" s="172" t="s">
        <v>143</v>
      </c>
      <c r="C32" s="178" t="s">
        <v>144</v>
      </c>
      <c r="D32" s="173" t="s">
        <v>93</v>
      </c>
      <c r="E32" s="174">
        <v>2</v>
      </c>
      <c r="F32" s="175"/>
      <c r="G32" s="176">
        <f t="shared" si="0"/>
        <v>0</v>
      </c>
      <c r="H32" s="155">
        <v>0</v>
      </c>
      <c r="I32" s="154">
        <f t="shared" si="1"/>
        <v>0</v>
      </c>
      <c r="J32" s="155">
        <v>9948</v>
      </c>
      <c r="K32" s="154">
        <f t="shared" si="2"/>
        <v>19896</v>
      </c>
      <c r="L32" s="154">
        <v>21</v>
      </c>
      <c r="M32" s="154">
        <f t="shared" si="3"/>
        <v>0</v>
      </c>
      <c r="N32" s="153">
        <v>0</v>
      </c>
      <c r="O32" s="153">
        <f t="shared" si="4"/>
        <v>0</v>
      </c>
      <c r="P32" s="153">
        <v>0</v>
      </c>
      <c r="Q32" s="153">
        <f t="shared" si="5"/>
        <v>0</v>
      </c>
      <c r="R32" s="154"/>
      <c r="S32" s="154" t="s">
        <v>94</v>
      </c>
      <c r="T32" s="154" t="s">
        <v>95</v>
      </c>
      <c r="U32" s="154">
        <v>0</v>
      </c>
      <c r="V32" s="154">
        <f t="shared" si="6"/>
        <v>0</v>
      </c>
      <c r="W32" s="154"/>
      <c r="X32" s="154" t="s">
        <v>96</v>
      </c>
      <c r="Y32" s="154" t="s">
        <v>97</v>
      </c>
      <c r="Z32" s="146"/>
      <c r="AA32" s="146"/>
      <c r="AB32" s="146"/>
      <c r="AC32" s="146"/>
      <c r="AD32" s="146"/>
      <c r="AE32" s="146"/>
      <c r="AF32" s="146"/>
      <c r="AG32" s="146" t="s">
        <v>98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71">
        <v>25</v>
      </c>
      <c r="B33" s="172" t="s">
        <v>145</v>
      </c>
      <c r="C33" s="178" t="s">
        <v>146</v>
      </c>
      <c r="D33" s="173" t="s">
        <v>93</v>
      </c>
      <c r="E33" s="174">
        <v>2</v>
      </c>
      <c r="F33" s="175"/>
      <c r="G33" s="176">
        <f t="shared" si="0"/>
        <v>0</v>
      </c>
      <c r="H33" s="155">
        <v>0</v>
      </c>
      <c r="I33" s="154">
        <f t="shared" si="1"/>
        <v>0</v>
      </c>
      <c r="J33" s="155">
        <v>31625</v>
      </c>
      <c r="K33" s="154">
        <f t="shared" si="2"/>
        <v>63250</v>
      </c>
      <c r="L33" s="154">
        <v>21</v>
      </c>
      <c r="M33" s="154">
        <f t="shared" si="3"/>
        <v>0</v>
      </c>
      <c r="N33" s="153">
        <v>0</v>
      </c>
      <c r="O33" s="153">
        <f t="shared" si="4"/>
        <v>0</v>
      </c>
      <c r="P33" s="153">
        <v>0</v>
      </c>
      <c r="Q33" s="153">
        <f t="shared" si="5"/>
        <v>0</v>
      </c>
      <c r="R33" s="154"/>
      <c r="S33" s="154" t="s">
        <v>94</v>
      </c>
      <c r="T33" s="154" t="s">
        <v>95</v>
      </c>
      <c r="U33" s="154">
        <v>0</v>
      </c>
      <c r="V33" s="154">
        <f t="shared" si="6"/>
        <v>0</v>
      </c>
      <c r="W33" s="154"/>
      <c r="X33" s="154" t="s">
        <v>96</v>
      </c>
      <c r="Y33" s="154" t="s">
        <v>97</v>
      </c>
      <c r="Z33" s="146"/>
      <c r="AA33" s="146"/>
      <c r="AB33" s="146"/>
      <c r="AC33" s="146"/>
      <c r="AD33" s="146"/>
      <c r="AE33" s="146"/>
      <c r="AF33" s="146"/>
      <c r="AG33" s="146" t="s">
        <v>98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71">
        <v>26</v>
      </c>
      <c r="B34" s="172" t="s">
        <v>147</v>
      </c>
      <c r="C34" s="178" t="s">
        <v>148</v>
      </c>
      <c r="D34" s="173" t="s">
        <v>93</v>
      </c>
      <c r="E34" s="174">
        <v>1</v>
      </c>
      <c r="F34" s="175"/>
      <c r="G34" s="176">
        <f t="shared" si="0"/>
        <v>0</v>
      </c>
      <c r="H34" s="155">
        <v>0</v>
      </c>
      <c r="I34" s="154">
        <f t="shared" si="1"/>
        <v>0</v>
      </c>
      <c r="J34" s="155">
        <v>10235</v>
      </c>
      <c r="K34" s="154">
        <f t="shared" si="2"/>
        <v>10235</v>
      </c>
      <c r="L34" s="154">
        <v>21</v>
      </c>
      <c r="M34" s="154">
        <f t="shared" si="3"/>
        <v>0</v>
      </c>
      <c r="N34" s="153">
        <v>0</v>
      </c>
      <c r="O34" s="153">
        <f t="shared" si="4"/>
        <v>0</v>
      </c>
      <c r="P34" s="153">
        <v>0</v>
      </c>
      <c r="Q34" s="153">
        <f t="shared" si="5"/>
        <v>0</v>
      </c>
      <c r="R34" s="154"/>
      <c r="S34" s="154" t="s">
        <v>94</v>
      </c>
      <c r="T34" s="154" t="s">
        <v>95</v>
      </c>
      <c r="U34" s="154">
        <v>0</v>
      </c>
      <c r="V34" s="154">
        <f t="shared" si="6"/>
        <v>0</v>
      </c>
      <c r="W34" s="154"/>
      <c r="X34" s="154" t="s">
        <v>96</v>
      </c>
      <c r="Y34" s="154" t="s">
        <v>97</v>
      </c>
      <c r="Z34" s="146"/>
      <c r="AA34" s="146"/>
      <c r="AB34" s="146"/>
      <c r="AC34" s="146"/>
      <c r="AD34" s="146"/>
      <c r="AE34" s="146"/>
      <c r="AF34" s="146"/>
      <c r="AG34" s="146" t="s">
        <v>98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71">
        <v>28</v>
      </c>
      <c r="B35" s="172" t="s">
        <v>149</v>
      </c>
      <c r="C35" s="178" t="s">
        <v>150</v>
      </c>
      <c r="D35" s="173" t="s">
        <v>93</v>
      </c>
      <c r="E35" s="174">
        <v>16</v>
      </c>
      <c r="F35" s="175"/>
      <c r="G35" s="176">
        <f t="shared" si="0"/>
        <v>0</v>
      </c>
      <c r="H35" s="155">
        <v>0</v>
      </c>
      <c r="I35" s="154">
        <f t="shared" si="1"/>
        <v>0</v>
      </c>
      <c r="J35" s="155">
        <v>22598</v>
      </c>
      <c r="K35" s="154">
        <f t="shared" si="2"/>
        <v>361568</v>
      </c>
      <c r="L35" s="154">
        <v>21</v>
      </c>
      <c r="M35" s="154">
        <f t="shared" si="3"/>
        <v>0</v>
      </c>
      <c r="N35" s="153">
        <v>0</v>
      </c>
      <c r="O35" s="153">
        <f t="shared" si="4"/>
        <v>0</v>
      </c>
      <c r="P35" s="153">
        <v>0</v>
      </c>
      <c r="Q35" s="153">
        <f t="shared" si="5"/>
        <v>0</v>
      </c>
      <c r="R35" s="154"/>
      <c r="S35" s="154" t="s">
        <v>94</v>
      </c>
      <c r="T35" s="154" t="s">
        <v>95</v>
      </c>
      <c r="U35" s="154">
        <v>0</v>
      </c>
      <c r="V35" s="154">
        <f t="shared" si="6"/>
        <v>0</v>
      </c>
      <c r="W35" s="154"/>
      <c r="X35" s="154" t="s">
        <v>96</v>
      </c>
      <c r="Y35" s="154" t="s">
        <v>97</v>
      </c>
      <c r="Z35" s="146"/>
      <c r="AA35" s="146"/>
      <c r="AB35" s="146"/>
      <c r="AC35" s="146"/>
      <c r="AD35" s="146"/>
      <c r="AE35" s="146"/>
      <c r="AF35" s="146"/>
      <c r="AG35" s="146" t="s">
        <v>98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71">
        <v>29</v>
      </c>
      <c r="B36" s="172" t="s">
        <v>151</v>
      </c>
      <c r="C36" s="178" t="s">
        <v>152</v>
      </c>
      <c r="D36" s="173" t="s">
        <v>93</v>
      </c>
      <c r="E36" s="174">
        <v>17</v>
      </c>
      <c r="F36" s="175"/>
      <c r="G36" s="176">
        <f t="shared" si="0"/>
        <v>0</v>
      </c>
      <c r="H36" s="155">
        <v>0</v>
      </c>
      <c r="I36" s="154">
        <f t="shared" si="1"/>
        <v>0</v>
      </c>
      <c r="J36" s="155">
        <v>1645</v>
      </c>
      <c r="K36" s="154">
        <f t="shared" si="2"/>
        <v>27965</v>
      </c>
      <c r="L36" s="154">
        <v>21</v>
      </c>
      <c r="M36" s="154">
        <f t="shared" si="3"/>
        <v>0</v>
      </c>
      <c r="N36" s="153">
        <v>0</v>
      </c>
      <c r="O36" s="153">
        <f t="shared" si="4"/>
        <v>0</v>
      </c>
      <c r="P36" s="153">
        <v>0</v>
      </c>
      <c r="Q36" s="153">
        <f t="shared" si="5"/>
        <v>0</v>
      </c>
      <c r="R36" s="154"/>
      <c r="S36" s="154" t="s">
        <v>94</v>
      </c>
      <c r="T36" s="154" t="s">
        <v>95</v>
      </c>
      <c r="U36" s="154">
        <v>0</v>
      </c>
      <c r="V36" s="154">
        <f t="shared" si="6"/>
        <v>0</v>
      </c>
      <c r="W36" s="154"/>
      <c r="X36" s="154" t="s">
        <v>96</v>
      </c>
      <c r="Y36" s="154" t="s">
        <v>97</v>
      </c>
      <c r="Z36" s="146"/>
      <c r="AA36" s="146"/>
      <c r="AB36" s="146"/>
      <c r="AC36" s="146"/>
      <c r="AD36" s="146"/>
      <c r="AE36" s="146"/>
      <c r="AF36" s="146"/>
      <c r="AG36" s="146" t="s">
        <v>98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71">
        <v>30</v>
      </c>
      <c r="B37" s="172" t="s">
        <v>153</v>
      </c>
      <c r="C37" s="178" t="s">
        <v>154</v>
      </c>
      <c r="D37" s="173" t="s">
        <v>93</v>
      </c>
      <c r="E37" s="174">
        <v>3</v>
      </c>
      <c r="F37" s="175"/>
      <c r="G37" s="176">
        <f t="shared" si="0"/>
        <v>0</v>
      </c>
      <c r="H37" s="155">
        <v>0</v>
      </c>
      <c r="I37" s="154">
        <f t="shared" si="1"/>
        <v>0</v>
      </c>
      <c r="J37" s="155">
        <v>3165</v>
      </c>
      <c r="K37" s="154">
        <f t="shared" si="2"/>
        <v>9495</v>
      </c>
      <c r="L37" s="154">
        <v>21</v>
      </c>
      <c r="M37" s="154">
        <f t="shared" si="3"/>
        <v>0</v>
      </c>
      <c r="N37" s="153">
        <v>0</v>
      </c>
      <c r="O37" s="153">
        <f t="shared" si="4"/>
        <v>0</v>
      </c>
      <c r="P37" s="153">
        <v>0</v>
      </c>
      <c r="Q37" s="153">
        <f t="shared" si="5"/>
        <v>0</v>
      </c>
      <c r="R37" s="154"/>
      <c r="S37" s="154" t="s">
        <v>94</v>
      </c>
      <c r="T37" s="154" t="s">
        <v>95</v>
      </c>
      <c r="U37" s="154">
        <v>0</v>
      </c>
      <c r="V37" s="154">
        <f t="shared" si="6"/>
        <v>0</v>
      </c>
      <c r="W37" s="154"/>
      <c r="X37" s="154" t="s">
        <v>96</v>
      </c>
      <c r="Y37" s="154" t="s">
        <v>97</v>
      </c>
      <c r="Z37" s="146"/>
      <c r="AA37" s="146"/>
      <c r="AB37" s="146"/>
      <c r="AC37" s="146"/>
      <c r="AD37" s="146"/>
      <c r="AE37" s="146"/>
      <c r="AF37" s="146"/>
      <c r="AG37" s="146" t="s">
        <v>98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71">
        <v>31</v>
      </c>
      <c r="B38" s="172" t="s">
        <v>155</v>
      </c>
      <c r="C38" s="178" t="s">
        <v>156</v>
      </c>
      <c r="D38" s="173" t="s">
        <v>93</v>
      </c>
      <c r="E38" s="174">
        <v>3</v>
      </c>
      <c r="F38" s="175"/>
      <c r="G38" s="176">
        <f t="shared" si="0"/>
        <v>0</v>
      </c>
      <c r="H38" s="155">
        <v>0</v>
      </c>
      <c r="I38" s="154">
        <f t="shared" si="1"/>
        <v>0</v>
      </c>
      <c r="J38" s="155">
        <v>21218</v>
      </c>
      <c r="K38" s="154">
        <f t="shared" si="2"/>
        <v>63654</v>
      </c>
      <c r="L38" s="154">
        <v>21</v>
      </c>
      <c r="M38" s="154">
        <f t="shared" si="3"/>
        <v>0</v>
      </c>
      <c r="N38" s="153">
        <v>0</v>
      </c>
      <c r="O38" s="153">
        <f t="shared" si="4"/>
        <v>0</v>
      </c>
      <c r="P38" s="153">
        <v>0</v>
      </c>
      <c r="Q38" s="153">
        <f t="shared" si="5"/>
        <v>0</v>
      </c>
      <c r="R38" s="154"/>
      <c r="S38" s="154" t="s">
        <v>94</v>
      </c>
      <c r="T38" s="154" t="s">
        <v>95</v>
      </c>
      <c r="U38" s="154">
        <v>0</v>
      </c>
      <c r="V38" s="154">
        <f t="shared" si="6"/>
        <v>0</v>
      </c>
      <c r="W38" s="154"/>
      <c r="X38" s="154" t="s">
        <v>96</v>
      </c>
      <c r="Y38" s="154" t="s">
        <v>97</v>
      </c>
      <c r="Z38" s="146"/>
      <c r="AA38" s="146"/>
      <c r="AB38" s="146"/>
      <c r="AC38" s="146"/>
      <c r="AD38" s="146"/>
      <c r="AE38" s="146"/>
      <c r="AF38" s="146"/>
      <c r="AG38" s="146" t="s">
        <v>98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71">
        <v>32</v>
      </c>
      <c r="B39" s="172" t="s">
        <v>157</v>
      </c>
      <c r="C39" s="178" t="s">
        <v>158</v>
      </c>
      <c r="D39" s="173" t="s">
        <v>93</v>
      </c>
      <c r="E39" s="174">
        <v>3</v>
      </c>
      <c r="F39" s="175"/>
      <c r="G39" s="176">
        <f t="shared" si="0"/>
        <v>0</v>
      </c>
      <c r="H39" s="155">
        <v>0</v>
      </c>
      <c r="I39" s="154">
        <f t="shared" si="1"/>
        <v>0</v>
      </c>
      <c r="J39" s="155">
        <v>2509</v>
      </c>
      <c r="K39" s="154">
        <f t="shared" si="2"/>
        <v>7527</v>
      </c>
      <c r="L39" s="154">
        <v>21</v>
      </c>
      <c r="M39" s="154">
        <f t="shared" si="3"/>
        <v>0</v>
      </c>
      <c r="N39" s="153">
        <v>0</v>
      </c>
      <c r="O39" s="153">
        <f t="shared" si="4"/>
        <v>0</v>
      </c>
      <c r="P39" s="153">
        <v>0</v>
      </c>
      <c r="Q39" s="153">
        <f t="shared" si="5"/>
        <v>0</v>
      </c>
      <c r="R39" s="154"/>
      <c r="S39" s="154" t="s">
        <v>94</v>
      </c>
      <c r="T39" s="154" t="s">
        <v>95</v>
      </c>
      <c r="U39" s="154">
        <v>0</v>
      </c>
      <c r="V39" s="154">
        <f t="shared" si="6"/>
        <v>0</v>
      </c>
      <c r="W39" s="154"/>
      <c r="X39" s="154" t="s">
        <v>96</v>
      </c>
      <c r="Y39" s="154" t="s">
        <v>97</v>
      </c>
      <c r="Z39" s="146"/>
      <c r="AA39" s="146"/>
      <c r="AB39" s="146"/>
      <c r="AC39" s="146"/>
      <c r="AD39" s="146"/>
      <c r="AE39" s="146"/>
      <c r="AF39" s="146"/>
      <c r="AG39" s="146" t="s">
        <v>98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71">
        <v>33</v>
      </c>
      <c r="B40" s="172" t="s">
        <v>159</v>
      </c>
      <c r="C40" s="178" t="s">
        <v>160</v>
      </c>
      <c r="D40" s="173" t="s">
        <v>93</v>
      </c>
      <c r="E40" s="174">
        <v>1</v>
      </c>
      <c r="F40" s="175"/>
      <c r="G40" s="176">
        <f t="shared" si="0"/>
        <v>0</v>
      </c>
      <c r="H40" s="155">
        <v>0</v>
      </c>
      <c r="I40" s="154">
        <f t="shared" si="1"/>
        <v>0</v>
      </c>
      <c r="J40" s="155">
        <v>2645</v>
      </c>
      <c r="K40" s="154">
        <f t="shared" si="2"/>
        <v>2645</v>
      </c>
      <c r="L40" s="154">
        <v>21</v>
      </c>
      <c r="M40" s="154">
        <f t="shared" si="3"/>
        <v>0</v>
      </c>
      <c r="N40" s="153">
        <v>0</v>
      </c>
      <c r="O40" s="153">
        <f t="shared" si="4"/>
        <v>0</v>
      </c>
      <c r="P40" s="153">
        <v>0</v>
      </c>
      <c r="Q40" s="153">
        <f t="shared" si="5"/>
        <v>0</v>
      </c>
      <c r="R40" s="154"/>
      <c r="S40" s="154" t="s">
        <v>94</v>
      </c>
      <c r="T40" s="154" t="s">
        <v>95</v>
      </c>
      <c r="U40" s="154">
        <v>0</v>
      </c>
      <c r="V40" s="154">
        <f t="shared" si="6"/>
        <v>0</v>
      </c>
      <c r="W40" s="154"/>
      <c r="X40" s="154" t="s">
        <v>96</v>
      </c>
      <c r="Y40" s="154" t="s">
        <v>97</v>
      </c>
      <c r="Z40" s="146"/>
      <c r="AA40" s="146"/>
      <c r="AB40" s="146"/>
      <c r="AC40" s="146"/>
      <c r="AD40" s="146"/>
      <c r="AE40" s="146"/>
      <c r="AF40" s="146"/>
      <c r="AG40" s="146" t="s">
        <v>98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1">
        <v>34</v>
      </c>
      <c r="B41" s="172" t="s">
        <v>161</v>
      </c>
      <c r="C41" s="178" t="s">
        <v>162</v>
      </c>
      <c r="D41" s="173" t="s">
        <v>93</v>
      </c>
      <c r="E41" s="174">
        <v>1</v>
      </c>
      <c r="F41" s="175"/>
      <c r="G41" s="176">
        <f t="shared" si="0"/>
        <v>0</v>
      </c>
      <c r="H41" s="155">
        <v>0</v>
      </c>
      <c r="I41" s="154">
        <f t="shared" si="1"/>
        <v>0</v>
      </c>
      <c r="J41" s="155">
        <v>2645</v>
      </c>
      <c r="K41" s="154">
        <f t="shared" si="2"/>
        <v>2645</v>
      </c>
      <c r="L41" s="154">
        <v>21</v>
      </c>
      <c r="M41" s="154">
        <f t="shared" si="3"/>
        <v>0</v>
      </c>
      <c r="N41" s="153">
        <v>0</v>
      </c>
      <c r="O41" s="153">
        <f t="shared" si="4"/>
        <v>0</v>
      </c>
      <c r="P41" s="153">
        <v>0</v>
      </c>
      <c r="Q41" s="153">
        <f t="shared" si="5"/>
        <v>0</v>
      </c>
      <c r="R41" s="154"/>
      <c r="S41" s="154" t="s">
        <v>94</v>
      </c>
      <c r="T41" s="154" t="s">
        <v>95</v>
      </c>
      <c r="U41" s="154">
        <v>0</v>
      </c>
      <c r="V41" s="154">
        <f t="shared" si="6"/>
        <v>0</v>
      </c>
      <c r="W41" s="154"/>
      <c r="X41" s="154" t="s">
        <v>96</v>
      </c>
      <c r="Y41" s="154" t="s">
        <v>97</v>
      </c>
      <c r="Z41" s="146"/>
      <c r="AA41" s="146"/>
      <c r="AB41" s="146"/>
      <c r="AC41" s="146"/>
      <c r="AD41" s="146"/>
      <c r="AE41" s="146"/>
      <c r="AF41" s="146"/>
      <c r="AG41" s="146" t="s">
        <v>98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1">
        <v>36</v>
      </c>
      <c r="B42" s="172" t="s">
        <v>163</v>
      </c>
      <c r="C42" s="178" t="s">
        <v>164</v>
      </c>
      <c r="D42" s="173" t="s">
        <v>93</v>
      </c>
      <c r="E42" s="174">
        <v>1</v>
      </c>
      <c r="F42" s="175"/>
      <c r="G42" s="176">
        <f t="shared" si="0"/>
        <v>0</v>
      </c>
      <c r="H42" s="155">
        <v>0</v>
      </c>
      <c r="I42" s="154">
        <f t="shared" si="1"/>
        <v>0</v>
      </c>
      <c r="J42" s="155">
        <v>24553</v>
      </c>
      <c r="K42" s="154">
        <f t="shared" si="2"/>
        <v>24553</v>
      </c>
      <c r="L42" s="154">
        <v>21</v>
      </c>
      <c r="M42" s="154">
        <f t="shared" si="3"/>
        <v>0</v>
      </c>
      <c r="N42" s="153">
        <v>0</v>
      </c>
      <c r="O42" s="153">
        <f t="shared" si="4"/>
        <v>0</v>
      </c>
      <c r="P42" s="153">
        <v>0</v>
      </c>
      <c r="Q42" s="153">
        <f t="shared" si="5"/>
        <v>0</v>
      </c>
      <c r="R42" s="154"/>
      <c r="S42" s="154" t="s">
        <v>94</v>
      </c>
      <c r="T42" s="154" t="s">
        <v>95</v>
      </c>
      <c r="U42" s="154">
        <v>0</v>
      </c>
      <c r="V42" s="154">
        <f t="shared" si="6"/>
        <v>0</v>
      </c>
      <c r="W42" s="154"/>
      <c r="X42" s="154" t="s">
        <v>96</v>
      </c>
      <c r="Y42" s="154" t="s">
        <v>97</v>
      </c>
      <c r="Z42" s="146"/>
      <c r="AA42" s="146"/>
      <c r="AB42" s="146"/>
      <c r="AC42" s="146"/>
      <c r="AD42" s="146"/>
      <c r="AE42" s="146"/>
      <c r="AF42" s="146"/>
      <c r="AG42" s="146" t="s">
        <v>98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71">
        <v>37</v>
      </c>
      <c r="B43" s="172" t="s">
        <v>165</v>
      </c>
      <c r="C43" s="178" t="s">
        <v>166</v>
      </c>
      <c r="D43" s="173" t="s">
        <v>93</v>
      </c>
      <c r="E43" s="174">
        <v>1</v>
      </c>
      <c r="F43" s="175"/>
      <c r="G43" s="176">
        <f t="shared" si="0"/>
        <v>0</v>
      </c>
      <c r="H43" s="155">
        <v>0</v>
      </c>
      <c r="I43" s="154">
        <f t="shared" si="1"/>
        <v>0</v>
      </c>
      <c r="J43" s="155">
        <v>2645</v>
      </c>
      <c r="K43" s="154">
        <f t="shared" si="2"/>
        <v>2645</v>
      </c>
      <c r="L43" s="154">
        <v>21</v>
      </c>
      <c r="M43" s="154">
        <f t="shared" si="3"/>
        <v>0</v>
      </c>
      <c r="N43" s="153">
        <v>0</v>
      </c>
      <c r="O43" s="153">
        <f t="shared" si="4"/>
        <v>0</v>
      </c>
      <c r="P43" s="153">
        <v>0</v>
      </c>
      <c r="Q43" s="153">
        <f t="shared" si="5"/>
        <v>0</v>
      </c>
      <c r="R43" s="154"/>
      <c r="S43" s="154" t="s">
        <v>94</v>
      </c>
      <c r="T43" s="154" t="s">
        <v>95</v>
      </c>
      <c r="U43" s="154">
        <v>0</v>
      </c>
      <c r="V43" s="154">
        <f t="shared" si="6"/>
        <v>0</v>
      </c>
      <c r="W43" s="154"/>
      <c r="X43" s="154" t="s">
        <v>96</v>
      </c>
      <c r="Y43" s="154" t="s">
        <v>97</v>
      </c>
      <c r="Z43" s="146"/>
      <c r="AA43" s="146"/>
      <c r="AB43" s="146"/>
      <c r="AC43" s="146"/>
      <c r="AD43" s="146"/>
      <c r="AE43" s="146"/>
      <c r="AF43" s="146"/>
      <c r="AG43" s="146" t="s">
        <v>98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1">
        <v>38</v>
      </c>
      <c r="B44" s="172" t="s">
        <v>167</v>
      </c>
      <c r="C44" s="178" t="s">
        <v>168</v>
      </c>
      <c r="D44" s="173" t="s">
        <v>93</v>
      </c>
      <c r="E44" s="174">
        <v>1</v>
      </c>
      <c r="F44" s="175"/>
      <c r="G44" s="176">
        <f t="shared" si="0"/>
        <v>0</v>
      </c>
      <c r="H44" s="155">
        <v>0</v>
      </c>
      <c r="I44" s="154">
        <f t="shared" si="1"/>
        <v>0</v>
      </c>
      <c r="J44" s="155">
        <v>2645</v>
      </c>
      <c r="K44" s="154">
        <f t="shared" si="2"/>
        <v>2645</v>
      </c>
      <c r="L44" s="154">
        <v>21</v>
      </c>
      <c r="M44" s="154">
        <f t="shared" si="3"/>
        <v>0</v>
      </c>
      <c r="N44" s="153">
        <v>0</v>
      </c>
      <c r="O44" s="153">
        <f t="shared" si="4"/>
        <v>0</v>
      </c>
      <c r="P44" s="153">
        <v>0</v>
      </c>
      <c r="Q44" s="153">
        <f t="shared" si="5"/>
        <v>0</v>
      </c>
      <c r="R44" s="154"/>
      <c r="S44" s="154" t="s">
        <v>94</v>
      </c>
      <c r="T44" s="154" t="s">
        <v>95</v>
      </c>
      <c r="U44" s="154">
        <v>0</v>
      </c>
      <c r="V44" s="154">
        <f t="shared" si="6"/>
        <v>0</v>
      </c>
      <c r="W44" s="154"/>
      <c r="X44" s="154" t="s">
        <v>96</v>
      </c>
      <c r="Y44" s="154" t="s">
        <v>97</v>
      </c>
      <c r="Z44" s="146"/>
      <c r="AA44" s="146"/>
      <c r="AB44" s="146"/>
      <c r="AC44" s="146"/>
      <c r="AD44" s="146"/>
      <c r="AE44" s="146"/>
      <c r="AF44" s="146"/>
      <c r="AG44" s="146" t="s">
        <v>98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71">
        <v>39</v>
      </c>
      <c r="B45" s="172" t="s">
        <v>169</v>
      </c>
      <c r="C45" s="178" t="s">
        <v>170</v>
      </c>
      <c r="D45" s="173" t="s">
        <v>93</v>
      </c>
      <c r="E45" s="174">
        <v>1</v>
      </c>
      <c r="F45" s="175"/>
      <c r="G45" s="176">
        <f t="shared" si="0"/>
        <v>0</v>
      </c>
      <c r="H45" s="155">
        <v>0</v>
      </c>
      <c r="I45" s="154">
        <f t="shared" si="1"/>
        <v>0</v>
      </c>
      <c r="J45" s="155">
        <v>14375</v>
      </c>
      <c r="K45" s="154">
        <f t="shared" si="2"/>
        <v>14375</v>
      </c>
      <c r="L45" s="154">
        <v>21</v>
      </c>
      <c r="M45" s="154">
        <f t="shared" si="3"/>
        <v>0</v>
      </c>
      <c r="N45" s="153">
        <v>0</v>
      </c>
      <c r="O45" s="153">
        <f t="shared" si="4"/>
        <v>0</v>
      </c>
      <c r="P45" s="153">
        <v>0</v>
      </c>
      <c r="Q45" s="153">
        <f t="shared" si="5"/>
        <v>0</v>
      </c>
      <c r="R45" s="154"/>
      <c r="S45" s="154" t="s">
        <v>94</v>
      </c>
      <c r="T45" s="154" t="s">
        <v>95</v>
      </c>
      <c r="U45" s="154">
        <v>0</v>
      </c>
      <c r="V45" s="154">
        <f t="shared" si="6"/>
        <v>0</v>
      </c>
      <c r="W45" s="154"/>
      <c r="X45" s="154" t="s">
        <v>96</v>
      </c>
      <c r="Y45" s="154" t="s">
        <v>97</v>
      </c>
      <c r="Z45" s="146"/>
      <c r="AA45" s="146"/>
      <c r="AB45" s="146"/>
      <c r="AC45" s="146"/>
      <c r="AD45" s="146"/>
      <c r="AE45" s="146"/>
      <c r="AF45" s="146"/>
      <c r="AG45" s="146" t="s">
        <v>98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1">
        <v>40</v>
      </c>
      <c r="B46" s="172" t="s">
        <v>171</v>
      </c>
      <c r="C46" s="178" t="s">
        <v>172</v>
      </c>
      <c r="D46" s="173" t="s">
        <v>93</v>
      </c>
      <c r="E46" s="174">
        <v>1</v>
      </c>
      <c r="F46" s="175"/>
      <c r="G46" s="176">
        <f t="shared" si="0"/>
        <v>0</v>
      </c>
      <c r="H46" s="155">
        <v>0</v>
      </c>
      <c r="I46" s="154">
        <f t="shared" si="1"/>
        <v>0</v>
      </c>
      <c r="J46" s="155">
        <v>10787</v>
      </c>
      <c r="K46" s="154">
        <f t="shared" si="2"/>
        <v>10787</v>
      </c>
      <c r="L46" s="154">
        <v>21</v>
      </c>
      <c r="M46" s="154">
        <f t="shared" si="3"/>
        <v>0</v>
      </c>
      <c r="N46" s="153">
        <v>0</v>
      </c>
      <c r="O46" s="153">
        <f t="shared" si="4"/>
        <v>0</v>
      </c>
      <c r="P46" s="153">
        <v>0</v>
      </c>
      <c r="Q46" s="153">
        <f t="shared" si="5"/>
        <v>0</v>
      </c>
      <c r="R46" s="154"/>
      <c r="S46" s="154" t="s">
        <v>94</v>
      </c>
      <c r="T46" s="154" t="s">
        <v>95</v>
      </c>
      <c r="U46" s="154">
        <v>0</v>
      </c>
      <c r="V46" s="154">
        <f t="shared" si="6"/>
        <v>0</v>
      </c>
      <c r="W46" s="154"/>
      <c r="X46" s="154" t="s">
        <v>96</v>
      </c>
      <c r="Y46" s="154" t="s">
        <v>97</v>
      </c>
      <c r="Z46" s="146"/>
      <c r="AA46" s="146"/>
      <c r="AB46" s="146"/>
      <c r="AC46" s="146"/>
      <c r="AD46" s="146"/>
      <c r="AE46" s="146"/>
      <c r="AF46" s="146"/>
      <c r="AG46" s="146" t="s">
        <v>98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71">
        <v>41</v>
      </c>
      <c r="B47" s="172" t="s">
        <v>173</v>
      </c>
      <c r="C47" s="178" t="s">
        <v>174</v>
      </c>
      <c r="D47" s="173" t="s">
        <v>93</v>
      </c>
      <c r="E47" s="174">
        <v>1</v>
      </c>
      <c r="F47" s="175"/>
      <c r="G47" s="176">
        <f t="shared" si="0"/>
        <v>0</v>
      </c>
      <c r="H47" s="155">
        <v>0</v>
      </c>
      <c r="I47" s="154">
        <f t="shared" si="1"/>
        <v>0</v>
      </c>
      <c r="J47" s="155">
        <v>10787</v>
      </c>
      <c r="K47" s="154">
        <f t="shared" si="2"/>
        <v>10787</v>
      </c>
      <c r="L47" s="154">
        <v>21</v>
      </c>
      <c r="M47" s="154">
        <f t="shared" si="3"/>
        <v>0</v>
      </c>
      <c r="N47" s="153">
        <v>0</v>
      </c>
      <c r="O47" s="153">
        <f t="shared" si="4"/>
        <v>0</v>
      </c>
      <c r="P47" s="153">
        <v>0</v>
      </c>
      <c r="Q47" s="153">
        <f t="shared" si="5"/>
        <v>0</v>
      </c>
      <c r="R47" s="154"/>
      <c r="S47" s="154" t="s">
        <v>94</v>
      </c>
      <c r="T47" s="154" t="s">
        <v>95</v>
      </c>
      <c r="U47" s="154">
        <v>0</v>
      </c>
      <c r="V47" s="154">
        <f t="shared" si="6"/>
        <v>0</v>
      </c>
      <c r="W47" s="154"/>
      <c r="X47" s="154" t="s">
        <v>96</v>
      </c>
      <c r="Y47" s="154" t="s">
        <v>97</v>
      </c>
      <c r="Z47" s="146"/>
      <c r="AA47" s="146"/>
      <c r="AB47" s="146"/>
      <c r="AC47" s="146"/>
      <c r="AD47" s="146"/>
      <c r="AE47" s="146"/>
      <c r="AF47" s="146"/>
      <c r="AG47" s="146" t="s">
        <v>98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71">
        <v>42</v>
      </c>
      <c r="B48" s="172" t="s">
        <v>175</v>
      </c>
      <c r="C48" s="178" t="s">
        <v>176</v>
      </c>
      <c r="D48" s="173" t="s">
        <v>93</v>
      </c>
      <c r="E48" s="174">
        <v>1</v>
      </c>
      <c r="F48" s="175"/>
      <c r="G48" s="176">
        <f t="shared" si="0"/>
        <v>0</v>
      </c>
      <c r="H48" s="155">
        <v>0</v>
      </c>
      <c r="I48" s="154">
        <f t="shared" si="1"/>
        <v>0</v>
      </c>
      <c r="J48" s="155">
        <v>10787</v>
      </c>
      <c r="K48" s="154">
        <f t="shared" si="2"/>
        <v>10787</v>
      </c>
      <c r="L48" s="154">
        <v>21</v>
      </c>
      <c r="M48" s="154">
        <f t="shared" si="3"/>
        <v>0</v>
      </c>
      <c r="N48" s="153">
        <v>0</v>
      </c>
      <c r="O48" s="153">
        <f t="shared" si="4"/>
        <v>0</v>
      </c>
      <c r="P48" s="153">
        <v>0</v>
      </c>
      <c r="Q48" s="153">
        <f t="shared" si="5"/>
        <v>0</v>
      </c>
      <c r="R48" s="154"/>
      <c r="S48" s="154" t="s">
        <v>94</v>
      </c>
      <c r="T48" s="154" t="s">
        <v>95</v>
      </c>
      <c r="U48" s="154">
        <v>0</v>
      </c>
      <c r="V48" s="154">
        <f t="shared" si="6"/>
        <v>0</v>
      </c>
      <c r="W48" s="154"/>
      <c r="X48" s="154" t="s">
        <v>96</v>
      </c>
      <c r="Y48" s="154" t="s">
        <v>97</v>
      </c>
      <c r="Z48" s="146"/>
      <c r="AA48" s="146"/>
      <c r="AB48" s="146"/>
      <c r="AC48" s="146"/>
      <c r="AD48" s="146"/>
      <c r="AE48" s="146"/>
      <c r="AF48" s="146"/>
      <c r="AG48" s="146" t="s">
        <v>98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71">
        <v>43</v>
      </c>
      <c r="B49" s="172" t="s">
        <v>177</v>
      </c>
      <c r="C49" s="178" t="s">
        <v>178</v>
      </c>
      <c r="D49" s="173" t="s">
        <v>93</v>
      </c>
      <c r="E49" s="174">
        <v>1</v>
      </c>
      <c r="F49" s="175"/>
      <c r="G49" s="176">
        <f t="shared" si="0"/>
        <v>0</v>
      </c>
      <c r="H49" s="155">
        <v>0</v>
      </c>
      <c r="I49" s="154">
        <f t="shared" si="1"/>
        <v>0</v>
      </c>
      <c r="J49" s="155">
        <v>10787</v>
      </c>
      <c r="K49" s="154">
        <f t="shared" si="2"/>
        <v>10787</v>
      </c>
      <c r="L49" s="154">
        <v>21</v>
      </c>
      <c r="M49" s="154">
        <f t="shared" si="3"/>
        <v>0</v>
      </c>
      <c r="N49" s="153">
        <v>0</v>
      </c>
      <c r="O49" s="153">
        <f t="shared" si="4"/>
        <v>0</v>
      </c>
      <c r="P49" s="153">
        <v>0</v>
      </c>
      <c r="Q49" s="153">
        <f t="shared" si="5"/>
        <v>0</v>
      </c>
      <c r="R49" s="154"/>
      <c r="S49" s="154" t="s">
        <v>94</v>
      </c>
      <c r="T49" s="154" t="s">
        <v>95</v>
      </c>
      <c r="U49" s="154">
        <v>0</v>
      </c>
      <c r="V49" s="154">
        <f t="shared" si="6"/>
        <v>0</v>
      </c>
      <c r="W49" s="154"/>
      <c r="X49" s="154" t="s">
        <v>96</v>
      </c>
      <c r="Y49" s="154" t="s">
        <v>97</v>
      </c>
      <c r="Z49" s="146"/>
      <c r="AA49" s="146"/>
      <c r="AB49" s="146"/>
      <c r="AC49" s="146"/>
      <c r="AD49" s="146"/>
      <c r="AE49" s="146"/>
      <c r="AF49" s="146"/>
      <c r="AG49" s="146" t="s">
        <v>98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1">
        <v>44</v>
      </c>
      <c r="B50" s="172" t="s">
        <v>179</v>
      </c>
      <c r="C50" s="178" t="s">
        <v>180</v>
      </c>
      <c r="D50" s="173" t="s">
        <v>93</v>
      </c>
      <c r="E50" s="174">
        <v>2</v>
      </c>
      <c r="F50" s="175"/>
      <c r="G50" s="176">
        <f t="shared" si="0"/>
        <v>0</v>
      </c>
      <c r="H50" s="155">
        <v>0</v>
      </c>
      <c r="I50" s="154">
        <f t="shared" si="1"/>
        <v>0</v>
      </c>
      <c r="J50" s="155">
        <v>2128</v>
      </c>
      <c r="K50" s="154">
        <f t="shared" si="2"/>
        <v>4256</v>
      </c>
      <c r="L50" s="154">
        <v>21</v>
      </c>
      <c r="M50" s="154">
        <f t="shared" si="3"/>
        <v>0</v>
      </c>
      <c r="N50" s="153">
        <v>0</v>
      </c>
      <c r="O50" s="153">
        <f t="shared" si="4"/>
        <v>0</v>
      </c>
      <c r="P50" s="153">
        <v>0</v>
      </c>
      <c r="Q50" s="153">
        <f t="shared" si="5"/>
        <v>0</v>
      </c>
      <c r="R50" s="154"/>
      <c r="S50" s="154" t="s">
        <v>94</v>
      </c>
      <c r="T50" s="154" t="s">
        <v>95</v>
      </c>
      <c r="U50" s="154">
        <v>0</v>
      </c>
      <c r="V50" s="154">
        <f t="shared" si="6"/>
        <v>0</v>
      </c>
      <c r="W50" s="154"/>
      <c r="X50" s="154" t="s">
        <v>96</v>
      </c>
      <c r="Y50" s="154" t="s">
        <v>97</v>
      </c>
      <c r="Z50" s="146"/>
      <c r="AA50" s="146"/>
      <c r="AB50" s="146"/>
      <c r="AC50" s="146"/>
      <c r="AD50" s="146"/>
      <c r="AE50" s="146"/>
      <c r="AF50" s="146"/>
      <c r="AG50" s="146" t="s">
        <v>98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65">
        <v>45</v>
      </c>
      <c r="B51" s="166" t="s">
        <v>181</v>
      </c>
      <c r="C51" s="179" t="s">
        <v>182</v>
      </c>
      <c r="D51" s="167" t="s">
        <v>93</v>
      </c>
      <c r="E51" s="168">
        <v>1</v>
      </c>
      <c r="F51" s="169"/>
      <c r="G51" s="170">
        <f t="shared" si="0"/>
        <v>0</v>
      </c>
      <c r="H51" s="155">
        <v>0</v>
      </c>
      <c r="I51" s="154">
        <f t="shared" si="1"/>
        <v>0</v>
      </c>
      <c r="J51" s="155">
        <v>2875</v>
      </c>
      <c r="K51" s="154">
        <f t="shared" si="2"/>
        <v>2875</v>
      </c>
      <c r="L51" s="154">
        <v>21</v>
      </c>
      <c r="M51" s="154">
        <f t="shared" si="3"/>
        <v>0</v>
      </c>
      <c r="N51" s="153">
        <v>0</v>
      </c>
      <c r="O51" s="153">
        <f t="shared" si="4"/>
        <v>0</v>
      </c>
      <c r="P51" s="153">
        <v>0</v>
      </c>
      <c r="Q51" s="153">
        <f t="shared" si="5"/>
        <v>0</v>
      </c>
      <c r="R51" s="154"/>
      <c r="S51" s="154" t="s">
        <v>94</v>
      </c>
      <c r="T51" s="154" t="s">
        <v>95</v>
      </c>
      <c r="U51" s="154">
        <v>0</v>
      </c>
      <c r="V51" s="154">
        <f t="shared" si="6"/>
        <v>0</v>
      </c>
      <c r="W51" s="154"/>
      <c r="X51" s="154" t="s">
        <v>96</v>
      </c>
      <c r="Y51" s="154" t="s">
        <v>97</v>
      </c>
      <c r="Z51" s="146"/>
      <c r="AA51" s="146"/>
      <c r="AB51" s="146"/>
      <c r="AC51" s="146"/>
      <c r="AD51" s="146"/>
      <c r="AE51" s="146"/>
      <c r="AF51" s="146"/>
      <c r="AG51" s="146" t="s">
        <v>98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3"/>
      <c r="B52" s="4"/>
      <c r="C52" s="180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15</v>
      </c>
      <c r="AF52">
        <v>21</v>
      </c>
      <c r="AG52" t="s">
        <v>75</v>
      </c>
    </row>
    <row r="53" spans="1:60" x14ac:dyDescent="0.2">
      <c r="A53" s="149"/>
      <c r="B53" s="150" t="s">
        <v>31</v>
      </c>
      <c r="C53" s="181"/>
      <c r="D53" s="151"/>
      <c r="E53" s="152"/>
      <c r="F53" s="152"/>
      <c r="G53" s="164">
        <f>G8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183</v>
      </c>
    </row>
    <row r="54" spans="1:60" x14ac:dyDescent="0.2">
      <c r="A54" s="3"/>
      <c r="B54" s="4"/>
      <c r="C54" s="180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">
      <c r="A55" s="3"/>
      <c r="B55" s="4"/>
      <c r="C55" s="180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">
      <c r="A56" s="254" t="s">
        <v>184</v>
      </c>
      <c r="B56" s="254"/>
      <c r="C56" s="255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">
      <c r="A57" s="258"/>
      <c r="B57" s="259"/>
      <c r="C57" s="260"/>
      <c r="D57" s="259"/>
      <c r="E57" s="259"/>
      <c r="F57" s="259"/>
      <c r="G57" s="26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G57" t="s">
        <v>185</v>
      </c>
    </row>
    <row r="58" spans="1:60" x14ac:dyDescent="0.2">
      <c r="A58" s="262"/>
      <c r="B58" s="263"/>
      <c r="C58" s="264"/>
      <c r="D58" s="263"/>
      <c r="E58" s="263"/>
      <c r="F58" s="263"/>
      <c r="G58" s="26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">
      <c r="A59" s="262"/>
      <c r="B59" s="263"/>
      <c r="C59" s="264"/>
      <c r="D59" s="263"/>
      <c r="E59" s="263"/>
      <c r="F59" s="263"/>
      <c r="G59" s="26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">
      <c r="A60" s="262"/>
      <c r="B60" s="263"/>
      <c r="C60" s="264"/>
      <c r="D60" s="263"/>
      <c r="E60" s="263"/>
      <c r="F60" s="263"/>
      <c r="G60" s="265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A61" s="266"/>
      <c r="B61" s="267"/>
      <c r="C61" s="268"/>
      <c r="D61" s="267"/>
      <c r="E61" s="267"/>
      <c r="F61" s="267"/>
      <c r="G61" s="26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A62" s="3"/>
      <c r="B62" s="4"/>
      <c r="C62" s="180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ht="76.5" x14ac:dyDescent="0.2">
      <c r="A63" s="186" t="s">
        <v>187</v>
      </c>
      <c r="B63" s="187"/>
      <c r="C63" s="188"/>
      <c r="D63" s="189"/>
      <c r="E63" s="186"/>
      <c r="F63" s="190"/>
      <c r="G63" s="190"/>
      <c r="H63" s="190"/>
      <c r="I63" s="191"/>
    </row>
    <row r="64" spans="1:60" x14ac:dyDescent="0.2">
      <c r="A64" s="256" t="s">
        <v>190</v>
      </c>
      <c r="B64" s="256"/>
      <c r="C64" s="256"/>
      <c r="D64" s="256"/>
      <c r="E64" s="256"/>
      <c r="F64" s="256"/>
      <c r="G64" s="256"/>
      <c r="H64" s="256"/>
      <c r="I64" s="256"/>
    </row>
    <row r="65" spans="1:9" x14ac:dyDescent="0.2">
      <c r="A65" s="257" t="s">
        <v>191</v>
      </c>
      <c r="B65" s="257"/>
      <c r="C65" s="257"/>
      <c r="D65" s="257"/>
      <c r="E65" s="257"/>
      <c r="F65" s="257"/>
      <c r="G65" s="257"/>
      <c r="H65" s="257"/>
      <c r="I65" s="257"/>
    </row>
    <row r="66" spans="1:9" x14ac:dyDescent="0.2">
      <c r="A66" s="257" t="s">
        <v>188</v>
      </c>
      <c r="B66" s="257"/>
      <c r="C66" s="257"/>
      <c r="D66" s="257"/>
      <c r="E66" s="257"/>
      <c r="F66" s="257"/>
      <c r="G66" s="257"/>
      <c r="H66" s="257"/>
      <c r="I66" s="257"/>
    </row>
    <row r="67" spans="1:9" x14ac:dyDescent="0.2">
      <c r="A67" s="257" t="s">
        <v>189</v>
      </c>
      <c r="B67" s="257"/>
      <c r="C67" s="257"/>
      <c r="D67" s="257"/>
      <c r="E67" s="257"/>
      <c r="F67" s="257"/>
      <c r="G67" s="257"/>
      <c r="H67" s="257"/>
      <c r="I67" s="257"/>
    </row>
    <row r="68" spans="1:9" x14ac:dyDescent="0.2">
      <c r="B68" s="52"/>
      <c r="C68" s="52"/>
      <c r="D68" s="52"/>
    </row>
    <row r="69" spans="1:9" x14ac:dyDescent="0.2">
      <c r="D69" s="10"/>
    </row>
    <row r="70" spans="1:9" x14ac:dyDescent="0.2">
      <c r="D70" s="10"/>
    </row>
    <row r="71" spans="1:9" x14ac:dyDescent="0.2">
      <c r="D71" s="10"/>
    </row>
    <row r="72" spans="1:9" x14ac:dyDescent="0.2">
      <c r="D72" s="10"/>
    </row>
    <row r="73" spans="1:9" x14ac:dyDescent="0.2">
      <c r="D73" s="10"/>
    </row>
    <row r="74" spans="1:9" x14ac:dyDescent="0.2">
      <c r="D74" s="10"/>
    </row>
    <row r="75" spans="1:9" x14ac:dyDescent="0.2">
      <c r="D75" s="10"/>
    </row>
    <row r="76" spans="1:9" x14ac:dyDescent="0.2">
      <c r="D76" s="10"/>
    </row>
    <row r="77" spans="1:9" x14ac:dyDescent="0.2">
      <c r="D77" s="10"/>
    </row>
    <row r="78" spans="1:9" x14ac:dyDescent="0.2">
      <c r="D78" s="10"/>
    </row>
    <row r="79" spans="1:9" x14ac:dyDescent="0.2">
      <c r="D79" s="10"/>
    </row>
    <row r="80" spans="1:9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sheetProtection algorithmName="SHA-512" hashValue="4iSWkdhoaOcI8uXEK5XIHH2mDFocb0Ck5t61mufOYN99BGX2aznnyc6gb6fnp0I6nkG45heaeQrkdcRl3DIPUg==" saltValue="zFut9QOtDFA0VSFoNVzY1g==" spinCount="100000" sheet="1" objects="1" scenarios="1"/>
  <mergeCells count="10">
    <mergeCell ref="A64:I64"/>
    <mergeCell ref="A65:I65"/>
    <mergeCell ref="A66:I66"/>
    <mergeCell ref="A67:I67"/>
    <mergeCell ref="A57:G61"/>
    <mergeCell ref="A1:G1"/>
    <mergeCell ref="C2:G2"/>
    <mergeCell ref="C3:G3"/>
    <mergeCell ref="C4:G4"/>
    <mergeCell ref="A56:C5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38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38 01 Pol'!Názvy_tisku</vt:lpstr>
      <vt:lpstr>oadresa</vt:lpstr>
      <vt:lpstr>Stavba!Objednatel</vt:lpstr>
      <vt:lpstr>Stavba!Objekt</vt:lpstr>
      <vt:lpstr>'SO 38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2023-11-21T11:34:04Z</dcterms:modified>
</cp:coreProperties>
</file>