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nvestice\Investiční akce\akce 2021\Polanka\Zadavaci_rizeni_2023_areal\03_ZD\02_Soupis_stavebnich_praci_dodavek_a_sluzeb\"/>
    </mc:Choice>
  </mc:AlternateContent>
  <bookViews>
    <workbookView xWindow="-105" yWindow="-105" windowWidth="23250" windowHeight="12450" activeTab="1"/>
  </bookViews>
  <sheets>
    <sheet name="Pokyny pro vyplnění" sheetId="11" r:id="rId1"/>
    <sheet name="Stavba" sheetId="1" r:id="rId2"/>
    <sheet name="VzorPolozky" sheetId="10" state="hidden" r:id="rId3"/>
    <sheet name="SO 01 SO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SO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SO 01 Pol'!$A$1:$Y$132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1" i="12" l="1"/>
  <c r="Q31" i="12"/>
  <c r="O31" i="12"/>
  <c r="K31" i="12"/>
  <c r="I31" i="12"/>
  <c r="G31" i="12"/>
  <c r="M31" i="12" s="1"/>
  <c r="G9" i="12"/>
  <c r="I9" i="12"/>
  <c r="K9" i="12"/>
  <c r="O9" i="12"/>
  <c r="Q9" i="12"/>
  <c r="V9" i="12"/>
  <c r="G11" i="12"/>
  <c r="M11" i="12" s="1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6" i="12"/>
  <c r="M16" i="12" s="1"/>
  <c r="I16" i="12"/>
  <c r="K16" i="12"/>
  <c r="O16" i="12"/>
  <c r="Q16" i="12"/>
  <c r="V16" i="12"/>
  <c r="G19" i="12"/>
  <c r="M19" i="12" s="1"/>
  <c r="I19" i="12"/>
  <c r="K19" i="12"/>
  <c r="O19" i="12"/>
  <c r="Q19" i="12"/>
  <c r="V19" i="12"/>
  <c r="G22" i="12"/>
  <c r="M22" i="12" s="1"/>
  <c r="I22" i="12"/>
  <c r="K22" i="12"/>
  <c r="O22" i="12"/>
  <c r="Q22" i="12"/>
  <c r="V22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2" i="12"/>
  <c r="M32" i="12" s="1"/>
  <c r="I32" i="12"/>
  <c r="K32" i="12"/>
  <c r="O32" i="12"/>
  <c r="Q32" i="12"/>
  <c r="V32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7" i="12"/>
  <c r="M47" i="12" s="1"/>
  <c r="I47" i="12"/>
  <c r="K47" i="12"/>
  <c r="O47" i="12"/>
  <c r="Q47" i="12"/>
  <c r="V47" i="12"/>
  <c r="G49" i="12"/>
  <c r="M49" i="12" s="1"/>
  <c r="I49" i="12"/>
  <c r="K49" i="12"/>
  <c r="O49" i="12"/>
  <c r="Q49" i="12"/>
  <c r="V49" i="12"/>
  <c r="G53" i="12"/>
  <c r="M53" i="12" s="1"/>
  <c r="I53" i="12"/>
  <c r="K53" i="12"/>
  <c r="O53" i="12"/>
  <c r="Q53" i="12"/>
  <c r="V53" i="12"/>
  <c r="G55" i="12"/>
  <c r="M55" i="12" s="1"/>
  <c r="I55" i="12"/>
  <c r="K55" i="12"/>
  <c r="O55" i="12"/>
  <c r="Q55" i="12"/>
  <c r="V55" i="12"/>
  <c r="G65" i="12"/>
  <c r="M65" i="12" s="1"/>
  <c r="I65" i="12"/>
  <c r="K65" i="12"/>
  <c r="O65" i="12"/>
  <c r="Q65" i="12"/>
  <c r="V65" i="12"/>
  <c r="G67" i="12"/>
  <c r="M67" i="12" s="1"/>
  <c r="I67" i="12"/>
  <c r="K67" i="12"/>
  <c r="O67" i="12"/>
  <c r="Q67" i="12"/>
  <c r="V67" i="12"/>
  <c r="G70" i="12"/>
  <c r="M70" i="12" s="1"/>
  <c r="I70" i="12"/>
  <c r="K70" i="12"/>
  <c r="O70" i="12"/>
  <c r="Q70" i="12"/>
  <c r="V70" i="12"/>
  <c r="G72" i="12"/>
  <c r="M72" i="12" s="1"/>
  <c r="I72" i="12"/>
  <c r="K72" i="12"/>
  <c r="O72" i="12"/>
  <c r="Q72" i="12"/>
  <c r="V72" i="12"/>
  <c r="G74" i="12"/>
  <c r="M74" i="12" s="1"/>
  <c r="I74" i="12"/>
  <c r="K74" i="12"/>
  <c r="O74" i="12"/>
  <c r="Q74" i="12"/>
  <c r="V74" i="12"/>
  <c r="G77" i="12"/>
  <c r="M77" i="12" s="1"/>
  <c r="I77" i="12"/>
  <c r="K77" i="12"/>
  <c r="O77" i="12"/>
  <c r="Q77" i="12"/>
  <c r="V77" i="12"/>
  <c r="G81" i="12"/>
  <c r="M81" i="12" s="1"/>
  <c r="I81" i="12"/>
  <c r="K81" i="12"/>
  <c r="O81" i="12"/>
  <c r="Q81" i="12"/>
  <c r="V81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2" i="12"/>
  <c r="M92" i="12" s="1"/>
  <c r="I92" i="12"/>
  <c r="K92" i="12"/>
  <c r="O92" i="12"/>
  <c r="Q92" i="12"/>
  <c r="V92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9" i="12"/>
  <c r="M119" i="12" s="1"/>
  <c r="I119" i="12"/>
  <c r="K119" i="12"/>
  <c r="O119" i="12"/>
  <c r="Q119" i="12"/>
  <c r="V119" i="12"/>
  <c r="AE122" i="12"/>
  <c r="F39" i="1" s="1"/>
  <c r="I20" i="1"/>
  <c r="I19" i="1"/>
  <c r="I18" i="1"/>
  <c r="I17" i="1"/>
  <c r="J28" i="1"/>
  <c r="J26" i="1"/>
  <c r="G38" i="1"/>
  <c r="F38" i="1"/>
  <c r="J23" i="1"/>
  <c r="J24" i="1"/>
  <c r="J25" i="1"/>
  <c r="J27" i="1"/>
  <c r="E24" i="1"/>
  <c r="E26" i="1"/>
  <c r="G91" i="12" l="1"/>
  <c r="I54" i="1" s="1"/>
  <c r="I36" i="12"/>
  <c r="O8" i="12"/>
  <c r="F40" i="1"/>
  <c r="F42" i="1"/>
  <c r="G23" i="1" s="1"/>
  <c r="A23" i="1" s="1"/>
  <c r="V36" i="12"/>
  <c r="Q8" i="12"/>
  <c r="O36" i="12"/>
  <c r="K8" i="12"/>
  <c r="O91" i="12"/>
  <c r="I8" i="12"/>
  <c r="F41" i="1"/>
  <c r="K36" i="12"/>
  <c r="G8" i="12"/>
  <c r="I91" i="12"/>
  <c r="AF122" i="12"/>
  <c r="V91" i="12"/>
  <c r="K91" i="12"/>
  <c r="Q91" i="12"/>
  <c r="Q36" i="12"/>
  <c r="G36" i="12"/>
  <c r="I53" i="1" s="1"/>
  <c r="V8" i="12"/>
  <c r="M91" i="12"/>
  <c r="M36" i="12"/>
  <c r="M9" i="12"/>
  <c r="M8" i="12" s="1"/>
  <c r="G122" i="12" l="1"/>
  <c r="I52" i="1"/>
  <c r="G41" i="1"/>
  <c r="H41" i="1" s="1"/>
  <c r="I41" i="1" s="1"/>
  <c r="G40" i="1"/>
  <c r="H40" i="1" s="1"/>
  <c r="I40" i="1" s="1"/>
  <c r="G39" i="1"/>
  <c r="G24" i="1"/>
  <c r="A24" i="1"/>
  <c r="G42" i="1" l="1"/>
  <c r="H39" i="1"/>
  <c r="H42" i="1" s="1"/>
  <c r="I16" i="1"/>
  <c r="I21" i="1" s="1"/>
  <c r="I55" i="1"/>
  <c r="J54" i="1" l="1"/>
  <c r="J53" i="1"/>
  <c r="J52" i="1"/>
  <c r="I39" i="1"/>
  <c r="I42" i="1" s="1"/>
  <c r="G25" i="1"/>
  <c r="G28" i="1"/>
  <c r="A25" i="1" l="1"/>
  <c r="J55" i="1"/>
  <c r="J41" i="1"/>
  <c r="J40" i="1"/>
  <c r="J39" i="1"/>
  <c r="J42" i="1" l="1"/>
  <c r="G26" i="1"/>
  <c r="A27" i="1" s="1"/>
  <c r="A26" i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Libuse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<sst xmlns="http://schemas.openxmlformats.org/spreadsheetml/2006/main" count="647" uniqueCount="275">
  <si>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</si>
  <si>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</si>
  <si>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</si>
  <si>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</si>
  <si>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</si>
  <si>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</si>
  <si>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</si>
  <si>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</si>
  <si>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</si>
  <si>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</si>
  <si>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</si>
  <si>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</si>
  <si>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</si>
  <si>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</si>
  <si>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</si>
  <si>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</si>
  <si>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</si>
  <si>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</si>
  <si>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</si>
  <si>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</si>
  <si>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</si>
  <si>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</si>
  <si>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</si>
  <si>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</si>
  <si>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</si>
  <si>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</si>
  <si>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</si>
  <si>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</si>
  <si>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</si>
  <si>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</si>
  <si>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</si>
  <si>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</si>
  <si>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</si>
  <si>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</si>
  <si>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</si>
  <si>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</si>
  <si>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</si>
  <si>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</si>
  <si>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</si>
  <si>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</si>
  <si>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</si>
  <si>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</si>
  <si>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</si>
  <si>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01</t>
  </si>
  <si>
    <t>Příprava území a bourací práce</t>
  </si>
  <si>
    <t>PŘÍPRAVA ÚZEMÍ A BOURACÍ PRÁCE</t>
  </si>
  <si>
    <t>Objekt:</t>
  </si>
  <si>
    <t>Rozpočet:</t>
  </si>
  <si>
    <t>Rekonstrukce a rozvoj koupaliště Polanka</t>
  </si>
  <si>
    <t>Stavba</t>
  </si>
  <si>
    <t>Celkem za stavbu</t>
  </si>
  <si>
    <t>CZK</t>
  </si>
  <si>
    <t>#POPS</t>
  </si>
  <si>
    <t>Popis stavby: SO 01 - Rekonstrukce a rozvoj koupaliště Polanka</t>
  </si>
  <si>
    <t>#POPO</t>
  </si>
  <si>
    <t>Popis objektu: SO 01 - PŘÍPRAVA ÚZEMÍ A BOURACÍ PRÁCE</t>
  </si>
  <si>
    <t>#POPR</t>
  </si>
  <si>
    <t>Popis rozpočtu: SO 01 - Příprava území a bourací práce</t>
  </si>
  <si>
    <t>Rekapitulace dílů</t>
  </si>
  <si>
    <t>Typ dílu</t>
  </si>
  <si>
    <t>1</t>
  </si>
  <si>
    <t>Zemní práce</t>
  </si>
  <si>
    <t>96</t>
  </si>
  <si>
    <t>Bourání konstrukcí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</si>
  <si>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</si>
  <si>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</si>
  <si>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</si>
  <si>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</si>
  <si>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</si>
  <si>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</si>
  <si>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</si>
  <si>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</si>
  <si>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</si>
  <si>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</si>
  <si>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</si>
  <si>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</si>
  <si>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</si>
  <si>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</si>
  <si>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</si>
  <si>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</si>
  <si>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</si>
  <si>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</si>
  <si>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</si>
  <si>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</si>
  <si>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</si>
  <si>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</si>
  <si>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</si>
  <si>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</si>
  <si>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</si>
  <si>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</si>
  <si>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</si>
  <si>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</si>
  <si>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</si>
  <si>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</si>
  <si>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</si>
  <si>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</si>
  <si>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</si>
  <si>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122201103R00</t>
  </si>
  <si>
    <t>Odkopávky nezapažené v hor. 3 do 10000 m3</t>
  </si>
  <si>
    <t>m3</t>
  </si>
  <si>
    <t>RTS 23/ II</t>
  </si>
  <si>
    <t>RTS 23/ I</t>
  </si>
  <si>
    <t>Práce</t>
  </si>
  <si>
    <t>Běžná</t>
  </si>
  <si>
    <t>POL1_</t>
  </si>
  <si>
    <t>5841,28*0,42</t>
  </si>
  <si>
    <t>VV</t>
  </si>
  <si>
    <t>122201109R00</t>
  </si>
  <si>
    <t>Příplatek za lepivost - odkopávky v hor. 3</t>
  </si>
  <si>
    <t>Odkaz na mn. položky pořadí 1 : 2453,33760</t>
  </si>
  <si>
    <t>110007330R00</t>
  </si>
  <si>
    <t>Odstranění písku z pískoviště</t>
  </si>
  <si>
    <t>Vlastní</t>
  </si>
  <si>
    <t>Indiv</t>
  </si>
  <si>
    <t>pískoviště : 9,5*9,15*0,5</t>
  </si>
  <si>
    <t>bazén vysypaný pískem : 3,14*2,4*2,4*0,5</t>
  </si>
  <si>
    <t>162201101R00</t>
  </si>
  <si>
    <t>Vodorovné přemístění výkopku z hor.1-4 do 20 m</t>
  </si>
  <si>
    <t>Odkaz na mn. položky pořadí 3 : 52,50570</t>
  </si>
  <si>
    <t>174101101R00</t>
  </si>
  <si>
    <t>Zásyp jam, rýh, šachet se zhutněním</t>
  </si>
  <si>
    <t>včetně strojního přemístění materiálu pro zásyp ze vzdálenosti do 10 m od okraje zásypu</t>
  </si>
  <si>
    <t>POP</t>
  </si>
  <si>
    <t>4,8*8,2*2</t>
  </si>
  <si>
    <t>167101101R00</t>
  </si>
  <si>
    <t>Nakládání výkopku z hor.1-4 v množství do 100 m3</t>
  </si>
  <si>
    <t>Odkaz na mn. položky pořadí 4 : 2505,84330</t>
  </si>
  <si>
    <t>Odkaz na mn. položky pořadí 5 : 78,72000*-1</t>
  </si>
  <si>
    <t>162701105R00</t>
  </si>
  <si>
    <t>Vodorovné přemístění výkopku z hor.1-4 do 10000 m</t>
  </si>
  <si>
    <t>162701109R00</t>
  </si>
  <si>
    <t>Příplatek k vod. přemístění hor.1-4 za další 1 km</t>
  </si>
  <si>
    <t>Odkaz na mn. položky pořadí 7 : 2427,12330*10</t>
  </si>
  <si>
    <t>199000002R00</t>
  </si>
  <si>
    <t>Poplatek za skládku horniny 1- 4</t>
  </si>
  <si>
    <t>111201101R00</t>
  </si>
  <si>
    <t>Odstranění křovin i s kořeny na ploše do 1000 m2</t>
  </si>
  <si>
    <t>m2</t>
  </si>
  <si>
    <t>živý plot : 119,5*1,2</t>
  </si>
  <si>
    <t>112201101R00</t>
  </si>
  <si>
    <t>Odstranění pařezů pod úrovní, o průměru 10 - 30 cm</t>
  </si>
  <si>
    <t>kus</t>
  </si>
  <si>
    <t>lavička : 2</t>
  </si>
  <si>
    <t>111000000R00</t>
  </si>
  <si>
    <t>960000007R00</t>
  </si>
  <si>
    <t>Odstranění pokladny 3,88x2,345m vč odvozu a likvidace</t>
  </si>
  <si>
    <t>kpl</t>
  </si>
  <si>
    <t>960000008R00</t>
  </si>
  <si>
    <t>Odstranění turniketu vč odvozu a likvidace</t>
  </si>
  <si>
    <t>960000006R00</t>
  </si>
  <si>
    <t>Odstranění kiosku vč odvozu a likvidace</t>
  </si>
  <si>
    <t>960000002R00</t>
  </si>
  <si>
    <t>Demontáž hliníkové vany plaveckého bazénu včetně odvozu a likvidace</t>
  </si>
  <si>
    <t>960000003R00</t>
  </si>
  <si>
    <t>Odstranění kovového brodítka vč. nerez zábradlí a sprchy - rozměr brodítka 2,25x2,25m vč. odvozu likvidace</t>
  </si>
  <si>
    <t>960000004R00</t>
  </si>
  <si>
    <t>Odstranění tobogánu a pilonů vč. odvozu a likvidace</t>
  </si>
  <si>
    <t>960000005R00</t>
  </si>
  <si>
    <t>113108416R00</t>
  </si>
  <si>
    <t>Odstranění asfaltové vrstvy pl.nad 50 m2, tl.16 cm</t>
  </si>
  <si>
    <t>plocha hřiště : 480</t>
  </si>
  <si>
    <t>113109416R00</t>
  </si>
  <si>
    <t>Odstranění betonového krytu pl.nad 50 m2,  tl. 16 cm</t>
  </si>
  <si>
    <t>416</t>
  </si>
  <si>
    <t>965081923R00</t>
  </si>
  <si>
    <t>Bourání dlažeb beton.,tl.40 mm, pl.nad 1 m2</t>
  </si>
  <si>
    <t>1203+34+48+513+57,6</t>
  </si>
  <si>
    <t>2195</t>
  </si>
  <si>
    <t>9+10</t>
  </si>
  <si>
    <t>113201111R00</t>
  </si>
  <si>
    <t>Vytrhání obrubníků chodníkových a parkových</t>
  </si>
  <si>
    <t>m</t>
  </si>
  <si>
    <t>75+20+98+34+125+120+8+5+15+9+60</t>
  </si>
  <si>
    <t>962052211R01</t>
  </si>
  <si>
    <t>Bourání  železobetonových konstrukcí</t>
  </si>
  <si>
    <t>prahy pod bazeném - předpoklad : 1*1*1*20</t>
  </si>
  <si>
    <t>patky tobogan : 1,6*1,6*0,6+1,6*1,4*0,6</t>
  </si>
  <si>
    <t>pískoviště : 9,5*9,15*0,2+(9,5+9,15)*2*0,8+9,5*1,2*0,2+1,8*0,8*1,2</t>
  </si>
  <si>
    <t>bazén vysypaný pískem : 3,14*2,4*2,4*0,2+2*3,14*2,4*0,8*0,2</t>
  </si>
  <si>
    <t>dojezdový bazen : 10*6*0,3+6*1,07*0,3+8,45*1,5*2*0,3+1,37*0,3*6+0,2*6*1,07+1,52*6*0,08</t>
  </si>
  <si>
    <t>neplavecký bazen : 25*12,5*0,3+(25+12,5)*0,2*1</t>
  </si>
  <si>
    <t>brouzdaliště : 4,35*4,38*0,2+(4,35+4,38)*2*0,2*0,5</t>
  </si>
  <si>
    <t>skokánky u plaveckého bazénu : 21*0,5*0,4</t>
  </si>
  <si>
    <t>podzemní nádrž : (2,4+2,4)*0,3*2+2,4*2,4*0,3</t>
  </si>
  <si>
    <t>963051113R00</t>
  </si>
  <si>
    <t>Bourání ŽB stropů deskových tl. nad 8 cm</t>
  </si>
  <si>
    <t>septik : 4,8*8,2*0,3</t>
  </si>
  <si>
    <t>961044111R00</t>
  </si>
  <si>
    <t>Bourání základů z betonu prostého</t>
  </si>
  <si>
    <t>zídka, truhlíky : (20+6)*0,6*0,6</t>
  </si>
  <si>
    <t>betonový základ : 0,4*0,9*202+0,4*0,9*50</t>
  </si>
  <si>
    <t>962032231R00</t>
  </si>
  <si>
    <t>Bourání zdiva z cihel pálených na MVC</t>
  </si>
  <si>
    <t>(20+6)*1*0,5</t>
  </si>
  <si>
    <t>961044111R02</t>
  </si>
  <si>
    <t>Bourání schodiště z betonu prostého</t>
  </si>
  <si>
    <t>1*1*2,8/2</t>
  </si>
  <si>
    <t>767911822R00</t>
  </si>
  <si>
    <t>Demontáž drátěného pletiva výšky do 2,0 m</t>
  </si>
  <si>
    <t>42,5</t>
  </si>
  <si>
    <t>86</t>
  </si>
  <si>
    <t>960000001R00</t>
  </si>
  <si>
    <t>Vybourání ocelových sloupků</t>
  </si>
  <si>
    <t>hřiště : 4</t>
  </si>
  <si>
    <t>sloupky a řetízek okolo bazénu : 202/2</t>
  </si>
  <si>
    <t>sloupky oplocení : 10+30</t>
  </si>
  <si>
    <t>762962810R01</t>
  </si>
  <si>
    <t>Demontáž.oplocení z prken + sloupky</t>
  </si>
  <si>
    <t>25</t>
  </si>
  <si>
    <t>960000010R00</t>
  </si>
  <si>
    <t>Demontáž zábradlí k bazénovým schůdkům</t>
  </si>
  <si>
    <t>960000011R00</t>
  </si>
  <si>
    <t>Demontáž oplocení tobogánu</t>
  </si>
  <si>
    <t>960000012R00</t>
  </si>
  <si>
    <t>Demontáž ocelové konstrukce zakrytí podzemní nádrže 2,4x2,4m</t>
  </si>
  <si>
    <t>960000013R00</t>
  </si>
  <si>
    <t>Demontáž kovového roštu přetékacího žlábku</t>
  </si>
  <si>
    <t>50*2+(25+12,5)*2</t>
  </si>
  <si>
    <t>96000015R00</t>
  </si>
  <si>
    <t>Odbourání lektropilířku u tobogánu</t>
  </si>
  <si>
    <t>767920840R00</t>
  </si>
  <si>
    <t>Demontáž vrat k oplocení plochy do 10 m2</t>
  </si>
  <si>
    <t>96000016R00</t>
  </si>
  <si>
    <t>Demontáž laviček - pevné osazení v zemi</t>
  </si>
  <si>
    <t>979082111R00</t>
  </si>
  <si>
    <t>Vnitrostaveništní doprava suti do 10 m</t>
  </si>
  <si>
    <t>t</t>
  </si>
  <si>
    <t>Odkaz na dem. hmot. položky pořadí 21 : 168,96000</t>
  </si>
  <si>
    <t>Odkaz na dem. hmot. položky pořadí 22 : 159,74400</t>
  </si>
  <si>
    <t>Odkaz na dem. hmot. položky pořadí 23 : 447,65600</t>
  </si>
  <si>
    <t>Odkaz na dem. hmot. položky pořadí 24 : 125,18000</t>
  </si>
  <si>
    <t>Odkaz na dem. hmot. položky pořadí 25 : 546,64080</t>
  </si>
  <si>
    <t>Odkaz na dem. hmot. položky pořadí 26 : 28,33920</t>
  </si>
  <si>
    <t>Odkaz na dem. hmot. položky pořadí 27 : 200,16000</t>
  </si>
  <si>
    <t>Odkaz na dem. hmot. položky pořadí 28 : 23,40000</t>
  </si>
  <si>
    <t>Odkaz na dem. hmot. položky pořadí 29 : 2,80000</t>
  </si>
  <si>
    <t>Odkaz na dem. hmot. položky pořadí 30 : 0,31868</t>
  </si>
  <si>
    <t>Odkaz na dem. hmot. položky pořadí 31 : 0,72500</t>
  </si>
  <si>
    <t>Odkaz na dem. hmot. položky pořadí 32 : 1,75000</t>
  </si>
  <si>
    <t>Odkaz na dem. hmot. položky pořadí 33 : 0,05000</t>
  </si>
  <si>
    <t>Odkaz na dem. hmot. položky pořadí 34 : 0,02000</t>
  </si>
  <si>
    <t>Odkaz na dem. hmot. položky pořadí 35 : 0,10000</t>
  </si>
  <si>
    <t>Odkaz na dem. hmot. položky pořadí 36 : 0,17500</t>
  </si>
  <si>
    <t>Odkaz na dem. hmot. položky pořadí 37 : 0,20000</t>
  </si>
  <si>
    <t>Odkaz na dem. hmot. položky pořadí 38 : 0,28500</t>
  </si>
  <si>
    <t>Odkaz na dem. hmot. položky pořadí 39 : 0,24000</t>
  </si>
  <si>
    <t>979095312R00</t>
  </si>
  <si>
    <t>Naložení a složení suti</t>
  </si>
  <si>
    <t>979082213R00</t>
  </si>
  <si>
    <t>Vodorovná doprava suti po suchu do 1 km</t>
  </si>
  <si>
    <t>979082219R00</t>
  </si>
  <si>
    <t>Příplatek za dopravu suti po suchu za další 1 km</t>
  </si>
  <si>
    <t>979093111R00</t>
  </si>
  <si>
    <t>Uložení suti na skládku bez zhutnění</t>
  </si>
  <si>
    <t>979990107R00</t>
  </si>
  <si>
    <t>Poplatek za skládku suti - směs betonu,cihel,dřeva</t>
  </si>
  <si>
    <t>Odkaz na mn. položky pořadí 44 : 1706,74368</t>
  </si>
  <si>
    <t>Odkaz na mn. položky pořadí 46 : 168,96000*-1</t>
  </si>
  <si>
    <t>979990261R00</t>
  </si>
  <si>
    <t>Poplatek za uložení asfaltové směsi obsahující dehet</t>
  </si>
  <si>
    <t>SUM</t>
  </si>
  <si>
    <t>Poznámky uchazeče k zadání</t>
  </si>
  <si>
    <t>POPUZIV</t>
  </si>
  <si>
    <t>END</t>
  </si>
  <si>
    <t>Zhotovitel zajistí na svůj náklad demontáž, odvoz a likvidaci hliníkové vany plaveckého bazénu. Odvoz hliníku k likvidaci provede zhotovitel jménem objednatele do kovošrotu do vzdálenosti 4 km. Dodací listy kovošrot vystaví ve prospěch objednatele a zašle přímo objednateli. Cena za výkup hliníku je příjmem objednatele. předpoklad tl. Vany 10mm : ((55+21)*2*1,8*0,01+55*21*0,01)*2700/1000 - 38,57220 t</t>
  </si>
  <si>
    <t>Uskladnění herních prvků pro budoucí použití na jiném místě v areálu</t>
  </si>
  <si>
    <t>Poznámka:</t>
  </si>
  <si>
    <t xml:space="preserve">V případě použití jiných než doporučených výrobků musí tyto periferie splňovat požadované standardy či vyšší, a měly by být schváleny projektantem. </t>
  </si>
  <si>
    <t>Případné záměny musí být změny zapracované do projektové dokumentace skutečného provedení.</t>
  </si>
  <si>
    <t>Pokud je v soupisu prací odkaz na normy nebo technické dokumenty umožňuje zadavatel nabídnout rovnocenné řešení dle §89 a §90 zákona 134/2016sb. Zákon o zadávání veřejných zakázek</t>
  </si>
  <si>
    <t xml:space="preserve">Pokud jsou v seznamu uvedeny konkrétní výrobky, slouží pro popis požadovaného standardu a nezakládají povinnost dodavatele tyto výrobky použít. </t>
  </si>
  <si>
    <t>112101104R00</t>
  </si>
  <si>
    <t>Kácení stromů listnatých/jehličnatých o průměru kmene do 100 cm</t>
  </si>
  <si>
    <t>Likvidace vykácených stromů, pařezů a keřů včetně odvozu</t>
  </si>
  <si>
    <t>soubor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</si>
</sst>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i/>
      <sz val="8"/>
      <color rgb="FF0070C0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20" fillId="0" borderId="0"/>
    <xf numFmtId="0" fontId="1" fillId="0" borderId="0"/>
  </cellStyleXfs>
  <cellXfs count="28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4" fontId="3" fillId="3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5" fillId="3" borderId="0" xfId="0" applyNumberFormat="1" applyFont="1" applyFill="1" applyAlignment="1">
      <alignment vertical="top" shrinkToFit="1"/>
    </xf>
    <xf numFmtId="4" fontId="5" fillId="3" borderId="0" xfId="0" applyNumberFormat="1" applyFont="1" applyFill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49" fontId="16" fillId="0" borderId="47" xfId="0" applyNumberFormat="1" applyFont="1" applyBorder="1" applyAlignment="1">
      <alignment vertical="top"/>
    </xf>
    <xf numFmtId="49" fontId="16" fillId="0" borderId="47" xfId="0" applyNumberFormat="1" applyFont="1" applyBorder="1" applyAlignment="1">
      <alignment horizontal="left" vertical="top" wrapText="1"/>
    </xf>
    <xf numFmtId="0" fontId="16" fillId="0" borderId="47" xfId="0" applyFont="1" applyBorder="1" applyAlignment="1">
      <alignment vertical="top"/>
    </xf>
    <xf numFmtId="0" fontId="16" fillId="0" borderId="47" xfId="0" applyFont="1" applyBorder="1" applyAlignment="1">
      <alignment horizontal="center" vertical="top" shrinkToFit="1"/>
    </xf>
    <xf numFmtId="165" fontId="16" fillId="0" borderId="47" xfId="0" applyNumberFormat="1" applyFont="1" applyBorder="1" applyAlignment="1">
      <alignment vertical="top" shrinkToFit="1"/>
    </xf>
    <xf numFmtId="4" fontId="16" fillId="4" borderId="47" xfId="0" applyNumberFormat="1" applyFont="1" applyFill="1" applyBorder="1" applyAlignment="1" applyProtection="1">
      <alignment vertical="top" shrinkToFit="1"/>
      <protection locked="0"/>
    </xf>
    <xf numFmtId="4" fontId="16" fillId="0" borderId="47" xfId="0" applyNumberFormat="1" applyFont="1" applyBorder="1" applyAlignment="1">
      <alignment vertical="top" shrinkToFit="1"/>
    </xf>
    <xf numFmtId="49" fontId="19" fillId="0" borderId="0" xfId="0" applyNumberFormat="1" applyFont="1" applyAlignment="1">
      <alignment horizontal="left" vertical="center" wrapText="1"/>
    </xf>
    <xf numFmtId="4" fontId="16" fillId="6" borderId="45" xfId="0" applyNumberFormat="1" applyFont="1" applyFill="1" applyBorder="1" applyAlignment="1" applyProtection="1">
      <alignment vertical="top" shrinkToFi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1" fillId="0" borderId="0" xfId="2" applyFont="1" applyAlignment="1">
      <alignment horizont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4">
    <cellStyle name="Excel Built-in Normal" xfId="2"/>
    <cellStyle name="Normální" xfId="0" builtinId="0"/>
    <cellStyle name="normální 2" xfId="1"/>
    <cellStyle name="Normální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05" t="s">
        <v>41</v>
      </c>
      <c r="B2" s="205"/>
      <c r="C2" s="205"/>
      <c r="D2" s="205"/>
      <c r="E2" s="205"/>
      <c r="F2" s="205"/>
      <c r="G2" s="205"/>
    </row>
  </sheetData>
  <sheetProtection algorithmName="SHA-512" hashValue="j/yOp4Y58hPIV2niXDFnLemUBr0rYd9khrrhrFr5EPx+EcyfioixcrEZFGqijSeBEmzuTMehidWen/Lalw3tFA==" saltValue="GBp35t0jTVVsO+0pLdLcwQ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D2" sqref="D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45" t="s">
        <v>4</v>
      </c>
      <c r="C1" s="246"/>
      <c r="D1" s="246"/>
      <c r="E1" s="246"/>
      <c r="F1" s="246"/>
      <c r="G1" s="246"/>
      <c r="H1" s="246"/>
      <c r="I1" s="246"/>
      <c r="J1" s="247"/>
    </row>
    <row r="2" spans="1:15" ht="36" customHeight="1" x14ac:dyDescent="0.2">
      <c r="A2" s="2"/>
      <c r="B2" s="77" t="s">
        <v>24</v>
      </c>
      <c r="C2" s="78"/>
      <c r="D2" s="79" t="s">
        <v>43</v>
      </c>
      <c r="E2" s="251" t="s">
        <v>48</v>
      </c>
      <c r="F2" s="252"/>
      <c r="G2" s="252"/>
      <c r="H2" s="252"/>
      <c r="I2" s="252"/>
      <c r="J2" s="253"/>
      <c r="O2" s="1"/>
    </row>
    <row r="3" spans="1:15" ht="27" customHeight="1" x14ac:dyDescent="0.2">
      <c r="A3" s="2"/>
      <c r="B3" s="80" t="s">
        <v>46</v>
      </c>
      <c r="C3" s="78"/>
      <c r="D3" s="81" t="s">
        <v>43</v>
      </c>
      <c r="E3" s="254" t="s">
        <v>45</v>
      </c>
      <c r="F3" s="255"/>
      <c r="G3" s="255"/>
      <c r="H3" s="255"/>
      <c r="I3" s="255"/>
      <c r="J3" s="256"/>
    </row>
    <row r="4" spans="1:15" ht="23.25" customHeight="1" x14ac:dyDescent="0.2">
      <c r="A4" s="76">
        <v>1210</v>
      </c>
      <c r="B4" s="82" t="s">
        <v>47</v>
      </c>
      <c r="C4" s="83"/>
      <c r="D4" s="84" t="s">
        <v>43</v>
      </c>
      <c r="E4" s="229" t="s">
        <v>44</v>
      </c>
      <c r="F4" s="230"/>
      <c r="G4" s="230"/>
      <c r="H4" s="230"/>
      <c r="I4" s="230"/>
      <c r="J4" s="231"/>
    </row>
    <row r="5" spans="1:15" ht="24" customHeight="1" x14ac:dyDescent="0.2">
      <c r="A5" s="2"/>
      <c r="B5" s="31" t="s">
        <v>23</v>
      </c>
      <c r="D5" s="234"/>
      <c r="E5" s="235"/>
      <c r="F5" s="235"/>
      <c r="G5" s="235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36"/>
      <c r="E6" s="237"/>
      <c r="F6" s="237"/>
      <c r="G6" s="237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38"/>
      <c r="F7" s="239"/>
      <c r="G7" s="239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58"/>
      <c r="E11" s="258"/>
      <c r="F11" s="258"/>
      <c r="G11" s="258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28"/>
      <c r="E12" s="228"/>
      <c r="F12" s="228"/>
      <c r="G12" s="228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32"/>
      <c r="F13" s="233"/>
      <c r="G13" s="233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57"/>
      <c r="F15" s="257"/>
      <c r="G15" s="240"/>
      <c r="H15" s="240"/>
      <c r="I15" s="240" t="s">
        <v>31</v>
      </c>
      <c r="J15" s="241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16"/>
      <c r="F16" s="225"/>
      <c r="G16" s="216"/>
      <c r="H16" s="225"/>
      <c r="I16" s="216">
        <f>SUMIF(F52:F54,A16,I52:I54)+SUMIF(F52:F54,"PSU",I52:I54)</f>
        <v>0</v>
      </c>
      <c r="J16" s="217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16"/>
      <c r="F17" s="225"/>
      <c r="G17" s="216"/>
      <c r="H17" s="225"/>
      <c r="I17" s="216">
        <f>SUMIF(F52:F54,A17,I52:I54)</f>
        <v>0</v>
      </c>
      <c r="J17" s="217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16"/>
      <c r="F18" s="225"/>
      <c r="G18" s="216"/>
      <c r="H18" s="225"/>
      <c r="I18" s="216">
        <f>SUMIF(F52:F54,A18,I52:I54)</f>
        <v>0</v>
      </c>
      <c r="J18" s="217"/>
    </row>
    <row r="19" spans="1:10" ht="23.25" customHeight="1" x14ac:dyDescent="0.2">
      <c r="A19" s="139" t="s">
        <v>67</v>
      </c>
      <c r="B19" s="38" t="s">
        <v>29</v>
      </c>
      <c r="C19" s="62"/>
      <c r="D19" s="63"/>
      <c r="E19" s="216"/>
      <c r="F19" s="225"/>
      <c r="G19" s="216"/>
      <c r="H19" s="225"/>
      <c r="I19" s="216">
        <f>SUMIF(F52:F54,A19,I52:I54)</f>
        <v>0</v>
      </c>
      <c r="J19" s="217"/>
    </row>
    <row r="20" spans="1:10" ht="23.25" customHeight="1" x14ac:dyDescent="0.2">
      <c r="A20" s="139" t="s">
        <v>68</v>
      </c>
      <c r="B20" s="38" t="s">
        <v>30</v>
      </c>
      <c r="C20" s="62"/>
      <c r="D20" s="63"/>
      <c r="E20" s="216"/>
      <c r="F20" s="225"/>
      <c r="G20" s="216"/>
      <c r="H20" s="225"/>
      <c r="I20" s="216">
        <f>SUMIF(F52:F54,A20,I52:I54)</f>
        <v>0</v>
      </c>
      <c r="J20" s="217"/>
    </row>
    <row r="21" spans="1:10" ht="23.25" customHeight="1" x14ac:dyDescent="0.2">
      <c r="A21" s="2"/>
      <c r="B21" s="48" t="s">
        <v>31</v>
      </c>
      <c r="C21" s="64"/>
      <c r="D21" s="65"/>
      <c r="E21" s="223"/>
      <c r="F21" s="224"/>
      <c r="G21" s="223"/>
      <c r="H21" s="224"/>
      <c r="I21" s="223">
        <f>SUM(I16:J20)</f>
        <v>0</v>
      </c>
      <c r="J21" s="226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14">
        <f>ZakladDPHSniVypocet</f>
        <v>0</v>
      </c>
      <c r="H23" s="215"/>
      <c r="I23" s="21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43">
        <f>A23</f>
        <v>0</v>
      </c>
      <c r="H24" s="244"/>
      <c r="I24" s="24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14">
        <f>ZakladDPHZaklVypocet</f>
        <v>0</v>
      </c>
      <c r="H25" s="215"/>
      <c r="I25" s="21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48">
        <f>A25</f>
        <v>0</v>
      </c>
      <c r="H26" s="249"/>
      <c r="I26" s="24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50">
        <f>CenaCelkem-(ZakladDPHSni+DPHSni+ZakladDPHZakl+DPHZakl)</f>
        <v>0</v>
      </c>
      <c r="H27" s="250"/>
      <c r="I27" s="250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13">
        <f>ZakladDPHSniVypocet+ZakladDPHZaklVypocet</f>
        <v>0</v>
      </c>
      <c r="H28" s="218"/>
      <c r="I28" s="218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13">
        <f>A27</f>
        <v>0</v>
      </c>
      <c r="H29" s="213"/>
      <c r="I29" s="213"/>
      <c r="J29" s="119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9"/>
      <c r="E34" s="220"/>
      <c r="G34" s="221"/>
      <c r="H34" s="222"/>
      <c r="I34" s="222"/>
      <c r="J34" s="25"/>
    </row>
    <row r="35" spans="1:10" ht="12.75" customHeight="1" x14ac:dyDescent="0.2">
      <c r="A35" s="2"/>
      <c r="B35" s="2"/>
      <c r="D35" s="242" t="s">
        <v>2</v>
      </c>
      <c r="E35" s="242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49</v>
      </c>
      <c r="C39" s="208"/>
      <c r="D39" s="208"/>
      <c r="E39" s="208"/>
      <c r="F39" s="99">
        <f>'SO 01 SO 01 Pol'!AE122</f>
        <v>0</v>
      </c>
      <c r="G39" s="100">
        <f>'SO 01 SO 01 Pol'!AF122</f>
        <v>0</v>
      </c>
      <c r="H39" s="101">
        <f>(F39*SazbaDPH1/100)+(G39*SazbaDPH2/100)</f>
        <v>0</v>
      </c>
      <c r="I39" s="101">
        <f>F39+G39+H39</f>
        <v>0</v>
      </c>
      <c r="J39" s="102" t="e">
        <f ca="1">IF(_xlfn.SINGLE(CenaCelkemVypocet)=0,"",I39/_xlfn.SINGLE(CenaCelkemVypocet)*100)</f>
        <v>#NAME?</v>
      </c>
    </row>
    <row r="40" spans="1:10" ht="25.5" hidden="1" customHeight="1" x14ac:dyDescent="0.2">
      <c r="A40" s="88">
        <v>2</v>
      </c>
      <c r="B40" s="103" t="s">
        <v>43</v>
      </c>
      <c r="C40" s="209" t="s">
        <v>45</v>
      </c>
      <c r="D40" s="209"/>
      <c r="E40" s="209"/>
      <c r="F40" s="104">
        <f>'SO 01 SO 01 Pol'!AE122</f>
        <v>0</v>
      </c>
      <c r="G40" s="105">
        <f>'SO 01 SO 01 Pol'!AF122</f>
        <v>0</v>
      </c>
      <c r="H40" s="105">
        <f>(F40*SazbaDPH1/100)+(G40*SazbaDPH2/100)</f>
        <v>0</v>
      </c>
      <c r="I40" s="105">
        <f>F40+G40+H40</f>
        <v>0</v>
      </c>
      <c r="J40" s="106" t="e">
        <f ca="1">IF(_xlfn.SINGLE(CenaCelkemVypocet)=0,"",I40/_xlfn.SINGLE(CenaCelkemVypocet)*100)</f>
        <v>#NAME?</v>
      </c>
    </row>
    <row r="41" spans="1:10" ht="25.5" hidden="1" customHeight="1" x14ac:dyDescent="0.2">
      <c r="A41" s="88">
        <v>3</v>
      </c>
      <c r="B41" s="107" t="s">
        <v>43</v>
      </c>
      <c r="C41" s="208" t="s">
        <v>44</v>
      </c>
      <c r="D41" s="208"/>
      <c r="E41" s="208"/>
      <c r="F41" s="108">
        <f>'SO 01 SO 01 Pol'!AE122</f>
        <v>0</v>
      </c>
      <c r="G41" s="101">
        <f>'SO 01 SO 01 Pol'!AF122</f>
        <v>0</v>
      </c>
      <c r="H41" s="101">
        <f>(F41*SazbaDPH1/100)+(G41*SazbaDPH2/100)</f>
        <v>0</v>
      </c>
      <c r="I41" s="101">
        <f>F41+G41+H41</f>
        <v>0</v>
      </c>
      <c r="J41" s="102" t="e">
        <f ca="1">IF(_xlfn.SINGLE(CenaCelkemVypocet)=0,"",I41/_xlfn.SINGLE(CenaCelkemVypocet)*100)</f>
        <v>#NAME?</v>
      </c>
    </row>
    <row r="42" spans="1:10" ht="25.5" hidden="1" customHeight="1" x14ac:dyDescent="0.2">
      <c r="A42" s="88"/>
      <c r="B42" s="210" t="s">
        <v>50</v>
      </c>
      <c r="C42" s="211"/>
      <c r="D42" s="211"/>
      <c r="E42" s="212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 t="e">
        <f ca="1">SUMIF(A39:A41,"=1",J39:J41)</f>
        <v>#NAME?</v>
      </c>
    </row>
    <row r="44" spans="1:10" x14ac:dyDescent="0.2">
      <c r="A44" t="s">
        <v>52</v>
      </c>
      <c r="B44" t="s">
        <v>53</v>
      </c>
    </row>
    <row r="45" spans="1:10" x14ac:dyDescent="0.2">
      <c r="A45" t="s">
        <v>54</v>
      </c>
      <c r="B45" t="s">
        <v>55</v>
      </c>
    </row>
    <row r="46" spans="1:10" x14ac:dyDescent="0.2">
      <c r="A46" t="s">
        <v>56</v>
      </c>
      <c r="B46" t="s">
        <v>57</v>
      </c>
    </row>
    <row r="49" spans="1:10" ht="15.75" x14ac:dyDescent="0.25">
      <c r="B49" s="120" t="s">
        <v>58</v>
      </c>
    </row>
    <row r="51" spans="1:10" ht="25.5" customHeight="1" x14ac:dyDescent="0.2">
      <c r="A51" s="122"/>
      <c r="B51" s="125" t="s">
        <v>18</v>
      </c>
      <c r="C51" s="125" t="s">
        <v>6</v>
      </c>
      <c r="D51" s="126"/>
      <c r="E51" s="126"/>
      <c r="F51" s="127" t="s">
        <v>59</v>
      </c>
      <c r="G51" s="127"/>
      <c r="H51" s="127"/>
      <c r="I51" s="127" t="s">
        <v>31</v>
      </c>
      <c r="J51" s="127" t="s">
        <v>0</v>
      </c>
    </row>
    <row r="52" spans="1:10" ht="36.75" customHeight="1" x14ac:dyDescent="0.2">
      <c r="A52" s="123"/>
      <c r="B52" s="128" t="s">
        <v>60</v>
      </c>
      <c r="C52" s="206" t="s">
        <v>61</v>
      </c>
      <c r="D52" s="207"/>
      <c r="E52" s="207"/>
      <c r="F52" s="137" t="s">
        <v>26</v>
      </c>
      <c r="G52" s="129"/>
      <c r="H52" s="129"/>
      <c r="I52" s="129">
        <f>'SO 01 SO 01 Pol'!G8</f>
        <v>0</v>
      </c>
      <c r="J52" s="134" t="str">
        <f>IF(I55=0,"",I52/I55*100)</f>
        <v/>
      </c>
    </row>
    <row r="53" spans="1:10" ht="36.75" customHeight="1" x14ac:dyDescent="0.2">
      <c r="A53" s="123"/>
      <c r="B53" s="128" t="s">
        <v>62</v>
      </c>
      <c r="C53" s="206" t="s">
        <v>63</v>
      </c>
      <c r="D53" s="207"/>
      <c r="E53" s="207"/>
      <c r="F53" s="137" t="s">
        <v>26</v>
      </c>
      <c r="G53" s="129"/>
      <c r="H53" s="129"/>
      <c r="I53" s="129">
        <f>'SO 01 SO 01 Pol'!G36</f>
        <v>0</v>
      </c>
      <c r="J53" s="134" t="str">
        <f>IF(I55=0,"",I53/I55*100)</f>
        <v/>
      </c>
    </row>
    <row r="54" spans="1:10" ht="36.75" customHeight="1" x14ac:dyDescent="0.2">
      <c r="A54" s="123"/>
      <c r="B54" s="128" t="s">
        <v>64</v>
      </c>
      <c r="C54" s="206" t="s">
        <v>65</v>
      </c>
      <c r="D54" s="207"/>
      <c r="E54" s="207"/>
      <c r="F54" s="137" t="s">
        <v>66</v>
      </c>
      <c r="G54" s="129"/>
      <c r="H54" s="129"/>
      <c r="I54" s="129">
        <f>'SO 01 SO 01 Pol'!G91</f>
        <v>0</v>
      </c>
      <c r="J54" s="134" t="str">
        <f>IF(I55=0,"",I54/I55*100)</f>
        <v/>
      </c>
    </row>
    <row r="55" spans="1:10" ht="25.5" customHeight="1" x14ac:dyDescent="0.2">
      <c r="A55" s="124"/>
      <c r="B55" s="130" t="s">
        <v>1</v>
      </c>
      <c r="C55" s="131"/>
      <c r="D55" s="132"/>
      <c r="E55" s="132"/>
      <c r="F55" s="138"/>
      <c r="G55" s="133"/>
      <c r="H55" s="133"/>
      <c r="I55" s="133">
        <f>SUM(I52:I54)</f>
        <v>0</v>
      </c>
      <c r="J55" s="135">
        <f>SUM(J52:J54)</f>
        <v>0</v>
      </c>
    </row>
    <row r="56" spans="1:10" x14ac:dyDescent="0.2">
      <c r="F56" s="87"/>
      <c r="G56" s="87"/>
      <c r="H56" s="87"/>
      <c r="I56" s="87"/>
      <c r="J56" s="136"/>
    </row>
    <row r="57" spans="1:10" x14ac:dyDescent="0.2">
      <c r="B57" s="190" t="s">
        <v>266</v>
      </c>
      <c r="C57" s="191"/>
      <c r="D57" s="192"/>
      <c r="E57" s="193"/>
      <c r="F57" s="190"/>
      <c r="G57" s="194"/>
      <c r="H57" s="194"/>
      <c r="I57" s="194"/>
      <c r="J57" s="195"/>
    </row>
    <row r="58" spans="1:10" x14ac:dyDescent="0.2">
      <c r="B58" s="259" t="s">
        <v>269</v>
      </c>
      <c r="C58" s="259"/>
      <c r="D58" s="259"/>
      <c r="E58" s="259"/>
      <c r="F58" s="259"/>
      <c r="G58" s="259"/>
      <c r="H58" s="259"/>
      <c r="I58" s="259"/>
      <c r="J58" s="259"/>
    </row>
    <row r="59" spans="1:10" x14ac:dyDescent="0.2">
      <c r="B59" s="227" t="s">
        <v>270</v>
      </c>
      <c r="C59" s="227"/>
      <c r="D59" s="227"/>
      <c r="E59" s="227"/>
      <c r="F59" s="227"/>
      <c r="G59" s="227"/>
      <c r="H59" s="227"/>
      <c r="I59" s="227"/>
      <c r="J59" s="227"/>
    </row>
    <row r="60" spans="1:10" x14ac:dyDescent="0.2">
      <c r="B60" s="227" t="s">
        <v>267</v>
      </c>
      <c r="C60" s="227"/>
      <c r="D60" s="227"/>
      <c r="E60" s="227"/>
      <c r="F60" s="227"/>
      <c r="G60" s="227"/>
      <c r="H60" s="227"/>
      <c r="I60" s="227"/>
      <c r="J60" s="227"/>
    </row>
    <row r="61" spans="1:10" x14ac:dyDescent="0.2">
      <c r="B61" s="227" t="s">
        <v>268</v>
      </c>
      <c r="C61" s="227"/>
      <c r="D61" s="227"/>
      <c r="E61" s="227"/>
      <c r="F61" s="227"/>
      <c r="G61" s="227"/>
      <c r="H61" s="227"/>
      <c r="I61" s="227"/>
      <c r="J61" s="227"/>
    </row>
  </sheetData>
  <sheetProtection algorithmName="SHA-512" hashValue="xz3RIjTqym+XYUzRsQAIMF6oT9m6YbmkR4MOIADzj6wxyxu5QOIGpWawLWnlDuZiUhMAXt4osuDGFIWlmEhhgQ==" saltValue="3RWt8A6hkFW3gQH4/T5DY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B61:J61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G21:H21"/>
    <mergeCell ref="E17:F17"/>
    <mergeCell ref="B58:J58"/>
    <mergeCell ref="B59:J59"/>
    <mergeCell ref="B60:J60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I15:J15"/>
    <mergeCell ref="I16:J16"/>
    <mergeCell ref="D35:E35"/>
    <mergeCell ref="G24:I24"/>
    <mergeCell ref="G23:I23"/>
    <mergeCell ref="G29:I29"/>
    <mergeCell ref="G25:I25"/>
    <mergeCell ref="I19:J19"/>
    <mergeCell ref="G28:I28"/>
    <mergeCell ref="D34:E34"/>
    <mergeCell ref="G34:I34"/>
    <mergeCell ref="E21:F21"/>
    <mergeCell ref="E19:F19"/>
    <mergeCell ref="E20:F20"/>
    <mergeCell ref="I20:J20"/>
    <mergeCell ref="I21:J21"/>
    <mergeCell ref="G19:H19"/>
    <mergeCell ref="G20:H20"/>
    <mergeCell ref="C53:E53"/>
    <mergeCell ref="C54:E54"/>
    <mergeCell ref="C39:E39"/>
    <mergeCell ref="C40:E40"/>
    <mergeCell ref="C41:E41"/>
    <mergeCell ref="B42:E42"/>
    <mergeCell ref="C52:E5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60" t="s">
        <v>7</v>
      </c>
      <c r="B1" s="260"/>
      <c r="C1" s="261"/>
      <c r="D1" s="260"/>
      <c r="E1" s="260"/>
      <c r="F1" s="260"/>
      <c r="G1" s="260"/>
    </row>
    <row r="2" spans="1:7" ht="24.95" customHeight="1" x14ac:dyDescent="0.2">
      <c r="A2" s="50" t="s">
        <v>8</v>
      </c>
      <c r="B2" s="49"/>
      <c r="C2" s="262"/>
      <c r="D2" s="262"/>
      <c r="E2" s="262"/>
      <c r="F2" s="262"/>
      <c r="G2" s="263"/>
    </row>
    <row r="3" spans="1:7" ht="24.95" customHeight="1" x14ac:dyDescent="0.2">
      <c r="A3" s="50" t="s">
        <v>9</v>
      </c>
      <c r="B3" s="49"/>
      <c r="C3" s="262"/>
      <c r="D3" s="262"/>
      <c r="E3" s="262"/>
      <c r="F3" s="262"/>
      <c r="G3" s="263"/>
    </row>
    <row r="4" spans="1:7" ht="24.95" customHeight="1" x14ac:dyDescent="0.2">
      <c r="A4" s="50" t="s">
        <v>10</v>
      </c>
      <c r="B4" s="49"/>
      <c r="C4" s="262"/>
      <c r="D4" s="262"/>
      <c r="E4" s="262"/>
      <c r="F4" s="262"/>
      <c r="G4" s="26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6"/>
  <sheetViews>
    <sheetView workbookViewId="0">
      <pane ySplit="7" topLeftCell="A93" activePane="bottomLeft" state="frozen"/>
      <selection pane="bottomLeft" activeCell="C99" sqref="C99"/>
    </sheetView>
  </sheetViews>
  <sheetFormatPr defaultRowHeight="12.75" outlineLevelRow="3" x14ac:dyDescent="0.2"/>
  <cols>
    <col min="1" max="1" width="3.42578125" customWidth="1"/>
    <col min="2" max="2" width="12.7109375" style="121" customWidth="1"/>
    <col min="3" max="3" width="42.28515625" style="12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2" max="22" width="8.7109375" hidden="1" customWidth="1"/>
    <col min="23" max="23" width="12.42578125" hidden="1" customWidth="1"/>
    <col min="24" max="24" width="8.42578125" hidden="1" customWidth="1"/>
    <col min="25" max="25" width="7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8" t="s">
        <v>7</v>
      </c>
      <c r="B1" s="278"/>
      <c r="C1" s="278"/>
      <c r="D1" s="278"/>
      <c r="E1" s="278"/>
      <c r="F1" s="278"/>
      <c r="G1" s="278"/>
      <c r="AG1" t="s">
        <v>69</v>
      </c>
    </row>
    <row r="2" spans="1:60" ht="25.15" customHeight="1" x14ac:dyDescent="0.2">
      <c r="A2" s="140" t="s">
        <v>8</v>
      </c>
      <c r="B2" s="49" t="s">
        <v>43</v>
      </c>
      <c r="C2" s="279" t="s">
        <v>48</v>
      </c>
      <c r="D2" s="280"/>
      <c r="E2" s="280"/>
      <c r="F2" s="280"/>
      <c r="G2" s="281"/>
      <c r="AG2" t="s">
        <v>70</v>
      </c>
    </row>
    <row r="3" spans="1:60" ht="25.15" customHeight="1" x14ac:dyDescent="0.2">
      <c r="A3" s="140" t="s">
        <v>9</v>
      </c>
      <c r="B3" s="49" t="s">
        <v>43</v>
      </c>
      <c r="C3" s="279" t="s">
        <v>45</v>
      </c>
      <c r="D3" s="280"/>
      <c r="E3" s="280"/>
      <c r="F3" s="280"/>
      <c r="G3" s="281"/>
      <c r="AC3" s="121" t="s">
        <v>70</v>
      </c>
      <c r="AG3" t="s">
        <v>71</v>
      </c>
    </row>
    <row r="4" spans="1:60" ht="25.15" customHeight="1" x14ac:dyDescent="0.2">
      <c r="A4" s="141" t="s">
        <v>10</v>
      </c>
      <c r="B4" s="142" t="s">
        <v>43</v>
      </c>
      <c r="C4" s="282" t="s">
        <v>44</v>
      </c>
      <c r="D4" s="283"/>
      <c r="E4" s="283"/>
      <c r="F4" s="283"/>
      <c r="G4" s="284"/>
      <c r="AG4" t="s">
        <v>72</v>
      </c>
    </row>
    <row r="5" spans="1:60" x14ac:dyDescent="0.2">
      <c r="D5" s="10"/>
    </row>
    <row r="6" spans="1:60" ht="38.25" x14ac:dyDescent="0.2">
      <c r="A6" s="144" t="s">
        <v>73</v>
      </c>
      <c r="B6" s="146" t="s">
        <v>74</v>
      </c>
      <c r="C6" s="146" t="s">
        <v>75</v>
      </c>
      <c r="D6" s="145" t="s">
        <v>76</v>
      </c>
      <c r="E6" s="144" t="s">
        <v>77</v>
      </c>
      <c r="F6" s="143" t="s">
        <v>78</v>
      </c>
      <c r="G6" s="144" t="s">
        <v>31</v>
      </c>
      <c r="H6" s="147" t="s">
        <v>32</v>
      </c>
      <c r="I6" s="147" t="s">
        <v>79</v>
      </c>
      <c r="J6" s="147" t="s">
        <v>33</v>
      </c>
      <c r="K6" s="147" t="s">
        <v>80</v>
      </c>
      <c r="L6" s="147" t="s">
        <v>81</v>
      </c>
      <c r="M6" s="147" t="s">
        <v>82</v>
      </c>
      <c r="N6" s="147" t="s">
        <v>83</v>
      </c>
      <c r="O6" s="147" t="s">
        <v>84</v>
      </c>
      <c r="P6" s="147" t="s">
        <v>85</v>
      </c>
      <c r="Q6" s="147" t="s">
        <v>86</v>
      </c>
      <c r="R6" s="147" t="s">
        <v>87</v>
      </c>
      <c r="S6" s="147" t="s">
        <v>88</v>
      </c>
      <c r="T6" s="147" t="s">
        <v>89</v>
      </c>
      <c r="U6" s="147" t="s">
        <v>90</v>
      </c>
      <c r="V6" s="147" t="s">
        <v>91</v>
      </c>
      <c r="W6" s="147" t="s">
        <v>92</v>
      </c>
      <c r="X6" s="147" t="s">
        <v>93</v>
      </c>
      <c r="Y6" s="147" t="s">
        <v>94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4" t="s">
        <v>95</v>
      </c>
      <c r="B8" s="165" t="s">
        <v>60</v>
      </c>
      <c r="C8" s="183" t="s">
        <v>61</v>
      </c>
      <c r="D8" s="166"/>
      <c r="E8" s="167"/>
      <c r="F8" s="168"/>
      <c r="G8" s="169">
        <f>SUMIF(AG9:AG35,"&lt;&gt;NOR",G9:G35)</f>
        <v>0</v>
      </c>
      <c r="H8" s="163"/>
      <c r="I8" s="163">
        <f>SUM(I9:I35)</f>
        <v>6.81</v>
      </c>
      <c r="J8" s="163"/>
      <c r="K8" s="163">
        <f>SUM(K9:K35)</f>
        <v>3822574.5</v>
      </c>
      <c r="L8" s="163"/>
      <c r="M8" s="163">
        <f>SUM(M9:M35)</f>
        <v>0</v>
      </c>
      <c r="N8" s="162"/>
      <c r="O8" s="162">
        <f>SUM(O9:O35)</f>
        <v>0</v>
      </c>
      <c r="P8" s="162"/>
      <c r="Q8" s="162">
        <f>SUM(Q9:Q35)</f>
        <v>34.65</v>
      </c>
      <c r="R8" s="163"/>
      <c r="S8" s="163"/>
      <c r="T8" s="163"/>
      <c r="U8" s="163"/>
      <c r="V8" s="163">
        <f>SUM(V9:V35)</f>
        <v>2341.4</v>
      </c>
      <c r="W8" s="163"/>
      <c r="X8" s="163"/>
      <c r="Y8" s="163"/>
      <c r="AG8" t="s">
        <v>96</v>
      </c>
    </row>
    <row r="9" spans="1:60" outlineLevel="1" x14ac:dyDescent="0.2">
      <c r="A9" s="171">
        <v>1</v>
      </c>
      <c r="B9" s="172" t="s">
        <v>97</v>
      </c>
      <c r="C9" s="184" t="s">
        <v>98</v>
      </c>
      <c r="D9" s="173" t="s">
        <v>99</v>
      </c>
      <c r="E9" s="174">
        <v>2453.3375999999998</v>
      </c>
      <c r="F9" s="175"/>
      <c r="G9" s="176">
        <f>ROUND(E9*F9,2)</f>
        <v>0</v>
      </c>
      <c r="H9" s="159">
        <v>0</v>
      </c>
      <c r="I9" s="158">
        <f>ROUND(E9*H9,2)</f>
        <v>0</v>
      </c>
      <c r="J9" s="159">
        <v>82.4</v>
      </c>
      <c r="K9" s="158">
        <f>ROUND(E9*J9,2)</f>
        <v>202155.02</v>
      </c>
      <c r="L9" s="158">
        <v>21</v>
      </c>
      <c r="M9" s="158">
        <f>G9*(1+L9/100)</f>
        <v>0</v>
      </c>
      <c r="N9" s="157">
        <v>0</v>
      </c>
      <c r="O9" s="157">
        <f>ROUND(E9*N9,2)</f>
        <v>0</v>
      </c>
      <c r="P9" s="157">
        <v>0</v>
      </c>
      <c r="Q9" s="157">
        <f>ROUND(E9*P9,2)</f>
        <v>0</v>
      </c>
      <c r="R9" s="158"/>
      <c r="S9" s="158" t="s">
        <v>100</v>
      </c>
      <c r="T9" s="158" t="s">
        <v>101</v>
      </c>
      <c r="U9" s="158">
        <v>0.11700000000000001</v>
      </c>
      <c r="V9" s="158">
        <f>ROUND(E9*U9,2)</f>
        <v>287.04000000000002</v>
      </c>
      <c r="W9" s="158"/>
      <c r="X9" s="158" t="s">
        <v>102</v>
      </c>
      <c r="Y9" s="158" t="s">
        <v>103</v>
      </c>
      <c r="Z9" s="148"/>
      <c r="AA9" s="148"/>
      <c r="AB9" s="148"/>
      <c r="AC9" s="148"/>
      <c r="AD9" s="148"/>
      <c r="AE9" s="148"/>
      <c r="AF9" s="148"/>
      <c r="AG9" s="148" t="s">
        <v>104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2" x14ac:dyDescent="0.2">
      <c r="A10" s="155"/>
      <c r="B10" s="156"/>
      <c r="C10" s="185" t="s">
        <v>105</v>
      </c>
      <c r="D10" s="160"/>
      <c r="E10" s="161">
        <v>2453.3375999999998</v>
      </c>
      <c r="F10" s="158"/>
      <c r="G10" s="158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8"/>
      <c r="AA10" s="148"/>
      <c r="AB10" s="148"/>
      <c r="AC10" s="148"/>
      <c r="AD10" s="148"/>
      <c r="AE10" s="148"/>
      <c r="AF10" s="148"/>
      <c r="AG10" s="148" t="s">
        <v>106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1">
        <v>2</v>
      </c>
      <c r="B11" s="172" t="s">
        <v>107</v>
      </c>
      <c r="C11" s="184" t="s">
        <v>108</v>
      </c>
      <c r="D11" s="173" t="s">
        <v>99</v>
      </c>
      <c r="E11" s="174">
        <v>2453.3375999999998</v>
      </c>
      <c r="F11" s="175"/>
      <c r="G11" s="176">
        <f>ROUND(E11*F11,2)</f>
        <v>0</v>
      </c>
      <c r="H11" s="159">
        <v>0</v>
      </c>
      <c r="I11" s="158">
        <f>ROUND(E11*H11,2)</f>
        <v>0</v>
      </c>
      <c r="J11" s="159">
        <v>44.2</v>
      </c>
      <c r="K11" s="158">
        <f>ROUND(E11*J11,2)</f>
        <v>108437.52</v>
      </c>
      <c r="L11" s="158">
        <v>21</v>
      </c>
      <c r="M11" s="158">
        <f>G11*(1+L11/100)</f>
        <v>0</v>
      </c>
      <c r="N11" s="157">
        <v>0</v>
      </c>
      <c r="O11" s="157">
        <f>ROUND(E11*N11,2)</f>
        <v>0</v>
      </c>
      <c r="P11" s="157">
        <v>0</v>
      </c>
      <c r="Q11" s="157">
        <f>ROUND(E11*P11,2)</f>
        <v>0</v>
      </c>
      <c r="R11" s="158"/>
      <c r="S11" s="158" t="s">
        <v>100</v>
      </c>
      <c r="T11" s="158" t="s">
        <v>101</v>
      </c>
      <c r="U11" s="158">
        <v>5.8000000000000003E-2</v>
      </c>
      <c r="V11" s="158">
        <f>ROUND(E11*U11,2)</f>
        <v>142.29</v>
      </c>
      <c r="W11" s="158"/>
      <c r="X11" s="158" t="s">
        <v>102</v>
      </c>
      <c r="Y11" s="158" t="s">
        <v>103</v>
      </c>
      <c r="Z11" s="148"/>
      <c r="AA11" s="148"/>
      <c r="AB11" s="148"/>
      <c r="AC11" s="148"/>
      <c r="AD11" s="148"/>
      <c r="AE11" s="148"/>
      <c r="AF11" s="148"/>
      <c r="AG11" s="148" t="s">
        <v>104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2" x14ac:dyDescent="0.2">
      <c r="A12" s="155"/>
      <c r="B12" s="156"/>
      <c r="C12" s="185" t="s">
        <v>109</v>
      </c>
      <c r="D12" s="160"/>
      <c r="E12" s="161">
        <v>2453.3375999999998</v>
      </c>
      <c r="F12" s="158"/>
      <c r="G12" s="158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8"/>
      <c r="Z12" s="148"/>
      <c r="AA12" s="148"/>
      <c r="AB12" s="148"/>
      <c r="AC12" s="148"/>
      <c r="AD12" s="148"/>
      <c r="AE12" s="148"/>
      <c r="AF12" s="148"/>
      <c r="AG12" s="148" t="s">
        <v>106</v>
      </c>
      <c r="AH12" s="148">
        <v>5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71">
        <v>3</v>
      </c>
      <c r="B13" s="172" t="s">
        <v>110</v>
      </c>
      <c r="C13" s="184" t="s">
        <v>111</v>
      </c>
      <c r="D13" s="173" t="s">
        <v>99</v>
      </c>
      <c r="E13" s="174">
        <v>52.505699999999997</v>
      </c>
      <c r="F13" s="175"/>
      <c r="G13" s="176">
        <f>ROUND(E13*F13,2)</f>
        <v>0</v>
      </c>
      <c r="H13" s="159">
        <v>0</v>
      </c>
      <c r="I13" s="158">
        <f>ROUND(E13*H13,2)</f>
        <v>0</v>
      </c>
      <c r="J13" s="159">
        <v>956</v>
      </c>
      <c r="K13" s="158">
        <f>ROUND(E13*J13,2)</f>
        <v>50195.45</v>
      </c>
      <c r="L13" s="158">
        <v>21</v>
      </c>
      <c r="M13" s="158">
        <f>G13*(1+L13/100)</f>
        <v>0</v>
      </c>
      <c r="N13" s="157">
        <v>0</v>
      </c>
      <c r="O13" s="157">
        <f>ROUND(E13*N13,2)</f>
        <v>0</v>
      </c>
      <c r="P13" s="157">
        <v>0.66</v>
      </c>
      <c r="Q13" s="157">
        <f>ROUND(E13*P13,2)</f>
        <v>34.65</v>
      </c>
      <c r="R13" s="158"/>
      <c r="S13" s="158" t="s">
        <v>112</v>
      </c>
      <c r="T13" s="158" t="s">
        <v>113</v>
      </c>
      <c r="U13" s="158">
        <v>0.63</v>
      </c>
      <c r="V13" s="158">
        <f>ROUND(E13*U13,2)</f>
        <v>33.08</v>
      </c>
      <c r="W13" s="158"/>
      <c r="X13" s="158" t="s">
        <v>102</v>
      </c>
      <c r="Y13" s="158" t="s">
        <v>103</v>
      </c>
      <c r="Z13" s="148"/>
      <c r="AA13" s="148"/>
      <c r="AB13" s="148"/>
      <c r="AC13" s="148"/>
      <c r="AD13" s="148"/>
      <c r="AE13" s="148"/>
      <c r="AF13" s="148"/>
      <c r="AG13" s="148" t="s">
        <v>104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2" x14ac:dyDescent="0.2">
      <c r="A14" s="155"/>
      <c r="B14" s="156"/>
      <c r="C14" s="185" t="s">
        <v>114</v>
      </c>
      <c r="D14" s="160"/>
      <c r="E14" s="161">
        <v>43.462499999999999</v>
      </c>
      <c r="F14" s="158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8"/>
      <c r="AA14" s="148"/>
      <c r="AB14" s="148"/>
      <c r="AC14" s="148"/>
      <c r="AD14" s="148"/>
      <c r="AE14" s="148"/>
      <c r="AF14" s="148"/>
      <c r="AG14" s="148" t="s">
        <v>106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3" x14ac:dyDescent="0.2">
      <c r="A15" s="155"/>
      <c r="B15" s="156"/>
      <c r="C15" s="185" t="s">
        <v>115</v>
      </c>
      <c r="D15" s="160"/>
      <c r="E15" s="161">
        <v>9.0432000000000006</v>
      </c>
      <c r="F15" s="158"/>
      <c r="G15" s="158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58"/>
      <c r="Z15" s="148"/>
      <c r="AA15" s="148"/>
      <c r="AB15" s="148"/>
      <c r="AC15" s="148"/>
      <c r="AD15" s="148"/>
      <c r="AE15" s="148"/>
      <c r="AF15" s="148"/>
      <c r="AG15" s="148" t="s">
        <v>106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71">
        <v>4</v>
      </c>
      <c r="B16" s="172" t="s">
        <v>116</v>
      </c>
      <c r="C16" s="184" t="s">
        <v>117</v>
      </c>
      <c r="D16" s="173" t="s">
        <v>99</v>
      </c>
      <c r="E16" s="174">
        <v>2505.8433</v>
      </c>
      <c r="F16" s="175"/>
      <c r="G16" s="176">
        <f>ROUND(E16*F16,2)</f>
        <v>0</v>
      </c>
      <c r="H16" s="159">
        <v>0</v>
      </c>
      <c r="I16" s="158">
        <f>ROUND(E16*H16,2)</f>
        <v>0</v>
      </c>
      <c r="J16" s="159">
        <v>50.3</v>
      </c>
      <c r="K16" s="158">
        <f>ROUND(E16*J16,2)</f>
        <v>126043.92</v>
      </c>
      <c r="L16" s="158">
        <v>21</v>
      </c>
      <c r="M16" s="158">
        <f>G16*(1+L16/100)</f>
        <v>0</v>
      </c>
      <c r="N16" s="157">
        <v>0</v>
      </c>
      <c r="O16" s="157">
        <f>ROUND(E16*N16,2)</f>
        <v>0</v>
      </c>
      <c r="P16" s="157">
        <v>0</v>
      </c>
      <c r="Q16" s="157">
        <f>ROUND(E16*P16,2)</f>
        <v>0</v>
      </c>
      <c r="R16" s="158"/>
      <c r="S16" s="158" t="s">
        <v>100</v>
      </c>
      <c r="T16" s="158" t="s">
        <v>100</v>
      </c>
      <c r="U16" s="158">
        <v>0.09</v>
      </c>
      <c r="V16" s="158">
        <f>ROUND(E16*U16,2)</f>
        <v>225.53</v>
      </c>
      <c r="W16" s="158"/>
      <c r="X16" s="158" t="s">
        <v>102</v>
      </c>
      <c r="Y16" s="158" t="s">
        <v>103</v>
      </c>
      <c r="Z16" s="148"/>
      <c r="AA16" s="148"/>
      <c r="AB16" s="148"/>
      <c r="AC16" s="148"/>
      <c r="AD16" s="148"/>
      <c r="AE16" s="148"/>
      <c r="AF16" s="148"/>
      <c r="AG16" s="148" t="s">
        <v>104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2" x14ac:dyDescent="0.2">
      <c r="A17" s="155"/>
      <c r="B17" s="156"/>
      <c r="C17" s="185" t="s">
        <v>109</v>
      </c>
      <c r="D17" s="160"/>
      <c r="E17" s="161">
        <v>2453.3375999999998</v>
      </c>
      <c r="F17" s="158"/>
      <c r="G17" s="158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58"/>
      <c r="Z17" s="148"/>
      <c r="AA17" s="148"/>
      <c r="AB17" s="148"/>
      <c r="AC17" s="148"/>
      <c r="AD17" s="148"/>
      <c r="AE17" s="148"/>
      <c r="AF17" s="148"/>
      <c r="AG17" s="148" t="s">
        <v>106</v>
      </c>
      <c r="AH17" s="148">
        <v>5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3" x14ac:dyDescent="0.2">
      <c r="A18" s="155"/>
      <c r="B18" s="156"/>
      <c r="C18" s="185" t="s">
        <v>118</v>
      </c>
      <c r="D18" s="160"/>
      <c r="E18" s="161">
        <v>52.505699999999997</v>
      </c>
      <c r="F18" s="158"/>
      <c r="G18" s="158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58"/>
      <c r="Z18" s="148"/>
      <c r="AA18" s="148"/>
      <c r="AB18" s="148"/>
      <c r="AC18" s="148"/>
      <c r="AD18" s="148"/>
      <c r="AE18" s="148"/>
      <c r="AF18" s="148"/>
      <c r="AG18" s="148" t="s">
        <v>106</v>
      </c>
      <c r="AH18" s="148">
        <v>5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71">
        <v>5</v>
      </c>
      <c r="B19" s="172" t="s">
        <v>119</v>
      </c>
      <c r="C19" s="184" t="s">
        <v>120</v>
      </c>
      <c r="D19" s="173" t="s">
        <v>99</v>
      </c>
      <c r="E19" s="174">
        <v>78.72</v>
      </c>
      <c r="F19" s="175"/>
      <c r="G19" s="176">
        <f>ROUND(E19*F19,2)</f>
        <v>0</v>
      </c>
      <c r="H19" s="159">
        <v>0</v>
      </c>
      <c r="I19" s="158">
        <f>ROUND(E19*H19,2)</f>
        <v>0</v>
      </c>
      <c r="J19" s="159">
        <v>144.5</v>
      </c>
      <c r="K19" s="158">
        <f>ROUND(E19*J19,2)</f>
        <v>11375.04</v>
      </c>
      <c r="L19" s="158">
        <v>21</v>
      </c>
      <c r="M19" s="158">
        <f>G19*(1+L19/100)</f>
        <v>0</v>
      </c>
      <c r="N19" s="157">
        <v>0</v>
      </c>
      <c r="O19" s="157">
        <f>ROUND(E19*N19,2)</f>
        <v>0</v>
      </c>
      <c r="P19" s="157">
        <v>0</v>
      </c>
      <c r="Q19" s="157">
        <f>ROUND(E19*P19,2)</f>
        <v>0</v>
      </c>
      <c r="R19" s="158"/>
      <c r="S19" s="158" t="s">
        <v>100</v>
      </c>
      <c r="T19" s="158" t="s">
        <v>101</v>
      </c>
      <c r="U19" s="158">
        <v>0.20200000000000001</v>
      </c>
      <c r="V19" s="158">
        <f>ROUND(E19*U19,2)</f>
        <v>15.9</v>
      </c>
      <c r="W19" s="158"/>
      <c r="X19" s="158" t="s">
        <v>102</v>
      </c>
      <c r="Y19" s="158" t="s">
        <v>103</v>
      </c>
      <c r="Z19" s="148"/>
      <c r="AA19" s="148"/>
      <c r="AB19" s="148"/>
      <c r="AC19" s="148"/>
      <c r="AD19" s="148"/>
      <c r="AE19" s="148"/>
      <c r="AF19" s="148"/>
      <c r="AG19" s="148" t="s">
        <v>104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2" x14ac:dyDescent="0.2">
      <c r="A20" s="155"/>
      <c r="B20" s="156"/>
      <c r="C20" s="276" t="s">
        <v>121</v>
      </c>
      <c r="D20" s="277"/>
      <c r="E20" s="277"/>
      <c r="F20" s="277"/>
      <c r="G20" s="277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58"/>
      <c r="Z20" s="148"/>
      <c r="AA20" s="148"/>
      <c r="AB20" s="148"/>
      <c r="AC20" s="148"/>
      <c r="AD20" s="148"/>
      <c r="AE20" s="148"/>
      <c r="AF20" s="148"/>
      <c r="AG20" s="148" t="s">
        <v>122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2" x14ac:dyDescent="0.2">
      <c r="A21" s="155"/>
      <c r="B21" s="156"/>
      <c r="C21" s="185" t="s">
        <v>123</v>
      </c>
      <c r="D21" s="160"/>
      <c r="E21" s="161">
        <v>78.72</v>
      </c>
      <c r="F21" s="158"/>
      <c r="G21" s="158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58"/>
      <c r="Z21" s="148"/>
      <c r="AA21" s="148"/>
      <c r="AB21" s="148"/>
      <c r="AC21" s="148"/>
      <c r="AD21" s="148"/>
      <c r="AE21" s="148"/>
      <c r="AF21" s="148"/>
      <c r="AG21" s="148" t="s">
        <v>106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71">
        <v>6</v>
      </c>
      <c r="B22" s="172" t="s">
        <v>124</v>
      </c>
      <c r="C22" s="184" t="s">
        <v>125</v>
      </c>
      <c r="D22" s="173" t="s">
        <v>99</v>
      </c>
      <c r="E22" s="174">
        <v>2427.1233000000002</v>
      </c>
      <c r="F22" s="175"/>
      <c r="G22" s="176">
        <f>ROUND(E22*F22,2)</f>
        <v>0</v>
      </c>
      <c r="H22" s="159">
        <v>0</v>
      </c>
      <c r="I22" s="158">
        <f>ROUND(E22*H22,2)</f>
        <v>0</v>
      </c>
      <c r="J22" s="159">
        <v>316</v>
      </c>
      <c r="K22" s="158">
        <f>ROUND(E22*J22,2)</f>
        <v>766970.96</v>
      </c>
      <c r="L22" s="158">
        <v>21</v>
      </c>
      <c r="M22" s="158">
        <f>G22*(1+L22/100)</f>
        <v>0</v>
      </c>
      <c r="N22" s="157">
        <v>0</v>
      </c>
      <c r="O22" s="157">
        <f>ROUND(E22*N22,2)</f>
        <v>0</v>
      </c>
      <c r="P22" s="157">
        <v>0</v>
      </c>
      <c r="Q22" s="157">
        <f>ROUND(E22*P22,2)</f>
        <v>0</v>
      </c>
      <c r="R22" s="158"/>
      <c r="S22" s="158" t="s">
        <v>100</v>
      </c>
      <c r="T22" s="158" t="s">
        <v>100</v>
      </c>
      <c r="U22" s="158">
        <v>0.65200000000000002</v>
      </c>
      <c r="V22" s="158">
        <f>ROUND(E22*U22,2)</f>
        <v>1582.48</v>
      </c>
      <c r="W22" s="158"/>
      <c r="X22" s="158" t="s">
        <v>102</v>
      </c>
      <c r="Y22" s="158" t="s">
        <v>103</v>
      </c>
      <c r="Z22" s="148"/>
      <c r="AA22" s="148"/>
      <c r="AB22" s="148"/>
      <c r="AC22" s="148"/>
      <c r="AD22" s="148"/>
      <c r="AE22" s="148"/>
      <c r="AF22" s="148"/>
      <c r="AG22" s="148" t="s">
        <v>104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2" x14ac:dyDescent="0.2">
      <c r="A23" s="155"/>
      <c r="B23" s="156"/>
      <c r="C23" s="185" t="s">
        <v>126</v>
      </c>
      <c r="D23" s="160"/>
      <c r="E23" s="161">
        <v>2505.8433</v>
      </c>
      <c r="F23" s="158"/>
      <c r="G23" s="158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58"/>
      <c r="Z23" s="148"/>
      <c r="AA23" s="148"/>
      <c r="AB23" s="148"/>
      <c r="AC23" s="148"/>
      <c r="AD23" s="148"/>
      <c r="AE23" s="148"/>
      <c r="AF23" s="148"/>
      <c r="AG23" s="148" t="s">
        <v>106</v>
      </c>
      <c r="AH23" s="148">
        <v>5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3" x14ac:dyDescent="0.2">
      <c r="A24" s="155"/>
      <c r="B24" s="156"/>
      <c r="C24" s="185" t="s">
        <v>127</v>
      </c>
      <c r="D24" s="160"/>
      <c r="E24" s="161">
        <v>-78.72</v>
      </c>
      <c r="F24" s="158"/>
      <c r="G24" s="158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58"/>
      <c r="Z24" s="148"/>
      <c r="AA24" s="148"/>
      <c r="AB24" s="148"/>
      <c r="AC24" s="148"/>
      <c r="AD24" s="148"/>
      <c r="AE24" s="148"/>
      <c r="AF24" s="148"/>
      <c r="AG24" s="148" t="s">
        <v>106</v>
      </c>
      <c r="AH24" s="148">
        <v>5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77">
        <v>7</v>
      </c>
      <c r="B25" s="178" t="s">
        <v>128</v>
      </c>
      <c r="C25" s="186" t="s">
        <v>129</v>
      </c>
      <c r="D25" s="179" t="s">
        <v>99</v>
      </c>
      <c r="E25" s="180">
        <v>2427.1233000000002</v>
      </c>
      <c r="F25" s="181"/>
      <c r="G25" s="182">
        <f>ROUND(E25*F25,2)</f>
        <v>0</v>
      </c>
      <c r="H25" s="159">
        <v>0</v>
      </c>
      <c r="I25" s="158">
        <f>ROUND(E25*H25,2)</f>
        <v>0</v>
      </c>
      <c r="J25" s="159">
        <v>296</v>
      </c>
      <c r="K25" s="158">
        <f>ROUND(E25*J25,2)</f>
        <v>718428.5</v>
      </c>
      <c r="L25" s="158">
        <v>21</v>
      </c>
      <c r="M25" s="158">
        <f>G25*(1+L25/100)</f>
        <v>0</v>
      </c>
      <c r="N25" s="157">
        <v>0</v>
      </c>
      <c r="O25" s="157">
        <f>ROUND(E25*N25,2)</f>
        <v>0</v>
      </c>
      <c r="P25" s="157">
        <v>0</v>
      </c>
      <c r="Q25" s="157">
        <f>ROUND(E25*P25,2)</f>
        <v>0</v>
      </c>
      <c r="R25" s="158"/>
      <c r="S25" s="158" t="s">
        <v>100</v>
      </c>
      <c r="T25" s="158" t="s">
        <v>100</v>
      </c>
      <c r="U25" s="158">
        <v>1.0999999999999999E-2</v>
      </c>
      <c r="V25" s="158">
        <f>ROUND(E25*U25,2)</f>
        <v>26.7</v>
      </c>
      <c r="W25" s="158"/>
      <c r="X25" s="158" t="s">
        <v>102</v>
      </c>
      <c r="Y25" s="158" t="s">
        <v>103</v>
      </c>
      <c r="Z25" s="148"/>
      <c r="AA25" s="148"/>
      <c r="AB25" s="148"/>
      <c r="AC25" s="148"/>
      <c r="AD25" s="148"/>
      <c r="AE25" s="148"/>
      <c r="AF25" s="148"/>
      <c r="AG25" s="148" t="s">
        <v>104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71">
        <v>8</v>
      </c>
      <c r="B26" s="172" t="s">
        <v>130</v>
      </c>
      <c r="C26" s="184" t="s">
        <v>131</v>
      </c>
      <c r="D26" s="173" t="s">
        <v>99</v>
      </c>
      <c r="E26" s="174">
        <v>24271.233</v>
      </c>
      <c r="F26" s="175"/>
      <c r="G26" s="176">
        <f>ROUND(E26*F26,2)</f>
        <v>0</v>
      </c>
      <c r="H26" s="159">
        <v>0</v>
      </c>
      <c r="I26" s="158">
        <f>ROUND(E26*H26,2)</f>
        <v>0</v>
      </c>
      <c r="J26" s="159">
        <v>23.9</v>
      </c>
      <c r="K26" s="158">
        <f>ROUND(E26*J26,2)</f>
        <v>580082.47</v>
      </c>
      <c r="L26" s="158">
        <v>21</v>
      </c>
      <c r="M26" s="158">
        <f>G26*(1+L26/100)</f>
        <v>0</v>
      </c>
      <c r="N26" s="157">
        <v>0</v>
      </c>
      <c r="O26" s="157">
        <f>ROUND(E26*N26,2)</f>
        <v>0</v>
      </c>
      <c r="P26" s="157">
        <v>0</v>
      </c>
      <c r="Q26" s="157">
        <f>ROUND(E26*P26,2)</f>
        <v>0</v>
      </c>
      <c r="R26" s="158"/>
      <c r="S26" s="158" t="s">
        <v>100</v>
      </c>
      <c r="T26" s="158" t="s">
        <v>100</v>
      </c>
      <c r="U26" s="158">
        <v>0</v>
      </c>
      <c r="V26" s="158">
        <f>ROUND(E26*U26,2)</f>
        <v>0</v>
      </c>
      <c r="W26" s="158"/>
      <c r="X26" s="158" t="s">
        <v>102</v>
      </c>
      <c r="Y26" s="158" t="s">
        <v>103</v>
      </c>
      <c r="Z26" s="148"/>
      <c r="AA26" s="148"/>
      <c r="AB26" s="148"/>
      <c r="AC26" s="148"/>
      <c r="AD26" s="148"/>
      <c r="AE26" s="148"/>
      <c r="AF26" s="148"/>
      <c r="AG26" s="148" t="s">
        <v>104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2" x14ac:dyDescent="0.2">
      <c r="A27" s="155"/>
      <c r="B27" s="156"/>
      <c r="C27" s="185" t="s">
        <v>132</v>
      </c>
      <c r="D27" s="160"/>
      <c r="E27" s="161">
        <v>24271.233</v>
      </c>
      <c r="F27" s="158"/>
      <c r="G27" s="158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58"/>
      <c r="Z27" s="148"/>
      <c r="AA27" s="148"/>
      <c r="AB27" s="148"/>
      <c r="AC27" s="148"/>
      <c r="AD27" s="148"/>
      <c r="AE27" s="148"/>
      <c r="AF27" s="148"/>
      <c r="AG27" s="148" t="s">
        <v>106</v>
      </c>
      <c r="AH27" s="148">
        <v>5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77">
        <v>9</v>
      </c>
      <c r="B28" s="178" t="s">
        <v>133</v>
      </c>
      <c r="C28" s="186" t="s">
        <v>134</v>
      </c>
      <c r="D28" s="179" t="s">
        <v>99</v>
      </c>
      <c r="E28" s="180">
        <v>2427.1233000000002</v>
      </c>
      <c r="F28" s="181"/>
      <c r="G28" s="182">
        <f>ROUND(E28*F28,2)</f>
        <v>0</v>
      </c>
      <c r="H28" s="159">
        <v>0</v>
      </c>
      <c r="I28" s="158">
        <f>ROUND(E28*H28,2)</f>
        <v>0</v>
      </c>
      <c r="J28" s="159">
        <v>513</v>
      </c>
      <c r="K28" s="158">
        <f>ROUND(E28*J28,2)</f>
        <v>1245114.25</v>
      </c>
      <c r="L28" s="158">
        <v>21</v>
      </c>
      <c r="M28" s="158">
        <f>G28*(1+L28/100)</f>
        <v>0</v>
      </c>
      <c r="N28" s="157">
        <v>0</v>
      </c>
      <c r="O28" s="157">
        <f>ROUND(E28*N28,2)</f>
        <v>0</v>
      </c>
      <c r="P28" s="157">
        <v>0</v>
      </c>
      <c r="Q28" s="157">
        <f>ROUND(E28*P28,2)</f>
        <v>0</v>
      </c>
      <c r="R28" s="158"/>
      <c r="S28" s="158" t="s">
        <v>100</v>
      </c>
      <c r="T28" s="158" t="s">
        <v>100</v>
      </c>
      <c r="U28" s="158">
        <v>0</v>
      </c>
      <c r="V28" s="158">
        <f>ROUND(E28*U28,2)</f>
        <v>0</v>
      </c>
      <c r="W28" s="158"/>
      <c r="X28" s="158" t="s">
        <v>102</v>
      </c>
      <c r="Y28" s="158" t="s">
        <v>103</v>
      </c>
      <c r="Z28" s="148"/>
      <c r="AA28" s="148"/>
      <c r="AB28" s="148"/>
      <c r="AC28" s="148"/>
      <c r="AD28" s="148"/>
      <c r="AE28" s="148"/>
      <c r="AF28" s="148"/>
      <c r="AG28" s="148" t="s">
        <v>104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71">
        <v>10</v>
      </c>
      <c r="B29" s="172" t="s">
        <v>135</v>
      </c>
      <c r="C29" s="184" t="s">
        <v>136</v>
      </c>
      <c r="D29" s="173" t="s">
        <v>137</v>
      </c>
      <c r="E29" s="174">
        <v>143.4</v>
      </c>
      <c r="F29" s="175"/>
      <c r="G29" s="176">
        <f>ROUND(E29*F29,2)</f>
        <v>0</v>
      </c>
      <c r="H29" s="159">
        <v>0</v>
      </c>
      <c r="I29" s="158">
        <f>ROUND(E29*H29,2)</f>
        <v>0</v>
      </c>
      <c r="J29" s="159">
        <v>75.2</v>
      </c>
      <c r="K29" s="158">
        <f>ROUND(E29*J29,2)</f>
        <v>10783.68</v>
      </c>
      <c r="L29" s="158">
        <v>21</v>
      </c>
      <c r="M29" s="158">
        <f>G29*(1+L29/100)</f>
        <v>0</v>
      </c>
      <c r="N29" s="157">
        <v>0</v>
      </c>
      <c r="O29" s="157">
        <f>ROUND(E29*N29,2)</f>
        <v>0</v>
      </c>
      <c r="P29" s="157">
        <v>0</v>
      </c>
      <c r="Q29" s="157">
        <f>ROUND(E29*P29,2)</f>
        <v>0</v>
      </c>
      <c r="R29" s="158"/>
      <c r="S29" s="158" t="s">
        <v>100</v>
      </c>
      <c r="T29" s="158" t="s">
        <v>101</v>
      </c>
      <c r="U29" s="158">
        <v>0.17</v>
      </c>
      <c r="V29" s="158">
        <f>ROUND(E29*U29,2)</f>
        <v>24.38</v>
      </c>
      <c r="W29" s="158"/>
      <c r="X29" s="158" t="s">
        <v>102</v>
      </c>
      <c r="Y29" s="158" t="s">
        <v>103</v>
      </c>
      <c r="Z29" s="148"/>
      <c r="AA29" s="148"/>
      <c r="AB29" s="148"/>
      <c r="AC29" s="148"/>
      <c r="AD29" s="148"/>
      <c r="AE29" s="148"/>
      <c r="AF29" s="148"/>
      <c r="AG29" s="148" t="s">
        <v>104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2" x14ac:dyDescent="0.2">
      <c r="A30" s="155"/>
      <c r="B30" s="156"/>
      <c r="C30" s="185" t="s">
        <v>138</v>
      </c>
      <c r="D30" s="160"/>
      <c r="E30" s="161">
        <v>143.4</v>
      </c>
      <c r="F30" s="158"/>
      <c r="G30" s="158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58"/>
      <c r="Z30" s="148"/>
      <c r="AA30" s="148"/>
      <c r="AB30" s="148"/>
      <c r="AC30" s="148"/>
      <c r="AD30" s="148"/>
      <c r="AE30" s="148"/>
      <c r="AF30" s="148"/>
      <c r="AG30" s="148" t="s">
        <v>106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22.5" outlineLevel="3" x14ac:dyDescent="0.2">
      <c r="A31" s="198">
        <v>11</v>
      </c>
      <c r="B31" s="196" t="s">
        <v>271</v>
      </c>
      <c r="C31" s="197" t="s">
        <v>272</v>
      </c>
      <c r="D31" s="199" t="s">
        <v>141</v>
      </c>
      <c r="E31" s="200">
        <v>1</v>
      </c>
      <c r="F31" s="201"/>
      <c r="G31" s="202">
        <f>ROUND(E31*F31,2)</f>
        <v>0</v>
      </c>
      <c r="H31" s="159">
        <v>0</v>
      </c>
      <c r="I31" s="158">
        <f>ROUND(E31*H31,2)</f>
        <v>0</v>
      </c>
      <c r="J31" s="159">
        <v>1246</v>
      </c>
      <c r="K31" s="158">
        <f>ROUND(E31*J31,2)</f>
        <v>1246</v>
      </c>
      <c r="L31" s="158">
        <v>21</v>
      </c>
      <c r="M31" s="158">
        <f>G31*(1+L31/100)</f>
        <v>0</v>
      </c>
      <c r="N31" s="157">
        <v>0</v>
      </c>
      <c r="O31" s="157">
        <f>ROUND(E31*N31,2)</f>
        <v>0</v>
      </c>
      <c r="P31" s="157">
        <v>0</v>
      </c>
      <c r="Q31" s="157">
        <f>ROUND(E31*P31,2)</f>
        <v>0</v>
      </c>
      <c r="R31" s="158"/>
      <c r="S31" s="158" t="s">
        <v>100</v>
      </c>
      <c r="T31" s="158" t="s">
        <v>100</v>
      </c>
      <c r="U31" s="158">
        <v>2.02</v>
      </c>
      <c r="V31" s="158">
        <f>ROUND(E31*U31,2)</f>
        <v>2.02</v>
      </c>
      <c r="W31" s="158"/>
      <c r="X31" s="158" t="s">
        <v>102</v>
      </c>
      <c r="Y31" s="158" t="s">
        <v>103</v>
      </c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71">
        <v>12</v>
      </c>
      <c r="B32" s="172" t="s">
        <v>139</v>
      </c>
      <c r="C32" s="184" t="s">
        <v>140</v>
      </c>
      <c r="D32" s="173" t="s">
        <v>141</v>
      </c>
      <c r="E32" s="174">
        <v>3</v>
      </c>
      <c r="F32" s="175"/>
      <c r="G32" s="176">
        <f>ROUND(E32*F32,2)</f>
        <v>0</v>
      </c>
      <c r="H32" s="159">
        <v>2.27</v>
      </c>
      <c r="I32" s="158">
        <f>ROUND(E32*H32,2)</f>
        <v>6.81</v>
      </c>
      <c r="J32" s="159">
        <v>347.23</v>
      </c>
      <c r="K32" s="158">
        <f>ROUND(E32*J32,2)</f>
        <v>1041.69</v>
      </c>
      <c r="L32" s="158">
        <v>21</v>
      </c>
      <c r="M32" s="158">
        <f>G32*(1+L32/100)</f>
        <v>0</v>
      </c>
      <c r="N32" s="157">
        <v>5.0000000000000002E-5</v>
      </c>
      <c r="O32" s="157">
        <f>ROUND(E32*N32,2)</f>
        <v>0</v>
      </c>
      <c r="P32" s="157">
        <v>0</v>
      </c>
      <c r="Q32" s="157">
        <f>ROUND(E32*P32,2)</f>
        <v>0</v>
      </c>
      <c r="R32" s="158"/>
      <c r="S32" s="158" t="s">
        <v>100</v>
      </c>
      <c r="T32" s="158" t="s">
        <v>101</v>
      </c>
      <c r="U32" s="158">
        <v>0.66</v>
      </c>
      <c r="V32" s="158">
        <f>ROUND(E32*U32,2)</f>
        <v>1.98</v>
      </c>
      <c r="W32" s="158"/>
      <c r="X32" s="158" t="s">
        <v>102</v>
      </c>
      <c r="Y32" s="158" t="s">
        <v>103</v>
      </c>
      <c r="Z32" s="148"/>
      <c r="AA32" s="148"/>
      <c r="AB32" s="148"/>
      <c r="AC32" s="148"/>
      <c r="AD32" s="148"/>
      <c r="AE32" s="148"/>
      <c r="AF32" s="148"/>
      <c r="AG32" s="148" t="s">
        <v>104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2" x14ac:dyDescent="0.2">
      <c r="A33" s="155"/>
      <c r="B33" s="156"/>
      <c r="C33" s="185" t="s">
        <v>142</v>
      </c>
      <c r="D33" s="160"/>
      <c r="E33" s="161">
        <v>2</v>
      </c>
      <c r="F33" s="158"/>
      <c r="G33" s="158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58"/>
      <c r="Z33" s="148"/>
      <c r="AA33" s="148"/>
      <c r="AB33" s="148"/>
      <c r="AC33" s="148"/>
      <c r="AD33" s="148"/>
      <c r="AE33" s="148"/>
      <c r="AF33" s="148"/>
      <c r="AG33" s="148" t="s">
        <v>106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2" x14ac:dyDescent="0.2">
      <c r="A34" s="155"/>
      <c r="B34" s="156"/>
      <c r="C34" s="185">
        <v>1</v>
      </c>
      <c r="D34" s="160"/>
      <c r="E34" s="161">
        <v>1</v>
      </c>
      <c r="F34" s="158"/>
      <c r="G34" s="158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58"/>
      <c r="Z34" s="148"/>
      <c r="AA34" s="148"/>
      <c r="AB34" s="148"/>
      <c r="AC34" s="148"/>
      <c r="AD34" s="148"/>
      <c r="AE34" s="148"/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ht="22.5" outlineLevel="1" x14ac:dyDescent="0.2">
      <c r="A35" s="177">
        <v>13</v>
      </c>
      <c r="B35" s="178" t="s">
        <v>143</v>
      </c>
      <c r="C35" s="186" t="s">
        <v>273</v>
      </c>
      <c r="D35" s="179" t="s">
        <v>274</v>
      </c>
      <c r="E35" s="180">
        <v>1</v>
      </c>
      <c r="F35" s="181"/>
      <c r="G35" s="182">
        <f>ROUND(E35*F35,2)</f>
        <v>0</v>
      </c>
      <c r="H35" s="159">
        <v>0</v>
      </c>
      <c r="I35" s="158">
        <f>ROUND(E35*H35,2)</f>
        <v>0</v>
      </c>
      <c r="J35" s="159">
        <v>700</v>
      </c>
      <c r="K35" s="158">
        <f>ROUND(E35*J35,2)</f>
        <v>700</v>
      </c>
      <c r="L35" s="158">
        <v>21</v>
      </c>
      <c r="M35" s="158">
        <f>G35*(1+L35/100)</f>
        <v>0</v>
      </c>
      <c r="N35" s="157">
        <v>0</v>
      </c>
      <c r="O35" s="157">
        <f>ROUND(E35*N35,2)</f>
        <v>0</v>
      </c>
      <c r="P35" s="157">
        <v>0</v>
      </c>
      <c r="Q35" s="157">
        <f>ROUND(E35*P35,2)</f>
        <v>0</v>
      </c>
      <c r="R35" s="158"/>
      <c r="S35" s="158" t="s">
        <v>112</v>
      </c>
      <c r="T35" s="158" t="s">
        <v>113</v>
      </c>
      <c r="U35" s="158">
        <v>0</v>
      </c>
      <c r="V35" s="158">
        <f>ROUND(E35*U35,2)</f>
        <v>0</v>
      </c>
      <c r="W35" s="158"/>
      <c r="X35" s="158" t="s">
        <v>102</v>
      </c>
      <c r="Y35" s="158" t="s">
        <v>103</v>
      </c>
      <c r="Z35" s="148"/>
      <c r="AA35" s="148"/>
      <c r="AB35" s="148"/>
      <c r="AC35" s="148"/>
      <c r="AD35" s="148"/>
      <c r="AE35" s="148"/>
      <c r="AF35" s="148"/>
      <c r="AG35" s="148" t="s">
        <v>104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x14ac:dyDescent="0.2">
      <c r="A36" s="164" t="s">
        <v>95</v>
      </c>
      <c r="B36" s="165" t="s">
        <v>62</v>
      </c>
      <c r="C36" s="183" t="s">
        <v>63</v>
      </c>
      <c r="D36" s="166"/>
      <c r="E36" s="167"/>
      <c r="F36" s="168"/>
      <c r="G36" s="169">
        <f>SUMIF(AG37:AG90,"&lt;&gt;NOR",G37:G90)</f>
        <v>0</v>
      </c>
      <c r="H36" s="163"/>
      <c r="I36" s="163">
        <f>SUM(I37:I90)</f>
        <v>2781.59</v>
      </c>
      <c r="J36" s="163"/>
      <c r="K36" s="163">
        <f>SUM(K37:K90)</f>
        <v>3654718.54</v>
      </c>
      <c r="L36" s="163"/>
      <c r="M36" s="163">
        <f>SUM(M37:M90)</f>
        <v>0</v>
      </c>
      <c r="N36" s="162"/>
      <c r="O36" s="162">
        <f>SUM(O37:O90)</f>
        <v>0.43000000000000005</v>
      </c>
      <c r="P36" s="162"/>
      <c r="Q36" s="162">
        <f>SUM(Q37:Q90)</f>
        <v>1706.7600000000002</v>
      </c>
      <c r="R36" s="163"/>
      <c r="S36" s="163"/>
      <c r="T36" s="163"/>
      <c r="U36" s="163"/>
      <c r="V36" s="163">
        <f>SUM(V37:V90)</f>
        <v>4308.67</v>
      </c>
      <c r="W36" s="163"/>
      <c r="X36" s="163"/>
      <c r="Y36" s="163"/>
      <c r="AG36" t="s">
        <v>96</v>
      </c>
    </row>
    <row r="37" spans="1:60" outlineLevel="1" x14ac:dyDescent="0.2">
      <c r="A37" s="177">
        <v>14</v>
      </c>
      <c r="B37" s="178" t="s">
        <v>144</v>
      </c>
      <c r="C37" s="186" t="s">
        <v>145</v>
      </c>
      <c r="D37" s="179" t="s">
        <v>146</v>
      </c>
      <c r="E37" s="180">
        <v>1</v>
      </c>
      <c r="F37" s="181"/>
      <c r="G37" s="182">
        <f t="shared" ref="G37:G45" si="0">ROUND(E37*F37,2)</f>
        <v>0</v>
      </c>
      <c r="H37" s="159">
        <v>0</v>
      </c>
      <c r="I37" s="158">
        <f t="shared" ref="I37:I45" si="1">ROUND(E37*H37,2)</f>
        <v>0</v>
      </c>
      <c r="J37" s="159">
        <v>100000</v>
      </c>
      <c r="K37" s="158">
        <f t="shared" ref="K37:K45" si="2">ROUND(E37*J37,2)</f>
        <v>100000</v>
      </c>
      <c r="L37" s="158">
        <v>21</v>
      </c>
      <c r="M37" s="158">
        <f t="shared" ref="M37:M45" si="3">G37*(1+L37/100)</f>
        <v>0</v>
      </c>
      <c r="N37" s="157">
        <v>0</v>
      </c>
      <c r="O37" s="157">
        <f t="shared" ref="O37:O45" si="4">ROUND(E37*N37,2)</f>
        <v>0</v>
      </c>
      <c r="P37" s="157">
        <v>0</v>
      </c>
      <c r="Q37" s="157">
        <f t="shared" ref="Q37:Q45" si="5">ROUND(E37*P37,2)</f>
        <v>0</v>
      </c>
      <c r="R37" s="158"/>
      <c r="S37" s="158" t="s">
        <v>112</v>
      </c>
      <c r="T37" s="158" t="s">
        <v>113</v>
      </c>
      <c r="U37" s="158">
        <v>0</v>
      </c>
      <c r="V37" s="158">
        <f t="shared" ref="V37:V45" si="6">ROUND(E37*U37,2)</f>
        <v>0</v>
      </c>
      <c r="W37" s="158"/>
      <c r="X37" s="158" t="s">
        <v>102</v>
      </c>
      <c r="Y37" s="158" t="s">
        <v>103</v>
      </c>
      <c r="Z37" s="148"/>
      <c r="AA37" s="148"/>
      <c r="AB37" s="148"/>
      <c r="AC37" s="148"/>
      <c r="AD37" s="148"/>
      <c r="AE37" s="148"/>
      <c r="AF37" s="148"/>
      <c r="AG37" s="148" t="s">
        <v>104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77">
        <v>15</v>
      </c>
      <c r="B38" s="178" t="s">
        <v>147</v>
      </c>
      <c r="C38" s="186" t="s">
        <v>148</v>
      </c>
      <c r="D38" s="179" t="s">
        <v>146</v>
      </c>
      <c r="E38" s="180">
        <v>1</v>
      </c>
      <c r="F38" s="181"/>
      <c r="G38" s="182">
        <f t="shared" si="0"/>
        <v>0</v>
      </c>
      <c r="H38" s="159">
        <v>0</v>
      </c>
      <c r="I38" s="158">
        <f t="shared" si="1"/>
        <v>0</v>
      </c>
      <c r="J38" s="159">
        <v>10000</v>
      </c>
      <c r="K38" s="158">
        <f t="shared" si="2"/>
        <v>10000</v>
      </c>
      <c r="L38" s="158">
        <v>21</v>
      </c>
      <c r="M38" s="158">
        <f t="shared" si="3"/>
        <v>0</v>
      </c>
      <c r="N38" s="157">
        <v>0</v>
      </c>
      <c r="O38" s="157">
        <f t="shared" si="4"/>
        <v>0</v>
      </c>
      <c r="P38" s="157">
        <v>0</v>
      </c>
      <c r="Q38" s="157">
        <f t="shared" si="5"/>
        <v>0</v>
      </c>
      <c r="R38" s="158"/>
      <c r="S38" s="158" t="s">
        <v>112</v>
      </c>
      <c r="T38" s="158" t="s">
        <v>113</v>
      </c>
      <c r="U38" s="158">
        <v>0</v>
      </c>
      <c r="V38" s="158">
        <f t="shared" si="6"/>
        <v>0</v>
      </c>
      <c r="W38" s="158"/>
      <c r="X38" s="158" t="s">
        <v>102</v>
      </c>
      <c r="Y38" s="158" t="s">
        <v>103</v>
      </c>
      <c r="Z38" s="148"/>
      <c r="AA38" s="148"/>
      <c r="AB38" s="148"/>
      <c r="AC38" s="148"/>
      <c r="AD38" s="148"/>
      <c r="AE38" s="148"/>
      <c r="AF38" s="148"/>
      <c r="AG38" s="148" t="s">
        <v>104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77">
        <v>16</v>
      </c>
      <c r="B39" s="178" t="s">
        <v>149</v>
      </c>
      <c r="C39" s="186" t="s">
        <v>150</v>
      </c>
      <c r="D39" s="179" t="s">
        <v>146</v>
      </c>
      <c r="E39" s="180">
        <v>1</v>
      </c>
      <c r="F39" s="181"/>
      <c r="G39" s="182">
        <f t="shared" si="0"/>
        <v>0</v>
      </c>
      <c r="H39" s="159">
        <v>0</v>
      </c>
      <c r="I39" s="158">
        <f t="shared" si="1"/>
        <v>0</v>
      </c>
      <c r="J39" s="159">
        <v>100000</v>
      </c>
      <c r="K39" s="158">
        <f t="shared" si="2"/>
        <v>100000</v>
      </c>
      <c r="L39" s="158">
        <v>21</v>
      </c>
      <c r="M39" s="158">
        <f t="shared" si="3"/>
        <v>0</v>
      </c>
      <c r="N39" s="157">
        <v>0</v>
      </c>
      <c r="O39" s="157">
        <f t="shared" si="4"/>
        <v>0</v>
      </c>
      <c r="P39" s="157">
        <v>0</v>
      </c>
      <c r="Q39" s="157">
        <f t="shared" si="5"/>
        <v>0</v>
      </c>
      <c r="R39" s="158"/>
      <c r="S39" s="158" t="s">
        <v>112</v>
      </c>
      <c r="T39" s="158" t="s">
        <v>113</v>
      </c>
      <c r="U39" s="158">
        <v>0</v>
      </c>
      <c r="V39" s="158">
        <f t="shared" si="6"/>
        <v>0</v>
      </c>
      <c r="W39" s="158"/>
      <c r="X39" s="158" t="s">
        <v>102</v>
      </c>
      <c r="Y39" s="158" t="s">
        <v>103</v>
      </c>
      <c r="Z39" s="148"/>
      <c r="AA39" s="148"/>
      <c r="AB39" s="148"/>
      <c r="AC39" s="148"/>
      <c r="AD39" s="148"/>
      <c r="AE39" s="148"/>
      <c r="AF39" s="148"/>
      <c r="AG39" s="148" t="s">
        <v>104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ht="22.5" outlineLevel="1" x14ac:dyDescent="0.2">
      <c r="A40" s="171">
        <v>17</v>
      </c>
      <c r="B40" s="172" t="s">
        <v>151</v>
      </c>
      <c r="C40" s="184" t="s">
        <v>152</v>
      </c>
      <c r="D40" s="173" t="s">
        <v>146</v>
      </c>
      <c r="E40" s="174">
        <v>1</v>
      </c>
      <c r="F40" s="175"/>
      <c r="G40" s="176">
        <f t="shared" si="0"/>
        <v>0</v>
      </c>
      <c r="H40" s="159">
        <v>0</v>
      </c>
      <c r="I40" s="158">
        <f t="shared" si="1"/>
        <v>0</v>
      </c>
      <c r="J40" s="159">
        <v>400000</v>
      </c>
      <c r="K40" s="158">
        <f t="shared" si="2"/>
        <v>400000</v>
      </c>
      <c r="L40" s="158">
        <v>21</v>
      </c>
      <c r="M40" s="158">
        <f t="shared" si="3"/>
        <v>0</v>
      </c>
      <c r="N40" s="157">
        <v>0</v>
      </c>
      <c r="O40" s="157">
        <f t="shared" si="4"/>
        <v>0</v>
      </c>
      <c r="P40" s="157">
        <v>0</v>
      </c>
      <c r="Q40" s="157">
        <f t="shared" si="5"/>
        <v>0</v>
      </c>
      <c r="R40" s="158"/>
      <c r="S40" s="158" t="s">
        <v>112</v>
      </c>
      <c r="T40" s="158" t="s">
        <v>113</v>
      </c>
      <c r="U40" s="158">
        <v>0</v>
      </c>
      <c r="V40" s="158">
        <f t="shared" si="6"/>
        <v>0</v>
      </c>
      <c r="W40" s="158"/>
      <c r="X40" s="158" t="s">
        <v>102</v>
      </c>
      <c r="Y40" s="158" t="s">
        <v>103</v>
      </c>
      <c r="Z40" s="148"/>
      <c r="AA40" s="148"/>
      <c r="AB40" s="148"/>
      <c r="AC40" s="148"/>
      <c r="AD40" s="148"/>
      <c r="AE40" s="148"/>
      <c r="AF40" s="148"/>
      <c r="AG40" s="148" t="s">
        <v>104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ht="100.5" customHeight="1" outlineLevel="1" x14ac:dyDescent="0.2">
      <c r="A41" s="177"/>
      <c r="B41" s="178"/>
      <c r="C41" s="203" t="s">
        <v>264</v>
      </c>
      <c r="D41" s="179"/>
      <c r="E41" s="180"/>
      <c r="F41" s="204"/>
      <c r="G41" s="182"/>
      <c r="H41" s="159"/>
      <c r="I41" s="158"/>
      <c r="J41" s="159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58"/>
      <c r="Z41" s="148"/>
      <c r="AA41" s="148"/>
      <c r="AB41" s="148"/>
      <c r="AC41" s="148"/>
      <c r="AD41" s="148"/>
      <c r="AE41" s="148"/>
      <c r="AF41" s="148"/>
      <c r="AG41" s="148"/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ht="22.5" outlineLevel="1" x14ac:dyDescent="0.2">
      <c r="A42" s="177">
        <v>18</v>
      </c>
      <c r="B42" s="178" t="s">
        <v>153</v>
      </c>
      <c r="C42" s="186" t="s">
        <v>154</v>
      </c>
      <c r="D42" s="179" t="s">
        <v>141</v>
      </c>
      <c r="E42" s="180">
        <v>2</v>
      </c>
      <c r="F42" s="181"/>
      <c r="G42" s="182">
        <f t="shared" si="0"/>
        <v>0</v>
      </c>
      <c r="H42" s="159">
        <v>0</v>
      </c>
      <c r="I42" s="158">
        <f t="shared" si="1"/>
        <v>0</v>
      </c>
      <c r="J42" s="159">
        <v>15000</v>
      </c>
      <c r="K42" s="158">
        <f t="shared" si="2"/>
        <v>30000</v>
      </c>
      <c r="L42" s="158">
        <v>21</v>
      </c>
      <c r="M42" s="158">
        <f t="shared" si="3"/>
        <v>0</v>
      </c>
      <c r="N42" s="157">
        <v>0</v>
      </c>
      <c r="O42" s="157">
        <f t="shared" si="4"/>
        <v>0</v>
      </c>
      <c r="P42" s="157">
        <v>0</v>
      </c>
      <c r="Q42" s="157">
        <f t="shared" si="5"/>
        <v>0</v>
      </c>
      <c r="R42" s="158"/>
      <c r="S42" s="158" t="s">
        <v>112</v>
      </c>
      <c r="T42" s="158" t="s">
        <v>113</v>
      </c>
      <c r="U42" s="158">
        <v>0</v>
      </c>
      <c r="V42" s="158">
        <f t="shared" si="6"/>
        <v>0</v>
      </c>
      <c r="W42" s="158"/>
      <c r="X42" s="158" t="s">
        <v>102</v>
      </c>
      <c r="Y42" s="158" t="s">
        <v>103</v>
      </c>
      <c r="Z42" s="148"/>
      <c r="AA42" s="148"/>
      <c r="AB42" s="148"/>
      <c r="AC42" s="148"/>
      <c r="AD42" s="148"/>
      <c r="AE42" s="148"/>
      <c r="AF42" s="148"/>
      <c r="AG42" s="148" t="s">
        <v>104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77">
        <v>19</v>
      </c>
      <c r="B43" s="178" t="s">
        <v>155</v>
      </c>
      <c r="C43" s="186" t="s">
        <v>156</v>
      </c>
      <c r="D43" s="179" t="s">
        <v>141</v>
      </c>
      <c r="E43" s="180">
        <v>1</v>
      </c>
      <c r="F43" s="181"/>
      <c r="G43" s="182">
        <f t="shared" si="0"/>
        <v>0</v>
      </c>
      <c r="H43" s="159">
        <v>0</v>
      </c>
      <c r="I43" s="158">
        <f t="shared" si="1"/>
        <v>0</v>
      </c>
      <c r="J43" s="159">
        <v>350000</v>
      </c>
      <c r="K43" s="158">
        <f t="shared" si="2"/>
        <v>350000</v>
      </c>
      <c r="L43" s="158">
        <v>21</v>
      </c>
      <c r="M43" s="158">
        <f t="shared" si="3"/>
        <v>0</v>
      </c>
      <c r="N43" s="157">
        <v>0</v>
      </c>
      <c r="O43" s="157">
        <f t="shared" si="4"/>
        <v>0</v>
      </c>
      <c r="P43" s="157">
        <v>0</v>
      </c>
      <c r="Q43" s="157">
        <f t="shared" si="5"/>
        <v>0</v>
      </c>
      <c r="R43" s="158"/>
      <c r="S43" s="158" t="s">
        <v>112</v>
      </c>
      <c r="T43" s="158" t="s">
        <v>113</v>
      </c>
      <c r="U43" s="158">
        <v>0</v>
      </c>
      <c r="V43" s="158">
        <f t="shared" si="6"/>
        <v>0</v>
      </c>
      <c r="W43" s="158"/>
      <c r="X43" s="158" t="s">
        <v>102</v>
      </c>
      <c r="Y43" s="158" t="s">
        <v>103</v>
      </c>
      <c r="Z43" s="148"/>
      <c r="AA43" s="148"/>
      <c r="AB43" s="148"/>
      <c r="AC43" s="148"/>
      <c r="AD43" s="148"/>
      <c r="AE43" s="148"/>
      <c r="AF43" s="148"/>
      <c r="AG43" s="148" t="s">
        <v>104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22.5" outlineLevel="1" x14ac:dyDescent="0.2">
      <c r="A44" s="177">
        <v>20</v>
      </c>
      <c r="B44" s="178" t="s">
        <v>157</v>
      </c>
      <c r="C44" s="186" t="s">
        <v>265</v>
      </c>
      <c r="D44" s="179" t="s">
        <v>146</v>
      </c>
      <c r="E44" s="180">
        <v>1</v>
      </c>
      <c r="F44" s="181"/>
      <c r="G44" s="182">
        <f t="shared" si="0"/>
        <v>0</v>
      </c>
      <c r="H44" s="159">
        <v>0</v>
      </c>
      <c r="I44" s="158">
        <f t="shared" si="1"/>
        <v>0</v>
      </c>
      <c r="J44" s="159">
        <v>10000</v>
      </c>
      <c r="K44" s="158">
        <f t="shared" si="2"/>
        <v>10000</v>
      </c>
      <c r="L44" s="158">
        <v>21</v>
      </c>
      <c r="M44" s="158">
        <f t="shared" si="3"/>
        <v>0</v>
      </c>
      <c r="N44" s="157">
        <v>0</v>
      </c>
      <c r="O44" s="157">
        <f t="shared" si="4"/>
        <v>0</v>
      </c>
      <c r="P44" s="157">
        <v>0</v>
      </c>
      <c r="Q44" s="157">
        <f t="shared" si="5"/>
        <v>0</v>
      </c>
      <c r="R44" s="158"/>
      <c r="S44" s="158" t="s">
        <v>112</v>
      </c>
      <c r="T44" s="158" t="s">
        <v>113</v>
      </c>
      <c r="U44" s="158">
        <v>0</v>
      </c>
      <c r="V44" s="158">
        <f t="shared" si="6"/>
        <v>0</v>
      </c>
      <c r="W44" s="158"/>
      <c r="X44" s="158" t="s">
        <v>102</v>
      </c>
      <c r="Y44" s="158" t="s">
        <v>103</v>
      </c>
      <c r="Z44" s="148"/>
      <c r="AA44" s="148"/>
      <c r="AB44" s="148"/>
      <c r="AC44" s="148"/>
      <c r="AD44" s="148"/>
      <c r="AE44" s="148"/>
      <c r="AF44" s="148"/>
      <c r="AG44" s="148" t="s">
        <v>104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71">
        <v>21</v>
      </c>
      <c r="B45" s="172" t="s">
        <v>158</v>
      </c>
      <c r="C45" s="184" t="s">
        <v>159</v>
      </c>
      <c r="D45" s="173" t="s">
        <v>137</v>
      </c>
      <c r="E45" s="174">
        <v>480</v>
      </c>
      <c r="F45" s="175"/>
      <c r="G45" s="176">
        <f t="shared" si="0"/>
        <v>0</v>
      </c>
      <c r="H45" s="159">
        <v>0</v>
      </c>
      <c r="I45" s="158">
        <f t="shared" si="1"/>
        <v>0</v>
      </c>
      <c r="J45" s="159">
        <v>90.8</v>
      </c>
      <c r="K45" s="158">
        <f t="shared" si="2"/>
        <v>43584</v>
      </c>
      <c r="L45" s="158">
        <v>21</v>
      </c>
      <c r="M45" s="158">
        <f t="shared" si="3"/>
        <v>0</v>
      </c>
      <c r="N45" s="157">
        <v>0</v>
      </c>
      <c r="O45" s="157">
        <f t="shared" si="4"/>
        <v>0</v>
      </c>
      <c r="P45" s="157">
        <v>0.35199999999999998</v>
      </c>
      <c r="Q45" s="157">
        <f t="shared" si="5"/>
        <v>168.96</v>
      </c>
      <c r="R45" s="158"/>
      <c r="S45" s="158" t="s">
        <v>100</v>
      </c>
      <c r="T45" s="158" t="s">
        <v>101</v>
      </c>
      <c r="U45" s="158">
        <v>0.12</v>
      </c>
      <c r="V45" s="158">
        <f t="shared" si="6"/>
        <v>57.6</v>
      </c>
      <c r="W45" s="158"/>
      <c r="X45" s="158" t="s">
        <v>102</v>
      </c>
      <c r="Y45" s="158" t="s">
        <v>103</v>
      </c>
      <c r="Z45" s="148"/>
      <c r="AA45" s="148"/>
      <c r="AB45" s="148"/>
      <c r="AC45" s="148"/>
      <c r="AD45" s="148"/>
      <c r="AE45" s="148"/>
      <c r="AF45" s="148"/>
      <c r="AG45" s="148" t="s">
        <v>104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2" x14ac:dyDescent="0.2">
      <c r="A46" s="155"/>
      <c r="B46" s="156"/>
      <c r="C46" s="185" t="s">
        <v>160</v>
      </c>
      <c r="D46" s="160"/>
      <c r="E46" s="161">
        <v>480</v>
      </c>
      <c r="F46" s="158"/>
      <c r="G46" s="158"/>
      <c r="H46" s="158"/>
      <c r="I46" s="158"/>
      <c r="J46" s="158"/>
      <c r="K46" s="158"/>
      <c r="L46" s="158"/>
      <c r="M46" s="158"/>
      <c r="N46" s="157"/>
      <c r="O46" s="157"/>
      <c r="P46" s="157"/>
      <c r="Q46" s="157"/>
      <c r="R46" s="158"/>
      <c r="S46" s="158"/>
      <c r="T46" s="158"/>
      <c r="U46" s="158"/>
      <c r="V46" s="158"/>
      <c r="W46" s="158"/>
      <c r="X46" s="158"/>
      <c r="Y46" s="158"/>
      <c r="Z46" s="148"/>
      <c r="AA46" s="148"/>
      <c r="AB46" s="148"/>
      <c r="AC46" s="148"/>
      <c r="AD46" s="148"/>
      <c r="AE46" s="148"/>
      <c r="AF46" s="148"/>
      <c r="AG46" s="148" t="s">
        <v>106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71">
        <v>22</v>
      </c>
      <c r="B47" s="172" t="s">
        <v>161</v>
      </c>
      <c r="C47" s="184" t="s">
        <v>162</v>
      </c>
      <c r="D47" s="173" t="s">
        <v>137</v>
      </c>
      <c r="E47" s="174">
        <v>416</v>
      </c>
      <c r="F47" s="175"/>
      <c r="G47" s="176">
        <f>ROUND(E47*F47,2)</f>
        <v>0</v>
      </c>
      <c r="H47" s="159">
        <v>0</v>
      </c>
      <c r="I47" s="158">
        <f>ROUND(E47*H47,2)</f>
        <v>0</v>
      </c>
      <c r="J47" s="159">
        <v>142.5</v>
      </c>
      <c r="K47" s="158">
        <f>ROUND(E47*J47,2)</f>
        <v>59280</v>
      </c>
      <c r="L47" s="158">
        <v>21</v>
      </c>
      <c r="M47" s="158">
        <f>G47*(1+L47/100)</f>
        <v>0</v>
      </c>
      <c r="N47" s="157">
        <v>0</v>
      </c>
      <c r="O47" s="157">
        <f>ROUND(E47*N47,2)</f>
        <v>0</v>
      </c>
      <c r="P47" s="157">
        <v>0.38400000000000001</v>
      </c>
      <c r="Q47" s="157">
        <f>ROUND(E47*P47,2)</f>
        <v>159.74</v>
      </c>
      <c r="R47" s="158"/>
      <c r="S47" s="158" t="s">
        <v>100</v>
      </c>
      <c r="T47" s="158" t="s">
        <v>101</v>
      </c>
      <c r="U47" s="158">
        <v>0.05</v>
      </c>
      <c r="V47" s="158">
        <f>ROUND(E47*U47,2)</f>
        <v>20.8</v>
      </c>
      <c r="W47" s="158"/>
      <c r="X47" s="158" t="s">
        <v>102</v>
      </c>
      <c r="Y47" s="158" t="s">
        <v>103</v>
      </c>
      <c r="Z47" s="148"/>
      <c r="AA47" s="148"/>
      <c r="AB47" s="148"/>
      <c r="AC47" s="148"/>
      <c r="AD47" s="148"/>
      <c r="AE47" s="148"/>
      <c r="AF47" s="148"/>
      <c r="AG47" s="148" t="s">
        <v>104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2" x14ac:dyDescent="0.2">
      <c r="A48" s="155"/>
      <c r="B48" s="156"/>
      <c r="C48" s="185" t="s">
        <v>163</v>
      </c>
      <c r="D48" s="160"/>
      <c r="E48" s="161">
        <v>416</v>
      </c>
      <c r="F48" s="158"/>
      <c r="G48" s="158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58"/>
      <c r="Z48" s="148"/>
      <c r="AA48" s="148"/>
      <c r="AB48" s="148"/>
      <c r="AC48" s="148"/>
      <c r="AD48" s="148"/>
      <c r="AE48" s="148"/>
      <c r="AF48" s="148"/>
      <c r="AG48" s="148" t="s">
        <v>106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71">
        <v>23</v>
      </c>
      <c r="B49" s="172" t="s">
        <v>164</v>
      </c>
      <c r="C49" s="184" t="s">
        <v>165</v>
      </c>
      <c r="D49" s="173" t="s">
        <v>137</v>
      </c>
      <c r="E49" s="174">
        <v>4069.6</v>
      </c>
      <c r="F49" s="175"/>
      <c r="G49" s="176">
        <f>ROUND(E49*F49,2)</f>
        <v>0</v>
      </c>
      <c r="H49" s="159">
        <v>0</v>
      </c>
      <c r="I49" s="158">
        <f>ROUND(E49*H49,2)</f>
        <v>0</v>
      </c>
      <c r="J49" s="159">
        <v>177</v>
      </c>
      <c r="K49" s="158">
        <f>ROUND(E49*J49,2)</f>
        <v>720319.2</v>
      </c>
      <c r="L49" s="158">
        <v>21</v>
      </c>
      <c r="M49" s="158">
        <f>G49*(1+L49/100)</f>
        <v>0</v>
      </c>
      <c r="N49" s="157">
        <v>0</v>
      </c>
      <c r="O49" s="157">
        <f>ROUND(E49*N49,2)</f>
        <v>0</v>
      </c>
      <c r="P49" s="157">
        <v>0.11</v>
      </c>
      <c r="Q49" s="157">
        <f>ROUND(E49*P49,2)</f>
        <v>447.66</v>
      </c>
      <c r="R49" s="158"/>
      <c r="S49" s="158" t="s">
        <v>100</v>
      </c>
      <c r="T49" s="158" t="s">
        <v>101</v>
      </c>
      <c r="U49" s="158">
        <v>0.35</v>
      </c>
      <c r="V49" s="158">
        <f>ROUND(E49*U49,2)</f>
        <v>1424.36</v>
      </c>
      <c r="W49" s="158"/>
      <c r="X49" s="158" t="s">
        <v>102</v>
      </c>
      <c r="Y49" s="158" t="s">
        <v>103</v>
      </c>
      <c r="Z49" s="148"/>
      <c r="AA49" s="148"/>
      <c r="AB49" s="148"/>
      <c r="AC49" s="148"/>
      <c r="AD49" s="148"/>
      <c r="AE49" s="148"/>
      <c r="AF49" s="148"/>
      <c r="AG49" s="148" t="s">
        <v>104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2" x14ac:dyDescent="0.2">
      <c r="A50" s="155"/>
      <c r="B50" s="156"/>
      <c r="C50" s="185" t="s">
        <v>166</v>
      </c>
      <c r="D50" s="160"/>
      <c r="E50" s="161">
        <v>1855.6</v>
      </c>
      <c r="F50" s="158"/>
      <c r="G50" s="158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58"/>
      <c r="Z50" s="148"/>
      <c r="AA50" s="148"/>
      <c r="AB50" s="148"/>
      <c r="AC50" s="148"/>
      <c r="AD50" s="148"/>
      <c r="AE50" s="148"/>
      <c r="AF50" s="148"/>
      <c r="AG50" s="148" t="s">
        <v>106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3" x14ac:dyDescent="0.2">
      <c r="A51" s="155"/>
      <c r="B51" s="156"/>
      <c r="C51" s="185" t="s">
        <v>167</v>
      </c>
      <c r="D51" s="160"/>
      <c r="E51" s="161">
        <v>2195</v>
      </c>
      <c r="F51" s="158"/>
      <c r="G51" s="158"/>
      <c r="H51" s="158"/>
      <c r="I51" s="158"/>
      <c r="J51" s="158"/>
      <c r="K51" s="158"/>
      <c r="L51" s="158"/>
      <c r="M51" s="158"/>
      <c r="N51" s="157"/>
      <c r="O51" s="157"/>
      <c r="P51" s="157"/>
      <c r="Q51" s="157"/>
      <c r="R51" s="158"/>
      <c r="S51" s="158"/>
      <c r="T51" s="158"/>
      <c r="U51" s="158"/>
      <c r="V51" s="158"/>
      <c r="W51" s="158"/>
      <c r="X51" s="158"/>
      <c r="Y51" s="158"/>
      <c r="Z51" s="148"/>
      <c r="AA51" s="148"/>
      <c r="AB51" s="148"/>
      <c r="AC51" s="148"/>
      <c r="AD51" s="148"/>
      <c r="AE51" s="148"/>
      <c r="AF51" s="148"/>
      <c r="AG51" s="148" t="s">
        <v>106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3" x14ac:dyDescent="0.2">
      <c r="A52" s="155"/>
      <c r="B52" s="156"/>
      <c r="C52" s="185" t="s">
        <v>168</v>
      </c>
      <c r="D52" s="160"/>
      <c r="E52" s="161">
        <v>19</v>
      </c>
      <c r="F52" s="158"/>
      <c r="G52" s="158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58"/>
      <c r="Z52" s="148"/>
      <c r="AA52" s="148"/>
      <c r="AB52" s="148"/>
      <c r="AC52" s="148"/>
      <c r="AD52" s="148"/>
      <c r="AE52" s="148"/>
      <c r="AF52" s="148"/>
      <c r="AG52" s="148" t="s">
        <v>106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71">
        <v>24</v>
      </c>
      <c r="B53" s="172" t="s">
        <v>169</v>
      </c>
      <c r="C53" s="184" t="s">
        <v>170</v>
      </c>
      <c r="D53" s="173" t="s">
        <v>171</v>
      </c>
      <c r="E53" s="174">
        <v>569</v>
      </c>
      <c r="F53" s="175"/>
      <c r="G53" s="176">
        <f>ROUND(E53*F53,2)</f>
        <v>0</v>
      </c>
      <c r="H53" s="159">
        <v>0</v>
      </c>
      <c r="I53" s="158">
        <f>ROUND(E53*H53,2)</f>
        <v>0</v>
      </c>
      <c r="J53" s="159">
        <v>126</v>
      </c>
      <c r="K53" s="158">
        <f>ROUND(E53*J53,2)</f>
        <v>71694</v>
      </c>
      <c r="L53" s="158">
        <v>21</v>
      </c>
      <c r="M53" s="158">
        <f>G53*(1+L53/100)</f>
        <v>0</v>
      </c>
      <c r="N53" s="157">
        <v>0</v>
      </c>
      <c r="O53" s="157">
        <f>ROUND(E53*N53,2)</f>
        <v>0</v>
      </c>
      <c r="P53" s="157">
        <v>0.22</v>
      </c>
      <c r="Q53" s="157">
        <f>ROUND(E53*P53,2)</f>
        <v>125.18</v>
      </c>
      <c r="R53" s="158"/>
      <c r="S53" s="158" t="s">
        <v>100</v>
      </c>
      <c r="T53" s="158" t="s">
        <v>101</v>
      </c>
      <c r="U53" s="158">
        <v>0.14000000000000001</v>
      </c>
      <c r="V53" s="158">
        <f>ROUND(E53*U53,2)</f>
        <v>79.66</v>
      </c>
      <c r="W53" s="158"/>
      <c r="X53" s="158" t="s">
        <v>102</v>
      </c>
      <c r="Y53" s="158" t="s">
        <v>103</v>
      </c>
      <c r="Z53" s="148"/>
      <c r="AA53" s="148"/>
      <c r="AB53" s="148"/>
      <c r="AC53" s="148"/>
      <c r="AD53" s="148"/>
      <c r="AE53" s="148"/>
      <c r="AF53" s="148"/>
      <c r="AG53" s="148" t="s">
        <v>104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2" x14ac:dyDescent="0.2">
      <c r="A54" s="155"/>
      <c r="B54" s="156"/>
      <c r="C54" s="185" t="s">
        <v>172</v>
      </c>
      <c r="D54" s="160"/>
      <c r="E54" s="161">
        <v>569</v>
      </c>
      <c r="F54" s="158"/>
      <c r="G54" s="158"/>
      <c r="H54" s="158"/>
      <c r="I54" s="158"/>
      <c r="J54" s="158"/>
      <c r="K54" s="158"/>
      <c r="L54" s="158"/>
      <c r="M54" s="158"/>
      <c r="N54" s="157"/>
      <c r="O54" s="157"/>
      <c r="P54" s="157"/>
      <c r="Q54" s="157"/>
      <c r="R54" s="158"/>
      <c r="S54" s="158"/>
      <c r="T54" s="158"/>
      <c r="U54" s="158"/>
      <c r="V54" s="158"/>
      <c r="W54" s="158"/>
      <c r="X54" s="158"/>
      <c r="Y54" s="158"/>
      <c r="Z54" s="148"/>
      <c r="AA54" s="148"/>
      <c r="AB54" s="148"/>
      <c r="AC54" s="148"/>
      <c r="AD54" s="148"/>
      <c r="AE54" s="148"/>
      <c r="AF54" s="148"/>
      <c r="AG54" s="148" t="s">
        <v>106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71">
        <v>25</v>
      </c>
      <c r="B55" s="172" t="s">
        <v>173</v>
      </c>
      <c r="C55" s="184" t="s">
        <v>174</v>
      </c>
      <c r="D55" s="173" t="s">
        <v>99</v>
      </c>
      <c r="E55" s="174">
        <v>227.767</v>
      </c>
      <c r="F55" s="175"/>
      <c r="G55" s="176">
        <f>ROUND(E55*F55,2)</f>
        <v>0</v>
      </c>
      <c r="H55" s="159">
        <v>0</v>
      </c>
      <c r="I55" s="158">
        <f>ROUND(E55*H55,2)</f>
        <v>0</v>
      </c>
      <c r="J55" s="159">
        <v>5115</v>
      </c>
      <c r="K55" s="158">
        <f>ROUND(E55*J55,2)</f>
        <v>1165028.21</v>
      </c>
      <c r="L55" s="158">
        <v>21</v>
      </c>
      <c r="M55" s="158">
        <f>G55*(1+L55/100)</f>
        <v>0</v>
      </c>
      <c r="N55" s="157">
        <v>1.47E-3</v>
      </c>
      <c r="O55" s="157">
        <f>ROUND(E55*N55,2)</f>
        <v>0.33</v>
      </c>
      <c r="P55" s="157">
        <v>2.4</v>
      </c>
      <c r="Q55" s="157">
        <f>ROUND(E55*P55,2)</f>
        <v>546.64</v>
      </c>
      <c r="R55" s="158"/>
      <c r="S55" s="158" t="s">
        <v>112</v>
      </c>
      <c r="T55" s="158" t="s">
        <v>101</v>
      </c>
      <c r="U55" s="158">
        <v>8.5</v>
      </c>
      <c r="V55" s="158">
        <f>ROUND(E55*U55,2)</f>
        <v>1936.02</v>
      </c>
      <c r="W55" s="158"/>
      <c r="X55" s="158" t="s">
        <v>102</v>
      </c>
      <c r="Y55" s="158" t="s">
        <v>103</v>
      </c>
      <c r="Z55" s="148"/>
      <c r="AA55" s="148"/>
      <c r="AB55" s="148"/>
      <c r="AC55" s="148"/>
      <c r="AD55" s="148"/>
      <c r="AE55" s="148"/>
      <c r="AF55" s="148"/>
      <c r="AG55" s="148" t="s">
        <v>104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2" x14ac:dyDescent="0.2">
      <c r="A56" s="155"/>
      <c r="B56" s="156"/>
      <c r="C56" s="185" t="s">
        <v>175</v>
      </c>
      <c r="D56" s="160"/>
      <c r="E56" s="161">
        <v>20</v>
      </c>
      <c r="F56" s="158"/>
      <c r="G56" s="158"/>
      <c r="H56" s="158"/>
      <c r="I56" s="158"/>
      <c r="J56" s="158"/>
      <c r="K56" s="158"/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Y56" s="158"/>
      <c r="Z56" s="148"/>
      <c r="AA56" s="148"/>
      <c r="AB56" s="148"/>
      <c r="AC56" s="148"/>
      <c r="AD56" s="148"/>
      <c r="AE56" s="148"/>
      <c r="AF56" s="148"/>
      <c r="AG56" s="148" t="s">
        <v>106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3" x14ac:dyDescent="0.2">
      <c r="A57" s="155"/>
      <c r="B57" s="156"/>
      <c r="C57" s="185" t="s">
        <v>176</v>
      </c>
      <c r="D57" s="160"/>
      <c r="E57" s="161">
        <v>2.88</v>
      </c>
      <c r="F57" s="158"/>
      <c r="G57" s="158"/>
      <c r="H57" s="158"/>
      <c r="I57" s="158"/>
      <c r="J57" s="158"/>
      <c r="K57" s="158"/>
      <c r="L57" s="158"/>
      <c r="M57" s="158"/>
      <c r="N57" s="157"/>
      <c r="O57" s="157"/>
      <c r="P57" s="157"/>
      <c r="Q57" s="157"/>
      <c r="R57" s="158"/>
      <c r="S57" s="158"/>
      <c r="T57" s="158"/>
      <c r="U57" s="158"/>
      <c r="V57" s="158"/>
      <c r="W57" s="158"/>
      <c r="X57" s="158"/>
      <c r="Y57" s="158"/>
      <c r="Z57" s="148"/>
      <c r="AA57" s="148"/>
      <c r="AB57" s="148"/>
      <c r="AC57" s="148"/>
      <c r="AD57" s="148"/>
      <c r="AE57" s="148"/>
      <c r="AF57" s="148"/>
      <c r="AG57" s="148" t="s">
        <v>106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ht="22.5" outlineLevel="3" x14ac:dyDescent="0.2">
      <c r="A58" s="155"/>
      <c r="B58" s="156"/>
      <c r="C58" s="185" t="s">
        <v>177</v>
      </c>
      <c r="D58" s="160"/>
      <c r="E58" s="161">
        <v>51.232999999999997</v>
      </c>
      <c r="F58" s="158"/>
      <c r="G58" s="158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58"/>
      <c r="Z58" s="148"/>
      <c r="AA58" s="148"/>
      <c r="AB58" s="148"/>
      <c r="AC58" s="148"/>
      <c r="AD58" s="148"/>
      <c r="AE58" s="148"/>
      <c r="AF58" s="148"/>
      <c r="AG58" s="148" t="s">
        <v>106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ht="22.5" outlineLevel="3" x14ac:dyDescent="0.2">
      <c r="A59" s="155"/>
      <c r="B59" s="156"/>
      <c r="C59" s="185" t="s">
        <v>178</v>
      </c>
      <c r="D59" s="160"/>
      <c r="E59" s="161">
        <v>6.0288000000000004</v>
      </c>
      <c r="F59" s="158"/>
      <c r="G59" s="158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58"/>
      <c r="Z59" s="148"/>
      <c r="AA59" s="148"/>
      <c r="AB59" s="148"/>
      <c r="AC59" s="148"/>
      <c r="AD59" s="148"/>
      <c r="AE59" s="148"/>
      <c r="AF59" s="148"/>
      <c r="AG59" s="148" t="s">
        <v>106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ht="33.75" outlineLevel="3" x14ac:dyDescent="0.2">
      <c r="A60" s="155"/>
      <c r="B60" s="156"/>
      <c r="C60" s="185" t="s">
        <v>179</v>
      </c>
      <c r="D60" s="160"/>
      <c r="E60" s="161">
        <v>32.010599999999997</v>
      </c>
      <c r="F60" s="158"/>
      <c r="G60" s="158"/>
      <c r="H60" s="158"/>
      <c r="I60" s="158"/>
      <c r="J60" s="158"/>
      <c r="K60" s="158"/>
      <c r="L60" s="158"/>
      <c r="M60" s="158"/>
      <c r="N60" s="157"/>
      <c r="O60" s="157"/>
      <c r="P60" s="157"/>
      <c r="Q60" s="157"/>
      <c r="R60" s="158"/>
      <c r="S60" s="158"/>
      <c r="T60" s="158"/>
      <c r="U60" s="158"/>
      <c r="V60" s="158"/>
      <c r="W60" s="158"/>
      <c r="X60" s="158"/>
      <c r="Y60" s="158"/>
      <c r="Z60" s="148"/>
      <c r="AA60" s="148"/>
      <c r="AB60" s="148"/>
      <c r="AC60" s="148"/>
      <c r="AD60" s="148"/>
      <c r="AE60" s="148"/>
      <c r="AF60" s="148"/>
      <c r="AG60" s="148" t="s">
        <v>106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3" x14ac:dyDescent="0.2">
      <c r="A61" s="155"/>
      <c r="B61" s="156"/>
      <c r="C61" s="185" t="s">
        <v>180</v>
      </c>
      <c r="D61" s="160"/>
      <c r="E61" s="161">
        <v>101.25</v>
      </c>
      <c r="F61" s="158"/>
      <c r="G61" s="158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58"/>
      <c r="Z61" s="148"/>
      <c r="AA61" s="148"/>
      <c r="AB61" s="148"/>
      <c r="AC61" s="148"/>
      <c r="AD61" s="148"/>
      <c r="AE61" s="148"/>
      <c r="AF61" s="148"/>
      <c r="AG61" s="148" t="s">
        <v>106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3" x14ac:dyDescent="0.2">
      <c r="A62" s="155"/>
      <c r="B62" s="156"/>
      <c r="C62" s="185" t="s">
        <v>181</v>
      </c>
      <c r="D62" s="160"/>
      <c r="E62" s="161">
        <v>5.5566000000000004</v>
      </c>
      <c r="F62" s="158"/>
      <c r="G62" s="158"/>
      <c r="H62" s="158"/>
      <c r="I62" s="158"/>
      <c r="J62" s="158"/>
      <c r="K62" s="158"/>
      <c r="L62" s="158"/>
      <c r="M62" s="158"/>
      <c r="N62" s="157"/>
      <c r="O62" s="157"/>
      <c r="P62" s="157"/>
      <c r="Q62" s="157"/>
      <c r="R62" s="158"/>
      <c r="S62" s="158"/>
      <c r="T62" s="158"/>
      <c r="U62" s="158"/>
      <c r="V62" s="158"/>
      <c r="W62" s="158"/>
      <c r="X62" s="158"/>
      <c r="Y62" s="158"/>
      <c r="Z62" s="148"/>
      <c r="AA62" s="148"/>
      <c r="AB62" s="148"/>
      <c r="AC62" s="148"/>
      <c r="AD62" s="148"/>
      <c r="AE62" s="148"/>
      <c r="AF62" s="148"/>
      <c r="AG62" s="148" t="s">
        <v>106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3" x14ac:dyDescent="0.2">
      <c r="A63" s="155"/>
      <c r="B63" s="156"/>
      <c r="C63" s="185" t="s">
        <v>182</v>
      </c>
      <c r="D63" s="160"/>
      <c r="E63" s="161">
        <v>4.2</v>
      </c>
      <c r="F63" s="158"/>
      <c r="G63" s="158"/>
      <c r="H63" s="158"/>
      <c r="I63" s="158"/>
      <c r="J63" s="158"/>
      <c r="K63" s="158"/>
      <c r="L63" s="158"/>
      <c r="M63" s="158"/>
      <c r="N63" s="157"/>
      <c r="O63" s="157"/>
      <c r="P63" s="157"/>
      <c r="Q63" s="157"/>
      <c r="R63" s="158"/>
      <c r="S63" s="158"/>
      <c r="T63" s="158"/>
      <c r="U63" s="158"/>
      <c r="V63" s="158"/>
      <c r="W63" s="158"/>
      <c r="X63" s="158"/>
      <c r="Y63" s="158"/>
      <c r="Z63" s="148"/>
      <c r="AA63" s="148"/>
      <c r="AB63" s="148"/>
      <c r="AC63" s="148"/>
      <c r="AD63" s="148"/>
      <c r="AE63" s="148"/>
      <c r="AF63" s="148"/>
      <c r="AG63" s="148" t="s">
        <v>106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3" x14ac:dyDescent="0.2">
      <c r="A64" s="155"/>
      <c r="B64" s="156"/>
      <c r="C64" s="185" t="s">
        <v>183</v>
      </c>
      <c r="D64" s="160"/>
      <c r="E64" s="161">
        <v>4.6079999999999997</v>
      </c>
      <c r="F64" s="158"/>
      <c r="G64" s="158"/>
      <c r="H64" s="158"/>
      <c r="I64" s="158"/>
      <c r="J64" s="158"/>
      <c r="K64" s="158"/>
      <c r="L64" s="158"/>
      <c r="M64" s="158"/>
      <c r="N64" s="157"/>
      <c r="O64" s="157"/>
      <c r="P64" s="157"/>
      <c r="Q64" s="157"/>
      <c r="R64" s="158"/>
      <c r="S64" s="158"/>
      <c r="T64" s="158"/>
      <c r="U64" s="158"/>
      <c r="V64" s="158"/>
      <c r="W64" s="158"/>
      <c r="X64" s="158"/>
      <c r="Y64" s="158"/>
      <c r="Z64" s="148"/>
      <c r="AA64" s="148"/>
      <c r="AB64" s="148"/>
      <c r="AC64" s="148"/>
      <c r="AD64" s="148"/>
      <c r="AE64" s="148"/>
      <c r="AF64" s="148"/>
      <c r="AG64" s="148" t="s">
        <v>106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71">
        <v>26</v>
      </c>
      <c r="B65" s="172" t="s">
        <v>184</v>
      </c>
      <c r="C65" s="184" t="s">
        <v>185</v>
      </c>
      <c r="D65" s="173" t="s">
        <v>99</v>
      </c>
      <c r="E65" s="174">
        <v>11.808</v>
      </c>
      <c r="F65" s="175"/>
      <c r="G65" s="176">
        <f>ROUND(E65*F65,2)</f>
        <v>0</v>
      </c>
      <c r="H65" s="159">
        <v>194.47</v>
      </c>
      <c r="I65" s="158">
        <f>ROUND(E65*H65,2)</f>
        <v>2296.3000000000002</v>
      </c>
      <c r="J65" s="159">
        <v>3970.53</v>
      </c>
      <c r="K65" s="158">
        <f>ROUND(E65*J65,2)</f>
        <v>46884.02</v>
      </c>
      <c r="L65" s="158">
        <v>21</v>
      </c>
      <c r="M65" s="158">
        <f>G65*(1+L65/100)</f>
        <v>0</v>
      </c>
      <c r="N65" s="157">
        <v>6.6600000000000001E-3</v>
      </c>
      <c r="O65" s="157">
        <f>ROUND(E65*N65,2)</f>
        <v>0.08</v>
      </c>
      <c r="P65" s="157">
        <v>2.4</v>
      </c>
      <c r="Q65" s="157">
        <f>ROUND(E65*P65,2)</f>
        <v>28.34</v>
      </c>
      <c r="R65" s="158"/>
      <c r="S65" s="158" t="s">
        <v>100</v>
      </c>
      <c r="T65" s="158" t="s">
        <v>101</v>
      </c>
      <c r="U65" s="158">
        <v>6.72</v>
      </c>
      <c r="V65" s="158">
        <f>ROUND(E65*U65,2)</f>
        <v>79.349999999999994</v>
      </c>
      <c r="W65" s="158"/>
      <c r="X65" s="158" t="s">
        <v>102</v>
      </c>
      <c r="Y65" s="158" t="s">
        <v>103</v>
      </c>
      <c r="Z65" s="148"/>
      <c r="AA65" s="148"/>
      <c r="AB65" s="148"/>
      <c r="AC65" s="148"/>
      <c r="AD65" s="148"/>
      <c r="AE65" s="148"/>
      <c r="AF65" s="148"/>
      <c r="AG65" s="148" t="s">
        <v>104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2" x14ac:dyDescent="0.2">
      <c r="A66" s="155"/>
      <c r="B66" s="156"/>
      <c r="C66" s="185" t="s">
        <v>186</v>
      </c>
      <c r="D66" s="160"/>
      <c r="E66" s="161">
        <v>11.808</v>
      </c>
      <c r="F66" s="158"/>
      <c r="G66" s="158"/>
      <c r="H66" s="158"/>
      <c r="I66" s="158"/>
      <c r="J66" s="158"/>
      <c r="K66" s="158"/>
      <c r="L66" s="158"/>
      <c r="M66" s="158"/>
      <c r="N66" s="157"/>
      <c r="O66" s="157"/>
      <c r="P66" s="157"/>
      <c r="Q66" s="157"/>
      <c r="R66" s="158"/>
      <c r="S66" s="158"/>
      <c r="T66" s="158"/>
      <c r="U66" s="158"/>
      <c r="V66" s="158"/>
      <c r="W66" s="158"/>
      <c r="X66" s="158"/>
      <c r="Y66" s="158"/>
      <c r="Z66" s="148"/>
      <c r="AA66" s="148"/>
      <c r="AB66" s="148"/>
      <c r="AC66" s="148"/>
      <c r="AD66" s="148"/>
      <c r="AE66" s="148"/>
      <c r="AF66" s="148"/>
      <c r="AG66" s="148" t="s">
        <v>106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71">
        <v>27</v>
      </c>
      <c r="B67" s="172" t="s">
        <v>187</v>
      </c>
      <c r="C67" s="184" t="s">
        <v>188</v>
      </c>
      <c r="D67" s="173" t="s">
        <v>99</v>
      </c>
      <c r="E67" s="174">
        <v>100.08</v>
      </c>
      <c r="F67" s="175"/>
      <c r="G67" s="176">
        <f>ROUND(E67*F67,2)</f>
        <v>0</v>
      </c>
      <c r="H67" s="159">
        <v>0</v>
      </c>
      <c r="I67" s="158">
        <f>ROUND(E67*H67,2)</f>
        <v>0</v>
      </c>
      <c r="J67" s="159">
        <v>3855</v>
      </c>
      <c r="K67" s="158">
        <f>ROUND(E67*J67,2)</f>
        <v>385808.4</v>
      </c>
      <c r="L67" s="158">
        <v>21</v>
      </c>
      <c r="M67" s="158">
        <f>G67*(1+L67/100)</f>
        <v>0</v>
      </c>
      <c r="N67" s="157">
        <v>0</v>
      </c>
      <c r="O67" s="157">
        <f>ROUND(E67*N67,2)</f>
        <v>0</v>
      </c>
      <c r="P67" s="157">
        <v>2</v>
      </c>
      <c r="Q67" s="157">
        <f>ROUND(E67*P67,2)</f>
        <v>200.16</v>
      </c>
      <c r="R67" s="158"/>
      <c r="S67" s="158" t="s">
        <v>100</v>
      </c>
      <c r="T67" s="158" t="s">
        <v>101</v>
      </c>
      <c r="U67" s="158">
        <v>6.44</v>
      </c>
      <c r="V67" s="158">
        <f>ROUND(E67*U67,2)</f>
        <v>644.52</v>
      </c>
      <c r="W67" s="158"/>
      <c r="X67" s="158" t="s">
        <v>102</v>
      </c>
      <c r="Y67" s="158" t="s">
        <v>103</v>
      </c>
      <c r="Z67" s="148"/>
      <c r="AA67" s="148"/>
      <c r="AB67" s="148"/>
      <c r="AC67" s="148"/>
      <c r="AD67" s="148"/>
      <c r="AE67" s="148"/>
      <c r="AF67" s="148"/>
      <c r="AG67" s="148" t="s">
        <v>104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2" x14ac:dyDescent="0.2">
      <c r="A68" s="155"/>
      <c r="B68" s="156"/>
      <c r="C68" s="185" t="s">
        <v>189</v>
      </c>
      <c r="D68" s="160"/>
      <c r="E68" s="161">
        <v>9.36</v>
      </c>
      <c r="F68" s="158"/>
      <c r="G68" s="158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58"/>
      <c r="Z68" s="148"/>
      <c r="AA68" s="148"/>
      <c r="AB68" s="148"/>
      <c r="AC68" s="148"/>
      <c r="AD68" s="148"/>
      <c r="AE68" s="148"/>
      <c r="AF68" s="148"/>
      <c r="AG68" s="148" t="s">
        <v>106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3" x14ac:dyDescent="0.2">
      <c r="A69" s="155"/>
      <c r="B69" s="156"/>
      <c r="C69" s="185" t="s">
        <v>190</v>
      </c>
      <c r="D69" s="160"/>
      <c r="E69" s="161">
        <v>90.72</v>
      </c>
      <c r="F69" s="158"/>
      <c r="G69" s="158"/>
      <c r="H69" s="158"/>
      <c r="I69" s="158"/>
      <c r="J69" s="158"/>
      <c r="K69" s="158"/>
      <c r="L69" s="158"/>
      <c r="M69" s="158"/>
      <c r="N69" s="157"/>
      <c r="O69" s="157"/>
      <c r="P69" s="157"/>
      <c r="Q69" s="157"/>
      <c r="R69" s="158"/>
      <c r="S69" s="158"/>
      <c r="T69" s="158"/>
      <c r="U69" s="158"/>
      <c r="V69" s="158"/>
      <c r="W69" s="158"/>
      <c r="X69" s="158"/>
      <c r="Y69" s="158"/>
      <c r="Z69" s="148"/>
      <c r="AA69" s="148"/>
      <c r="AB69" s="148"/>
      <c r="AC69" s="148"/>
      <c r="AD69" s="148"/>
      <c r="AE69" s="148"/>
      <c r="AF69" s="148"/>
      <c r="AG69" s="148" t="s">
        <v>106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71">
        <v>28</v>
      </c>
      <c r="B70" s="172" t="s">
        <v>191</v>
      </c>
      <c r="C70" s="184" t="s">
        <v>192</v>
      </c>
      <c r="D70" s="173" t="s">
        <v>99</v>
      </c>
      <c r="E70" s="174">
        <v>13</v>
      </c>
      <c r="F70" s="175"/>
      <c r="G70" s="176">
        <f>ROUND(E70*F70,2)</f>
        <v>0</v>
      </c>
      <c r="H70" s="159">
        <v>37.33</v>
      </c>
      <c r="I70" s="158">
        <f>ROUND(E70*H70,2)</f>
        <v>485.29</v>
      </c>
      <c r="J70" s="159">
        <v>895.67</v>
      </c>
      <c r="K70" s="158">
        <f>ROUND(E70*J70,2)</f>
        <v>11643.71</v>
      </c>
      <c r="L70" s="158">
        <v>21</v>
      </c>
      <c r="M70" s="158">
        <f>G70*(1+L70/100)</f>
        <v>0</v>
      </c>
      <c r="N70" s="157">
        <v>1.2800000000000001E-3</v>
      </c>
      <c r="O70" s="157">
        <f>ROUND(E70*N70,2)</f>
        <v>0.02</v>
      </c>
      <c r="P70" s="157">
        <v>1.8</v>
      </c>
      <c r="Q70" s="157">
        <f>ROUND(E70*P70,2)</f>
        <v>23.4</v>
      </c>
      <c r="R70" s="158"/>
      <c r="S70" s="158" t="s">
        <v>100</v>
      </c>
      <c r="T70" s="158" t="s">
        <v>101</v>
      </c>
      <c r="U70" s="158">
        <v>1.52</v>
      </c>
      <c r="V70" s="158">
        <f>ROUND(E70*U70,2)</f>
        <v>19.760000000000002</v>
      </c>
      <c r="W70" s="158"/>
      <c r="X70" s="158" t="s">
        <v>102</v>
      </c>
      <c r="Y70" s="158" t="s">
        <v>103</v>
      </c>
      <c r="Z70" s="148"/>
      <c r="AA70" s="148"/>
      <c r="AB70" s="148"/>
      <c r="AC70" s="148"/>
      <c r="AD70" s="148"/>
      <c r="AE70" s="148"/>
      <c r="AF70" s="148"/>
      <c r="AG70" s="148" t="s">
        <v>104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2" x14ac:dyDescent="0.2">
      <c r="A71" s="155"/>
      <c r="B71" s="156"/>
      <c r="C71" s="185" t="s">
        <v>193</v>
      </c>
      <c r="D71" s="160"/>
      <c r="E71" s="161">
        <v>13</v>
      </c>
      <c r="F71" s="158"/>
      <c r="G71" s="158"/>
      <c r="H71" s="158"/>
      <c r="I71" s="158"/>
      <c r="J71" s="158"/>
      <c r="K71" s="158"/>
      <c r="L71" s="158"/>
      <c r="M71" s="158"/>
      <c r="N71" s="157"/>
      <c r="O71" s="157"/>
      <c r="P71" s="157"/>
      <c r="Q71" s="157"/>
      <c r="R71" s="158"/>
      <c r="S71" s="158"/>
      <c r="T71" s="158"/>
      <c r="U71" s="158"/>
      <c r="V71" s="158"/>
      <c r="W71" s="158"/>
      <c r="X71" s="158"/>
      <c r="Y71" s="158"/>
      <c r="Z71" s="148"/>
      <c r="AA71" s="148"/>
      <c r="AB71" s="148"/>
      <c r="AC71" s="148"/>
      <c r="AD71" s="148"/>
      <c r="AE71" s="148"/>
      <c r="AF71" s="148"/>
      <c r="AG71" s="148" t="s">
        <v>106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71">
        <v>29</v>
      </c>
      <c r="B72" s="172" t="s">
        <v>194</v>
      </c>
      <c r="C72" s="184" t="s">
        <v>195</v>
      </c>
      <c r="D72" s="173" t="s">
        <v>99</v>
      </c>
      <c r="E72" s="174">
        <v>1.4</v>
      </c>
      <c r="F72" s="175"/>
      <c r="G72" s="176">
        <f>ROUND(E72*F72,2)</f>
        <v>0</v>
      </c>
      <c r="H72" s="159">
        <v>0</v>
      </c>
      <c r="I72" s="158">
        <f>ROUND(E72*H72,2)</f>
        <v>0</v>
      </c>
      <c r="J72" s="159">
        <v>3855</v>
      </c>
      <c r="K72" s="158">
        <f>ROUND(E72*J72,2)</f>
        <v>5397</v>
      </c>
      <c r="L72" s="158">
        <v>21</v>
      </c>
      <c r="M72" s="158">
        <f>G72*(1+L72/100)</f>
        <v>0</v>
      </c>
      <c r="N72" s="157">
        <v>0</v>
      </c>
      <c r="O72" s="157">
        <f>ROUND(E72*N72,2)</f>
        <v>0</v>
      </c>
      <c r="P72" s="157">
        <v>2</v>
      </c>
      <c r="Q72" s="157">
        <f>ROUND(E72*P72,2)</f>
        <v>2.8</v>
      </c>
      <c r="R72" s="158"/>
      <c r="S72" s="158" t="s">
        <v>112</v>
      </c>
      <c r="T72" s="158" t="s">
        <v>101</v>
      </c>
      <c r="U72" s="158">
        <v>6.4359999999999999</v>
      </c>
      <c r="V72" s="158">
        <f>ROUND(E72*U72,2)</f>
        <v>9.01</v>
      </c>
      <c r="W72" s="158"/>
      <c r="X72" s="158" t="s">
        <v>102</v>
      </c>
      <c r="Y72" s="158" t="s">
        <v>103</v>
      </c>
      <c r="Z72" s="148"/>
      <c r="AA72" s="148"/>
      <c r="AB72" s="148"/>
      <c r="AC72" s="148"/>
      <c r="AD72" s="148"/>
      <c r="AE72" s="148"/>
      <c r="AF72" s="148"/>
      <c r="AG72" s="148" t="s">
        <v>104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2" x14ac:dyDescent="0.2">
      <c r="A73" s="155"/>
      <c r="B73" s="156"/>
      <c r="C73" s="185" t="s">
        <v>196</v>
      </c>
      <c r="D73" s="160"/>
      <c r="E73" s="161">
        <v>1.4</v>
      </c>
      <c r="F73" s="158"/>
      <c r="G73" s="158"/>
      <c r="H73" s="158"/>
      <c r="I73" s="158"/>
      <c r="J73" s="158"/>
      <c r="K73" s="158"/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Y73" s="158"/>
      <c r="Z73" s="148"/>
      <c r="AA73" s="148"/>
      <c r="AB73" s="148"/>
      <c r="AC73" s="148"/>
      <c r="AD73" s="148"/>
      <c r="AE73" s="148"/>
      <c r="AF73" s="148"/>
      <c r="AG73" s="148" t="s">
        <v>106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71">
        <v>30</v>
      </c>
      <c r="B74" s="172" t="s">
        <v>197</v>
      </c>
      <c r="C74" s="184" t="s">
        <v>198</v>
      </c>
      <c r="D74" s="173" t="s">
        <v>171</v>
      </c>
      <c r="E74" s="174">
        <v>128.5</v>
      </c>
      <c r="F74" s="175"/>
      <c r="G74" s="176">
        <f>ROUND(E74*F74,2)</f>
        <v>0</v>
      </c>
      <c r="H74" s="159">
        <v>0</v>
      </c>
      <c r="I74" s="158">
        <f>ROUND(E74*H74,2)</f>
        <v>0</v>
      </c>
      <c r="J74" s="159">
        <v>103</v>
      </c>
      <c r="K74" s="158">
        <f>ROUND(E74*J74,2)</f>
        <v>13235.5</v>
      </c>
      <c r="L74" s="158">
        <v>21</v>
      </c>
      <c r="M74" s="158">
        <f>G74*(1+L74/100)</f>
        <v>0</v>
      </c>
      <c r="N74" s="157">
        <v>0</v>
      </c>
      <c r="O74" s="157">
        <f>ROUND(E74*N74,2)</f>
        <v>0</v>
      </c>
      <c r="P74" s="157">
        <v>2.48E-3</v>
      </c>
      <c r="Q74" s="157">
        <f>ROUND(E74*P74,2)</f>
        <v>0.32</v>
      </c>
      <c r="R74" s="158"/>
      <c r="S74" s="158" t="s">
        <v>100</v>
      </c>
      <c r="T74" s="158" t="s">
        <v>101</v>
      </c>
      <c r="U74" s="158">
        <v>0.21</v>
      </c>
      <c r="V74" s="158">
        <f>ROUND(E74*U74,2)</f>
        <v>26.99</v>
      </c>
      <c r="W74" s="158"/>
      <c r="X74" s="158" t="s">
        <v>102</v>
      </c>
      <c r="Y74" s="158" t="s">
        <v>103</v>
      </c>
      <c r="Z74" s="148"/>
      <c r="AA74" s="148"/>
      <c r="AB74" s="148"/>
      <c r="AC74" s="148"/>
      <c r="AD74" s="148"/>
      <c r="AE74" s="148"/>
      <c r="AF74" s="148"/>
      <c r="AG74" s="148" t="s">
        <v>104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2" x14ac:dyDescent="0.2">
      <c r="A75" s="155"/>
      <c r="B75" s="156"/>
      <c r="C75" s="185" t="s">
        <v>199</v>
      </c>
      <c r="D75" s="160"/>
      <c r="E75" s="161">
        <v>42.5</v>
      </c>
      <c r="F75" s="158"/>
      <c r="G75" s="158"/>
      <c r="H75" s="158"/>
      <c r="I75" s="158"/>
      <c r="J75" s="158"/>
      <c r="K75" s="158"/>
      <c r="L75" s="158"/>
      <c r="M75" s="158"/>
      <c r="N75" s="157"/>
      <c r="O75" s="157"/>
      <c r="P75" s="157"/>
      <c r="Q75" s="157"/>
      <c r="R75" s="158"/>
      <c r="S75" s="158"/>
      <c r="T75" s="158"/>
      <c r="U75" s="158"/>
      <c r="V75" s="158"/>
      <c r="W75" s="158"/>
      <c r="X75" s="158"/>
      <c r="Y75" s="158"/>
      <c r="Z75" s="148"/>
      <c r="AA75" s="148"/>
      <c r="AB75" s="148"/>
      <c r="AC75" s="148"/>
      <c r="AD75" s="148"/>
      <c r="AE75" s="148"/>
      <c r="AF75" s="148"/>
      <c r="AG75" s="148" t="s">
        <v>106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3" x14ac:dyDescent="0.2">
      <c r="A76" s="155"/>
      <c r="B76" s="156"/>
      <c r="C76" s="185" t="s">
        <v>200</v>
      </c>
      <c r="D76" s="160"/>
      <c r="E76" s="161">
        <v>86</v>
      </c>
      <c r="F76" s="158"/>
      <c r="G76" s="158"/>
      <c r="H76" s="158"/>
      <c r="I76" s="158"/>
      <c r="J76" s="158"/>
      <c r="K76" s="158"/>
      <c r="L76" s="158"/>
      <c r="M76" s="158"/>
      <c r="N76" s="157"/>
      <c r="O76" s="157"/>
      <c r="P76" s="157"/>
      <c r="Q76" s="157"/>
      <c r="R76" s="158"/>
      <c r="S76" s="158"/>
      <c r="T76" s="158"/>
      <c r="U76" s="158"/>
      <c r="V76" s="158"/>
      <c r="W76" s="158"/>
      <c r="X76" s="158"/>
      <c r="Y76" s="158"/>
      <c r="Z76" s="148"/>
      <c r="AA76" s="148"/>
      <c r="AB76" s="148"/>
      <c r="AC76" s="148"/>
      <c r="AD76" s="148"/>
      <c r="AE76" s="148"/>
      <c r="AF76" s="148"/>
      <c r="AG76" s="148" t="s">
        <v>106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71">
        <v>31</v>
      </c>
      <c r="B77" s="172" t="s">
        <v>201</v>
      </c>
      <c r="C77" s="184" t="s">
        <v>202</v>
      </c>
      <c r="D77" s="173" t="s">
        <v>141</v>
      </c>
      <c r="E77" s="174">
        <v>145</v>
      </c>
      <c r="F77" s="175"/>
      <c r="G77" s="176">
        <f>ROUND(E77*F77,2)</f>
        <v>0</v>
      </c>
      <c r="H77" s="159">
        <v>0</v>
      </c>
      <c r="I77" s="158">
        <f>ROUND(E77*H77,2)</f>
        <v>0</v>
      </c>
      <c r="J77" s="159">
        <v>600</v>
      </c>
      <c r="K77" s="158">
        <f>ROUND(E77*J77,2)</f>
        <v>87000</v>
      </c>
      <c r="L77" s="158">
        <v>21</v>
      </c>
      <c r="M77" s="158">
        <f>G77*(1+L77/100)</f>
        <v>0</v>
      </c>
      <c r="N77" s="157">
        <v>0</v>
      </c>
      <c r="O77" s="157">
        <f>ROUND(E77*N77,2)</f>
        <v>0</v>
      </c>
      <c r="P77" s="157">
        <v>5.0000000000000001E-3</v>
      </c>
      <c r="Q77" s="157">
        <f>ROUND(E77*P77,2)</f>
        <v>0.73</v>
      </c>
      <c r="R77" s="158"/>
      <c r="S77" s="158" t="s">
        <v>112</v>
      </c>
      <c r="T77" s="158" t="s">
        <v>113</v>
      </c>
      <c r="U77" s="158">
        <v>0</v>
      </c>
      <c r="V77" s="158">
        <f>ROUND(E77*U77,2)</f>
        <v>0</v>
      </c>
      <c r="W77" s="158"/>
      <c r="X77" s="158" t="s">
        <v>102</v>
      </c>
      <c r="Y77" s="158" t="s">
        <v>103</v>
      </c>
      <c r="Z77" s="148"/>
      <c r="AA77" s="148"/>
      <c r="AB77" s="148"/>
      <c r="AC77" s="148"/>
      <c r="AD77" s="148"/>
      <c r="AE77" s="148"/>
      <c r="AF77" s="148"/>
      <c r="AG77" s="148" t="s">
        <v>104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2" x14ac:dyDescent="0.2">
      <c r="A78" s="155"/>
      <c r="B78" s="156"/>
      <c r="C78" s="185" t="s">
        <v>203</v>
      </c>
      <c r="D78" s="160"/>
      <c r="E78" s="161">
        <v>4</v>
      </c>
      <c r="F78" s="158"/>
      <c r="G78" s="158"/>
      <c r="H78" s="158"/>
      <c r="I78" s="158"/>
      <c r="J78" s="158"/>
      <c r="K78" s="158"/>
      <c r="L78" s="158"/>
      <c r="M78" s="158"/>
      <c r="N78" s="157"/>
      <c r="O78" s="157"/>
      <c r="P78" s="157"/>
      <c r="Q78" s="157"/>
      <c r="R78" s="158"/>
      <c r="S78" s="158"/>
      <c r="T78" s="158"/>
      <c r="U78" s="158"/>
      <c r="V78" s="158"/>
      <c r="W78" s="158"/>
      <c r="X78" s="158"/>
      <c r="Y78" s="158"/>
      <c r="Z78" s="148"/>
      <c r="AA78" s="148"/>
      <c r="AB78" s="148"/>
      <c r="AC78" s="148"/>
      <c r="AD78" s="148"/>
      <c r="AE78" s="148"/>
      <c r="AF78" s="148"/>
      <c r="AG78" s="148" t="s">
        <v>106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3" x14ac:dyDescent="0.2">
      <c r="A79" s="155"/>
      <c r="B79" s="156"/>
      <c r="C79" s="185" t="s">
        <v>204</v>
      </c>
      <c r="D79" s="160"/>
      <c r="E79" s="161">
        <v>101</v>
      </c>
      <c r="F79" s="158"/>
      <c r="G79" s="158"/>
      <c r="H79" s="158"/>
      <c r="I79" s="158"/>
      <c r="J79" s="158"/>
      <c r="K79" s="158"/>
      <c r="L79" s="158"/>
      <c r="M79" s="158"/>
      <c r="N79" s="157"/>
      <c r="O79" s="157"/>
      <c r="P79" s="157"/>
      <c r="Q79" s="157"/>
      <c r="R79" s="158"/>
      <c r="S79" s="158"/>
      <c r="T79" s="158"/>
      <c r="U79" s="158"/>
      <c r="V79" s="158"/>
      <c r="W79" s="158"/>
      <c r="X79" s="158"/>
      <c r="Y79" s="158"/>
      <c r="Z79" s="148"/>
      <c r="AA79" s="148"/>
      <c r="AB79" s="148"/>
      <c r="AC79" s="148"/>
      <c r="AD79" s="148"/>
      <c r="AE79" s="148"/>
      <c r="AF79" s="148"/>
      <c r="AG79" s="148" t="s">
        <v>106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3" x14ac:dyDescent="0.2">
      <c r="A80" s="155"/>
      <c r="B80" s="156"/>
      <c r="C80" s="185" t="s">
        <v>205</v>
      </c>
      <c r="D80" s="160"/>
      <c r="E80" s="161">
        <v>40</v>
      </c>
      <c r="F80" s="158"/>
      <c r="G80" s="158"/>
      <c r="H80" s="158"/>
      <c r="I80" s="158"/>
      <c r="J80" s="158"/>
      <c r="K80" s="158"/>
      <c r="L80" s="158"/>
      <c r="M80" s="158"/>
      <c r="N80" s="157"/>
      <c r="O80" s="157"/>
      <c r="P80" s="157"/>
      <c r="Q80" s="157"/>
      <c r="R80" s="158"/>
      <c r="S80" s="158"/>
      <c r="T80" s="158"/>
      <c r="U80" s="158"/>
      <c r="V80" s="158"/>
      <c r="W80" s="158"/>
      <c r="X80" s="158"/>
      <c r="Y80" s="158"/>
      <c r="Z80" s="148"/>
      <c r="AA80" s="148"/>
      <c r="AB80" s="148"/>
      <c r="AC80" s="148"/>
      <c r="AD80" s="148"/>
      <c r="AE80" s="148"/>
      <c r="AF80" s="148"/>
      <c r="AG80" s="148" t="s">
        <v>106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71">
        <v>32</v>
      </c>
      <c r="B81" s="172" t="s">
        <v>206</v>
      </c>
      <c r="C81" s="184" t="s">
        <v>207</v>
      </c>
      <c r="D81" s="173" t="s">
        <v>171</v>
      </c>
      <c r="E81" s="174">
        <v>25</v>
      </c>
      <c r="F81" s="175"/>
      <c r="G81" s="176">
        <f>ROUND(E81*F81,2)</f>
        <v>0</v>
      </c>
      <c r="H81" s="159">
        <v>0</v>
      </c>
      <c r="I81" s="158">
        <f>ROUND(E81*H81,2)</f>
        <v>0</v>
      </c>
      <c r="J81" s="159">
        <v>150.5</v>
      </c>
      <c r="K81" s="158">
        <f>ROUND(E81*J81,2)</f>
        <v>3762.5</v>
      </c>
      <c r="L81" s="158">
        <v>21</v>
      </c>
      <c r="M81" s="158">
        <f>G81*(1+L81/100)</f>
        <v>0</v>
      </c>
      <c r="N81" s="157">
        <v>0</v>
      </c>
      <c r="O81" s="157">
        <f>ROUND(E81*N81,2)</f>
        <v>0</v>
      </c>
      <c r="P81" s="157">
        <v>7.0000000000000007E-2</v>
      </c>
      <c r="Q81" s="157">
        <f>ROUND(E81*P81,2)</f>
        <v>1.75</v>
      </c>
      <c r="R81" s="158"/>
      <c r="S81" s="158" t="s">
        <v>112</v>
      </c>
      <c r="T81" s="158" t="s">
        <v>101</v>
      </c>
      <c r="U81" s="158">
        <v>0.35</v>
      </c>
      <c r="V81" s="158">
        <f>ROUND(E81*U81,2)</f>
        <v>8.75</v>
      </c>
      <c r="W81" s="158"/>
      <c r="X81" s="158" t="s">
        <v>102</v>
      </c>
      <c r="Y81" s="158" t="s">
        <v>103</v>
      </c>
      <c r="Z81" s="148"/>
      <c r="AA81" s="148"/>
      <c r="AB81" s="148"/>
      <c r="AC81" s="148"/>
      <c r="AD81" s="148"/>
      <c r="AE81" s="148"/>
      <c r="AF81" s="148"/>
      <c r="AG81" s="148" t="s">
        <v>104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2" x14ac:dyDescent="0.2">
      <c r="A82" s="155"/>
      <c r="B82" s="156"/>
      <c r="C82" s="185" t="s">
        <v>208</v>
      </c>
      <c r="D82" s="160"/>
      <c r="E82" s="161">
        <v>25</v>
      </c>
      <c r="F82" s="158"/>
      <c r="G82" s="158"/>
      <c r="H82" s="158"/>
      <c r="I82" s="158"/>
      <c r="J82" s="158"/>
      <c r="K82" s="158"/>
      <c r="L82" s="158"/>
      <c r="M82" s="158"/>
      <c r="N82" s="157"/>
      <c r="O82" s="157"/>
      <c r="P82" s="157"/>
      <c r="Q82" s="157"/>
      <c r="R82" s="158"/>
      <c r="S82" s="158"/>
      <c r="T82" s="158"/>
      <c r="U82" s="158"/>
      <c r="V82" s="158"/>
      <c r="W82" s="158"/>
      <c r="X82" s="158"/>
      <c r="Y82" s="158"/>
      <c r="Z82" s="148"/>
      <c r="AA82" s="148"/>
      <c r="AB82" s="148"/>
      <c r="AC82" s="148"/>
      <c r="AD82" s="148"/>
      <c r="AE82" s="148"/>
      <c r="AF82" s="148"/>
      <c r="AG82" s="148" t="s">
        <v>106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77">
        <v>33</v>
      </c>
      <c r="B83" s="178" t="s">
        <v>209</v>
      </c>
      <c r="C83" s="186" t="s">
        <v>210</v>
      </c>
      <c r="D83" s="179" t="s">
        <v>141</v>
      </c>
      <c r="E83" s="180">
        <v>10</v>
      </c>
      <c r="F83" s="181"/>
      <c r="G83" s="182">
        <f>ROUND(E83*F83,2)</f>
        <v>0</v>
      </c>
      <c r="H83" s="159">
        <v>0</v>
      </c>
      <c r="I83" s="158">
        <f>ROUND(E83*H83,2)</f>
        <v>0</v>
      </c>
      <c r="J83" s="159">
        <v>450</v>
      </c>
      <c r="K83" s="158">
        <f>ROUND(E83*J83,2)</f>
        <v>4500</v>
      </c>
      <c r="L83" s="158">
        <v>21</v>
      </c>
      <c r="M83" s="158">
        <f>G83*(1+L83/100)</f>
        <v>0</v>
      </c>
      <c r="N83" s="157">
        <v>0</v>
      </c>
      <c r="O83" s="157">
        <f>ROUND(E83*N83,2)</f>
        <v>0</v>
      </c>
      <c r="P83" s="157">
        <v>5.0000000000000001E-3</v>
      </c>
      <c r="Q83" s="157">
        <f>ROUND(E83*P83,2)</f>
        <v>0.05</v>
      </c>
      <c r="R83" s="158"/>
      <c r="S83" s="158" t="s">
        <v>112</v>
      </c>
      <c r="T83" s="158" t="s">
        <v>113</v>
      </c>
      <c r="U83" s="158">
        <v>0</v>
      </c>
      <c r="V83" s="158">
        <f>ROUND(E83*U83,2)</f>
        <v>0</v>
      </c>
      <c r="W83" s="158"/>
      <c r="X83" s="158" t="s">
        <v>102</v>
      </c>
      <c r="Y83" s="158" t="s">
        <v>103</v>
      </c>
      <c r="Z83" s="148"/>
      <c r="AA83" s="148"/>
      <c r="AB83" s="148"/>
      <c r="AC83" s="148"/>
      <c r="AD83" s="148"/>
      <c r="AE83" s="148"/>
      <c r="AF83" s="148"/>
      <c r="AG83" s="148" t="s">
        <v>104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77">
        <v>34</v>
      </c>
      <c r="B84" s="178" t="s">
        <v>211</v>
      </c>
      <c r="C84" s="186" t="s">
        <v>212</v>
      </c>
      <c r="D84" s="179" t="s">
        <v>141</v>
      </c>
      <c r="E84" s="180">
        <v>1</v>
      </c>
      <c r="F84" s="181"/>
      <c r="G84" s="182">
        <f>ROUND(E84*F84,2)</f>
        <v>0</v>
      </c>
      <c r="H84" s="159">
        <v>0</v>
      </c>
      <c r="I84" s="158">
        <f>ROUND(E84*H84,2)</f>
        <v>0</v>
      </c>
      <c r="J84" s="159">
        <v>6500</v>
      </c>
      <c r="K84" s="158">
        <f>ROUND(E84*J84,2)</f>
        <v>6500</v>
      </c>
      <c r="L84" s="158">
        <v>21</v>
      </c>
      <c r="M84" s="158">
        <f>G84*(1+L84/100)</f>
        <v>0</v>
      </c>
      <c r="N84" s="157">
        <v>0</v>
      </c>
      <c r="O84" s="157">
        <f>ROUND(E84*N84,2)</f>
        <v>0</v>
      </c>
      <c r="P84" s="157">
        <v>0.02</v>
      </c>
      <c r="Q84" s="157">
        <f>ROUND(E84*P84,2)</f>
        <v>0.02</v>
      </c>
      <c r="R84" s="158"/>
      <c r="S84" s="158" t="s">
        <v>112</v>
      </c>
      <c r="T84" s="158" t="s">
        <v>113</v>
      </c>
      <c r="U84" s="158">
        <v>0</v>
      </c>
      <c r="V84" s="158">
        <f>ROUND(E84*U84,2)</f>
        <v>0</v>
      </c>
      <c r="W84" s="158"/>
      <c r="X84" s="158" t="s">
        <v>102</v>
      </c>
      <c r="Y84" s="158" t="s">
        <v>103</v>
      </c>
      <c r="Z84" s="148"/>
      <c r="AA84" s="148"/>
      <c r="AB84" s="148"/>
      <c r="AC84" s="148"/>
      <c r="AD84" s="148"/>
      <c r="AE84" s="148"/>
      <c r="AF84" s="148"/>
      <c r="AG84" s="148" t="s">
        <v>104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ht="22.5" outlineLevel="1" x14ac:dyDescent="0.2">
      <c r="A85" s="177">
        <v>35</v>
      </c>
      <c r="B85" s="178" t="s">
        <v>213</v>
      </c>
      <c r="C85" s="186" t="s">
        <v>214</v>
      </c>
      <c r="D85" s="179" t="s">
        <v>141</v>
      </c>
      <c r="E85" s="180">
        <v>1</v>
      </c>
      <c r="F85" s="181"/>
      <c r="G85" s="182">
        <f>ROUND(E85*F85,2)</f>
        <v>0</v>
      </c>
      <c r="H85" s="159">
        <v>0</v>
      </c>
      <c r="I85" s="158">
        <f>ROUND(E85*H85,2)</f>
        <v>0</v>
      </c>
      <c r="J85" s="159">
        <v>3000</v>
      </c>
      <c r="K85" s="158">
        <f>ROUND(E85*J85,2)</f>
        <v>3000</v>
      </c>
      <c r="L85" s="158">
        <v>21</v>
      </c>
      <c r="M85" s="158">
        <f>G85*(1+L85/100)</f>
        <v>0</v>
      </c>
      <c r="N85" s="157">
        <v>0</v>
      </c>
      <c r="O85" s="157">
        <f>ROUND(E85*N85,2)</f>
        <v>0</v>
      </c>
      <c r="P85" s="157">
        <v>0.1</v>
      </c>
      <c r="Q85" s="157">
        <f>ROUND(E85*P85,2)</f>
        <v>0.1</v>
      </c>
      <c r="R85" s="158"/>
      <c r="S85" s="158" t="s">
        <v>112</v>
      </c>
      <c r="T85" s="158" t="s">
        <v>113</v>
      </c>
      <c r="U85" s="158">
        <v>0</v>
      </c>
      <c r="V85" s="158">
        <f>ROUND(E85*U85,2)</f>
        <v>0</v>
      </c>
      <c r="W85" s="158"/>
      <c r="X85" s="158" t="s">
        <v>102</v>
      </c>
      <c r="Y85" s="158" t="s">
        <v>103</v>
      </c>
      <c r="Z85" s="148"/>
      <c r="AA85" s="148"/>
      <c r="AB85" s="148"/>
      <c r="AC85" s="148"/>
      <c r="AD85" s="148"/>
      <c r="AE85" s="148"/>
      <c r="AF85" s="148"/>
      <c r="AG85" s="148" t="s">
        <v>104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71">
        <v>36</v>
      </c>
      <c r="B86" s="172" t="s">
        <v>215</v>
      </c>
      <c r="C86" s="184" t="s">
        <v>216</v>
      </c>
      <c r="D86" s="173" t="s">
        <v>171</v>
      </c>
      <c r="E86" s="174">
        <v>175</v>
      </c>
      <c r="F86" s="175"/>
      <c r="G86" s="176">
        <f>ROUND(E86*F86,2)</f>
        <v>0</v>
      </c>
      <c r="H86" s="159">
        <v>0</v>
      </c>
      <c r="I86" s="158">
        <f>ROUND(E86*H86,2)</f>
        <v>0</v>
      </c>
      <c r="J86" s="159">
        <v>80</v>
      </c>
      <c r="K86" s="158">
        <f>ROUND(E86*J86,2)</f>
        <v>14000</v>
      </c>
      <c r="L86" s="158">
        <v>21</v>
      </c>
      <c r="M86" s="158">
        <f>G86*(1+L86/100)</f>
        <v>0</v>
      </c>
      <c r="N86" s="157">
        <v>0</v>
      </c>
      <c r="O86" s="157">
        <f>ROUND(E86*N86,2)</f>
        <v>0</v>
      </c>
      <c r="P86" s="157">
        <v>1E-3</v>
      </c>
      <c r="Q86" s="157">
        <f>ROUND(E86*P86,2)</f>
        <v>0.18</v>
      </c>
      <c r="R86" s="158"/>
      <c r="S86" s="158" t="s">
        <v>112</v>
      </c>
      <c r="T86" s="158" t="s">
        <v>113</v>
      </c>
      <c r="U86" s="158">
        <v>0</v>
      </c>
      <c r="V86" s="158">
        <f>ROUND(E86*U86,2)</f>
        <v>0</v>
      </c>
      <c r="W86" s="158"/>
      <c r="X86" s="158" t="s">
        <v>102</v>
      </c>
      <c r="Y86" s="158" t="s">
        <v>103</v>
      </c>
      <c r="Z86" s="148"/>
      <c r="AA86" s="148"/>
      <c r="AB86" s="148"/>
      <c r="AC86" s="148"/>
      <c r="AD86" s="148"/>
      <c r="AE86" s="148"/>
      <c r="AF86" s="148"/>
      <c r="AG86" s="148" t="s">
        <v>104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2" x14ac:dyDescent="0.2">
      <c r="A87" s="155"/>
      <c r="B87" s="156"/>
      <c r="C87" s="185" t="s">
        <v>217</v>
      </c>
      <c r="D87" s="160"/>
      <c r="E87" s="161">
        <v>175</v>
      </c>
      <c r="F87" s="158"/>
      <c r="G87" s="158"/>
      <c r="H87" s="158"/>
      <c r="I87" s="158"/>
      <c r="J87" s="158"/>
      <c r="K87" s="158"/>
      <c r="L87" s="158"/>
      <c r="M87" s="158"/>
      <c r="N87" s="157"/>
      <c r="O87" s="157"/>
      <c r="P87" s="157"/>
      <c r="Q87" s="157"/>
      <c r="R87" s="158"/>
      <c r="S87" s="158"/>
      <c r="T87" s="158"/>
      <c r="U87" s="158"/>
      <c r="V87" s="158"/>
      <c r="W87" s="158"/>
      <c r="X87" s="158"/>
      <c r="Y87" s="158"/>
      <c r="Z87" s="148"/>
      <c r="AA87" s="148"/>
      <c r="AB87" s="148"/>
      <c r="AC87" s="148"/>
      <c r="AD87" s="148"/>
      <c r="AE87" s="148"/>
      <c r="AF87" s="148"/>
      <c r="AG87" s="148" t="s">
        <v>106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77">
        <v>37</v>
      </c>
      <c r="B88" s="178" t="s">
        <v>218</v>
      </c>
      <c r="C88" s="186" t="s">
        <v>219</v>
      </c>
      <c r="D88" s="179" t="s">
        <v>141</v>
      </c>
      <c r="E88" s="180">
        <v>1</v>
      </c>
      <c r="F88" s="181"/>
      <c r="G88" s="182">
        <f>ROUND(E88*F88,2)</f>
        <v>0</v>
      </c>
      <c r="H88" s="159">
        <v>0</v>
      </c>
      <c r="I88" s="158">
        <f>ROUND(E88*H88,2)</f>
        <v>0</v>
      </c>
      <c r="J88" s="159">
        <v>4000</v>
      </c>
      <c r="K88" s="158">
        <f>ROUND(E88*J88,2)</f>
        <v>4000</v>
      </c>
      <c r="L88" s="158">
        <v>21</v>
      </c>
      <c r="M88" s="158">
        <f>G88*(1+L88/100)</f>
        <v>0</v>
      </c>
      <c r="N88" s="157">
        <v>0</v>
      </c>
      <c r="O88" s="157">
        <f>ROUND(E88*N88,2)</f>
        <v>0</v>
      </c>
      <c r="P88" s="157">
        <v>0.2</v>
      </c>
      <c r="Q88" s="157">
        <f>ROUND(E88*P88,2)</f>
        <v>0.2</v>
      </c>
      <c r="R88" s="158"/>
      <c r="S88" s="158" t="s">
        <v>112</v>
      </c>
      <c r="T88" s="158" t="s">
        <v>113</v>
      </c>
      <c r="U88" s="158">
        <v>0</v>
      </c>
      <c r="V88" s="158">
        <f>ROUND(E88*U88,2)</f>
        <v>0</v>
      </c>
      <c r="W88" s="158"/>
      <c r="X88" s="158" t="s">
        <v>102</v>
      </c>
      <c r="Y88" s="158" t="s">
        <v>103</v>
      </c>
      <c r="Z88" s="148"/>
      <c r="AA88" s="148"/>
      <c r="AB88" s="148"/>
      <c r="AC88" s="148"/>
      <c r="AD88" s="148"/>
      <c r="AE88" s="148"/>
      <c r="AF88" s="148"/>
      <c r="AG88" s="148" t="s">
        <v>104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77">
        <v>38</v>
      </c>
      <c r="B89" s="178" t="s">
        <v>220</v>
      </c>
      <c r="C89" s="186" t="s">
        <v>221</v>
      </c>
      <c r="D89" s="179" t="s">
        <v>141</v>
      </c>
      <c r="E89" s="180">
        <v>1</v>
      </c>
      <c r="F89" s="181"/>
      <c r="G89" s="182">
        <f>ROUND(E89*F89,2)</f>
        <v>0</v>
      </c>
      <c r="H89" s="159">
        <v>0</v>
      </c>
      <c r="I89" s="158">
        <f>ROUND(E89*H89,2)</f>
        <v>0</v>
      </c>
      <c r="J89" s="159">
        <v>1082</v>
      </c>
      <c r="K89" s="158">
        <f>ROUND(E89*J89,2)</f>
        <v>1082</v>
      </c>
      <c r="L89" s="158">
        <v>21</v>
      </c>
      <c r="M89" s="158">
        <f>G89*(1+L89/100)</f>
        <v>0</v>
      </c>
      <c r="N89" s="157">
        <v>0</v>
      </c>
      <c r="O89" s="157">
        <f>ROUND(E89*N89,2)</f>
        <v>0</v>
      </c>
      <c r="P89" s="157">
        <v>0.28499999999999998</v>
      </c>
      <c r="Q89" s="157">
        <f>ROUND(E89*P89,2)</f>
        <v>0.28999999999999998</v>
      </c>
      <c r="R89" s="158"/>
      <c r="S89" s="158" t="s">
        <v>100</v>
      </c>
      <c r="T89" s="158" t="s">
        <v>101</v>
      </c>
      <c r="U89" s="158">
        <v>1.8480000000000001</v>
      </c>
      <c r="V89" s="158">
        <f>ROUND(E89*U89,2)</f>
        <v>1.85</v>
      </c>
      <c r="W89" s="158"/>
      <c r="X89" s="158" t="s">
        <v>102</v>
      </c>
      <c r="Y89" s="158" t="s">
        <v>103</v>
      </c>
      <c r="Z89" s="148"/>
      <c r="AA89" s="148"/>
      <c r="AB89" s="148"/>
      <c r="AC89" s="148"/>
      <c r="AD89" s="148"/>
      <c r="AE89" s="148"/>
      <c r="AF89" s="148"/>
      <c r="AG89" s="148" t="s">
        <v>104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77">
        <v>39</v>
      </c>
      <c r="B90" s="178" t="s">
        <v>222</v>
      </c>
      <c r="C90" s="186" t="s">
        <v>223</v>
      </c>
      <c r="D90" s="179" t="s">
        <v>141</v>
      </c>
      <c r="E90" s="180">
        <v>16</v>
      </c>
      <c r="F90" s="181"/>
      <c r="G90" s="182">
        <f>ROUND(E90*F90,2)</f>
        <v>0</v>
      </c>
      <c r="H90" s="159">
        <v>0</v>
      </c>
      <c r="I90" s="158">
        <f>ROUND(E90*H90,2)</f>
        <v>0</v>
      </c>
      <c r="J90" s="159">
        <v>500</v>
      </c>
      <c r="K90" s="158">
        <f>ROUND(E90*J90,2)</f>
        <v>8000</v>
      </c>
      <c r="L90" s="158">
        <v>21</v>
      </c>
      <c r="M90" s="158">
        <f>G90*(1+L90/100)</f>
        <v>0</v>
      </c>
      <c r="N90" s="157">
        <v>0</v>
      </c>
      <c r="O90" s="157">
        <f>ROUND(E90*N90,2)</f>
        <v>0</v>
      </c>
      <c r="P90" s="157">
        <v>1.4999999999999999E-2</v>
      </c>
      <c r="Q90" s="157">
        <f>ROUND(E90*P90,2)</f>
        <v>0.24</v>
      </c>
      <c r="R90" s="158"/>
      <c r="S90" s="158" t="s">
        <v>112</v>
      </c>
      <c r="T90" s="158" t="s">
        <v>113</v>
      </c>
      <c r="U90" s="158">
        <v>0</v>
      </c>
      <c r="V90" s="158">
        <f>ROUND(E90*U90,2)</f>
        <v>0</v>
      </c>
      <c r="W90" s="158"/>
      <c r="X90" s="158" t="s">
        <v>102</v>
      </c>
      <c r="Y90" s="158" t="s">
        <v>103</v>
      </c>
      <c r="Z90" s="148"/>
      <c r="AA90" s="148"/>
      <c r="AB90" s="148"/>
      <c r="AC90" s="148"/>
      <c r="AD90" s="148"/>
      <c r="AE90" s="148"/>
      <c r="AF90" s="148"/>
      <c r="AG90" s="148" t="s">
        <v>104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x14ac:dyDescent="0.2">
      <c r="A91" s="164" t="s">
        <v>95</v>
      </c>
      <c r="B91" s="165" t="s">
        <v>64</v>
      </c>
      <c r="C91" s="183" t="s">
        <v>65</v>
      </c>
      <c r="D91" s="166"/>
      <c r="E91" s="167"/>
      <c r="F91" s="168"/>
      <c r="G91" s="169">
        <f>SUMIF(AG92:AG120,"&lt;&gt;NOR",G92:G120)</f>
        <v>0</v>
      </c>
      <c r="H91" s="163"/>
      <c r="I91" s="163">
        <f>SUM(I92:I120)</f>
        <v>0</v>
      </c>
      <c r="J91" s="163"/>
      <c r="K91" s="163">
        <f>SUM(K92:K120)</f>
        <v>8633498.4699999988</v>
      </c>
      <c r="L91" s="163"/>
      <c r="M91" s="163">
        <f>SUM(M92:M120)</f>
        <v>0</v>
      </c>
      <c r="N91" s="162"/>
      <c r="O91" s="162">
        <f>SUM(O92:O120)</f>
        <v>0</v>
      </c>
      <c r="P91" s="162"/>
      <c r="Q91" s="162">
        <f>SUM(Q92:Q120)</f>
        <v>0</v>
      </c>
      <c r="R91" s="163"/>
      <c r="S91" s="163"/>
      <c r="T91" s="163"/>
      <c r="U91" s="163"/>
      <c r="V91" s="163">
        <f>SUM(V92:V120)</f>
        <v>3276.9500000000003</v>
      </c>
      <c r="W91" s="163"/>
      <c r="X91" s="163"/>
      <c r="Y91" s="163"/>
      <c r="AG91" t="s">
        <v>96</v>
      </c>
    </row>
    <row r="92" spans="1:60" outlineLevel="1" x14ac:dyDescent="0.2">
      <c r="A92" s="171">
        <v>40</v>
      </c>
      <c r="B92" s="172" t="s">
        <v>224</v>
      </c>
      <c r="C92" s="184" t="s">
        <v>225</v>
      </c>
      <c r="D92" s="173" t="s">
        <v>226</v>
      </c>
      <c r="E92" s="174">
        <v>1706.74368</v>
      </c>
      <c r="F92" s="175"/>
      <c r="G92" s="176">
        <f>ROUND(E92*F92,2)</f>
        <v>0</v>
      </c>
      <c r="H92" s="159">
        <v>0</v>
      </c>
      <c r="I92" s="158">
        <f>ROUND(E92*H92,2)</f>
        <v>0</v>
      </c>
      <c r="J92" s="159">
        <v>369.5</v>
      </c>
      <c r="K92" s="158">
        <f>ROUND(E92*J92,2)</f>
        <v>630641.79</v>
      </c>
      <c r="L92" s="158">
        <v>21</v>
      </c>
      <c r="M92" s="158">
        <f>G92*(1+L92/100)</f>
        <v>0</v>
      </c>
      <c r="N92" s="157">
        <v>0</v>
      </c>
      <c r="O92" s="157">
        <f>ROUND(E92*N92,2)</f>
        <v>0</v>
      </c>
      <c r="P92" s="157">
        <v>0</v>
      </c>
      <c r="Q92" s="157">
        <f>ROUND(E92*P92,2)</f>
        <v>0</v>
      </c>
      <c r="R92" s="158"/>
      <c r="S92" s="158" t="s">
        <v>100</v>
      </c>
      <c r="T92" s="158" t="s">
        <v>101</v>
      </c>
      <c r="U92" s="158">
        <v>0.94</v>
      </c>
      <c r="V92" s="158">
        <f>ROUND(E92*U92,2)</f>
        <v>1604.34</v>
      </c>
      <c r="W92" s="158"/>
      <c r="X92" s="158" t="s">
        <v>102</v>
      </c>
      <c r="Y92" s="158" t="s">
        <v>103</v>
      </c>
      <c r="Z92" s="148"/>
      <c r="AA92" s="148"/>
      <c r="AB92" s="148"/>
      <c r="AC92" s="148"/>
      <c r="AD92" s="148"/>
      <c r="AE92" s="148"/>
      <c r="AF92" s="148"/>
      <c r="AG92" s="148" t="s">
        <v>104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2" x14ac:dyDescent="0.2">
      <c r="A93" s="155"/>
      <c r="B93" s="156"/>
      <c r="C93" s="185" t="s">
        <v>227</v>
      </c>
      <c r="D93" s="160"/>
      <c r="E93" s="161">
        <v>168.96</v>
      </c>
      <c r="F93" s="158"/>
      <c r="G93" s="158"/>
      <c r="H93" s="158"/>
      <c r="I93" s="158"/>
      <c r="J93" s="158"/>
      <c r="K93" s="158"/>
      <c r="L93" s="158"/>
      <c r="M93" s="158"/>
      <c r="N93" s="157"/>
      <c r="O93" s="157"/>
      <c r="P93" s="157"/>
      <c r="Q93" s="157"/>
      <c r="R93" s="158"/>
      <c r="S93" s="158"/>
      <c r="T93" s="158"/>
      <c r="U93" s="158"/>
      <c r="V93" s="158"/>
      <c r="W93" s="158"/>
      <c r="X93" s="158"/>
      <c r="Y93" s="158"/>
      <c r="Z93" s="148"/>
      <c r="AA93" s="148"/>
      <c r="AB93" s="148"/>
      <c r="AC93" s="148"/>
      <c r="AD93" s="148"/>
      <c r="AE93" s="148"/>
      <c r="AF93" s="148"/>
      <c r="AG93" s="148" t="s">
        <v>106</v>
      </c>
      <c r="AH93" s="148">
        <v>7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3" x14ac:dyDescent="0.2">
      <c r="A94" s="155"/>
      <c r="B94" s="156"/>
      <c r="C94" s="185" t="s">
        <v>228</v>
      </c>
      <c r="D94" s="160"/>
      <c r="E94" s="161">
        <v>159.744</v>
      </c>
      <c r="F94" s="158"/>
      <c r="G94" s="158"/>
      <c r="H94" s="158"/>
      <c r="I94" s="158"/>
      <c r="J94" s="158"/>
      <c r="K94" s="158"/>
      <c r="L94" s="158"/>
      <c r="M94" s="158"/>
      <c r="N94" s="157"/>
      <c r="O94" s="157"/>
      <c r="P94" s="157"/>
      <c r="Q94" s="157"/>
      <c r="R94" s="158"/>
      <c r="S94" s="158"/>
      <c r="T94" s="158"/>
      <c r="U94" s="158"/>
      <c r="V94" s="158"/>
      <c r="W94" s="158"/>
      <c r="X94" s="158"/>
      <c r="Y94" s="158"/>
      <c r="Z94" s="148"/>
      <c r="AA94" s="148"/>
      <c r="AB94" s="148"/>
      <c r="AC94" s="148"/>
      <c r="AD94" s="148"/>
      <c r="AE94" s="148"/>
      <c r="AF94" s="148"/>
      <c r="AG94" s="148" t="s">
        <v>106</v>
      </c>
      <c r="AH94" s="148">
        <v>7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3" x14ac:dyDescent="0.2">
      <c r="A95" s="155"/>
      <c r="B95" s="156"/>
      <c r="C95" s="185" t="s">
        <v>229</v>
      </c>
      <c r="D95" s="160"/>
      <c r="E95" s="161">
        <v>447.65600000000001</v>
      </c>
      <c r="F95" s="158"/>
      <c r="G95" s="158"/>
      <c r="H95" s="158"/>
      <c r="I95" s="158"/>
      <c r="J95" s="158"/>
      <c r="K95" s="158"/>
      <c r="L95" s="158"/>
      <c r="M95" s="158"/>
      <c r="N95" s="157"/>
      <c r="O95" s="157"/>
      <c r="P95" s="157"/>
      <c r="Q95" s="157"/>
      <c r="R95" s="158"/>
      <c r="S95" s="158"/>
      <c r="T95" s="158"/>
      <c r="U95" s="158"/>
      <c r="V95" s="158"/>
      <c r="W95" s="158"/>
      <c r="X95" s="158"/>
      <c r="Y95" s="158"/>
      <c r="Z95" s="148"/>
      <c r="AA95" s="148"/>
      <c r="AB95" s="148"/>
      <c r="AC95" s="148"/>
      <c r="AD95" s="148"/>
      <c r="AE95" s="148"/>
      <c r="AF95" s="148"/>
      <c r="AG95" s="148" t="s">
        <v>106</v>
      </c>
      <c r="AH95" s="148">
        <v>7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3" x14ac:dyDescent="0.2">
      <c r="A96" s="155"/>
      <c r="B96" s="156"/>
      <c r="C96" s="185" t="s">
        <v>230</v>
      </c>
      <c r="D96" s="160"/>
      <c r="E96" s="161">
        <v>125.18</v>
      </c>
      <c r="F96" s="158"/>
      <c r="G96" s="158"/>
      <c r="H96" s="158"/>
      <c r="I96" s="158"/>
      <c r="J96" s="158"/>
      <c r="K96" s="158"/>
      <c r="L96" s="158"/>
      <c r="M96" s="158"/>
      <c r="N96" s="157"/>
      <c r="O96" s="157"/>
      <c r="P96" s="157"/>
      <c r="Q96" s="157"/>
      <c r="R96" s="158"/>
      <c r="S96" s="158"/>
      <c r="T96" s="158"/>
      <c r="U96" s="158"/>
      <c r="V96" s="158"/>
      <c r="W96" s="158"/>
      <c r="X96" s="158"/>
      <c r="Y96" s="158"/>
      <c r="Z96" s="148"/>
      <c r="AA96" s="148"/>
      <c r="AB96" s="148"/>
      <c r="AC96" s="148"/>
      <c r="AD96" s="148"/>
      <c r="AE96" s="148"/>
      <c r="AF96" s="148"/>
      <c r="AG96" s="148" t="s">
        <v>106</v>
      </c>
      <c r="AH96" s="148">
        <v>7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3" x14ac:dyDescent="0.2">
      <c r="A97" s="155"/>
      <c r="B97" s="156"/>
      <c r="C97" s="185" t="s">
        <v>231</v>
      </c>
      <c r="D97" s="160"/>
      <c r="E97" s="161">
        <v>546.64080000000001</v>
      </c>
      <c r="F97" s="158"/>
      <c r="G97" s="158"/>
      <c r="H97" s="158"/>
      <c r="I97" s="158"/>
      <c r="J97" s="158"/>
      <c r="K97" s="158"/>
      <c r="L97" s="158"/>
      <c r="M97" s="158"/>
      <c r="N97" s="157"/>
      <c r="O97" s="157"/>
      <c r="P97" s="157"/>
      <c r="Q97" s="157"/>
      <c r="R97" s="158"/>
      <c r="S97" s="158"/>
      <c r="T97" s="158"/>
      <c r="U97" s="158"/>
      <c r="V97" s="158"/>
      <c r="W97" s="158"/>
      <c r="X97" s="158"/>
      <c r="Y97" s="158"/>
      <c r="Z97" s="148"/>
      <c r="AA97" s="148"/>
      <c r="AB97" s="148"/>
      <c r="AC97" s="148"/>
      <c r="AD97" s="148"/>
      <c r="AE97" s="148"/>
      <c r="AF97" s="148"/>
      <c r="AG97" s="148" t="s">
        <v>106</v>
      </c>
      <c r="AH97" s="148">
        <v>7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3" x14ac:dyDescent="0.2">
      <c r="A98" s="155"/>
      <c r="B98" s="156"/>
      <c r="C98" s="185" t="s">
        <v>232</v>
      </c>
      <c r="D98" s="160"/>
      <c r="E98" s="161">
        <v>28.339200000000002</v>
      </c>
      <c r="F98" s="158"/>
      <c r="G98" s="158"/>
      <c r="H98" s="158"/>
      <c r="I98" s="158"/>
      <c r="J98" s="158"/>
      <c r="K98" s="158"/>
      <c r="L98" s="158"/>
      <c r="M98" s="158"/>
      <c r="N98" s="157"/>
      <c r="O98" s="157"/>
      <c r="P98" s="157"/>
      <c r="Q98" s="157"/>
      <c r="R98" s="158"/>
      <c r="S98" s="158"/>
      <c r="T98" s="158"/>
      <c r="U98" s="158"/>
      <c r="V98" s="158"/>
      <c r="W98" s="158"/>
      <c r="X98" s="158"/>
      <c r="Y98" s="158"/>
      <c r="Z98" s="148"/>
      <c r="AA98" s="148"/>
      <c r="AB98" s="148"/>
      <c r="AC98" s="148"/>
      <c r="AD98" s="148"/>
      <c r="AE98" s="148"/>
      <c r="AF98" s="148"/>
      <c r="AG98" s="148" t="s">
        <v>106</v>
      </c>
      <c r="AH98" s="148">
        <v>7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3" x14ac:dyDescent="0.2">
      <c r="A99" s="155"/>
      <c r="B99" s="156"/>
      <c r="C99" s="185" t="s">
        <v>233</v>
      </c>
      <c r="D99" s="160"/>
      <c r="E99" s="161">
        <v>200.16</v>
      </c>
      <c r="F99" s="158"/>
      <c r="G99" s="158"/>
      <c r="H99" s="158"/>
      <c r="I99" s="158"/>
      <c r="J99" s="158"/>
      <c r="K99" s="158"/>
      <c r="L99" s="158"/>
      <c r="M99" s="158"/>
      <c r="N99" s="157"/>
      <c r="O99" s="157"/>
      <c r="P99" s="157"/>
      <c r="Q99" s="157"/>
      <c r="R99" s="158"/>
      <c r="S99" s="158"/>
      <c r="T99" s="158"/>
      <c r="U99" s="158"/>
      <c r="V99" s="158"/>
      <c r="W99" s="158"/>
      <c r="X99" s="158"/>
      <c r="Y99" s="158"/>
      <c r="Z99" s="148"/>
      <c r="AA99" s="148"/>
      <c r="AB99" s="148"/>
      <c r="AC99" s="148"/>
      <c r="AD99" s="148"/>
      <c r="AE99" s="148"/>
      <c r="AF99" s="148"/>
      <c r="AG99" s="148" t="s">
        <v>106</v>
      </c>
      <c r="AH99" s="148">
        <v>7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3" x14ac:dyDescent="0.2">
      <c r="A100" s="155"/>
      <c r="B100" s="156"/>
      <c r="C100" s="185" t="s">
        <v>234</v>
      </c>
      <c r="D100" s="160"/>
      <c r="E100" s="161">
        <v>23.4</v>
      </c>
      <c r="F100" s="158"/>
      <c r="G100" s="158"/>
      <c r="H100" s="158"/>
      <c r="I100" s="158"/>
      <c r="J100" s="158"/>
      <c r="K100" s="158"/>
      <c r="L100" s="158"/>
      <c r="M100" s="158"/>
      <c r="N100" s="157"/>
      <c r="O100" s="157"/>
      <c r="P100" s="157"/>
      <c r="Q100" s="157"/>
      <c r="R100" s="158"/>
      <c r="S100" s="158"/>
      <c r="T100" s="158"/>
      <c r="U100" s="158"/>
      <c r="V100" s="158"/>
      <c r="W100" s="158"/>
      <c r="X100" s="158"/>
      <c r="Y100" s="158"/>
      <c r="Z100" s="148"/>
      <c r="AA100" s="148"/>
      <c r="AB100" s="148"/>
      <c r="AC100" s="148"/>
      <c r="AD100" s="148"/>
      <c r="AE100" s="148"/>
      <c r="AF100" s="148"/>
      <c r="AG100" s="148" t="s">
        <v>106</v>
      </c>
      <c r="AH100" s="148">
        <v>7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3" x14ac:dyDescent="0.2">
      <c r="A101" s="155"/>
      <c r="B101" s="156"/>
      <c r="C101" s="185" t="s">
        <v>235</v>
      </c>
      <c r="D101" s="160"/>
      <c r="E101" s="161">
        <v>2.8</v>
      </c>
      <c r="F101" s="158"/>
      <c r="G101" s="158"/>
      <c r="H101" s="158"/>
      <c r="I101" s="158"/>
      <c r="J101" s="158"/>
      <c r="K101" s="158"/>
      <c r="L101" s="158"/>
      <c r="M101" s="158"/>
      <c r="N101" s="157"/>
      <c r="O101" s="157"/>
      <c r="P101" s="157"/>
      <c r="Q101" s="157"/>
      <c r="R101" s="158"/>
      <c r="S101" s="158"/>
      <c r="T101" s="158"/>
      <c r="U101" s="158"/>
      <c r="V101" s="158"/>
      <c r="W101" s="158"/>
      <c r="X101" s="158"/>
      <c r="Y101" s="158"/>
      <c r="Z101" s="148"/>
      <c r="AA101" s="148"/>
      <c r="AB101" s="148"/>
      <c r="AC101" s="148"/>
      <c r="AD101" s="148"/>
      <c r="AE101" s="148"/>
      <c r="AF101" s="148"/>
      <c r="AG101" s="148" t="s">
        <v>106</v>
      </c>
      <c r="AH101" s="148">
        <v>7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3" x14ac:dyDescent="0.2">
      <c r="A102" s="155"/>
      <c r="B102" s="156"/>
      <c r="C102" s="185" t="s">
        <v>236</v>
      </c>
      <c r="D102" s="160"/>
      <c r="E102" s="161">
        <v>0.31868000000000002</v>
      </c>
      <c r="F102" s="158"/>
      <c r="G102" s="158"/>
      <c r="H102" s="158"/>
      <c r="I102" s="158"/>
      <c r="J102" s="158"/>
      <c r="K102" s="158"/>
      <c r="L102" s="158"/>
      <c r="M102" s="158"/>
      <c r="N102" s="157"/>
      <c r="O102" s="157"/>
      <c r="P102" s="157"/>
      <c r="Q102" s="157"/>
      <c r="R102" s="158"/>
      <c r="S102" s="158"/>
      <c r="T102" s="158"/>
      <c r="U102" s="158"/>
      <c r="V102" s="158"/>
      <c r="W102" s="158"/>
      <c r="X102" s="158"/>
      <c r="Y102" s="158"/>
      <c r="Z102" s="148"/>
      <c r="AA102" s="148"/>
      <c r="AB102" s="148"/>
      <c r="AC102" s="148"/>
      <c r="AD102" s="148"/>
      <c r="AE102" s="148"/>
      <c r="AF102" s="148"/>
      <c r="AG102" s="148" t="s">
        <v>106</v>
      </c>
      <c r="AH102" s="148">
        <v>7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3" x14ac:dyDescent="0.2">
      <c r="A103" s="155"/>
      <c r="B103" s="156"/>
      <c r="C103" s="185" t="s">
        <v>237</v>
      </c>
      <c r="D103" s="160"/>
      <c r="E103" s="161">
        <v>0.72499999999999998</v>
      </c>
      <c r="F103" s="158"/>
      <c r="G103" s="158"/>
      <c r="H103" s="158"/>
      <c r="I103" s="158"/>
      <c r="J103" s="158"/>
      <c r="K103" s="158"/>
      <c r="L103" s="158"/>
      <c r="M103" s="158"/>
      <c r="N103" s="157"/>
      <c r="O103" s="157"/>
      <c r="P103" s="157"/>
      <c r="Q103" s="157"/>
      <c r="R103" s="158"/>
      <c r="S103" s="158"/>
      <c r="T103" s="158"/>
      <c r="U103" s="158"/>
      <c r="V103" s="158"/>
      <c r="W103" s="158"/>
      <c r="X103" s="158"/>
      <c r="Y103" s="158"/>
      <c r="Z103" s="148"/>
      <c r="AA103" s="148"/>
      <c r="AB103" s="148"/>
      <c r="AC103" s="148"/>
      <c r="AD103" s="148"/>
      <c r="AE103" s="148"/>
      <c r="AF103" s="148"/>
      <c r="AG103" s="148" t="s">
        <v>106</v>
      </c>
      <c r="AH103" s="148">
        <v>7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3" x14ac:dyDescent="0.2">
      <c r="A104" s="155"/>
      <c r="B104" s="156"/>
      <c r="C104" s="185" t="s">
        <v>238</v>
      </c>
      <c r="D104" s="160"/>
      <c r="E104" s="161">
        <v>1.75</v>
      </c>
      <c r="F104" s="158"/>
      <c r="G104" s="158"/>
      <c r="H104" s="158"/>
      <c r="I104" s="158"/>
      <c r="J104" s="158"/>
      <c r="K104" s="158"/>
      <c r="L104" s="158"/>
      <c r="M104" s="158"/>
      <c r="N104" s="157"/>
      <c r="O104" s="157"/>
      <c r="P104" s="157"/>
      <c r="Q104" s="157"/>
      <c r="R104" s="158"/>
      <c r="S104" s="158"/>
      <c r="T104" s="158"/>
      <c r="U104" s="158"/>
      <c r="V104" s="158"/>
      <c r="W104" s="158"/>
      <c r="X104" s="158"/>
      <c r="Y104" s="158"/>
      <c r="Z104" s="148"/>
      <c r="AA104" s="148"/>
      <c r="AB104" s="148"/>
      <c r="AC104" s="148"/>
      <c r="AD104" s="148"/>
      <c r="AE104" s="148"/>
      <c r="AF104" s="148"/>
      <c r="AG104" s="148" t="s">
        <v>106</v>
      </c>
      <c r="AH104" s="148">
        <v>7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3" x14ac:dyDescent="0.2">
      <c r="A105" s="155"/>
      <c r="B105" s="156"/>
      <c r="C105" s="185" t="s">
        <v>239</v>
      </c>
      <c r="D105" s="160"/>
      <c r="E105" s="161">
        <v>0.05</v>
      </c>
      <c r="F105" s="158"/>
      <c r="G105" s="158"/>
      <c r="H105" s="158"/>
      <c r="I105" s="158"/>
      <c r="J105" s="158"/>
      <c r="K105" s="158"/>
      <c r="L105" s="158"/>
      <c r="M105" s="158"/>
      <c r="N105" s="157"/>
      <c r="O105" s="157"/>
      <c r="P105" s="157"/>
      <c r="Q105" s="157"/>
      <c r="R105" s="158"/>
      <c r="S105" s="158"/>
      <c r="T105" s="158"/>
      <c r="U105" s="158"/>
      <c r="V105" s="158"/>
      <c r="W105" s="158"/>
      <c r="X105" s="158"/>
      <c r="Y105" s="158"/>
      <c r="Z105" s="148"/>
      <c r="AA105" s="148"/>
      <c r="AB105" s="148"/>
      <c r="AC105" s="148"/>
      <c r="AD105" s="148"/>
      <c r="AE105" s="148"/>
      <c r="AF105" s="148"/>
      <c r="AG105" s="148" t="s">
        <v>106</v>
      </c>
      <c r="AH105" s="148">
        <v>7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3" x14ac:dyDescent="0.2">
      <c r="A106" s="155"/>
      <c r="B106" s="156"/>
      <c r="C106" s="185" t="s">
        <v>240</v>
      </c>
      <c r="D106" s="160"/>
      <c r="E106" s="161">
        <v>0.02</v>
      </c>
      <c r="F106" s="158"/>
      <c r="G106" s="158"/>
      <c r="H106" s="158"/>
      <c r="I106" s="158"/>
      <c r="J106" s="158"/>
      <c r="K106" s="158"/>
      <c r="L106" s="158"/>
      <c r="M106" s="158"/>
      <c r="N106" s="157"/>
      <c r="O106" s="157"/>
      <c r="P106" s="157"/>
      <c r="Q106" s="157"/>
      <c r="R106" s="158"/>
      <c r="S106" s="158"/>
      <c r="T106" s="158"/>
      <c r="U106" s="158"/>
      <c r="V106" s="158"/>
      <c r="W106" s="158"/>
      <c r="X106" s="158"/>
      <c r="Y106" s="158"/>
      <c r="Z106" s="148"/>
      <c r="AA106" s="148"/>
      <c r="AB106" s="148"/>
      <c r="AC106" s="148"/>
      <c r="AD106" s="148"/>
      <c r="AE106" s="148"/>
      <c r="AF106" s="148"/>
      <c r="AG106" s="148" t="s">
        <v>106</v>
      </c>
      <c r="AH106" s="148">
        <v>7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3" x14ac:dyDescent="0.2">
      <c r="A107" s="155"/>
      <c r="B107" s="156"/>
      <c r="C107" s="185" t="s">
        <v>241</v>
      </c>
      <c r="D107" s="160"/>
      <c r="E107" s="161">
        <v>0.1</v>
      </c>
      <c r="F107" s="158"/>
      <c r="G107" s="158"/>
      <c r="H107" s="158"/>
      <c r="I107" s="158"/>
      <c r="J107" s="158"/>
      <c r="K107" s="158"/>
      <c r="L107" s="158"/>
      <c r="M107" s="158"/>
      <c r="N107" s="157"/>
      <c r="O107" s="157"/>
      <c r="P107" s="157"/>
      <c r="Q107" s="157"/>
      <c r="R107" s="158"/>
      <c r="S107" s="158"/>
      <c r="T107" s="158"/>
      <c r="U107" s="158"/>
      <c r="V107" s="158"/>
      <c r="W107" s="158"/>
      <c r="X107" s="158"/>
      <c r="Y107" s="158"/>
      <c r="Z107" s="148"/>
      <c r="AA107" s="148"/>
      <c r="AB107" s="148"/>
      <c r="AC107" s="148"/>
      <c r="AD107" s="148"/>
      <c r="AE107" s="148"/>
      <c r="AF107" s="148"/>
      <c r="AG107" s="148" t="s">
        <v>106</v>
      </c>
      <c r="AH107" s="148">
        <v>7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3" x14ac:dyDescent="0.2">
      <c r="A108" s="155"/>
      <c r="B108" s="156"/>
      <c r="C108" s="185" t="s">
        <v>242</v>
      </c>
      <c r="D108" s="160"/>
      <c r="E108" s="161">
        <v>0.17499999999999999</v>
      </c>
      <c r="F108" s="158"/>
      <c r="G108" s="158"/>
      <c r="H108" s="158"/>
      <c r="I108" s="158"/>
      <c r="J108" s="158"/>
      <c r="K108" s="158"/>
      <c r="L108" s="158"/>
      <c r="M108" s="158"/>
      <c r="N108" s="157"/>
      <c r="O108" s="157"/>
      <c r="P108" s="157"/>
      <c r="Q108" s="157"/>
      <c r="R108" s="158"/>
      <c r="S108" s="158"/>
      <c r="T108" s="158"/>
      <c r="U108" s="158"/>
      <c r="V108" s="158"/>
      <c r="W108" s="158"/>
      <c r="X108" s="158"/>
      <c r="Y108" s="158"/>
      <c r="Z108" s="148"/>
      <c r="AA108" s="148"/>
      <c r="AB108" s="148"/>
      <c r="AC108" s="148"/>
      <c r="AD108" s="148"/>
      <c r="AE108" s="148"/>
      <c r="AF108" s="148"/>
      <c r="AG108" s="148" t="s">
        <v>106</v>
      </c>
      <c r="AH108" s="148">
        <v>7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3" x14ac:dyDescent="0.2">
      <c r="A109" s="155"/>
      <c r="B109" s="156"/>
      <c r="C109" s="185" t="s">
        <v>243</v>
      </c>
      <c r="D109" s="160"/>
      <c r="E109" s="161">
        <v>0.2</v>
      </c>
      <c r="F109" s="158"/>
      <c r="G109" s="158"/>
      <c r="H109" s="158"/>
      <c r="I109" s="158"/>
      <c r="J109" s="158"/>
      <c r="K109" s="158"/>
      <c r="L109" s="158"/>
      <c r="M109" s="158"/>
      <c r="N109" s="157"/>
      <c r="O109" s="157"/>
      <c r="P109" s="157"/>
      <c r="Q109" s="157"/>
      <c r="R109" s="158"/>
      <c r="S109" s="158"/>
      <c r="T109" s="158"/>
      <c r="U109" s="158"/>
      <c r="V109" s="158"/>
      <c r="W109" s="158"/>
      <c r="X109" s="158"/>
      <c r="Y109" s="158"/>
      <c r="Z109" s="148"/>
      <c r="AA109" s="148"/>
      <c r="AB109" s="148"/>
      <c r="AC109" s="148"/>
      <c r="AD109" s="148"/>
      <c r="AE109" s="148"/>
      <c r="AF109" s="148"/>
      <c r="AG109" s="148" t="s">
        <v>106</v>
      </c>
      <c r="AH109" s="148">
        <v>7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3" x14ac:dyDescent="0.2">
      <c r="A110" s="155"/>
      <c r="B110" s="156"/>
      <c r="C110" s="185" t="s">
        <v>244</v>
      </c>
      <c r="D110" s="160"/>
      <c r="E110" s="161">
        <v>0.28499999999999998</v>
      </c>
      <c r="F110" s="158"/>
      <c r="G110" s="158"/>
      <c r="H110" s="158"/>
      <c r="I110" s="158"/>
      <c r="J110" s="158"/>
      <c r="K110" s="158"/>
      <c r="L110" s="158"/>
      <c r="M110" s="158"/>
      <c r="N110" s="157"/>
      <c r="O110" s="157"/>
      <c r="P110" s="157"/>
      <c r="Q110" s="157"/>
      <c r="R110" s="158"/>
      <c r="S110" s="158"/>
      <c r="T110" s="158"/>
      <c r="U110" s="158"/>
      <c r="V110" s="158"/>
      <c r="W110" s="158"/>
      <c r="X110" s="158"/>
      <c r="Y110" s="158"/>
      <c r="Z110" s="148"/>
      <c r="AA110" s="148"/>
      <c r="AB110" s="148"/>
      <c r="AC110" s="148"/>
      <c r="AD110" s="148"/>
      <c r="AE110" s="148"/>
      <c r="AF110" s="148"/>
      <c r="AG110" s="148" t="s">
        <v>106</v>
      </c>
      <c r="AH110" s="148">
        <v>7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3" x14ac:dyDescent="0.2">
      <c r="A111" s="155"/>
      <c r="B111" s="156"/>
      <c r="C111" s="185" t="s">
        <v>245</v>
      </c>
      <c r="D111" s="160"/>
      <c r="E111" s="161">
        <v>0.24</v>
      </c>
      <c r="F111" s="158"/>
      <c r="G111" s="158"/>
      <c r="H111" s="158"/>
      <c r="I111" s="158"/>
      <c r="J111" s="158"/>
      <c r="K111" s="158"/>
      <c r="L111" s="158"/>
      <c r="M111" s="158"/>
      <c r="N111" s="157"/>
      <c r="O111" s="157"/>
      <c r="P111" s="157"/>
      <c r="Q111" s="157"/>
      <c r="R111" s="158"/>
      <c r="S111" s="158"/>
      <c r="T111" s="158"/>
      <c r="U111" s="158"/>
      <c r="V111" s="158"/>
      <c r="W111" s="158"/>
      <c r="X111" s="158"/>
      <c r="Y111" s="158"/>
      <c r="Z111" s="148"/>
      <c r="AA111" s="148"/>
      <c r="AB111" s="148"/>
      <c r="AC111" s="148"/>
      <c r="AD111" s="148"/>
      <c r="AE111" s="148"/>
      <c r="AF111" s="148"/>
      <c r="AG111" s="148" t="s">
        <v>106</v>
      </c>
      <c r="AH111" s="148">
        <v>7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77">
        <v>41</v>
      </c>
      <c r="B112" s="178" t="s">
        <v>246</v>
      </c>
      <c r="C112" s="186" t="s">
        <v>247</v>
      </c>
      <c r="D112" s="179" t="s">
        <v>226</v>
      </c>
      <c r="E112" s="180">
        <v>1706.74368</v>
      </c>
      <c r="F112" s="181"/>
      <c r="G112" s="182">
        <f>ROUND(E112*F112,2)</f>
        <v>0</v>
      </c>
      <c r="H112" s="159">
        <v>0</v>
      </c>
      <c r="I112" s="158">
        <f>ROUND(E112*H112,2)</f>
        <v>0</v>
      </c>
      <c r="J112" s="159">
        <v>1140</v>
      </c>
      <c r="K112" s="158">
        <f>ROUND(E112*J112,2)</f>
        <v>1945687.8</v>
      </c>
      <c r="L112" s="158">
        <v>21</v>
      </c>
      <c r="M112" s="158">
        <f>G112*(1+L112/100)</f>
        <v>0</v>
      </c>
      <c r="N112" s="157">
        <v>0</v>
      </c>
      <c r="O112" s="157">
        <f>ROUND(E112*N112,2)</f>
        <v>0</v>
      </c>
      <c r="P112" s="157">
        <v>0</v>
      </c>
      <c r="Q112" s="157">
        <f>ROUND(E112*P112,2)</f>
        <v>0</v>
      </c>
      <c r="R112" s="158"/>
      <c r="S112" s="158" t="s">
        <v>100</v>
      </c>
      <c r="T112" s="158" t="s">
        <v>100</v>
      </c>
      <c r="U112" s="158">
        <v>0.96</v>
      </c>
      <c r="V112" s="158">
        <f>ROUND(E112*U112,2)</f>
        <v>1638.47</v>
      </c>
      <c r="W112" s="158"/>
      <c r="X112" s="158" t="s">
        <v>102</v>
      </c>
      <c r="Y112" s="158" t="s">
        <v>103</v>
      </c>
      <c r="Z112" s="148"/>
      <c r="AA112" s="148"/>
      <c r="AB112" s="148"/>
      <c r="AC112" s="148"/>
      <c r="AD112" s="148"/>
      <c r="AE112" s="148"/>
      <c r="AF112" s="148"/>
      <c r="AG112" s="148" t="s">
        <v>104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77">
        <v>42</v>
      </c>
      <c r="B113" s="178" t="s">
        <v>248</v>
      </c>
      <c r="C113" s="186" t="s">
        <v>249</v>
      </c>
      <c r="D113" s="179" t="s">
        <v>226</v>
      </c>
      <c r="E113" s="180">
        <v>1706.74368</v>
      </c>
      <c r="F113" s="181"/>
      <c r="G113" s="182">
        <f>ROUND(E113*F113,2)</f>
        <v>0</v>
      </c>
      <c r="H113" s="159">
        <v>0</v>
      </c>
      <c r="I113" s="158">
        <f>ROUND(E113*H113,2)</f>
        <v>0</v>
      </c>
      <c r="J113" s="159">
        <v>48.3</v>
      </c>
      <c r="K113" s="158">
        <f>ROUND(E113*J113,2)</f>
        <v>82435.72</v>
      </c>
      <c r="L113" s="158">
        <v>21</v>
      </c>
      <c r="M113" s="158">
        <f>G113*(1+L113/100)</f>
        <v>0</v>
      </c>
      <c r="N113" s="157">
        <v>0</v>
      </c>
      <c r="O113" s="157">
        <f>ROUND(E113*N113,2)</f>
        <v>0</v>
      </c>
      <c r="P113" s="157">
        <v>0</v>
      </c>
      <c r="Q113" s="157">
        <f>ROUND(E113*P113,2)</f>
        <v>0</v>
      </c>
      <c r="R113" s="158"/>
      <c r="S113" s="158" t="s">
        <v>100</v>
      </c>
      <c r="T113" s="158" t="s">
        <v>100</v>
      </c>
      <c r="U113" s="158">
        <v>0.01</v>
      </c>
      <c r="V113" s="158">
        <f>ROUND(E113*U113,2)</f>
        <v>17.07</v>
      </c>
      <c r="W113" s="158"/>
      <c r="X113" s="158" t="s">
        <v>102</v>
      </c>
      <c r="Y113" s="158" t="s">
        <v>103</v>
      </c>
      <c r="Z113" s="148"/>
      <c r="AA113" s="148"/>
      <c r="AB113" s="148"/>
      <c r="AC113" s="148"/>
      <c r="AD113" s="148"/>
      <c r="AE113" s="148"/>
      <c r="AF113" s="148"/>
      <c r="AG113" s="148" t="s">
        <v>104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77">
        <v>43</v>
      </c>
      <c r="B114" s="178" t="s">
        <v>250</v>
      </c>
      <c r="C114" s="186" t="s">
        <v>251</v>
      </c>
      <c r="D114" s="179" t="s">
        <v>226</v>
      </c>
      <c r="E114" s="180">
        <v>17067.436799999999</v>
      </c>
      <c r="F114" s="181"/>
      <c r="G114" s="182">
        <f>ROUND(E114*F114,2)</f>
        <v>0</v>
      </c>
      <c r="H114" s="159">
        <v>0</v>
      </c>
      <c r="I114" s="158">
        <f>ROUND(E114*H114,2)</f>
        <v>0</v>
      </c>
      <c r="J114" s="159">
        <v>12</v>
      </c>
      <c r="K114" s="158">
        <f>ROUND(E114*J114,2)</f>
        <v>204809.24</v>
      </c>
      <c r="L114" s="158">
        <v>21</v>
      </c>
      <c r="M114" s="158">
        <f>G114*(1+L114/100)</f>
        <v>0</v>
      </c>
      <c r="N114" s="157">
        <v>0</v>
      </c>
      <c r="O114" s="157">
        <f>ROUND(E114*N114,2)</f>
        <v>0</v>
      </c>
      <c r="P114" s="157">
        <v>0</v>
      </c>
      <c r="Q114" s="157">
        <f>ROUND(E114*P114,2)</f>
        <v>0</v>
      </c>
      <c r="R114" s="158"/>
      <c r="S114" s="158" t="s">
        <v>100</v>
      </c>
      <c r="T114" s="158" t="s">
        <v>100</v>
      </c>
      <c r="U114" s="158">
        <v>0</v>
      </c>
      <c r="V114" s="158">
        <f>ROUND(E114*U114,2)</f>
        <v>0</v>
      </c>
      <c r="W114" s="158"/>
      <c r="X114" s="158" t="s">
        <v>102</v>
      </c>
      <c r="Y114" s="158" t="s">
        <v>103</v>
      </c>
      <c r="Z114" s="148"/>
      <c r="AA114" s="148"/>
      <c r="AB114" s="148"/>
      <c r="AC114" s="148"/>
      <c r="AD114" s="148"/>
      <c r="AE114" s="148"/>
      <c r="AF114" s="148"/>
      <c r="AG114" s="148" t="s">
        <v>104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77">
        <v>44</v>
      </c>
      <c r="B115" s="178" t="s">
        <v>252</v>
      </c>
      <c r="C115" s="186" t="s">
        <v>253</v>
      </c>
      <c r="D115" s="179" t="s">
        <v>226</v>
      </c>
      <c r="E115" s="180">
        <v>1706.74368</v>
      </c>
      <c r="F115" s="181"/>
      <c r="G115" s="182">
        <f>ROUND(E115*F115,2)</f>
        <v>0</v>
      </c>
      <c r="H115" s="159">
        <v>0</v>
      </c>
      <c r="I115" s="158">
        <f>ROUND(E115*H115,2)</f>
        <v>0</v>
      </c>
      <c r="J115" s="159">
        <v>12.4</v>
      </c>
      <c r="K115" s="158">
        <f>ROUND(E115*J115,2)</f>
        <v>21163.62</v>
      </c>
      <c r="L115" s="158">
        <v>21</v>
      </c>
      <c r="M115" s="158">
        <f>G115*(1+L115/100)</f>
        <v>0</v>
      </c>
      <c r="N115" s="157">
        <v>0</v>
      </c>
      <c r="O115" s="157">
        <f>ROUND(E115*N115,2)</f>
        <v>0</v>
      </c>
      <c r="P115" s="157">
        <v>0</v>
      </c>
      <c r="Q115" s="157">
        <f>ROUND(E115*P115,2)</f>
        <v>0</v>
      </c>
      <c r="R115" s="158"/>
      <c r="S115" s="158" t="s">
        <v>100</v>
      </c>
      <c r="T115" s="158" t="s">
        <v>100</v>
      </c>
      <c r="U115" s="158">
        <v>0.01</v>
      </c>
      <c r="V115" s="158">
        <f>ROUND(E115*U115,2)</f>
        <v>17.07</v>
      </c>
      <c r="W115" s="158"/>
      <c r="X115" s="158" t="s">
        <v>102</v>
      </c>
      <c r="Y115" s="158" t="s">
        <v>103</v>
      </c>
      <c r="Z115" s="148"/>
      <c r="AA115" s="148"/>
      <c r="AB115" s="148"/>
      <c r="AC115" s="148"/>
      <c r="AD115" s="148"/>
      <c r="AE115" s="148"/>
      <c r="AF115" s="148"/>
      <c r="AG115" s="148" t="s">
        <v>104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71">
        <v>45</v>
      </c>
      <c r="B116" s="172" t="s">
        <v>254</v>
      </c>
      <c r="C116" s="184" t="s">
        <v>255</v>
      </c>
      <c r="D116" s="173" t="s">
        <v>226</v>
      </c>
      <c r="E116" s="174">
        <v>1537.78368</v>
      </c>
      <c r="F116" s="175"/>
      <c r="G116" s="176">
        <f>ROUND(E116*F116,2)</f>
        <v>0</v>
      </c>
      <c r="H116" s="159">
        <v>0</v>
      </c>
      <c r="I116" s="158">
        <f>ROUND(E116*H116,2)</f>
        <v>0</v>
      </c>
      <c r="J116" s="159">
        <v>2310</v>
      </c>
      <c r="K116" s="158">
        <f>ROUND(E116*J116,2)</f>
        <v>3552280.3</v>
      </c>
      <c r="L116" s="158">
        <v>21</v>
      </c>
      <c r="M116" s="158">
        <f>G116*(1+L116/100)</f>
        <v>0</v>
      </c>
      <c r="N116" s="157">
        <v>0</v>
      </c>
      <c r="O116" s="157">
        <f>ROUND(E116*N116,2)</f>
        <v>0</v>
      </c>
      <c r="P116" s="157">
        <v>0</v>
      </c>
      <c r="Q116" s="157">
        <f>ROUND(E116*P116,2)</f>
        <v>0</v>
      </c>
      <c r="R116" s="158"/>
      <c r="S116" s="158" t="s">
        <v>100</v>
      </c>
      <c r="T116" s="158" t="s">
        <v>100</v>
      </c>
      <c r="U116" s="158">
        <v>0</v>
      </c>
      <c r="V116" s="158">
        <f>ROUND(E116*U116,2)</f>
        <v>0</v>
      </c>
      <c r="W116" s="158"/>
      <c r="X116" s="158" t="s">
        <v>102</v>
      </c>
      <c r="Y116" s="158" t="s">
        <v>103</v>
      </c>
      <c r="Z116" s="148"/>
      <c r="AA116" s="148"/>
      <c r="AB116" s="148"/>
      <c r="AC116" s="148"/>
      <c r="AD116" s="148"/>
      <c r="AE116" s="148"/>
      <c r="AF116" s="148"/>
      <c r="AG116" s="148" t="s">
        <v>104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2" x14ac:dyDescent="0.2">
      <c r="A117" s="155"/>
      <c r="B117" s="156"/>
      <c r="C117" s="185" t="s">
        <v>256</v>
      </c>
      <c r="D117" s="160"/>
      <c r="E117" s="161">
        <v>1706.74368</v>
      </c>
      <c r="F117" s="158"/>
      <c r="G117" s="158"/>
      <c r="H117" s="158"/>
      <c r="I117" s="158"/>
      <c r="J117" s="158"/>
      <c r="K117" s="158"/>
      <c r="L117" s="158"/>
      <c r="M117" s="158"/>
      <c r="N117" s="157"/>
      <c r="O117" s="157"/>
      <c r="P117" s="157"/>
      <c r="Q117" s="157"/>
      <c r="R117" s="158"/>
      <c r="S117" s="158"/>
      <c r="T117" s="158"/>
      <c r="U117" s="158"/>
      <c r="V117" s="158"/>
      <c r="W117" s="158"/>
      <c r="X117" s="158"/>
      <c r="Y117" s="158"/>
      <c r="Z117" s="148"/>
      <c r="AA117" s="148"/>
      <c r="AB117" s="148"/>
      <c r="AC117" s="148"/>
      <c r="AD117" s="148"/>
      <c r="AE117" s="148"/>
      <c r="AF117" s="148"/>
      <c r="AG117" s="148" t="s">
        <v>106</v>
      </c>
      <c r="AH117" s="148">
        <v>5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3" x14ac:dyDescent="0.2">
      <c r="A118" s="155"/>
      <c r="B118" s="156"/>
      <c r="C118" s="185" t="s">
        <v>257</v>
      </c>
      <c r="D118" s="160"/>
      <c r="E118" s="161">
        <v>-168.96</v>
      </c>
      <c r="F118" s="158"/>
      <c r="G118" s="158"/>
      <c r="H118" s="158"/>
      <c r="I118" s="158"/>
      <c r="J118" s="158"/>
      <c r="K118" s="158"/>
      <c r="L118" s="158"/>
      <c r="M118" s="158"/>
      <c r="N118" s="157"/>
      <c r="O118" s="157"/>
      <c r="P118" s="157"/>
      <c r="Q118" s="157"/>
      <c r="R118" s="158"/>
      <c r="S118" s="158"/>
      <c r="T118" s="158"/>
      <c r="U118" s="158"/>
      <c r="V118" s="158"/>
      <c r="W118" s="158"/>
      <c r="X118" s="158"/>
      <c r="Y118" s="158"/>
      <c r="Z118" s="148"/>
      <c r="AA118" s="148"/>
      <c r="AB118" s="148"/>
      <c r="AC118" s="148"/>
      <c r="AD118" s="148"/>
      <c r="AE118" s="148"/>
      <c r="AF118" s="148"/>
      <c r="AG118" s="148" t="s">
        <v>106</v>
      </c>
      <c r="AH118" s="148">
        <v>5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71">
        <v>46</v>
      </c>
      <c r="B119" s="172" t="s">
        <v>258</v>
      </c>
      <c r="C119" s="184" t="s">
        <v>259</v>
      </c>
      <c r="D119" s="173" t="s">
        <v>226</v>
      </c>
      <c r="E119" s="174">
        <v>168.96</v>
      </c>
      <c r="F119" s="175"/>
      <c r="G119" s="176">
        <f>ROUND(E119*F119,2)</f>
        <v>0</v>
      </c>
      <c r="H119" s="159">
        <v>0</v>
      </c>
      <c r="I119" s="158">
        <f>ROUND(E119*H119,2)</f>
        <v>0</v>
      </c>
      <c r="J119" s="159">
        <v>13000</v>
      </c>
      <c r="K119" s="158">
        <f>ROUND(E119*J119,2)</f>
        <v>2196480</v>
      </c>
      <c r="L119" s="158">
        <v>21</v>
      </c>
      <c r="M119" s="158">
        <f>G119*(1+L119/100)</f>
        <v>0</v>
      </c>
      <c r="N119" s="157">
        <v>0</v>
      </c>
      <c r="O119" s="157">
        <f>ROUND(E119*N119,2)</f>
        <v>0</v>
      </c>
      <c r="P119" s="157">
        <v>0</v>
      </c>
      <c r="Q119" s="157">
        <f>ROUND(E119*P119,2)</f>
        <v>0</v>
      </c>
      <c r="R119" s="158"/>
      <c r="S119" s="158" t="s">
        <v>100</v>
      </c>
      <c r="T119" s="158" t="s">
        <v>101</v>
      </c>
      <c r="U119" s="158">
        <v>0</v>
      </c>
      <c r="V119" s="158">
        <f>ROUND(E119*U119,2)</f>
        <v>0</v>
      </c>
      <c r="W119" s="158"/>
      <c r="X119" s="158" t="s">
        <v>102</v>
      </c>
      <c r="Y119" s="158" t="s">
        <v>103</v>
      </c>
      <c r="Z119" s="148"/>
      <c r="AA119" s="148"/>
      <c r="AB119" s="148"/>
      <c r="AC119" s="148"/>
      <c r="AD119" s="148"/>
      <c r="AE119" s="148"/>
      <c r="AF119" s="148"/>
      <c r="AG119" s="148" t="s">
        <v>104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2" x14ac:dyDescent="0.2">
      <c r="A120" s="155"/>
      <c r="B120" s="156"/>
      <c r="C120" s="185" t="s">
        <v>227</v>
      </c>
      <c r="D120" s="160"/>
      <c r="E120" s="161">
        <v>168.96</v>
      </c>
      <c r="F120" s="158"/>
      <c r="G120" s="158"/>
      <c r="H120" s="158"/>
      <c r="I120" s="158"/>
      <c r="J120" s="158"/>
      <c r="K120" s="158"/>
      <c r="L120" s="158"/>
      <c r="M120" s="158"/>
      <c r="N120" s="157"/>
      <c r="O120" s="157"/>
      <c r="P120" s="157"/>
      <c r="Q120" s="157"/>
      <c r="R120" s="158"/>
      <c r="S120" s="158"/>
      <c r="T120" s="158"/>
      <c r="U120" s="158"/>
      <c r="V120" s="158"/>
      <c r="W120" s="158"/>
      <c r="X120" s="158"/>
      <c r="Y120" s="158"/>
      <c r="Z120" s="148"/>
      <c r="AA120" s="148"/>
      <c r="AB120" s="148"/>
      <c r="AC120" s="148"/>
      <c r="AD120" s="148"/>
      <c r="AE120" s="148"/>
      <c r="AF120" s="148"/>
      <c r="AG120" s="148" t="s">
        <v>106</v>
      </c>
      <c r="AH120" s="148">
        <v>7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x14ac:dyDescent="0.2">
      <c r="A121" s="3"/>
      <c r="B121" s="4"/>
      <c r="C121" s="187"/>
      <c r="D121" s="6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AE121">
        <v>15</v>
      </c>
      <c r="AF121">
        <v>21</v>
      </c>
      <c r="AG121" t="s">
        <v>81</v>
      </c>
    </row>
    <row r="122" spans="1:60" x14ac:dyDescent="0.2">
      <c r="A122" s="151"/>
      <c r="B122" s="152" t="s">
        <v>31</v>
      </c>
      <c r="C122" s="188"/>
      <c r="D122" s="153"/>
      <c r="E122" s="154"/>
      <c r="F122" s="154"/>
      <c r="G122" s="170">
        <f>G8+G36+G91</f>
        <v>0</v>
      </c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AE122">
        <f>SUMIF(L7:L120,AE121,G7:G120)</f>
        <v>0</v>
      </c>
      <c r="AF122">
        <f>SUMIF(L7:L120,AF121,G7:G120)</f>
        <v>0</v>
      </c>
      <c r="AG122" t="s">
        <v>260</v>
      </c>
    </row>
    <row r="123" spans="1:60" x14ac:dyDescent="0.2">
      <c r="A123" s="3"/>
      <c r="B123" s="4"/>
      <c r="C123" s="187"/>
      <c r="D123" s="6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</row>
    <row r="124" spans="1:60" x14ac:dyDescent="0.2">
      <c r="A124" s="3"/>
      <c r="B124" s="4"/>
      <c r="C124" s="187"/>
      <c r="D124" s="6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</row>
    <row r="125" spans="1:60" x14ac:dyDescent="0.2">
      <c r="A125" s="285" t="s">
        <v>261</v>
      </c>
      <c r="B125" s="285"/>
      <c r="C125" s="286"/>
      <c r="D125" s="6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 spans="1:60" x14ac:dyDescent="0.2">
      <c r="A126" s="264"/>
      <c r="B126" s="265"/>
      <c r="C126" s="266"/>
      <c r="D126" s="265"/>
      <c r="E126" s="265"/>
      <c r="F126" s="265"/>
      <c r="G126" s="267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AG126" t="s">
        <v>262</v>
      </c>
    </row>
    <row r="127" spans="1:60" x14ac:dyDescent="0.2">
      <c r="A127" s="268"/>
      <c r="B127" s="269"/>
      <c r="C127" s="270"/>
      <c r="D127" s="269"/>
      <c r="E127" s="269"/>
      <c r="F127" s="269"/>
      <c r="G127" s="271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</row>
    <row r="128" spans="1:60" x14ac:dyDescent="0.2">
      <c r="A128" s="268"/>
      <c r="B128" s="269"/>
      <c r="C128" s="270"/>
      <c r="D128" s="269"/>
      <c r="E128" s="269"/>
      <c r="F128" s="269"/>
      <c r="G128" s="271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 spans="1:33" x14ac:dyDescent="0.2">
      <c r="A129" s="268"/>
      <c r="B129" s="269"/>
      <c r="C129" s="270"/>
      <c r="D129" s="269"/>
      <c r="E129" s="269"/>
      <c r="F129" s="269"/>
      <c r="G129" s="271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</row>
    <row r="130" spans="1:33" x14ac:dyDescent="0.2">
      <c r="A130" s="272"/>
      <c r="B130" s="273"/>
      <c r="C130" s="274"/>
      <c r="D130" s="273"/>
      <c r="E130" s="273"/>
      <c r="F130" s="273"/>
      <c r="G130" s="275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</row>
    <row r="131" spans="1:33" x14ac:dyDescent="0.2">
      <c r="A131" s="3"/>
      <c r="B131" s="4"/>
      <c r="C131" s="187"/>
      <c r="D131" s="6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spans="1:33" x14ac:dyDescent="0.2">
      <c r="C132" s="189"/>
      <c r="D132" s="10"/>
      <c r="AG132" t="s">
        <v>263</v>
      </c>
    </row>
    <row r="133" spans="1:33" x14ac:dyDescent="0.2">
      <c r="D133" s="10"/>
    </row>
    <row r="134" spans="1:33" x14ac:dyDescent="0.2">
      <c r="D134" s="10"/>
    </row>
    <row r="135" spans="1:33" x14ac:dyDescent="0.2">
      <c r="D135" s="10"/>
    </row>
    <row r="136" spans="1:33" x14ac:dyDescent="0.2">
      <c r="D136" s="10"/>
    </row>
    <row r="137" spans="1:33" x14ac:dyDescent="0.2">
      <c r="D137" s="10"/>
    </row>
    <row r="138" spans="1:33" x14ac:dyDescent="0.2">
      <c r="D138" s="10"/>
    </row>
    <row r="139" spans="1:33" x14ac:dyDescent="0.2">
      <c r="D139" s="10"/>
    </row>
    <row r="140" spans="1:33" x14ac:dyDescent="0.2">
      <c r="D140" s="10"/>
    </row>
    <row r="141" spans="1:33" x14ac:dyDescent="0.2">
      <c r="D141" s="10"/>
    </row>
    <row r="142" spans="1:33" x14ac:dyDescent="0.2">
      <c r="D142" s="10"/>
    </row>
    <row r="143" spans="1:33" x14ac:dyDescent="0.2">
      <c r="D143" s="10"/>
    </row>
    <row r="144" spans="1:33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</sheetData>
  <sheetProtection algorithmName="SHA-512" hashValue="elewwTdf1dgJHHS/R67VqZqcETIf1EtS5hGWFOcunxgECL7TdC6CZvssRVGyzcE80ZY5Q8yraJNUiR5qEDsfmA==" saltValue="dpkyg5pvGanDw1uh1Mo+5A==" spinCount="100000" sheet="1" objects="1" scenarios="1"/>
  <mergeCells count="7">
    <mergeCell ref="A126:G130"/>
    <mergeCell ref="C20:G20"/>
    <mergeCell ref="A1:G1"/>
    <mergeCell ref="C2:G2"/>
    <mergeCell ref="C3:G3"/>
    <mergeCell ref="C4:G4"/>
    <mergeCell ref="A125:C125"/>
  </mergeCells>
  <pageMargins left="0.59055118110236204" right="0.196850393700787" top="0.78740157499999996" bottom="0.78740157499999996" header="0.3" footer="0.3"/>
  <pageSetup paperSize="9" orientation="portrait" horizontalDpi="4294967293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SO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SO 01 Pol'!Názvy_tisku</vt:lpstr>
      <vt:lpstr>oadresa</vt:lpstr>
      <vt:lpstr>Stavba!Objednatel</vt:lpstr>
      <vt:lpstr>Stavba!Objekt</vt:lpstr>
      <vt:lpstr>'SO 01 SO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Tejmar</dc:creator>
  <cp:lastModifiedBy>Nevoralová Jana, Ing.</cp:lastModifiedBy>
  <cp:lastPrinted>2019-03-19T12:27:02Z</cp:lastPrinted>
  <dcterms:created xsi:type="dcterms:W3CDTF">2009-04-08T07:15:50Z</dcterms:created>
  <dcterms:modified xsi:type="dcterms:W3CDTF">2023-11-21T11:32:50Z</dcterms:modified>
</cp:coreProperties>
</file>