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Investice\Investiční akce\akce 2021\Polanka\Zadavaci_rizeni_2023_areal\03_ZD\02_Soupis_stavebnich_praci_dodavek_a_sluzeb\"/>
    </mc:Choice>
  </mc:AlternateContent>
  <bookViews>
    <workbookView xWindow="-105" yWindow="-105" windowWidth="23250" windowHeight="12450"/>
  </bookViews>
  <sheets>
    <sheet name="Stavba" sheetId="1" r:id="rId1"/>
    <sheet name="VzorPolozky" sheetId="10" state="hidden" r:id="rId2"/>
    <sheet name="SO 32 SO 32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'SO 32 SO 32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'SO 32 SO 32 Pol'!$A$1:$Y$93</definedName>
    <definedName name="_xlnm.Print_Area" localSheetId="0">Stavba!$A$1:$J$57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7" i="12" l="1"/>
  <c r="E79" i="12"/>
  <c r="E67" i="12"/>
  <c r="E68" i="12"/>
  <c r="E66" i="12"/>
  <c r="E58" i="12"/>
  <c r="E59" i="12"/>
  <c r="E61" i="12"/>
  <c r="E62" i="12"/>
  <c r="E47" i="12"/>
  <c r="E40" i="12"/>
  <c r="E43" i="12"/>
  <c r="E41" i="12"/>
  <c r="E37" i="12"/>
  <c r="E33" i="12"/>
  <c r="E29" i="12"/>
  <c r="E28" i="12" s="1"/>
  <c r="E27" i="12"/>
  <c r="E19" i="12"/>
  <c r="E21" i="12"/>
  <c r="E20" i="12"/>
  <c r="E10" i="12"/>
  <c r="G9" i="12" l="1"/>
  <c r="M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19" i="12"/>
  <c r="M19" i="12" s="1"/>
  <c r="I19" i="12"/>
  <c r="K19" i="12"/>
  <c r="O19" i="12"/>
  <c r="Q19" i="12"/>
  <c r="V19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6" i="12"/>
  <c r="M26" i="12" s="1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31" i="12"/>
  <c r="M31" i="12" s="1"/>
  <c r="I31" i="12"/>
  <c r="K31" i="12"/>
  <c r="O31" i="12"/>
  <c r="Q31" i="12"/>
  <c r="V31" i="12"/>
  <c r="G33" i="12"/>
  <c r="I33" i="12"/>
  <c r="K33" i="12"/>
  <c r="O33" i="12"/>
  <c r="Q33" i="12"/>
  <c r="V33" i="12"/>
  <c r="G36" i="12"/>
  <c r="M36" i="12" s="1"/>
  <c r="I36" i="12"/>
  <c r="K36" i="12"/>
  <c r="O36" i="12"/>
  <c r="Q36" i="12"/>
  <c r="V36" i="12"/>
  <c r="G38" i="12"/>
  <c r="M38" i="12" s="1"/>
  <c r="I38" i="12"/>
  <c r="K38" i="12"/>
  <c r="O38" i="12"/>
  <c r="Q38" i="12"/>
  <c r="V38" i="12"/>
  <c r="G40" i="12"/>
  <c r="M40" i="12" s="1"/>
  <c r="I40" i="12"/>
  <c r="K40" i="12"/>
  <c r="O40" i="12"/>
  <c r="Q40" i="12"/>
  <c r="V40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3" i="12"/>
  <c r="I53" i="12"/>
  <c r="K53" i="12"/>
  <c r="O53" i="12"/>
  <c r="Q53" i="12"/>
  <c r="V53" i="12"/>
  <c r="G55" i="12"/>
  <c r="M55" i="12" s="1"/>
  <c r="I55" i="12"/>
  <c r="K55" i="12"/>
  <c r="O55" i="12"/>
  <c r="Q55" i="12"/>
  <c r="V55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61" i="12"/>
  <c r="M61" i="12" s="1"/>
  <c r="I61" i="12"/>
  <c r="K61" i="12"/>
  <c r="O61" i="12"/>
  <c r="Q61" i="12"/>
  <c r="V61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7" i="12"/>
  <c r="M67" i="12" s="1"/>
  <c r="I67" i="12"/>
  <c r="K67" i="12"/>
  <c r="O67" i="12"/>
  <c r="Q67" i="12"/>
  <c r="V67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81" i="12"/>
  <c r="M81" i="12" s="1"/>
  <c r="M80" i="12" s="1"/>
  <c r="I81" i="12"/>
  <c r="I80" i="12" s="1"/>
  <c r="K81" i="12"/>
  <c r="K80" i="12" s="1"/>
  <c r="O81" i="12"/>
  <c r="O80" i="12" s="1"/>
  <c r="Q81" i="12"/>
  <c r="Q80" i="12" s="1"/>
  <c r="V81" i="12"/>
  <c r="V80" i="12" s="1"/>
  <c r="AE83" i="12"/>
  <c r="F40" i="1" s="1"/>
  <c r="I20" i="1"/>
  <c r="I19" i="1"/>
  <c r="I18" i="1"/>
  <c r="J28" i="1"/>
  <c r="J26" i="1"/>
  <c r="G38" i="1"/>
  <c r="F38" i="1"/>
  <c r="J23" i="1"/>
  <c r="J24" i="1"/>
  <c r="J25" i="1"/>
  <c r="J27" i="1"/>
  <c r="E24" i="1"/>
  <c r="E26" i="1"/>
  <c r="G30" i="12" l="1"/>
  <c r="I54" i="1" s="1"/>
  <c r="G80" i="12"/>
  <c r="I56" i="1" s="1"/>
  <c r="I17" i="1" s="1"/>
  <c r="I8" i="12"/>
  <c r="F41" i="1"/>
  <c r="V52" i="12"/>
  <c r="O30" i="12"/>
  <c r="V30" i="12"/>
  <c r="O18" i="12"/>
  <c r="K8" i="12"/>
  <c r="Q52" i="12"/>
  <c r="G18" i="12"/>
  <c r="I53" i="1" s="1"/>
  <c r="G8" i="12"/>
  <c r="Q30" i="12"/>
  <c r="K18" i="12"/>
  <c r="I18" i="12"/>
  <c r="O52" i="12"/>
  <c r="M33" i="12"/>
  <c r="M30" i="12" s="1"/>
  <c r="K52" i="12"/>
  <c r="K30" i="12"/>
  <c r="I30" i="12"/>
  <c r="V8" i="12"/>
  <c r="F39" i="1"/>
  <c r="I52" i="12"/>
  <c r="V18" i="12"/>
  <c r="Q8" i="12"/>
  <c r="G52" i="12"/>
  <c r="I55" i="1" s="1"/>
  <c r="Q18" i="12"/>
  <c r="O8" i="12"/>
  <c r="M8" i="12"/>
  <c r="AF83" i="12"/>
  <c r="M53" i="12"/>
  <c r="M52" i="12" s="1"/>
  <c r="M18" i="12"/>
  <c r="G83" i="12" l="1"/>
  <c r="I52" i="1"/>
  <c r="G39" i="1"/>
  <c r="G42" i="1" s="1"/>
  <c r="G25" i="1" s="1"/>
  <c r="A25" i="1" s="1"/>
  <c r="G41" i="1"/>
  <c r="H41" i="1" s="1"/>
  <c r="I41" i="1" s="1"/>
  <c r="G40" i="1"/>
  <c r="H40" i="1" s="1"/>
  <c r="I40" i="1" s="1"/>
  <c r="F42" i="1"/>
  <c r="H39" i="1" l="1"/>
  <c r="I39" i="1" s="1"/>
  <c r="I42" i="1" s="1"/>
  <c r="G28" i="1"/>
  <c r="G23" i="1"/>
  <c r="A23" i="1" s="1"/>
  <c r="A24" i="1" s="1"/>
  <c r="I57" i="1"/>
  <c r="I16" i="1"/>
  <c r="I21" i="1" s="1"/>
  <c r="A26" i="1"/>
  <c r="G26" i="1"/>
  <c r="H42" i="1" l="1"/>
  <c r="G24" i="1"/>
  <c r="A27" i="1" s="1"/>
  <c r="G29" i="1" s="1"/>
  <c r="G27" i="1" s="1"/>
  <c r="J56" i="1"/>
  <c r="J53" i="1"/>
  <c r="J52" i="1"/>
  <c r="J54" i="1"/>
  <c r="J55" i="1"/>
  <c r="J39" i="1"/>
  <c r="J40" i="1"/>
  <c r="J41" i="1"/>
  <c r="J42" i="1" l="1"/>
  <c r="A29" i="1"/>
  <c r="J57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Libuse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<sst xmlns="http://schemas.openxmlformats.org/spreadsheetml/2006/main" count="551" uniqueCount="230">
  <si>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</si>
  <si>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</si>
  <si>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</si>
  <si>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</si>
  <si>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</si>
  <si>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</si>
  <si>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</si>
  <si>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</si>
  <si>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</si>
  <si>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</si>
  <si>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</si>
  <si>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</si>
  <si>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</si>
  <si>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</si>
  <si>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</si>
  <si>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</si>
  <si>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</si>
  <si>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</si>
  <si>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</si>
  <si>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</si>
  <si>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</si>
  <si>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</si>
  <si>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</si>
  <si>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</si>
  <si>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</si>
  <si>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</si>
  <si>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</si>
  <si>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</si>
  <si>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</si>
  <si>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</si>
  <si>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</si>
  <si>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</si>
  <si>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</si>
  <si>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</si>
  <si>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</si>
  <si>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</si>
  <si>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</si>
  <si>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</si>
  <si>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</si>
  <si>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</si>
  <si>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</si>
  <si>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 32</t>
  </si>
  <si>
    <t>Sadové úpravy</t>
  </si>
  <si>
    <t>AREÁLOVÉ SADOVÉ ÚPRAVY</t>
  </si>
  <si>
    <t>Objekt:</t>
  </si>
  <si>
    <t>Rozpočet:</t>
  </si>
  <si>
    <t>Rekonstrukce a rozvoj koupaliště Polanka</t>
  </si>
  <si>
    <t>Stavba</t>
  </si>
  <si>
    <t>Celkem za stavbu</t>
  </si>
  <si>
    <t>CZK</t>
  </si>
  <si>
    <t>#POPS</t>
  </si>
  <si>
    <t>Popis stavby: SO 32 - Rekonstrukce a rozvoj koupaliště Polanka</t>
  </si>
  <si>
    <t>#POPO</t>
  </si>
  <si>
    <t>Popis objektu: SO 32 - AREÁLOVÉ SADOVÉ ÚPRAVY</t>
  </si>
  <si>
    <t>#POPR</t>
  </si>
  <si>
    <t>Popis rozpočtu: SO 32 - Sadové úpravy</t>
  </si>
  <si>
    <t>Rekapitulace dílů</t>
  </si>
  <si>
    <t>Typ dílu</t>
  </si>
  <si>
    <t>1</t>
  </si>
  <si>
    <t>Zemní práce</t>
  </si>
  <si>
    <t>1_SAD</t>
  </si>
  <si>
    <t>Příprava území</t>
  </si>
  <si>
    <t>2_SAD</t>
  </si>
  <si>
    <t>Založení trávníku</t>
  </si>
  <si>
    <t>3_SAD</t>
  </si>
  <si>
    <t>Výsadba stromů, keřů</t>
  </si>
  <si>
    <t>4_SAD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</si>
  <si>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</si>
  <si>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</si>
  <si>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</si>
  <si>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</si>
  <si>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</si>
  <si>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</si>
  <si>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</si>
  <si>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</si>
  <si>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</si>
  <si>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</si>
  <si>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</si>
  <si>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</si>
  <si>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</si>
  <si>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</si>
  <si>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</si>
  <si>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</si>
  <si>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</si>
  <si>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</si>
  <si>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</si>
  <si>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</si>
  <si>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</si>
  <si>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</si>
  <si>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</si>
  <si>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</si>
  <si>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</si>
  <si>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</si>
  <si>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</si>
  <si>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</si>
  <si>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</si>
  <si>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</si>
  <si>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</si>
  <si>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122207111R00</t>
  </si>
  <si>
    <t>Odkopávky při pozemkové úpravě nezapaž., v hor.3</t>
  </si>
  <si>
    <t>m3</t>
  </si>
  <si>
    <t>Práce</t>
  </si>
  <si>
    <t>Běžná</t>
  </si>
  <si>
    <t>POL1_</t>
  </si>
  <si>
    <t>VV</t>
  </si>
  <si>
    <t>122207119R00</t>
  </si>
  <si>
    <t>Příplatek za lepivost horniny 3</t>
  </si>
  <si>
    <t>162201101R00</t>
  </si>
  <si>
    <t>Vodorovné přemístění výkopku z hor.1-4 do 20 m</t>
  </si>
  <si>
    <t>167101101R00</t>
  </si>
  <si>
    <t>Nakládání výkopku z hor.1-4 v množství do 100 m3</t>
  </si>
  <si>
    <t>162701105R00</t>
  </si>
  <si>
    <t>Vodorovné přemístění výkopku z hor.1-4 do 10000 m</t>
  </si>
  <si>
    <t>162701109R00</t>
  </si>
  <si>
    <t>Příplatek k vod. přemístění hor.1-4 za další 1 km</t>
  </si>
  <si>
    <t>199000002R00</t>
  </si>
  <si>
    <t>Poplatek za skládku horniny 1- 4</t>
  </si>
  <si>
    <t>181114711R00</t>
  </si>
  <si>
    <t>Odstranění kamene a odpadů sebráním - 1m3 kamenů a odpadů na 500m2 plochy</t>
  </si>
  <si>
    <t>162751171R00</t>
  </si>
  <si>
    <t>Přemístění odpadů do 10km</t>
  </si>
  <si>
    <t>Vlastní</t>
  </si>
  <si>
    <t>Indiv</t>
  </si>
  <si>
    <t>199000009R00</t>
  </si>
  <si>
    <t>Poplatek za skladování odpadů</t>
  </si>
  <si>
    <t>t</t>
  </si>
  <si>
    <t/>
  </si>
  <si>
    <t>184802111R00</t>
  </si>
  <si>
    <t>Chem. odplevelení před založ. postřikem, v rovině</t>
  </si>
  <si>
    <t>m2</t>
  </si>
  <si>
    <t>25234000.AR</t>
  </si>
  <si>
    <t>Herbicid totální - 0,1l/200m2</t>
  </si>
  <si>
    <t>l</t>
  </si>
  <si>
    <t>SPCM</t>
  </si>
  <si>
    <t>Specifikace</t>
  </si>
  <si>
    <t>POL3_</t>
  </si>
  <si>
    <t>kus</t>
  </si>
  <si>
    <t>182001131R00</t>
  </si>
  <si>
    <t>Plošná úprava terénu, nerovnosti do 20 cm v rovině (svahu)</t>
  </si>
  <si>
    <t>181301112R00</t>
  </si>
  <si>
    <t>Rozprostření ornice, rovina (svah), tl.10-15 cm,nad 500m2</t>
  </si>
  <si>
    <t>10371500R</t>
  </si>
  <si>
    <t>Substrát zahradnický - ornice:kompost:písek 5:3:2</t>
  </si>
  <si>
    <t>180407111RT2</t>
  </si>
  <si>
    <t>Položení travního koberce včetně dodávky travního koberce</t>
  </si>
  <si>
    <t>180402111R00</t>
  </si>
  <si>
    <t>Založení trávníku parkového výsevem v rovině</t>
  </si>
  <si>
    <t>POL1_1</t>
  </si>
  <si>
    <t>M125</t>
  </si>
  <si>
    <t>Osivo,univerzální rekreační směs</t>
  </si>
  <si>
    <t>kg</t>
  </si>
  <si>
    <t>POL3_0</t>
  </si>
  <si>
    <t>185802113</t>
  </si>
  <si>
    <t>Hnojení půdy umělým hnojivem na široko v rovině a svahu do 1:5</t>
  </si>
  <si>
    <t>M089</t>
  </si>
  <si>
    <t>Hnojivo</t>
  </si>
  <si>
    <t>183403153R00</t>
  </si>
  <si>
    <t>Obdělání půdy hrabáním, v rovině</t>
  </si>
  <si>
    <t>111104213R00</t>
  </si>
  <si>
    <t>Pokosení trávníku parkov. rovina (svah) , odvoz 20 km</t>
  </si>
  <si>
    <t>185804312R00</t>
  </si>
  <si>
    <t>Zalití rostlin vodou plochy nad 20 m2</t>
  </si>
  <si>
    <t>185851111R01</t>
  </si>
  <si>
    <t>Voda pro zálivku rostlin</t>
  </si>
  <si>
    <t>119005155R00</t>
  </si>
  <si>
    <t>Vytyčení s rozmístěním solitérních rostlin přes 50kusů</t>
  </si>
  <si>
    <t>183101213R00</t>
  </si>
  <si>
    <t>Hloub. jamek s výměnou 50% půdy do 0,05 m3</t>
  </si>
  <si>
    <t>183101215R00</t>
  </si>
  <si>
    <t xml:space="preserve">Hloub. jamek s výměnou 50% půdy do 0,4 m3 </t>
  </si>
  <si>
    <t>PC-010</t>
  </si>
  <si>
    <t>Dodávka substátu na výměnu v jamkách</t>
  </si>
  <si>
    <t>0,4*0,5*3</t>
  </si>
  <si>
    <t>184701112R00</t>
  </si>
  <si>
    <t>Výsadba živého plotu s balem do rýhy, v rovině</t>
  </si>
  <si>
    <t>02652445R</t>
  </si>
  <si>
    <t>Ptačí zob - Ligustrum vulgare  v. 20-40 cm</t>
  </si>
  <si>
    <t>184921093R00</t>
  </si>
  <si>
    <t>Mulčování rostlin tl. do 0,1 m rovina</t>
  </si>
  <si>
    <t>10391100R</t>
  </si>
  <si>
    <t>Kůra mulčovací VL</t>
  </si>
  <si>
    <t>184102111R00</t>
  </si>
  <si>
    <t>Výsadba dřevin s balem D do 20 cm, v rovině</t>
  </si>
  <si>
    <t>02650087R</t>
  </si>
  <si>
    <t>Javor - Acer campestre  v. 80-100 cm</t>
  </si>
  <si>
    <t>184901112R00</t>
  </si>
  <si>
    <t>Osazení kůlů k dřevině s uvázáním, dl. kůlů do 3 m</t>
  </si>
  <si>
    <t>05217108R</t>
  </si>
  <si>
    <t>Dřevěný kůl o průměru 5-7cm, délka min.2,5m, úvaz</t>
  </si>
  <si>
    <t>184501111R00</t>
  </si>
  <si>
    <t>Zhotovení obalu kmene z rákosové rohože, 1vrstva, v rovině</t>
  </si>
  <si>
    <t>3*(2*3,14*0,1)</t>
  </si>
  <si>
    <t>185802113R00</t>
  </si>
  <si>
    <t>Hnojení umělým hnojivem v rovině</t>
  </si>
  <si>
    <t>25191162Ra</t>
  </si>
  <si>
    <t>Hnojivové tablety - balení 10kg</t>
  </si>
  <si>
    <t>185804311R00</t>
  </si>
  <si>
    <t>Zalití rostlin vodou plochy do 20 m2</t>
  </si>
  <si>
    <t>100*3/1000</t>
  </si>
  <si>
    <t>185000001R0a</t>
  </si>
  <si>
    <t>Povýsadbobová péče 1 rok</t>
  </si>
  <si>
    <t>kpl</t>
  </si>
  <si>
    <t>SUM</t>
  </si>
  <si>
    <t>Poznámky uchazeče k zadání</t>
  </si>
  <si>
    <t>POPUZIV</t>
  </si>
  <si>
    <t>END</t>
  </si>
  <si>
    <t>VMS Projekt s.r.o.</t>
  </si>
  <si>
    <t>600*0,1+2400*0,15</t>
  </si>
  <si>
    <t>Odkaz na mn. položky pořadí 5 : 420*10</t>
  </si>
  <si>
    <t>(850+4150)/500</t>
  </si>
  <si>
    <t>(600+2400)/500</t>
  </si>
  <si>
    <t>850+4150+600+2400</t>
  </si>
  <si>
    <t>0,1*8000/200</t>
  </si>
  <si>
    <t>(3000)*0,1</t>
  </si>
  <si>
    <t>(4150+850)*0,3</t>
  </si>
  <si>
    <t>nevzešlé plochy : 600*0,1</t>
  </si>
  <si>
    <t>Odkaz na mn. položky pořadí 11 : 8000</t>
  </si>
  <si>
    <t>287/4</t>
  </si>
  <si>
    <t>72+3</t>
  </si>
  <si>
    <t>0,05*0,5*72</t>
  </si>
  <si>
    <t>287*0,85</t>
  </si>
  <si>
    <t>Odkaz na mn. položky pořadí 35 : 243,95*0,1</t>
  </si>
  <si>
    <t>20*287*0,85/1000</t>
  </si>
  <si>
    <t>RTS 23/ II</t>
  </si>
  <si>
    <t>Odkaz na mn. položky pořadí 18 : 3000</t>
  </si>
  <si>
    <t>Poznámka:</t>
  </si>
  <si>
    <t xml:space="preserve">V případě použití jiných než doporučených výrobků musí tyto periferie splňovat požadované standardy či vyšší, a měly by být schváleny projektantem. </t>
  </si>
  <si>
    <t>Případné záměny musí být změny zapracované do projektové dokumentace skutečného provedení.</t>
  </si>
  <si>
    <t>Pokud je v soupisu prací odkaz na normy nebo technické dokumenty umožňuje zadavatel nabídnout rovnocenné řešení dle §89 a §90 zákona 134/2016sb. Zákon o zadávání veřejných zakázek</t>
  </si>
  <si>
    <t xml:space="preserve">Pokud jsou v seznamu uvedeny konkrétní výrobky, slouží pro popis požadovaného standardu a nezakládají povinnost dodavatele tyto výrobky použít.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</si>
</sst>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3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164" fontId="3" fillId="0" borderId="35" xfId="0" applyNumberFormat="1" applyFont="1" applyBorder="1" applyAlignment="1">
      <alignment vertical="center"/>
    </xf>
    <xf numFmtId="164" fontId="3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5" fillId="2" borderId="0" xfId="0" applyNumberFormat="1" applyFont="1" applyFill="1" applyAlignment="1">
      <alignment vertical="top" shrinkToFit="1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5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11" fillId="0" borderId="15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164" fontId="1" fillId="0" borderId="0" xfId="0" applyNumberFormat="1" applyFont="1" applyAlignment="1">
      <alignment horizontal="right" wrapText="1"/>
    </xf>
    <xf numFmtId="4" fontId="5" fillId="0" borderId="0" xfId="0" applyNumberFormat="1" applyFont="1" applyAlignment="1">
      <alignment horizontal="right" wrapText="1"/>
    </xf>
    <xf numFmtId="4" fontId="0" fillId="0" borderId="0" xfId="0" applyNumberFormat="1" applyAlignment="1">
      <alignment wrapText="1"/>
    </xf>
    <xf numFmtId="164" fontId="0" fillId="0" borderId="0" xfId="0" applyNumberFormat="1" applyAlignment="1">
      <alignment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5" fillId="0" borderId="18" xfId="0" applyFont="1" applyBorder="1" applyAlignment="1">
      <alignment horizontal="center" vertical="top" wrapText="1"/>
    </xf>
    <xf numFmtId="0" fontId="8" fillId="0" borderId="18" xfId="0" applyFont="1" applyBorder="1" applyAlignment="1">
      <alignment horizontal="center" vertical="top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18" fillId="0" borderId="0" xfId="2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abSelected="1" view="pageBreakPreview" topLeftCell="B4" zoomScaleNormal="100" zoomScaleSheetLayoutView="100" workbookViewId="0">
      <selection activeCell="B59" sqref="B59:J6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8" width="13" customWidth="1"/>
    <col min="9" max="9" width="15.7109375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98" t="s">
        <v>4</v>
      </c>
      <c r="C1" s="199"/>
      <c r="D1" s="199"/>
      <c r="E1" s="199"/>
      <c r="F1" s="199"/>
      <c r="G1" s="199"/>
      <c r="H1" s="199"/>
      <c r="I1" s="199"/>
      <c r="J1" s="200"/>
    </row>
    <row r="2" spans="1:15" ht="36" customHeight="1" x14ac:dyDescent="0.2">
      <c r="A2" s="2"/>
      <c r="B2" s="75" t="s">
        <v>24</v>
      </c>
      <c r="C2" s="76"/>
      <c r="D2" s="77" t="s">
        <v>41</v>
      </c>
      <c r="E2" s="206" t="s">
        <v>46</v>
      </c>
      <c r="F2" s="207"/>
      <c r="G2" s="207"/>
      <c r="H2" s="207"/>
      <c r="I2" s="207"/>
      <c r="J2" s="208"/>
      <c r="O2" s="1"/>
    </row>
    <row r="3" spans="1:15" ht="27" customHeight="1" x14ac:dyDescent="0.2">
      <c r="A3" s="2"/>
      <c r="B3" s="78" t="s">
        <v>44</v>
      </c>
      <c r="C3" s="76"/>
      <c r="D3" s="79" t="s">
        <v>41</v>
      </c>
      <c r="E3" s="209" t="s">
        <v>43</v>
      </c>
      <c r="F3" s="210"/>
      <c r="G3" s="210"/>
      <c r="H3" s="210"/>
      <c r="I3" s="210"/>
      <c r="J3" s="211"/>
    </row>
    <row r="4" spans="1:15" ht="23.25" customHeight="1" x14ac:dyDescent="0.2">
      <c r="A4" s="74">
        <v>1199</v>
      </c>
      <c r="B4" s="80" t="s">
        <v>45</v>
      </c>
      <c r="C4" s="81"/>
      <c r="D4" s="82" t="s">
        <v>41</v>
      </c>
      <c r="E4" s="218" t="s">
        <v>42</v>
      </c>
      <c r="F4" s="219"/>
      <c r="G4" s="219"/>
      <c r="H4" s="219"/>
      <c r="I4" s="219"/>
      <c r="J4" s="220"/>
    </row>
    <row r="5" spans="1:15" ht="24" customHeight="1" x14ac:dyDescent="0.2">
      <c r="A5" s="2"/>
      <c r="B5" s="31" t="s">
        <v>23</v>
      </c>
      <c r="D5" s="223"/>
      <c r="E5" s="224"/>
      <c r="F5" s="224"/>
      <c r="G5" s="224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5"/>
      <c r="E6" s="226"/>
      <c r="F6" s="226"/>
      <c r="G6" s="226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7"/>
      <c r="F7" s="228"/>
      <c r="G7" s="228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13"/>
      <c r="E11" s="213"/>
      <c r="F11" s="213"/>
      <c r="G11" s="213"/>
      <c r="H11" s="18" t="s">
        <v>40</v>
      </c>
      <c r="I11" s="83"/>
      <c r="J11" s="8"/>
    </row>
    <row r="12" spans="1:15" ht="15.75" customHeight="1" x14ac:dyDescent="0.2">
      <c r="A12" s="2"/>
      <c r="B12" s="28"/>
      <c r="C12" s="55"/>
      <c r="D12" s="217"/>
      <c r="E12" s="217"/>
      <c r="F12" s="217"/>
      <c r="G12" s="217"/>
      <c r="H12" s="18" t="s">
        <v>36</v>
      </c>
      <c r="I12" s="83"/>
      <c r="J12" s="8"/>
    </row>
    <row r="13" spans="1:15" ht="15.75" customHeight="1" x14ac:dyDescent="0.2">
      <c r="A13" s="2"/>
      <c r="B13" s="29"/>
      <c r="C13" s="56"/>
      <c r="D13" s="84"/>
      <c r="E13" s="221"/>
      <c r="F13" s="222"/>
      <c r="G13" s="22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229" t="s">
        <v>206</v>
      </c>
      <c r="E14" s="230"/>
      <c r="F14" s="230"/>
      <c r="G14" s="230"/>
      <c r="H14" s="45"/>
      <c r="I14" s="44"/>
      <c r="J14" s="46"/>
    </row>
    <row r="15" spans="1:15" ht="32.25" customHeight="1" x14ac:dyDescent="0.2">
      <c r="A15" s="2"/>
      <c r="B15" s="35" t="s">
        <v>34</v>
      </c>
      <c r="C15" s="59"/>
      <c r="D15" s="54"/>
      <c r="E15" s="212"/>
      <c r="F15" s="212"/>
      <c r="G15" s="214"/>
      <c r="H15" s="214"/>
      <c r="I15" s="14" t="s">
        <v>31</v>
      </c>
      <c r="J15" s="34"/>
    </row>
    <row r="16" spans="1:15" ht="23.25" customHeight="1" x14ac:dyDescent="0.2">
      <c r="A16" s="137" t="s">
        <v>26</v>
      </c>
      <c r="B16" s="38" t="s">
        <v>26</v>
      </c>
      <c r="C16" s="60"/>
      <c r="D16" s="61"/>
      <c r="E16" s="204"/>
      <c r="F16" s="205"/>
      <c r="G16" s="204"/>
      <c r="H16" s="205"/>
      <c r="I16" s="189">
        <f>SUMIF(F52:F56,A16,I52:I56)+SUMIF(F52:F56,"PSU",I52:I56)</f>
        <v>0</v>
      </c>
      <c r="J16" s="190"/>
    </row>
    <row r="17" spans="1:10" ht="23.25" customHeight="1" x14ac:dyDescent="0.2">
      <c r="A17" s="137" t="s">
        <v>27</v>
      </c>
      <c r="B17" s="38" t="s">
        <v>27</v>
      </c>
      <c r="C17" s="60"/>
      <c r="D17" s="61"/>
      <c r="E17" s="204"/>
      <c r="F17" s="205"/>
      <c r="G17" s="204"/>
      <c r="H17" s="205"/>
      <c r="I17" s="189">
        <f>SUMIF(F52:F56,A17,I52:I56)</f>
        <v>0</v>
      </c>
      <c r="J17" s="190"/>
    </row>
    <row r="18" spans="1:10" ht="23.25" customHeight="1" x14ac:dyDescent="0.2">
      <c r="A18" s="137" t="s">
        <v>28</v>
      </c>
      <c r="B18" s="38" t="s">
        <v>28</v>
      </c>
      <c r="C18" s="60"/>
      <c r="D18" s="61"/>
      <c r="E18" s="204"/>
      <c r="F18" s="205"/>
      <c r="G18" s="204"/>
      <c r="H18" s="205"/>
      <c r="I18" s="189">
        <f>SUMIF(F52:F56,A18,I52:I56)</f>
        <v>0</v>
      </c>
      <c r="J18" s="190"/>
    </row>
    <row r="19" spans="1:10" ht="23.25" customHeight="1" x14ac:dyDescent="0.2">
      <c r="A19" s="137" t="s">
        <v>68</v>
      </c>
      <c r="B19" s="38" t="s">
        <v>29</v>
      </c>
      <c r="C19" s="60"/>
      <c r="D19" s="61"/>
      <c r="E19" s="204"/>
      <c r="F19" s="205"/>
      <c r="G19" s="204"/>
      <c r="H19" s="205"/>
      <c r="I19" s="189">
        <f>SUMIF(F52:F56,A19,I52:I56)</f>
        <v>0</v>
      </c>
      <c r="J19" s="190"/>
    </row>
    <row r="20" spans="1:10" ht="23.25" customHeight="1" x14ac:dyDescent="0.2">
      <c r="A20" s="137" t="s">
        <v>69</v>
      </c>
      <c r="B20" s="38" t="s">
        <v>30</v>
      </c>
      <c r="C20" s="60"/>
      <c r="D20" s="61"/>
      <c r="E20" s="204"/>
      <c r="F20" s="205"/>
      <c r="G20" s="204"/>
      <c r="H20" s="205"/>
      <c r="I20" s="189">
        <f>SUMIF(F52:F56,A20,I52:I56)</f>
        <v>0</v>
      </c>
      <c r="J20" s="190"/>
    </row>
    <row r="21" spans="1:10" ht="23.25" customHeight="1" x14ac:dyDescent="0.2">
      <c r="A21" s="2"/>
      <c r="B21" s="48" t="s">
        <v>31</v>
      </c>
      <c r="C21" s="62"/>
      <c r="D21" s="63"/>
      <c r="E21" s="215"/>
      <c r="F21" s="216"/>
      <c r="G21" s="215"/>
      <c r="H21" s="216"/>
      <c r="I21" s="188">
        <f>SUM(I16:J20)</f>
        <v>0</v>
      </c>
      <c r="J21" s="191"/>
    </row>
    <row r="22" spans="1:10" ht="33" customHeight="1" x14ac:dyDescent="0.2">
      <c r="A22" s="2"/>
      <c r="B22" s="42" t="s">
        <v>35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0"/>
      <c r="D23" s="61"/>
      <c r="E23" s="65">
        <v>15</v>
      </c>
      <c r="F23" s="39" t="s">
        <v>0</v>
      </c>
      <c r="G23" s="234">
        <f>ZakladDPHSniVypocet</f>
        <v>0</v>
      </c>
      <c r="H23" s="235"/>
      <c r="I23" s="235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0"/>
      <c r="D24" s="61"/>
      <c r="E24" s="65">
        <f>SazbaDPH1</f>
        <v>15</v>
      </c>
      <c r="F24" s="39" t="s">
        <v>0</v>
      </c>
      <c r="G24" s="232">
        <f>A23</f>
        <v>0</v>
      </c>
      <c r="H24" s="233"/>
      <c r="I24" s="233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0"/>
      <c r="D25" s="61"/>
      <c r="E25" s="65">
        <v>21</v>
      </c>
      <c r="F25" s="39" t="s">
        <v>0</v>
      </c>
      <c r="G25" s="234">
        <f>ZakladDPHZaklVypocet</f>
        <v>0</v>
      </c>
      <c r="H25" s="235"/>
      <c r="I25" s="235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6"/>
      <c r="D26" s="54"/>
      <c r="E26" s="67">
        <f>SazbaDPH2</f>
        <v>21</v>
      </c>
      <c r="F26" s="30" t="s">
        <v>0</v>
      </c>
      <c r="G26" s="201">
        <f>A25</f>
        <v>0</v>
      </c>
      <c r="H26" s="202"/>
      <c r="I26" s="202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8"/>
      <c r="D27" s="69"/>
      <c r="E27" s="68"/>
      <c r="F27" s="16"/>
      <c r="G27" s="203">
        <f>CenaCelkem-(ZakladDPHSni+DPHSni+ZakladDPHZakl+DPHZakl)</f>
        <v>0</v>
      </c>
      <c r="H27" s="203"/>
      <c r="I27" s="203"/>
      <c r="J27" s="41" t="str">
        <f t="shared" si="0"/>
        <v>CZK</v>
      </c>
    </row>
    <row r="28" spans="1:10" ht="27.75" hidden="1" customHeight="1" thickBot="1" x14ac:dyDescent="0.25">
      <c r="A28" s="2"/>
      <c r="B28" s="110" t="s">
        <v>25</v>
      </c>
      <c r="C28" s="111"/>
      <c r="D28" s="111"/>
      <c r="E28" s="112"/>
      <c r="F28" s="113"/>
      <c r="G28" s="236">
        <f>ZakladDPHSniVypocet+ZakladDPHZaklVypocet</f>
        <v>0</v>
      </c>
      <c r="H28" s="237"/>
      <c r="I28" s="237"/>
      <c r="J28" s="114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0" t="s">
        <v>37</v>
      </c>
      <c r="C29" s="115"/>
      <c r="D29" s="115"/>
      <c r="E29" s="115"/>
      <c r="F29" s="116"/>
      <c r="G29" s="236">
        <f>A27</f>
        <v>0</v>
      </c>
      <c r="H29" s="236"/>
      <c r="I29" s="236"/>
      <c r="J29" s="117" t="s">
        <v>49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12</v>
      </c>
      <c r="D32" s="71"/>
      <c r="E32" s="71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238"/>
      <c r="E34" s="239"/>
      <c r="G34" s="240"/>
      <c r="H34" s="241"/>
      <c r="I34" s="241"/>
      <c r="J34" s="25"/>
    </row>
    <row r="35" spans="1:10" ht="12.75" customHeight="1" x14ac:dyDescent="0.2">
      <c r="A35" s="2"/>
      <c r="B35" s="2"/>
      <c r="D35" s="231" t="s">
        <v>2</v>
      </c>
      <c r="E35" s="231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 x14ac:dyDescent="0.2">
      <c r="A38" s="86" t="s">
        <v>39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 x14ac:dyDescent="0.2">
      <c r="A39" s="86">
        <v>1</v>
      </c>
      <c r="B39" s="96" t="s">
        <v>47</v>
      </c>
      <c r="C39" s="242"/>
      <c r="D39" s="242"/>
      <c r="E39" s="242"/>
      <c r="F39" s="97">
        <f>'SO 32 SO 32 Pol'!AE83</f>
        <v>0</v>
      </c>
      <c r="G39" s="98">
        <f>'SO 32 SO 32 Pol'!AF83</f>
        <v>0</v>
      </c>
      <c r="H39" s="99">
        <f>(F39*SazbaDPH1/100)+(G39*SazbaDPH2/100)</f>
        <v>0</v>
      </c>
      <c r="I39" s="99">
        <f>F39+G39+H39</f>
        <v>0</v>
      </c>
      <c r="J39" s="100" t="e">
        <f ca="1">IF(_xlfn.SINGLE(CenaCelkemVypocet)=0,"",I39/_xlfn.SINGLE(CenaCelkemVypocet)*100)</f>
        <v>#NAME?</v>
      </c>
    </row>
    <row r="40" spans="1:10" ht="25.5" hidden="1" customHeight="1" x14ac:dyDescent="0.2">
      <c r="A40" s="86">
        <v>2</v>
      </c>
      <c r="B40" s="101" t="s">
        <v>41</v>
      </c>
      <c r="C40" s="243" t="s">
        <v>43</v>
      </c>
      <c r="D40" s="243"/>
      <c r="E40" s="243"/>
      <c r="F40" s="102">
        <f>'SO 32 SO 32 Pol'!AE83</f>
        <v>0</v>
      </c>
      <c r="G40" s="103">
        <f>'SO 32 SO 32 Pol'!AF83</f>
        <v>0</v>
      </c>
      <c r="H40" s="103">
        <f>(F40*SazbaDPH1/100)+(G40*SazbaDPH2/100)</f>
        <v>0</v>
      </c>
      <c r="I40" s="103">
        <f>F40+G40+H40</f>
        <v>0</v>
      </c>
      <c r="J40" s="104" t="e">
        <f ca="1">IF(_xlfn.SINGLE(CenaCelkemVypocet)=0,"",I40/_xlfn.SINGLE(CenaCelkemVypocet)*100)</f>
        <v>#NAME?</v>
      </c>
    </row>
    <row r="41" spans="1:10" ht="25.5" hidden="1" customHeight="1" x14ac:dyDescent="0.2">
      <c r="A41" s="86">
        <v>3</v>
      </c>
      <c r="B41" s="105" t="s">
        <v>41</v>
      </c>
      <c r="C41" s="242" t="s">
        <v>42</v>
      </c>
      <c r="D41" s="242"/>
      <c r="E41" s="242"/>
      <c r="F41" s="106">
        <f>'SO 32 SO 32 Pol'!AE83</f>
        <v>0</v>
      </c>
      <c r="G41" s="99">
        <f>'SO 32 SO 32 Pol'!AF83</f>
        <v>0</v>
      </c>
      <c r="H41" s="99">
        <f>(F41*SazbaDPH1/100)+(G41*SazbaDPH2/100)</f>
        <v>0</v>
      </c>
      <c r="I41" s="99">
        <f>F41+G41+H41</f>
        <v>0</v>
      </c>
      <c r="J41" s="100" t="e">
        <f ca="1">IF(_xlfn.SINGLE(CenaCelkemVypocet)=0,"",I41/_xlfn.SINGLE(CenaCelkemVypocet)*100)</f>
        <v>#NAME?</v>
      </c>
    </row>
    <row r="42" spans="1:10" ht="25.5" hidden="1" customHeight="1" x14ac:dyDescent="0.2">
      <c r="A42" s="86"/>
      <c r="B42" s="244" t="s">
        <v>48</v>
      </c>
      <c r="C42" s="245"/>
      <c r="D42" s="245"/>
      <c r="E42" s="246"/>
      <c r="F42" s="107">
        <f>SUMIF(A39:A41,"=1",F39:F41)</f>
        <v>0</v>
      </c>
      <c r="G42" s="108">
        <f>SUMIF(A39:A41,"=1",G39:G41)</f>
        <v>0</v>
      </c>
      <c r="H42" s="108">
        <f>SUMIF(A39:A41,"=1",H39:H41)</f>
        <v>0</v>
      </c>
      <c r="I42" s="108">
        <f>SUMIF(A39:A41,"=1",I39:I41)</f>
        <v>0</v>
      </c>
      <c r="J42" s="109" t="e">
        <f ca="1">SUMIF(A39:A41,"=1",J39:J41)</f>
        <v>#NAME?</v>
      </c>
    </row>
    <row r="44" spans="1:10" x14ac:dyDescent="0.2">
      <c r="A44" t="s">
        <v>50</v>
      </c>
      <c r="B44" t="s">
        <v>51</v>
      </c>
    </row>
    <row r="45" spans="1:10" x14ac:dyDescent="0.2">
      <c r="A45" t="s">
        <v>52</v>
      </c>
      <c r="B45" t="s">
        <v>53</v>
      </c>
    </row>
    <row r="46" spans="1:10" x14ac:dyDescent="0.2">
      <c r="A46" t="s">
        <v>54</v>
      </c>
      <c r="B46" t="s">
        <v>55</v>
      </c>
    </row>
    <row r="49" spans="1:10" ht="15.75" x14ac:dyDescent="0.25">
      <c r="B49" s="118" t="s">
        <v>56</v>
      </c>
    </row>
    <row r="51" spans="1:10" ht="25.5" customHeight="1" x14ac:dyDescent="0.2">
      <c r="A51" s="120"/>
      <c r="B51" s="123" t="s">
        <v>18</v>
      </c>
      <c r="C51" s="123" t="s">
        <v>6</v>
      </c>
      <c r="D51" s="124"/>
      <c r="E51" s="124"/>
      <c r="F51" s="125" t="s">
        <v>57</v>
      </c>
      <c r="G51" s="125"/>
      <c r="H51" s="125"/>
      <c r="I51" s="125" t="s">
        <v>31</v>
      </c>
      <c r="J51" s="125" t="s">
        <v>0</v>
      </c>
    </row>
    <row r="52" spans="1:10" ht="36.75" customHeight="1" x14ac:dyDescent="0.2">
      <c r="A52" s="121"/>
      <c r="B52" s="126" t="s">
        <v>58</v>
      </c>
      <c r="C52" s="247" t="s">
        <v>59</v>
      </c>
      <c r="D52" s="248"/>
      <c r="E52" s="248"/>
      <c r="F52" s="135" t="s">
        <v>26</v>
      </c>
      <c r="G52" s="127"/>
      <c r="H52" s="127"/>
      <c r="I52" s="127">
        <f>'SO 32 SO 32 Pol'!G8</f>
        <v>0</v>
      </c>
      <c r="J52" s="132" t="str">
        <f>IF(I57=0,"",I52/I57*100)</f>
        <v/>
      </c>
    </row>
    <row r="53" spans="1:10" ht="36.75" customHeight="1" x14ac:dyDescent="0.2">
      <c r="A53" s="121"/>
      <c r="B53" s="126" t="s">
        <v>60</v>
      </c>
      <c r="C53" s="247" t="s">
        <v>61</v>
      </c>
      <c r="D53" s="248"/>
      <c r="E53" s="248"/>
      <c r="F53" s="135" t="s">
        <v>26</v>
      </c>
      <c r="G53" s="127"/>
      <c r="H53" s="127"/>
      <c r="I53" s="127">
        <f>'SO 32 SO 32 Pol'!G18</f>
        <v>0</v>
      </c>
      <c r="J53" s="132" t="str">
        <f>IF(I57=0,"",I53/I57*100)</f>
        <v/>
      </c>
    </row>
    <row r="54" spans="1:10" ht="36.75" customHeight="1" x14ac:dyDescent="0.2">
      <c r="A54" s="121"/>
      <c r="B54" s="126" t="s">
        <v>62</v>
      </c>
      <c r="C54" s="247" t="s">
        <v>63</v>
      </c>
      <c r="D54" s="248"/>
      <c r="E54" s="248"/>
      <c r="F54" s="135" t="s">
        <v>26</v>
      </c>
      <c r="G54" s="127"/>
      <c r="H54" s="127"/>
      <c r="I54" s="127">
        <f>'SO 32 SO 32 Pol'!G30</f>
        <v>0</v>
      </c>
      <c r="J54" s="132" t="str">
        <f>IF(I57=0,"",I54/I57*100)</f>
        <v/>
      </c>
    </row>
    <row r="55" spans="1:10" ht="36.75" customHeight="1" x14ac:dyDescent="0.2">
      <c r="A55" s="121"/>
      <c r="B55" s="126" t="s">
        <v>64</v>
      </c>
      <c r="C55" s="247" t="s">
        <v>65</v>
      </c>
      <c r="D55" s="248"/>
      <c r="E55" s="248"/>
      <c r="F55" s="135" t="s">
        <v>26</v>
      </c>
      <c r="G55" s="127"/>
      <c r="H55" s="127"/>
      <c r="I55" s="127">
        <f>'SO 32 SO 32 Pol'!G52</f>
        <v>0</v>
      </c>
      <c r="J55" s="132" t="str">
        <f>IF(I57=0,"",I55/I57*100)</f>
        <v/>
      </c>
    </row>
    <row r="56" spans="1:10" ht="36.75" customHeight="1" x14ac:dyDescent="0.2">
      <c r="A56" s="121"/>
      <c r="B56" s="126" t="s">
        <v>66</v>
      </c>
      <c r="C56" s="247" t="s">
        <v>67</v>
      </c>
      <c r="D56" s="248"/>
      <c r="E56" s="248"/>
      <c r="F56" s="135" t="s">
        <v>27</v>
      </c>
      <c r="G56" s="127"/>
      <c r="H56" s="127"/>
      <c r="I56" s="127">
        <f>'SO 32 SO 32 Pol'!G80</f>
        <v>0</v>
      </c>
      <c r="J56" s="132" t="str">
        <f>IF(I57=0,"",I56/I57*100)</f>
        <v/>
      </c>
    </row>
    <row r="57" spans="1:10" ht="25.5" customHeight="1" x14ac:dyDescent="0.2">
      <c r="A57" s="122"/>
      <c r="B57" s="128" t="s">
        <v>1</v>
      </c>
      <c r="C57" s="129"/>
      <c r="D57" s="130"/>
      <c r="E57" s="130"/>
      <c r="F57" s="136"/>
      <c r="G57" s="131"/>
      <c r="H57" s="131"/>
      <c r="I57" s="131">
        <f>SUM(I52:I56)</f>
        <v>0</v>
      </c>
      <c r="J57" s="133">
        <f>SUM(J52:J56)</f>
        <v>0</v>
      </c>
    </row>
    <row r="58" spans="1:10" x14ac:dyDescent="0.2">
      <c r="F58" s="85"/>
      <c r="G58" s="85"/>
      <c r="H58" s="85"/>
      <c r="I58" s="85"/>
      <c r="J58" s="134"/>
    </row>
    <row r="59" spans="1:10" x14ac:dyDescent="0.2">
      <c r="B59" s="192" t="s">
        <v>225</v>
      </c>
      <c r="C59" s="193"/>
      <c r="D59" s="194"/>
      <c r="E59" s="195"/>
      <c r="F59" s="192"/>
      <c r="G59" s="196"/>
      <c r="H59" s="196"/>
      <c r="I59" s="196"/>
      <c r="J59" s="197"/>
    </row>
    <row r="60" spans="1:10" x14ac:dyDescent="0.2">
      <c r="B60" s="250" t="s">
        <v>228</v>
      </c>
      <c r="C60" s="250"/>
      <c r="D60" s="250"/>
      <c r="E60" s="250"/>
      <c r="F60" s="250"/>
      <c r="G60" s="250"/>
      <c r="H60" s="250"/>
      <c r="I60" s="250"/>
      <c r="J60" s="250"/>
    </row>
    <row r="61" spans="1:10" x14ac:dyDescent="0.2">
      <c r="B61" s="249" t="s">
        <v>229</v>
      </c>
      <c r="C61" s="249"/>
      <c r="D61" s="249"/>
      <c r="E61" s="249"/>
      <c r="F61" s="249"/>
      <c r="G61" s="249"/>
      <c r="H61" s="249"/>
      <c r="I61" s="249"/>
      <c r="J61" s="249"/>
    </row>
    <row r="62" spans="1:10" x14ac:dyDescent="0.2">
      <c r="B62" s="249" t="s">
        <v>226</v>
      </c>
      <c r="C62" s="249"/>
      <c r="D62" s="249"/>
      <c r="E62" s="249"/>
      <c r="F62" s="249"/>
      <c r="G62" s="249"/>
      <c r="H62" s="249"/>
      <c r="I62" s="249"/>
      <c r="J62" s="249"/>
    </row>
    <row r="63" spans="1:10" x14ac:dyDescent="0.2">
      <c r="B63" s="249" t="s">
        <v>227</v>
      </c>
      <c r="C63" s="249"/>
      <c r="D63" s="249"/>
      <c r="E63" s="249"/>
      <c r="F63" s="249"/>
      <c r="G63" s="249"/>
      <c r="H63" s="249"/>
      <c r="I63" s="249"/>
      <c r="J63" s="249"/>
    </row>
  </sheetData>
  <sheetProtection algorithmName="SHA-512" hashValue="j5gJEOUGS1A/6r+6xouKNEPtNu4p7PvWqZWggiFQNE1l2H+LYuAPFdhdPPz2RiJVWUPyE3pJy5TslDCO7EzFLg==" saltValue="1Ls8Y+w6h9E5oIUJYG8uK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B61:J61"/>
    <mergeCell ref="B62:J62"/>
    <mergeCell ref="B63:J63"/>
    <mergeCell ref="C53:E53"/>
    <mergeCell ref="C54:E54"/>
    <mergeCell ref="C55:E55"/>
    <mergeCell ref="C56:E56"/>
    <mergeCell ref="B60:J60"/>
    <mergeCell ref="C39:E39"/>
    <mergeCell ref="C40:E40"/>
    <mergeCell ref="C41:E41"/>
    <mergeCell ref="B42:E42"/>
    <mergeCell ref="C52:E52"/>
    <mergeCell ref="D35:E35"/>
    <mergeCell ref="G24:I24"/>
    <mergeCell ref="G23:I23"/>
    <mergeCell ref="E19:F19"/>
    <mergeCell ref="E20:F20"/>
    <mergeCell ref="G19:H19"/>
    <mergeCell ref="G20:H20"/>
    <mergeCell ref="G29:I29"/>
    <mergeCell ref="G25:I25"/>
    <mergeCell ref="G28:I28"/>
    <mergeCell ref="D34:E34"/>
    <mergeCell ref="G34:I34"/>
    <mergeCell ref="G17:H17"/>
    <mergeCell ref="E16:F16"/>
    <mergeCell ref="E13:G13"/>
    <mergeCell ref="D5:G5"/>
    <mergeCell ref="D6:G6"/>
    <mergeCell ref="E7:G7"/>
    <mergeCell ref="D14:G14"/>
    <mergeCell ref="B1:J1"/>
    <mergeCell ref="G26:I26"/>
    <mergeCell ref="G27:I27"/>
    <mergeCell ref="G18:H18"/>
    <mergeCell ref="E18:F18"/>
    <mergeCell ref="E2:J2"/>
    <mergeCell ref="E3:J3"/>
    <mergeCell ref="E15:F15"/>
    <mergeCell ref="D11:G11"/>
    <mergeCell ref="G15:H15"/>
    <mergeCell ref="E21:F21"/>
    <mergeCell ref="G21:H21"/>
    <mergeCell ref="E17:F17"/>
    <mergeCell ref="D12:G12"/>
    <mergeCell ref="E4:J4"/>
    <mergeCell ref="G16:H16"/>
  </mergeCells>
  <phoneticPr fontId="0" type="noConversion"/>
  <pageMargins left="0.39370078740157483" right="0.19685039370078741" top="0.59055118110236227" bottom="0.39370078740157483" header="0" footer="0.19685039370078741"/>
  <pageSetup paperSize="9" scale="97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1" t="s">
        <v>7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50" t="s">
        <v>8</v>
      </c>
      <c r="B2" s="49"/>
      <c r="C2" s="253"/>
      <c r="D2" s="253"/>
      <c r="E2" s="253"/>
      <c r="F2" s="253"/>
      <c r="G2" s="254"/>
    </row>
    <row r="3" spans="1:7" ht="24.95" customHeight="1" x14ac:dyDescent="0.2">
      <c r="A3" s="50" t="s">
        <v>9</v>
      </c>
      <c r="B3" s="49"/>
      <c r="C3" s="253"/>
      <c r="D3" s="253"/>
      <c r="E3" s="253"/>
      <c r="F3" s="253"/>
      <c r="G3" s="254"/>
    </row>
    <row r="4" spans="1:7" ht="24.95" customHeight="1" x14ac:dyDescent="0.2">
      <c r="A4" s="50" t="s">
        <v>10</v>
      </c>
      <c r="B4" s="49"/>
      <c r="C4" s="253"/>
      <c r="D4" s="253"/>
      <c r="E4" s="253"/>
      <c r="F4" s="253"/>
      <c r="G4" s="25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4993"/>
  <sheetViews>
    <sheetView zoomScaleNormal="100" workbookViewId="0">
      <pane ySplit="7" topLeftCell="A8" activePane="bottomLeft" state="frozen"/>
      <selection pane="bottomLeft" activeCell="F17" sqref="F17"/>
    </sheetView>
  </sheetViews>
  <sheetFormatPr defaultRowHeight="12.75" outlineLevelRow="3" x14ac:dyDescent="0.2"/>
  <cols>
    <col min="1" max="1" width="3.42578125" customWidth="1"/>
    <col min="2" max="2" width="12.7109375" style="119" customWidth="1"/>
    <col min="3" max="3" width="38.28515625" style="119" customWidth="1"/>
    <col min="4" max="4" width="4.85546875" customWidth="1"/>
    <col min="5" max="5" width="10.7109375" customWidth="1"/>
    <col min="6" max="6" width="9.85546875" customWidth="1"/>
    <col min="7" max="7" width="12.42578125" customWidth="1"/>
    <col min="8" max="13" width="0" hidden="1" customWidth="1"/>
    <col min="14" max="14" width="0.140625" hidden="1" customWidth="1"/>
    <col min="15" max="15" width="12.85546875" hidden="1" customWidth="1"/>
    <col min="16" max="16" width="15.7109375" hidden="1" customWidth="1"/>
    <col min="17" max="17" width="15.28515625" hidden="1" customWidth="1"/>
    <col min="18" max="18" width="13.140625" hidden="1" customWidth="1"/>
    <col min="19" max="19" width="12.42578125" hidden="1" customWidth="1"/>
    <col min="20" max="20" width="9.5703125" hidden="1" customWidth="1"/>
    <col min="21" max="21" width="14" hidden="1" customWidth="1"/>
    <col min="22" max="22" width="13" hidden="1" customWidth="1"/>
    <col min="23" max="23" width="17.28515625" hidden="1" customWidth="1"/>
    <col min="24" max="24" width="26.5703125" hidden="1" customWidth="1"/>
    <col min="25" max="25" width="19.85546875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67" t="s">
        <v>7</v>
      </c>
      <c r="B1" s="267"/>
      <c r="C1" s="267"/>
      <c r="D1" s="267"/>
      <c r="E1" s="267"/>
      <c r="F1" s="267"/>
      <c r="G1" s="267"/>
      <c r="AG1" t="s">
        <v>70</v>
      </c>
    </row>
    <row r="2" spans="1:60" ht="25.15" customHeight="1" x14ac:dyDescent="0.2">
      <c r="A2" s="138" t="s">
        <v>8</v>
      </c>
      <c r="B2" s="49" t="s">
        <v>41</v>
      </c>
      <c r="C2" s="268" t="s">
        <v>46</v>
      </c>
      <c r="D2" s="269"/>
      <c r="E2" s="269"/>
      <c r="F2" s="269"/>
      <c r="G2" s="270"/>
      <c r="AG2" t="s">
        <v>71</v>
      </c>
    </row>
    <row r="3" spans="1:60" ht="25.15" customHeight="1" x14ac:dyDescent="0.2">
      <c r="A3" s="138" t="s">
        <v>9</v>
      </c>
      <c r="B3" s="49" t="s">
        <v>41</v>
      </c>
      <c r="C3" s="268" t="s">
        <v>43</v>
      </c>
      <c r="D3" s="269"/>
      <c r="E3" s="269"/>
      <c r="F3" s="269"/>
      <c r="G3" s="270"/>
      <c r="AC3" s="119" t="s">
        <v>71</v>
      </c>
      <c r="AG3" t="s">
        <v>72</v>
      </c>
    </row>
    <row r="4" spans="1:60" ht="25.15" customHeight="1" x14ac:dyDescent="0.2">
      <c r="A4" s="139" t="s">
        <v>10</v>
      </c>
      <c r="B4" s="140" t="s">
        <v>41</v>
      </c>
      <c r="C4" s="271" t="s">
        <v>42</v>
      </c>
      <c r="D4" s="272"/>
      <c r="E4" s="272"/>
      <c r="F4" s="272"/>
      <c r="G4" s="273"/>
      <c r="AG4" t="s">
        <v>73</v>
      </c>
    </row>
    <row r="5" spans="1:60" x14ac:dyDescent="0.2">
      <c r="D5" s="10"/>
    </row>
    <row r="6" spans="1:60" ht="41.25" customHeight="1" x14ac:dyDescent="0.2">
      <c r="A6" s="142" t="s">
        <v>74</v>
      </c>
      <c r="B6" s="144" t="s">
        <v>75</v>
      </c>
      <c r="C6" s="144" t="s">
        <v>76</v>
      </c>
      <c r="D6" s="143" t="s">
        <v>77</v>
      </c>
      <c r="E6" s="142" t="s">
        <v>78</v>
      </c>
      <c r="F6" s="141" t="s">
        <v>79</v>
      </c>
      <c r="G6" s="142" t="s">
        <v>31</v>
      </c>
      <c r="H6" s="145" t="s">
        <v>32</v>
      </c>
      <c r="I6" s="145" t="s">
        <v>80</v>
      </c>
      <c r="J6" s="145" t="s">
        <v>33</v>
      </c>
      <c r="K6" s="145" t="s">
        <v>81</v>
      </c>
      <c r="L6" s="145" t="s">
        <v>82</v>
      </c>
      <c r="M6" s="145" t="s">
        <v>83</v>
      </c>
      <c r="N6" s="145" t="s">
        <v>84</v>
      </c>
      <c r="O6" s="145" t="s">
        <v>85</v>
      </c>
      <c r="P6" s="145" t="s">
        <v>86</v>
      </c>
      <c r="Q6" s="145" t="s">
        <v>87</v>
      </c>
      <c r="R6" s="145" t="s">
        <v>88</v>
      </c>
      <c r="S6" s="145" t="s">
        <v>89</v>
      </c>
      <c r="T6" s="145" t="s">
        <v>90</v>
      </c>
      <c r="U6" s="145" t="s">
        <v>91</v>
      </c>
      <c r="V6" s="145" t="s">
        <v>92</v>
      </c>
      <c r="W6" s="145" t="s">
        <v>93</v>
      </c>
      <c r="X6" s="145" t="s">
        <v>94</v>
      </c>
      <c r="Y6" s="145" t="s">
        <v>95</v>
      </c>
    </row>
    <row r="7" spans="1:60" hidden="1" x14ac:dyDescent="0.2">
      <c r="A7" s="3"/>
      <c r="B7" s="4"/>
      <c r="C7" s="4"/>
      <c r="D7" s="6"/>
      <c r="E7" s="147"/>
      <c r="F7" s="148"/>
      <c r="G7" s="148"/>
      <c r="H7" s="148"/>
      <c r="I7" s="148"/>
      <c r="J7" s="148"/>
      <c r="K7" s="148"/>
      <c r="L7" s="148"/>
      <c r="M7" s="148"/>
      <c r="N7" s="147"/>
      <c r="O7" s="147"/>
      <c r="P7" s="147"/>
      <c r="Q7" s="147"/>
      <c r="R7" s="148"/>
      <c r="S7" s="148"/>
      <c r="T7" s="148"/>
      <c r="U7" s="148"/>
      <c r="V7" s="148"/>
      <c r="W7" s="148"/>
      <c r="X7" s="148"/>
      <c r="Y7" s="148"/>
    </row>
    <row r="8" spans="1:60" x14ac:dyDescent="0.2">
      <c r="A8" s="162" t="s">
        <v>96</v>
      </c>
      <c r="B8" s="163" t="s">
        <v>58</v>
      </c>
      <c r="C8" s="181" t="s">
        <v>59</v>
      </c>
      <c r="D8" s="164"/>
      <c r="E8" s="165"/>
      <c r="F8" s="166"/>
      <c r="G8" s="167">
        <f>SUMIF(AG9:AG17,"&lt;&gt;NOR",G9:G17)</f>
        <v>0</v>
      </c>
      <c r="H8" s="161"/>
      <c r="I8" s="161">
        <f>SUM(I9:I17)</f>
        <v>0</v>
      </c>
      <c r="J8" s="161"/>
      <c r="K8" s="161">
        <f>SUM(K9:K17)</f>
        <v>622104</v>
      </c>
      <c r="L8" s="161"/>
      <c r="M8" s="161">
        <f>SUM(M9:M17)</f>
        <v>0</v>
      </c>
      <c r="N8" s="160"/>
      <c r="O8" s="160">
        <f>SUM(O9:O17)</f>
        <v>0</v>
      </c>
      <c r="P8" s="160"/>
      <c r="Q8" s="160">
        <f>SUM(Q9:Q17)</f>
        <v>0</v>
      </c>
      <c r="R8" s="161"/>
      <c r="S8" s="161"/>
      <c r="T8" s="161"/>
      <c r="U8" s="161"/>
      <c r="V8" s="161">
        <f>SUM(V9:V17)</f>
        <v>369.59999999999997</v>
      </c>
      <c r="W8" s="161"/>
      <c r="X8" s="161"/>
      <c r="Y8" s="161"/>
      <c r="AG8" t="s">
        <v>97</v>
      </c>
    </row>
    <row r="9" spans="1:60" outlineLevel="1" x14ac:dyDescent="0.2">
      <c r="A9" s="169">
        <v>1</v>
      </c>
      <c r="B9" s="170" t="s">
        <v>98</v>
      </c>
      <c r="C9" s="182" t="s">
        <v>99</v>
      </c>
      <c r="D9" s="171" t="s">
        <v>100</v>
      </c>
      <c r="E9" s="172">
        <v>420</v>
      </c>
      <c r="F9" s="173"/>
      <c r="G9" s="174">
        <f>ROUND(E9*F9,2)</f>
        <v>0</v>
      </c>
      <c r="H9" s="157">
        <v>0</v>
      </c>
      <c r="I9" s="156">
        <f>ROUND(E9*H9,2)</f>
        <v>0</v>
      </c>
      <c r="J9" s="157">
        <v>60.1</v>
      </c>
      <c r="K9" s="156">
        <f>ROUND(E9*J9,2)</f>
        <v>25242</v>
      </c>
      <c r="L9" s="156">
        <v>21</v>
      </c>
      <c r="M9" s="156">
        <f>G9*(1+L9/100)</f>
        <v>0</v>
      </c>
      <c r="N9" s="155">
        <v>0</v>
      </c>
      <c r="O9" s="155">
        <f>ROUND(E9*N9,2)</f>
        <v>0</v>
      </c>
      <c r="P9" s="155">
        <v>0</v>
      </c>
      <c r="Q9" s="155">
        <f>ROUND(E9*P9,2)</f>
        <v>0</v>
      </c>
      <c r="R9" s="156"/>
      <c r="S9" s="156" t="s">
        <v>223</v>
      </c>
      <c r="T9" s="156" t="s">
        <v>223</v>
      </c>
      <c r="U9" s="156">
        <v>0.1</v>
      </c>
      <c r="V9" s="156">
        <f>ROUND(E9*U9,2)</f>
        <v>42</v>
      </c>
      <c r="W9" s="156"/>
      <c r="X9" s="156" t="s">
        <v>101</v>
      </c>
      <c r="Y9" s="156" t="s">
        <v>102</v>
      </c>
      <c r="Z9" s="146"/>
      <c r="AA9" s="146"/>
      <c r="AB9" s="146"/>
      <c r="AC9" s="146"/>
      <c r="AD9" s="146"/>
      <c r="AE9" s="146"/>
      <c r="AF9" s="146"/>
      <c r="AG9" s="146" t="s">
        <v>103</v>
      </c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2" x14ac:dyDescent="0.2">
      <c r="A10" s="153"/>
      <c r="B10" s="154"/>
      <c r="C10" s="183" t="s">
        <v>207</v>
      </c>
      <c r="D10" s="158"/>
      <c r="E10" s="159">
        <f>600*0.1+2400*0.15</f>
        <v>420</v>
      </c>
      <c r="F10" s="156"/>
      <c r="G10" s="156"/>
      <c r="H10" s="156"/>
      <c r="I10" s="156"/>
      <c r="J10" s="156"/>
      <c r="K10" s="156"/>
      <c r="L10" s="156"/>
      <c r="M10" s="156"/>
      <c r="N10" s="155"/>
      <c r="O10" s="155"/>
      <c r="P10" s="155"/>
      <c r="Q10" s="155"/>
      <c r="R10" s="156"/>
      <c r="S10" s="156"/>
      <c r="T10" s="156"/>
      <c r="U10" s="156"/>
      <c r="V10" s="156"/>
      <c r="W10" s="156"/>
      <c r="X10" s="156"/>
      <c r="Y10" s="156"/>
      <c r="Z10" s="146"/>
      <c r="AA10" s="146"/>
      <c r="AB10" s="146"/>
      <c r="AC10" s="146"/>
      <c r="AD10" s="146"/>
      <c r="AE10" s="146"/>
      <c r="AF10" s="146"/>
      <c r="AG10" s="146" t="s">
        <v>104</v>
      </c>
      <c r="AH10" s="146">
        <v>0</v>
      </c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outlineLevel="1" x14ac:dyDescent="0.2">
      <c r="A11" s="175">
        <v>2</v>
      </c>
      <c r="B11" s="176" t="s">
        <v>105</v>
      </c>
      <c r="C11" s="184" t="s">
        <v>106</v>
      </c>
      <c r="D11" s="177" t="s">
        <v>100</v>
      </c>
      <c r="E11" s="178">
        <v>420</v>
      </c>
      <c r="F11" s="179"/>
      <c r="G11" s="180">
        <f>ROUND(E11*F11,2)</f>
        <v>0</v>
      </c>
      <c r="H11" s="157">
        <v>0</v>
      </c>
      <c r="I11" s="156">
        <f>ROUND(E11*H11,2)</f>
        <v>0</v>
      </c>
      <c r="J11" s="157">
        <v>15.2</v>
      </c>
      <c r="K11" s="156">
        <f>ROUND(E11*J11,2)</f>
        <v>6384</v>
      </c>
      <c r="L11" s="156">
        <v>21</v>
      </c>
      <c r="M11" s="156">
        <f>G11*(1+L11/100)</f>
        <v>0</v>
      </c>
      <c r="N11" s="155">
        <v>0</v>
      </c>
      <c r="O11" s="155">
        <f>ROUND(E11*N11,2)</f>
        <v>0</v>
      </c>
      <c r="P11" s="155">
        <v>0</v>
      </c>
      <c r="Q11" s="155">
        <f>ROUND(E11*P11,2)</f>
        <v>0</v>
      </c>
      <c r="R11" s="156"/>
      <c r="S11" s="156" t="s">
        <v>223</v>
      </c>
      <c r="T11" s="156" t="s">
        <v>223</v>
      </c>
      <c r="U11" s="156">
        <v>2.7E-2</v>
      </c>
      <c r="V11" s="156">
        <f>ROUND(E11*U11,2)</f>
        <v>11.34</v>
      </c>
      <c r="W11" s="156"/>
      <c r="X11" s="156" t="s">
        <v>101</v>
      </c>
      <c r="Y11" s="156" t="s">
        <v>102</v>
      </c>
      <c r="Z11" s="146"/>
      <c r="AA11" s="146"/>
      <c r="AB11" s="146"/>
      <c r="AC11" s="146"/>
      <c r="AD11" s="146"/>
      <c r="AE11" s="146"/>
      <c r="AF11" s="146"/>
      <c r="AG11" s="146" t="s">
        <v>103</v>
      </c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">
      <c r="A12" s="175">
        <v>3</v>
      </c>
      <c r="B12" s="176" t="s">
        <v>107</v>
      </c>
      <c r="C12" s="184" t="s">
        <v>108</v>
      </c>
      <c r="D12" s="177" t="s">
        <v>100</v>
      </c>
      <c r="E12" s="178">
        <v>420</v>
      </c>
      <c r="F12" s="179"/>
      <c r="G12" s="180">
        <f>ROUND(E12*F12,2)</f>
        <v>0</v>
      </c>
      <c r="H12" s="157">
        <v>0</v>
      </c>
      <c r="I12" s="156">
        <f>ROUND(E12*H12,2)</f>
        <v>0</v>
      </c>
      <c r="J12" s="157">
        <v>49.4</v>
      </c>
      <c r="K12" s="156">
        <f>ROUND(E12*J12,2)</f>
        <v>20748</v>
      </c>
      <c r="L12" s="156">
        <v>21</v>
      </c>
      <c r="M12" s="156">
        <f>G12*(1+L12/100)</f>
        <v>0</v>
      </c>
      <c r="N12" s="155">
        <v>0</v>
      </c>
      <c r="O12" s="155">
        <f>ROUND(E12*N12,2)</f>
        <v>0</v>
      </c>
      <c r="P12" s="155">
        <v>0</v>
      </c>
      <c r="Q12" s="155">
        <f>ROUND(E12*P12,2)</f>
        <v>0</v>
      </c>
      <c r="R12" s="156"/>
      <c r="S12" s="156" t="s">
        <v>223</v>
      </c>
      <c r="T12" s="156" t="s">
        <v>223</v>
      </c>
      <c r="U12" s="156">
        <v>0.09</v>
      </c>
      <c r="V12" s="156">
        <f>ROUND(E12*U12,2)</f>
        <v>37.799999999999997</v>
      </c>
      <c r="W12" s="156"/>
      <c r="X12" s="156" t="s">
        <v>101</v>
      </c>
      <c r="Y12" s="156" t="s">
        <v>102</v>
      </c>
      <c r="Z12" s="146"/>
      <c r="AA12" s="146"/>
      <c r="AB12" s="146"/>
      <c r="AC12" s="146"/>
      <c r="AD12" s="146"/>
      <c r="AE12" s="146"/>
      <c r="AF12" s="146"/>
      <c r="AG12" s="146" t="s">
        <v>103</v>
      </c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75">
        <v>4</v>
      </c>
      <c r="B13" s="176" t="s">
        <v>109</v>
      </c>
      <c r="C13" s="184" t="s">
        <v>110</v>
      </c>
      <c r="D13" s="177" t="s">
        <v>100</v>
      </c>
      <c r="E13" s="178">
        <v>420</v>
      </c>
      <c r="F13" s="179"/>
      <c r="G13" s="180">
        <f>ROUND(E13*F13,2)</f>
        <v>0</v>
      </c>
      <c r="H13" s="157">
        <v>0</v>
      </c>
      <c r="I13" s="156">
        <f>ROUND(E13*H13,2)</f>
        <v>0</v>
      </c>
      <c r="J13" s="157">
        <v>308</v>
      </c>
      <c r="K13" s="156">
        <f>ROUND(E13*J13,2)</f>
        <v>129360</v>
      </c>
      <c r="L13" s="156">
        <v>21</v>
      </c>
      <c r="M13" s="156">
        <f>G13*(1+L13/100)</f>
        <v>0</v>
      </c>
      <c r="N13" s="155">
        <v>0</v>
      </c>
      <c r="O13" s="155">
        <f>ROUND(E13*N13,2)</f>
        <v>0</v>
      </c>
      <c r="P13" s="155">
        <v>0</v>
      </c>
      <c r="Q13" s="155">
        <f>ROUND(E13*P13,2)</f>
        <v>0</v>
      </c>
      <c r="R13" s="156"/>
      <c r="S13" s="156" t="s">
        <v>223</v>
      </c>
      <c r="T13" s="156" t="s">
        <v>223</v>
      </c>
      <c r="U13" s="156">
        <v>0.65200000000000002</v>
      </c>
      <c r="V13" s="156">
        <f>ROUND(E13*U13,2)</f>
        <v>273.83999999999997</v>
      </c>
      <c r="W13" s="156"/>
      <c r="X13" s="156" t="s">
        <v>101</v>
      </c>
      <c r="Y13" s="156" t="s">
        <v>102</v>
      </c>
      <c r="Z13" s="146"/>
      <c r="AA13" s="146"/>
      <c r="AB13" s="146"/>
      <c r="AC13" s="146"/>
      <c r="AD13" s="146"/>
      <c r="AE13" s="146"/>
      <c r="AF13" s="146"/>
      <c r="AG13" s="146" t="s">
        <v>103</v>
      </c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ht="22.5" outlineLevel="1" x14ac:dyDescent="0.2">
      <c r="A14" s="175">
        <v>5</v>
      </c>
      <c r="B14" s="176" t="s">
        <v>111</v>
      </c>
      <c r="C14" s="184" t="s">
        <v>112</v>
      </c>
      <c r="D14" s="177" t="s">
        <v>100</v>
      </c>
      <c r="E14" s="178">
        <v>420</v>
      </c>
      <c r="F14" s="179"/>
      <c r="G14" s="180">
        <f>ROUND(E14*F14,2)</f>
        <v>0</v>
      </c>
      <c r="H14" s="157">
        <v>0</v>
      </c>
      <c r="I14" s="156">
        <f>ROUND(E14*H14,2)</f>
        <v>0</v>
      </c>
      <c r="J14" s="157">
        <v>296.5</v>
      </c>
      <c r="K14" s="156">
        <f>ROUND(E14*J14,2)</f>
        <v>124530</v>
      </c>
      <c r="L14" s="156">
        <v>21</v>
      </c>
      <c r="M14" s="156">
        <f>G14*(1+L14/100)</f>
        <v>0</v>
      </c>
      <c r="N14" s="155">
        <v>0</v>
      </c>
      <c r="O14" s="155">
        <f>ROUND(E14*N14,2)</f>
        <v>0</v>
      </c>
      <c r="P14" s="155">
        <v>0</v>
      </c>
      <c r="Q14" s="155">
        <f>ROUND(E14*P14,2)</f>
        <v>0</v>
      </c>
      <c r="R14" s="156"/>
      <c r="S14" s="156" t="s">
        <v>223</v>
      </c>
      <c r="T14" s="156" t="s">
        <v>223</v>
      </c>
      <c r="U14" s="156">
        <v>1.0999999999999999E-2</v>
      </c>
      <c r="V14" s="156">
        <f>ROUND(E14*U14,2)</f>
        <v>4.62</v>
      </c>
      <c r="W14" s="156"/>
      <c r="X14" s="156" t="s">
        <v>101</v>
      </c>
      <c r="Y14" s="156" t="s">
        <v>102</v>
      </c>
      <c r="Z14" s="146"/>
      <c r="AA14" s="146"/>
      <c r="AB14" s="146"/>
      <c r="AC14" s="146"/>
      <c r="AD14" s="146"/>
      <c r="AE14" s="146"/>
      <c r="AF14" s="146"/>
      <c r="AG14" s="146" t="s">
        <v>103</v>
      </c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6"/>
      <c r="BB14" s="146"/>
      <c r="BC14" s="146"/>
      <c r="BD14" s="146"/>
      <c r="BE14" s="146"/>
      <c r="BF14" s="146"/>
      <c r="BG14" s="146"/>
      <c r="BH14" s="146"/>
    </row>
    <row r="15" spans="1:60" outlineLevel="1" x14ac:dyDescent="0.2">
      <c r="A15" s="169">
        <v>6</v>
      </c>
      <c r="B15" s="170" t="s">
        <v>113</v>
      </c>
      <c r="C15" s="182" t="s">
        <v>114</v>
      </c>
      <c r="D15" s="171" t="s">
        <v>100</v>
      </c>
      <c r="E15" s="172">
        <v>4200</v>
      </c>
      <c r="F15" s="173"/>
      <c r="G15" s="174">
        <f>ROUND(E15*F15,2)</f>
        <v>0</v>
      </c>
      <c r="H15" s="157">
        <v>0</v>
      </c>
      <c r="I15" s="156">
        <f>ROUND(E15*H15,2)</f>
        <v>0</v>
      </c>
      <c r="J15" s="157">
        <v>23.9</v>
      </c>
      <c r="K15" s="156">
        <f>ROUND(E15*J15,2)</f>
        <v>100380</v>
      </c>
      <c r="L15" s="156">
        <v>21</v>
      </c>
      <c r="M15" s="156">
        <f>G15*(1+L15/100)</f>
        <v>0</v>
      </c>
      <c r="N15" s="155">
        <v>0</v>
      </c>
      <c r="O15" s="155">
        <f>ROUND(E15*N15,2)</f>
        <v>0</v>
      </c>
      <c r="P15" s="155">
        <v>0</v>
      </c>
      <c r="Q15" s="155">
        <f>ROUND(E15*P15,2)</f>
        <v>0</v>
      </c>
      <c r="R15" s="156"/>
      <c r="S15" s="156" t="s">
        <v>223</v>
      </c>
      <c r="T15" s="156" t="s">
        <v>223</v>
      </c>
      <c r="U15" s="156">
        <v>0</v>
      </c>
      <c r="V15" s="156">
        <f>ROUND(E15*U15,2)</f>
        <v>0</v>
      </c>
      <c r="W15" s="156"/>
      <c r="X15" s="156" t="s">
        <v>101</v>
      </c>
      <c r="Y15" s="156" t="s">
        <v>102</v>
      </c>
      <c r="Z15" s="146"/>
      <c r="AA15" s="146"/>
      <c r="AB15" s="146"/>
      <c r="AC15" s="146"/>
      <c r="AD15" s="146"/>
      <c r="AE15" s="146"/>
      <c r="AF15" s="146"/>
      <c r="AG15" s="146" t="s">
        <v>103</v>
      </c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6"/>
      <c r="BB15" s="146"/>
      <c r="BC15" s="146"/>
      <c r="BD15" s="146"/>
      <c r="BE15" s="146"/>
      <c r="BF15" s="146"/>
      <c r="BG15" s="146"/>
      <c r="BH15" s="146"/>
    </row>
    <row r="16" spans="1:60" outlineLevel="2" x14ac:dyDescent="0.2">
      <c r="A16" s="153"/>
      <c r="B16" s="154"/>
      <c r="C16" s="183" t="s">
        <v>208</v>
      </c>
      <c r="D16" s="158"/>
      <c r="E16" s="159">
        <v>4200</v>
      </c>
      <c r="F16" s="156"/>
      <c r="G16" s="156"/>
      <c r="H16" s="156"/>
      <c r="I16" s="156"/>
      <c r="J16" s="156"/>
      <c r="K16" s="156"/>
      <c r="L16" s="156"/>
      <c r="M16" s="156"/>
      <c r="N16" s="155"/>
      <c r="O16" s="155"/>
      <c r="P16" s="155"/>
      <c r="Q16" s="155"/>
      <c r="R16" s="156"/>
      <c r="S16" s="156"/>
      <c r="T16" s="156"/>
      <c r="U16" s="156"/>
      <c r="V16" s="156"/>
      <c r="W16" s="156"/>
      <c r="X16" s="156"/>
      <c r="Y16" s="156"/>
      <c r="Z16" s="146"/>
      <c r="AA16" s="146"/>
      <c r="AB16" s="146"/>
      <c r="AC16" s="146"/>
      <c r="AD16" s="146"/>
      <c r="AE16" s="146"/>
      <c r="AF16" s="146"/>
      <c r="AG16" s="146" t="s">
        <v>104</v>
      </c>
      <c r="AH16" s="146">
        <v>5</v>
      </c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6"/>
      <c r="BB16" s="146"/>
      <c r="BC16" s="146"/>
      <c r="BD16" s="146"/>
      <c r="BE16" s="146"/>
      <c r="BF16" s="146"/>
      <c r="BG16" s="146"/>
      <c r="BH16" s="146"/>
    </row>
    <row r="17" spans="1:60" outlineLevel="1" x14ac:dyDescent="0.2">
      <c r="A17" s="175">
        <v>7</v>
      </c>
      <c r="B17" s="176" t="s">
        <v>115</v>
      </c>
      <c r="C17" s="184" t="s">
        <v>116</v>
      </c>
      <c r="D17" s="177" t="s">
        <v>100</v>
      </c>
      <c r="E17" s="178">
        <v>420</v>
      </c>
      <c r="F17" s="179"/>
      <c r="G17" s="180">
        <f>ROUND(E17*F17,2)</f>
        <v>0</v>
      </c>
      <c r="H17" s="157">
        <v>0</v>
      </c>
      <c r="I17" s="156">
        <f>ROUND(E17*H17,2)</f>
        <v>0</v>
      </c>
      <c r="J17" s="157">
        <v>513</v>
      </c>
      <c r="K17" s="156">
        <f>ROUND(E17*J17,2)</f>
        <v>215460</v>
      </c>
      <c r="L17" s="156">
        <v>21</v>
      </c>
      <c r="M17" s="156">
        <f>G17*(1+L17/100)</f>
        <v>0</v>
      </c>
      <c r="N17" s="155">
        <v>0</v>
      </c>
      <c r="O17" s="155">
        <f>ROUND(E17*N17,2)</f>
        <v>0</v>
      </c>
      <c r="P17" s="155">
        <v>0</v>
      </c>
      <c r="Q17" s="155">
        <f>ROUND(E17*P17,2)</f>
        <v>0</v>
      </c>
      <c r="R17" s="156"/>
      <c r="S17" s="156" t="s">
        <v>223</v>
      </c>
      <c r="T17" s="156" t="s">
        <v>223</v>
      </c>
      <c r="U17" s="156">
        <v>0</v>
      </c>
      <c r="V17" s="156">
        <f>ROUND(E17*U17,2)</f>
        <v>0</v>
      </c>
      <c r="W17" s="156"/>
      <c r="X17" s="156" t="s">
        <v>101</v>
      </c>
      <c r="Y17" s="156" t="s">
        <v>102</v>
      </c>
      <c r="Z17" s="146"/>
      <c r="AA17" s="146"/>
      <c r="AB17" s="146"/>
      <c r="AC17" s="146"/>
      <c r="AD17" s="146"/>
      <c r="AE17" s="146"/>
      <c r="AF17" s="146"/>
      <c r="AG17" s="146" t="s">
        <v>103</v>
      </c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6"/>
      <c r="BB17" s="146"/>
      <c r="BC17" s="146"/>
      <c r="BD17" s="146"/>
      <c r="BE17" s="146"/>
      <c r="BF17" s="146"/>
      <c r="BG17" s="146"/>
      <c r="BH17" s="146"/>
    </row>
    <row r="18" spans="1:60" x14ac:dyDescent="0.2">
      <c r="A18" s="162" t="s">
        <v>96</v>
      </c>
      <c r="B18" s="163" t="s">
        <v>60</v>
      </c>
      <c r="C18" s="181" t="s">
        <v>61</v>
      </c>
      <c r="D18" s="164"/>
      <c r="E18" s="165"/>
      <c r="F18" s="166"/>
      <c r="G18" s="167">
        <f>SUMIF(AG19:AG29,"&lt;&gt;NOR",G19:G29)</f>
        <v>0</v>
      </c>
      <c r="H18" s="161"/>
      <c r="I18" s="161">
        <f>SUM(I19:I29)</f>
        <v>1588</v>
      </c>
      <c r="J18" s="161"/>
      <c r="K18" s="161">
        <f>SUM(K19:K29)</f>
        <v>82784</v>
      </c>
      <c r="L18" s="161"/>
      <c r="M18" s="161">
        <f>SUM(M19:M29)</f>
        <v>0</v>
      </c>
      <c r="N18" s="160"/>
      <c r="O18" s="160">
        <f>SUM(O19:O29)</f>
        <v>0</v>
      </c>
      <c r="P18" s="160"/>
      <c r="Q18" s="160">
        <f>SUM(Q19:Q29)</f>
        <v>0</v>
      </c>
      <c r="R18" s="161"/>
      <c r="S18" s="161"/>
      <c r="T18" s="161"/>
      <c r="U18" s="161"/>
      <c r="V18" s="161">
        <f>SUM(V19:V29)</f>
        <v>46.4</v>
      </c>
      <c r="W18" s="161"/>
      <c r="X18" s="161"/>
      <c r="Y18" s="161"/>
      <c r="AG18" t="s">
        <v>97</v>
      </c>
    </row>
    <row r="19" spans="1:60" ht="22.5" outlineLevel="1" x14ac:dyDescent="0.2">
      <c r="A19" s="169">
        <v>8</v>
      </c>
      <c r="B19" s="170" t="s">
        <v>117</v>
      </c>
      <c r="C19" s="182" t="s">
        <v>118</v>
      </c>
      <c r="D19" s="171" t="s">
        <v>100</v>
      </c>
      <c r="E19" s="172">
        <f>SUM(E20:E21)</f>
        <v>16</v>
      </c>
      <c r="F19" s="173"/>
      <c r="G19" s="174">
        <f>ROUND(E19*F19,2)</f>
        <v>0</v>
      </c>
      <c r="H19" s="157">
        <v>0</v>
      </c>
      <c r="I19" s="156">
        <f>ROUND(E19*H19,2)</f>
        <v>0</v>
      </c>
      <c r="J19" s="157">
        <v>492.5</v>
      </c>
      <c r="K19" s="156">
        <f>ROUND(E19*J19,2)</f>
        <v>7880</v>
      </c>
      <c r="L19" s="156">
        <v>21</v>
      </c>
      <c r="M19" s="156">
        <f>G19*(1+L19/100)</f>
        <v>0</v>
      </c>
      <c r="N19" s="155">
        <v>0</v>
      </c>
      <c r="O19" s="155">
        <f>ROUND(E19*N19,2)</f>
        <v>0</v>
      </c>
      <c r="P19" s="155">
        <v>0</v>
      </c>
      <c r="Q19" s="155">
        <f>ROUND(E19*P19,2)</f>
        <v>0</v>
      </c>
      <c r="R19" s="156"/>
      <c r="S19" s="156" t="s">
        <v>223</v>
      </c>
      <c r="T19" s="156" t="s">
        <v>223</v>
      </c>
      <c r="U19" s="156">
        <v>1.1499999999999999</v>
      </c>
      <c r="V19" s="156">
        <f>ROUND(E19*U19,2)</f>
        <v>18.399999999999999</v>
      </c>
      <c r="W19" s="156"/>
      <c r="X19" s="156" t="s">
        <v>101</v>
      </c>
      <c r="Y19" s="156" t="s">
        <v>102</v>
      </c>
      <c r="Z19" s="146"/>
      <c r="AA19" s="146"/>
      <c r="AB19" s="146"/>
      <c r="AC19" s="146"/>
      <c r="AD19" s="146"/>
      <c r="AE19" s="146"/>
      <c r="AF19" s="146"/>
      <c r="AG19" s="146" t="s">
        <v>103</v>
      </c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2" x14ac:dyDescent="0.2">
      <c r="A20" s="153"/>
      <c r="B20" s="154"/>
      <c r="C20" s="183" t="s">
        <v>209</v>
      </c>
      <c r="D20" s="158"/>
      <c r="E20" s="159">
        <f>(850+4150)/500</f>
        <v>10</v>
      </c>
      <c r="F20" s="156"/>
      <c r="G20" s="156"/>
      <c r="H20" s="156"/>
      <c r="I20" s="156"/>
      <c r="J20" s="156"/>
      <c r="K20" s="156"/>
      <c r="L20" s="156"/>
      <c r="M20" s="156"/>
      <c r="N20" s="155"/>
      <c r="O20" s="155"/>
      <c r="P20" s="155"/>
      <c r="Q20" s="155"/>
      <c r="R20" s="156"/>
      <c r="S20" s="156"/>
      <c r="T20" s="156"/>
      <c r="U20" s="156"/>
      <c r="V20" s="156"/>
      <c r="W20" s="156"/>
      <c r="X20" s="156"/>
      <c r="Y20" s="156"/>
      <c r="Z20" s="146"/>
      <c r="AA20" s="146"/>
      <c r="AB20" s="146"/>
      <c r="AC20" s="146"/>
      <c r="AD20" s="146"/>
      <c r="AE20" s="146"/>
      <c r="AF20" s="146"/>
      <c r="AG20" s="146" t="s">
        <v>104</v>
      </c>
      <c r="AH20" s="146">
        <v>0</v>
      </c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6"/>
      <c r="BB20" s="146"/>
      <c r="BC20" s="146"/>
      <c r="BD20" s="146"/>
      <c r="BE20" s="146"/>
      <c r="BF20" s="146"/>
      <c r="BG20" s="146"/>
      <c r="BH20" s="146"/>
    </row>
    <row r="21" spans="1:60" outlineLevel="3" x14ac:dyDescent="0.2">
      <c r="A21" s="153"/>
      <c r="B21" s="154"/>
      <c r="C21" s="183" t="s">
        <v>210</v>
      </c>
      <c r="D21" s="158"/>
      <c r="E21" s="159">
        <f>(600+2400)/500</f>
        <v>6</v>
      </c>
      <c r="F21" s="156"/>
      <c r="G21" s="156"/>
      <c r="H21" s="156"/>
      <c r="I21" s="156"/>
      <c r="J21" s="156"/>
      <c r="K21" s="156"/>
      <c r="L21" s="156"/>
      <c r="M21" s="156"/>
      <c r="N21" s="155"/>
      <c r="O21" s="155"/>
      <c r="P21" s="155"/>
      <c r="Q21" s="155"/>
      <c r="R21" s="156"/>
      <c r="S21" s="156"/>
      <c r="T21" s="156"/>
      <c r="U21" s="156"/>
      <c r="V21" s="156"/>
      <c r="W21" s="156"/>
      <c r="X21" s="156"/>
      <c r="Y21" s="156"/>
      <c r="Z21" s="146"/>
      <c r="AA21" s="146"/>
      <c r="AB21" s="146"/>
      <c r="AC21" s="146"/>
      <c r="AD21" s="146"/>
      <c r="AE21" s="146"/>
      <c r="AF21" s="146"/>
      <c r="AG21" s="146" t="s">
        <v>104</v>
      </c>
      <c r="AH21" s="146">
        <v>0</v>
      </c>
      <c r="AI21" s="146"/>
      <c r="AJ21" s="146"/>
      <c r="AK21" s="146"/>
      <c r="AL21" s="146"/>
      <c r="AM21" s="146"/>
      <c r="AN21" s="146"/>
      <c r="AO21" s="146"/>
      <c r="AP21" s="146"/>
      <c r="AQ21" s="146"/>
      <c r="AR21" s="146"/>
      <c r="AS21" s="146"/>
      <c r="AT21" s="146"/>
      <c r="AU21" s="146"/>
      <c r="AV21" s="146"/>
      <c r="AW21" s="146"/>
      <c r="AX21" s="146"/>
      <c r="AY21" s="146"/>
      <c r="AZ21" s="146"/>
      <c r="BA21" s="146"/>
      <c r="BB21" s="146"/>
      <c r="BC21" s="146"/>
      <c r="BD21" s="146"/>
      <c r="BE21" s="146"/>
      <c r="BF21" s="146"/>
      <c r="BG21" s="146"/>
      <c r="BH21" s="146"/>
    </row>
    <row r="22" spans="1:60" outlineLevel="1" x14ac:dyDescent="0.2">
      <c r="A22" s="175">
        <v>9</v>
      </c>
      <c r="B22" s="176" t="s">
        <v>119</v>
      </c>
      <c r="C22" s="184" t="s">
        <v>120</v>
      </c>
      <c r="D22" s="177" t="s">
        <v>100</v>
      </c>
      <c r="E22" s="178">
        <v>16</v>
      </c>
      <c r="F22" s="179"/>
      <c r="G22" s="180">
        <f>ROUND(E22*F22,2)</f>
        <v>0</v>
      </c>
      <c r="H22" s="157">
        <v>0</v>
      </c>
      <c r="I22" s="156">
        <f>ROUND(E22*H22,2)</f>
        <v>0</v>
      </c>
      <c r="J22" s="157">
        <v>1169</v>
      </c>
      <c r="K22" s="156">
        <f>ROUND(E22*J22,2)</f>
        <v>18704</v>
      </c>
      <c r="L22" s="156">
        <v>21</v>
      </c>
      <c r="M22" s="156">
        <f>G22*(1+L22/100)</f>
        <v>0</v>
      </c>
      <c r="N22" s="155">
        <v>0</v>
      </c>
      <c r="O22" s="155">
        <f>ROUND(E22*N22,2)</f>
        <v>0</v>
      </c>
      <c r="P22" s="155">
        <v>0</v>
      </c>
      <c r="Q22" s="155">
        <f>ROUND(E22*P22,2)</f>
        <v>0</v>
      </c>
      <c r="R22" s="156"/>
      <c r="S22" s="156" t="s">
        <v>121</v>
      </c>
      <c r="T22" s="156" t="s">
        <v>122</v>
      </c>
      <c r="U22" s="156">
        <v>0</v>
      </c>
      <c r="V22" s="156">
        <f>ROUND(E22*U22,2)</f>
        <v>0</v>
      </c>
      <c r="W22" s="156"/>
      <c r="X22" s="156" t="s">
        <v>101</v>
      </c>
      <c r="Y22" s="156" t="s">
        <v>102</v>
      </c>
      <c r="Z22" s="146"/>
      <c r="AA22" s="146"/>
      <c r="AB22" s="146"/>
      <c r="AC22" s="146"/>
      <c r="AD22" s="146"/>
      <c r="AE22" s="146"/>
      <c r="AF22" s="146"/>
      <c r="AG22" s="146" t="s">
        <v>103</v>
      </c>
      <c r="AH22" s="146"/>
      <c r="AI22" s="146"/>
      <c r="AJ22" s="146"/>
      <c r="AK22" s="146"/>
      <c r="AL22" s="146"/>
      <c r="AM22" s="146"/>
      <c r="AN22" s="146"/>
      <c r="AO22" s="146"/>
      <c r="AP22" s="146"/>
      <c r="AQ22" s="146"/>
      <c r="AR22" s="146"/>
      <c r="AS22" s="146"/>
      <c r="AT22" s="146"/>
      <c r="AU22" s="146"/>
      <c r="AV22" s="146"/>
      <c r="AW22" s="146"/>
      <c r="AX22" s="146"/>
      <c r="AY22" s="146"/>
      <c r="AZ22" s="146"/>
      <c r="BA22" s="146"/>
      <c r="BB22" s="146"/>
      <c r="BC22" s="146"/>
      <c r="BD22" s="146"/>
      <c r="BE22" s="146"/>
      <c r="BF22" s="146"/>
      <c r="BG22" s="146"/>
      <c r="BH22" s="146"/>
    </row>
    <row r="23" spans="1:60" outlineLevel="1" x14ac:dyDescent="0.2">
      <c r="A23" s="169">
        <v>10</v>
      </c>
      <c r="B23" s="170" t="s">
        <v>123</v>
      </c>
      <c r="C23" s="182" t="s">
        <v>124</v>
      </c>
      <c r="D23" s="171" t="s">
        <v>125</v>
      </c>
      <c r="E23" s="172">
        <v>24</v>
      </c>
      <c r="F23" s="173"/>
      <c r="G23" s="174">
        <f>ROUND(E23*F23,2)</f>
        <v>0</v>
      </c>
      <c r="H23" s="157">
        <v>0</v>
      </c>
      <c r="I23" s="156">
        <f>ROUND(E23*H23,2)</f>
        <v>0</v>
      </c>
      <c r="J23" s="157">
        <v>585</v>
      </c>
      <c r="K23" s="156">
        <f>ROUND(E23*J23,2)</f>
        <v>14040</v>
      </c>
      <c r="L23" s="156">
        <v>21</v>
      </c>
      <c r="M23" s="156">
        <f>G23*(1+L23/100)</f>
        <v>0</v>
      </c>
      <c r="N23" s="155">
        <v>0</v>
      </c>
      <c r="O23" s="155">
        <f>ROUND(E23*N23,2)</f>
        <v>0</v>
      </c>
      <c r="P23" s="155">
        <v>0</v>
      </c>
      <c r="Q23" s="155">
        <f>ROUND(E23*P23,2)</f>
        <v>0</v>
      </c>
      <c r="R23" s="156"/>
      <c r="S23" s="156" t="s">
        <v>121</v>
      </c>
      <c r="T23" s="156" t="s">
        <v>122</v>
      </c>
      <c r="U23" s="156">
        <v>0</v>
      </c>
      <c r="V23" s="156">
        <f>ROUND(E23*U23,2)</f>
        <v>0</v>
      </c>
      <c r="W23" s="156"/>
      <c r="X23" s="156" t="s">
        <v>101</v>
      </c>
      <c r="Y23" s="156" t="s">
        <v>102</v>
      </c>
      <c r="Z23" s="146"/>
      <c r="AA23" s="146"/>
      <c r="AB23" s="146"/>
      <c r="AC23" s="146"/>
      <c r="AD23" s="146"/>
      <c r="AE23" s="146"/>
      <c r="AF23" s="146"/>
      <c r="AG23" s="146" t="s">
        <v>103</v>
      </c>
      <c r="AH23" s="146"/>
      <c r="AI23" s="146"/>
      <c r="AJ23" s="146"/>
      <c r="AK23" s="146"/>
      <c r="AL23" s="146"/>
      <c r="AM23" s="146"/>
      <c r="AN23" s="146"/>
      <c r="AO23" s="146"/>
      <c r="AP23" s="146"/>
      <c r="AQ23" s="146"/>
      <c r="AR23" s="146"/>
      <c r="AS23" s="146"/>
      <c r="AT23" s="146"/>
      <c r="AU23" s="146"/>
      <c r="AV23" s="146"/>
      <c r="AW23" s="146"/>
      <c r="AX23" s="146"/>
      <c r="AY23" s="146"/>
      <c r="AZ23" s="146"/>
      <c r="BA23" s="146"/>
      <c r="BB23" s="146"/>
      <c r="BC23" s="146"/>
      <c r="BD23" s="146"/>
      <c r="BE23" s="146"/>
      <c r="BF23" s="146"/>
      <c r="BG23" s="146"/>
      <c r="BH23" s="146"/>
    </row>
    <row r="24" spans="1:60" outlineLevel="2" x14ac:dyDescent="0.2">
      <c r="A24" s="153"/>
      <c r="B24" s="154"/>
      <c r="C24" s="183" t="s">
        <v>126</v>
      </c>
      <c r="D24" s="158"/>
      <c r="E24" s="159"/>
      <c r="F24" s="156"/>
      <c r="G24" s="156"/>
      <c r="H24" s="156"/>
      <c r="I24" s="156"/>
      <c r="J24" s="156"/>
      <c r="K24" s="156"/>
      <c r="L24" s="156"/>
      <c r="M24" s="156"/>
      <c r="N24" s="155"/>
      <c r="O24" s="155"/>
      <c r="P24" s="155"/>
      <c r="Q24" s="155"/>
      <c r="R24" s="156"/>
      <c r="S24" s="156"/>
      <c r="T24" s="156"/>
      <c r="U24" s="156"/>
      <c r="V24" s="156"/>
      <c r="W24" s="156"/>
      <c r="X24" s="156"/>
      <c r="Y24" s="156"/>
      <c r="Z24" s="146"/>
      <c r="AA24" s="146"/>
      <c r="AB24" s="146"/>
      <c r="AC24" s="146"/>
      <c r="AD24" s="146"/>
      <c r="AE24" s="146"/>
      <c r="AF24" s="146"/>
      <c r="AG24" s="146" t="s">
        <v>104</v>
      </c>
      <c r="AH24" s="146">
        <v>0</v>
      </c>
      <c r="AI24" s="146"/>
      <c r="AJ24" s="146"/>
      <c r="AK24" s="146"/>
      <c r="AL24" s="146"/>
      <c r="AM24" s="146"/>
      <c r="AN24" s="146"/>
      <c r="AO24" s="146"/>
      <c r="AP24" s="146"/>
      <c r="AQ24" s="146"/>
      <c r="AR24" s="146"/>
      <c r="AS24" s="146"/>
      <c r="AT24" s="146"/>
      <c r="AU24" s="146"/>
      <c r="AV24" s="146"/>
      <c r="AW24" s="146"/>
      <c r="AX24" s="146"/>
      <c r="AY24" s="146"/>
      <c r="AZ24" s="146"/>
      <c r="BA24" s="146"/>
      <c r="BB24" s="146"/>
      <c r="BC24" s="146"/>
      <c r="BD24" s="146"/>
      <c r="BE24" s="146"/>
      <c r="BF24" s="146"/>
      <c r="BG24" s="146"/>
      <c r="BH24" s="146"/>
    </row>
    <row r="25" spans="1:60" outlineLevel="3" x14ac:dyDescent="0.2">
      <c r="A25" s="153"/>
      <c r="B25" s="154"/>
      <c r="C25" s="183">
        <v>24</v>
      </c>
      <c r="D25" s="158"/>
      <c r="E25" s="159">
        <v>24</v>
      </c>
      <c r="F25" s="156"/>
      <c r="G25" s="156"/>
      <c r="H25" s="156"/>
      <c r="I25" s="156"/>
      <c r="J25" s="156"/>
      <c r="K25" s="156"/>
      <c r="L25" s="156"/>
      <c r="M25" s="156"/>
      <c r="N25" s="155"/>
      <c r="O25" s="155"/>
      <c r="P25" s="155"/>
      <c r="Q25" s="155"/>
      <c r="R25" s="156"/>
      <c r="S25" s="156"/>
      <c r="T25" s="156"/>
      <c r="U25" s="156"/>
      <c r="V25" s="156"/>
      <c r="W25" s="156"/>
      <c r="X25" s="156"/>
      <c r="Y25" s="156"/>
      <c r="Z25" s="146"/>
      <c r="AA25" s="146"/>
      <c r="AB25" s="146"/>
      <c r="AC25" s="146"/>
      <c r="AD25" s="146"/>
      <c r="AE25" s="146"/>
      <c r="AF25" s="146"/>
      <c r="AG25" s="146" t="s">
        <v>104</v>
      </c>
      <c r="AH25" s="146">
        <v>0</v>
      </c>
      <c r="AI25" s="146"/>
      <c r="AJ25" s="146"/>
      <c r="AK25" s="146"/>
      <c r="AL25" s="146"/>
      <c r="AM25" s="146"/>
      <c r="AN25" s="146"/>
      <c r="AO25" s="146"/>
      <c r="AP25" s="146"/>
      <c r="AQ25" s="146"/>
      <c r="AR25" s="146"/>
      <c r="AS25" s="146"/>
      <c r="AT25" s="146"/>
      <c r="AU25" s="146"/>
      <c r="AV25" s="146"/>
      <c r="AW25" s="146"/>
      <c r="AX25" s="146"/>
      <c r="AY25" s="146"/>
      <c r="AZ25" s="146"/>
      <c r="BA25" s="146"/>
      <c r="BB25" s="146"/>
      <c r="BC25" s="146"/>
      <c r="BD25" s="146"/>
      <c r="BE25" s="146"/>
      <c r="BF25" s="146"/>
      <c r="BG25" s="146"/>
      <c r="BH25" s="146"/>
    </row>
    <row r="26" spans="1:60" outlineLevel="1" x14ac:dyDescent="0.2">
      <c r="A26" s="169">
        <v>11</v>
      </c>
      <c r="B26" s="170" t="s">
        <v>127</v>
      </c>
      <c r="C26" s="182" t="s">
        <v>128</v>
      </c>
      <c r="D26" s="171" t="s">
        <v>129</v>
      </c>
      <c r="E26" s="172">
        <v>8000</v>
      </c>
      <c r="F26" s="173"/>
      <c r="G26" s="174">
        <f>ROUND(E26*F26,2)</f>
        <v>0</v>
      </c>
      <c r="H26" s="157">
        <v>0.03</v>
      </c>
      <c r="I26" s="156">
        <f>ROUND(E26*H26,2)</f>
        <v>240</v>
      </c>
      <c r="J26" s="157">
        <v>5.27</v>
      </c>
      <c r="K26" s="156">
        <f>ROUND(E26*J26,2)</f>
        <v>42160</v>
      </c>
      <c r="L26" s="156">
        <v>21</v>
      </c>
      <c r="M26" s="156">
        <f>G26*(1+L26/100)</f>
        <v>0</v>
      </c>
      <c r="N26" s="155">
        <v>0</v>
      </c>
      <c r="O26" s="155">
        <f>ROUND(E26*N26,2)</f>
        <v>0</v>
      </c>
      <c r="P26" s="155">
        <v>0</v>
      </c>
      <c r="Q26" s="155">
        <f>ROUND(E26*P26,2)</f>
        <v>0</v>
      </c>
      <c r="R26" s="156"/>
      <c r="S26" s="156" t="s">
        <v>223</v>
      </c>
      <c r="T26" s="156" t="s">
        <v>223</v>
      </c>
      <c r="U26" s="156">
        <v>3.5000000000000001E-3</v>
      </c>
      <c r="V26" s="156">
        <f>ROUND(E26*U26,2)</f>
        <v>28</v>
      </c>
      <c r="W26" s="156"/>
      <c r="X26" s="156" t="s">
        <v>101</v>
      </c>
      <c r="Y26" s="156" t="s">
        <v>102</v>
      </c>
      <c r="Z26" s="146"/>
      <c r="AA26" s="146"/>
      <c r="AB26" s="146"/>
      <c r="AC26" s="146"/>
      <c r="AD26" s="146"/>
      <c r="AE26" s="146"/>
      <c r="AF26" s="146"/>
      <c r="AG26" s="146" t="s">
        <v>103</v>
      </c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  <c r="AR26" s="146"/>
      <c r="AS26" s="146"/>
      <c r="AT26" s="146"/>
      <c r="AU26" s="146"/>
      <c r="AV26" s="146"/>
      <c r="AW26" s="146"/>
      <c r="AX26" s="146"/>
      <c r="AY26" s="146"/>
      <c r="AZ26" s="146"/>
      <c r="BA26" s="146"/>
      <c r="BB26" s="146"/>
      <c r="BC26" s="146"/>
      <c r="BD26" s="146"/>
      <c r="BE26" s="146"/>
      <c r="BF26" s="146"/>
      <c r="BG26" s="146"/>
      <c r="BH26" s="146"/>
    </row>
    <row r="27" spans="1:60" outlineLevel="2" x14ac:dyDescent="0.2">
      <c r="A27" s="153"/>
      <c r="B27" s="154"/>
      <c r="C27" s="183" t="s">
        <v>211</v>
      </c>
      <c r="D27" s="158"/>
      <c r="E27" s="159">
        <f>850+4150+600+2400</f>
        <v>8000</v>
      </c>
      <c r="F27" s="156"/>
      <c r="G27" s="156"/>
      <c r="H27" s="156"/>
      <c r="I27" s="156"/>
      <c r="J27" s="156"/>
      <c r="K27" s="156"/>
      <c r="L27" s="156"/>
      <c r="M27" s="156"/>
      <c r="N27" s="155"/>
      <c r="O27" s="155"/>
      <c r="P27" s="155"/>
      <c r="Q27" s="155"/>
      <c r="R27" s="156"/>
      <c r="S27" s="156"/>
      <c r="T27" s="156"/>
      <c r="U27" s="156"/>
      <c r="V27" s="156"/>
      <c r="W27" s="156"/>
      <c r="X27" s="156"/>
      <c r="Y27" s="156"/>
      <c r="Z27" s="146"/>
      <c r="AA27" s="146"/>
      <c r="AB27" s="146"/>
      <c r="AC27" s="146"/>
      <c r="AD27" s="146"/>
      <c r="AE27" s="146"/>
      <c r="AF27" s="146"/>
      <c r="AG27" s="146" t="s">
        <v>104</v>
      </c>
      <c r="AH27" s="146">
        <v>0</v>
      </c>
      <c r="AI27" s="146"/>
      <c r="AJ27" s="146"/>
      <c r="AK27" s="146"/>
      <c r="AL27" s="146"/>
      <c r="AM27" s="146"/>
      <c r="AN27" s="146"/>
      <c r="AO27" s="146"/>
      <c r="AP27" s="146"/>
      <c r="AQ27" s="146"/>
      <c r="AR27" s="146"/>
      <c r="AS27" s="146"/>
      <c r="AT27" s="146"/>
      <c r="AU27" s="146"/>
      <c r="AV27" s="146"/>
      <c r="AW27" s="146"/>
      <c r="AX27" s="146"/>
      <c r="AY27" s="146"/>
      <c r="AZ27" s="146"/>
      <c r="BA27" s="146"/>
      <c r="BB27" s="146"/>
      <c r="BC27" s="146"/>
      <c r="BD27" s="146"/>
      <c r="BE27" s="146"/>
      <c r="BF27" s="146"/>
      <c r="BG27" s="146"/>
      <c r="BH27" s="146"/>
    </row>
    <row r="28" spans="1:60" outlineLevel="1" x14ac:dyDescent="0.2">
      <c r="A28" s="169">
        <v>12</v>
      </c>
      <c r="B28" s="170" t="s">
        <v>130</v>
      </c>
      <c r="C28" s="182" t="s">
        <v>131</v>
      </c>
      <c r="D28" s="171" t="s">
        <v>132</v>
      </c>
      <c r="E28" s="172">
        <f>E29</f>
        <v>4</v>
      </c>
      <c r="F28" s="173"/>
      <c r="G28" s="174">
        <f>ROUND(E28*F28,2)</f>
        <v>0</v>
      </c>
      <c r="H28" s="157">
        <v>337</v>
      </c>
      <c r="I28" s="156">
        <f>ROUND(E28*H28,2)</f>
        <v>1348</v>
      </c>
      <c r="J28" s="157">
        <v>0</v>
      </c>
      <c r="K28" s="156">
        <f>ROUND(E28*J28,2)</f>
        <v>0</v>
      </c>
      <c r="L28" s="156">
        <v>21</v>
      </c>
      <c r="M28" s="156">
        <f>G28*(1+L28/100)</f>
        <v>0</v>
      </c>
      <c r="N28" s="155">
        <v>1E-3</v>
      </c>
      <c r="O28" s="155">
        <f>ROUND(E28*N28,2)</f>
        <v>0</v>
      </c>
      <c r="P28" s="155">
        <v>0</v>
      </c>
      <c r="Q28" s="155">
        <f>ROUND(E28*P28,2)</f>
        <v>0</v>
      </c>
      <c r="R28" s="156" t="s">
        <v>133</v>
      </c>
      <c r="S28" s="156" t="s">
        <v>223</v>
      </c>
      <c r="T28" s="156" t="s">
        <v>223</v>
      </c>
      <c r="U28" s="156">
        <v>0</v>
      </c>
      <c r="V28" s="156">
        <f>ROUND(E28*U28,2)</f>
        <v>0</v>
      </c>
      <c r="W28" s="156"/>
      <c r="X28" s="156" t="s">
        <v>134</v>
      </c>
      <c r="Y28" s="156" t="s">
        <v>102</v>
      </c>
      <c r="Z28" s="146"/>
      <c r="AA28" s="146"/>
      <c r="AB28" s="146"/>
      <c r="AC28" s="146"/>
      <c r="AD28" s="146"/>
      <c r="AE28" s="146"/>
      <c r="AF28" s="146"/>
      <c r="AG28" s="146" t="s">
        <v>135</v>
      </c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46"/>
      <c r="BH28" s="146"/>
    </row>
    <row r="29" spans="1:60" outlineLevel="2" x14ac:dyDescent="0.2">
      <c r="A29" s="153"/>
      <c r="B29" s="154"/>
      <c r="C29" s="183" t="s">
        <v>212</v>
      </c>
      <c r="D29" s="158"/>
      <c r="E29" s="159">
        <f>0.1*8000/200</f>
        <v>4</v>
      </c>
      <c r="F29" s="156"/>
      <c r="G29" s="156"/>
      <c r="H29" s="156"/>
      <c r="I29" s="156"/>
      <c r="J29" s="156"/>
      <c r="K29" s="156"/>
      <c r="L29" s="156"/>
      <c r="M29" s="156"/>
      <c r="N29" s="155"/>
      <c r="O29" s="155"/>
      <c r="P29" s="155"/>
      <c r="Q29" s="155"/>
      <c r="R29" s="156"/>
      <c r="S29" s="156"/>
      <c r="T29" s="156"/>
      <c r="U29" s="156"/>
      <c r="V29" s="156"/>
      <c r="W29" s="156"/>
      <c r="X29" s="156"/>
      <c r="Y29" s="156"/>
      <c r="Z29" s="146"/>
      <c r="AA29" s="146"/>
      <c r="AB29" s="146"/>
      <c r="AC29" s="146"/>
      <c r="AD29" s="146"/>
      <c r="AE29" s="146"/>
      <c r="AF29" s="146"/>
      <c r="AG29" s="146" t="s">
        <v>104</v>
      </c>
      <c r="AH29" s="146">
        <v>0</v>
      </c>
      <c r="AI29" s="146"/>
      <c r="AJ29" s="146"/>
      <c r="AK29" s="146"/>
      <c r="AL29" s="146"/>
      <c r="AM29" s="146"/>
      <c r="AN29" s="146"/>
      <c r="AO29" s="146"/>
      <c r="AP29" s="146"/>
      <c r="AQ29" s="146"/>
      <c r="AR29" s="146"/>
      <c r="AS29" s="146"/>
      <c r="AT29" s="146"/>
      <c r="AU29" s="146"/>
      <c r="AV29" s="146"/>
      <c r="AW29" s="146"/>
      <c r="AX29" s="146"/>
      <c r="AY29" s="146"/>
      <c r="AZ29" s="146"/>
      <c r="BA29" s="146"/>
      <c r="BB29" s="146"/>
      <c r="BC29" s="146"/>
      <c r="BD29" s="146"/>
      <c r="BE29" s="146"/>
      <c r="BF29" s="146"/>
      <c r="BG29" s="146"/>
      <c r="BH29" s="146"/>
    </row>
    <row r="30" spans="1:60" x14ac:dyDescent="0.2">
      <c r="A30" s="162" t="s">
        <v>96</v>
      </c>
      <c r="B30" s="163" t="s">
        <v>62</v>
      </c>
      <c r="C30" s="181" t="s">
        <v>63</v>
      </c>
      <c r="D30" s="164"/>
      <c r="E30" s="165"/>
      <c r="F30" s="166"/>
      <c r="G30" s="167">
        <f>SUMIF(AG31:AG51,"&lt;&gt;NOR",G31:G51)</f>
        <v>0</v>
      </c>
      <c r="H30" s="161"/>
      <c r="I30" s="161">
        <f>SUM(I31:I51)</f>
        <v>816265.65</v>
      </c>
      <c r="J30" s="161"/>
      <c r="K30" s="161">
        <f>SUM(K31:K51)</f>
        <v>634612.30000000005</v>
      </c>
      <c r="L30" s="161"/>
      <c r="M30" s="161">
        <f>SUM(M31:M51)</f>
        <v>0</v>
      </c>
      <c r="N30" s="160"/>
      <c r="O30" s="160">
        <f>SUM(O31:O51)</f>
        <v>230.4</v>
      </c>
      <c r="P30" s="160"/>
      <c r="Q30" s="160">
        <f>SUM(Q31:Q51)</f>
        <v>0</v>
      </c>
      <c r="R30" s="161"/>
      <c r="S30" s="161"/>
      <c r="T30" s="161"/>
      <c r="U30" s="161"/>
      <c r="V30" s="161">
        <f>SUM(V31:V51)</f>
        <v>1416.98</v>
      </c>
      <c r="W30" s="161"/>
      <c r="X30" s="161"/>
      <c r="Y30" s="161"/>
      <c r="AG30" t="s">
        <v>97</v>
      </c>
    </row>
    <row r="31" spans="1:60" ht="22.5" outlineLevel="1" x14ac:dyDescent="0.2">
      <c r="A31" s="169">
        <v>17</v>
      </c>
      <c r="B31" s="170" t="s">
        <v>137</v>
      </c>
      <c r="C31" s="182" t="s">
        <v>138</v>
      </c>
      <c r="D31" s="171" t="s">
        <v>129</v>
      </c>
      <c r="E31" s="172">
        <v>3000</v>
      </c>
      <c r="F31" s="173"/>
      <c r="G31" s="174">
        <f>ROUND(E31*F31,2)</f>
        <v>0</v>
      </c>
      <c r="H31" s="157">
        <v>0</v>
      </c>
      <c r="I31" s="156">
        <f>ROUND(E31*H31,2)</f>
        <v>0</v>
      </c>
      <c r="J31" s="157">
        <v>65.8</v>
      </c>
      <c r="K31" s="156">
        <f>ROUND(E31*J31,2)</f>
        <v>197400</v>
      </c>
      <c r="L31" s="156">
        <v>21</v>
      </c>
      <c r="M31" s="156">
        <f>G31*(1+L31/100)</f>
        <v>0</v>
      </c>
      <c r="N31" s="155">
        <v>0</v>
      </c>
      <c r="O31" s="155">
        <f>ROUND(E31*N31,2)</f>
        <v>0</v>
      </c>
      <c r="P31" s="155">
        <v>0</v>
      </c>
      <c r="Q31" s="155">
        <f>ROUND(E31*P31,2)</f>
        <v>0</v>
      </c>
      <c r="R31" s="156"/>
      <c r="S31" s="156" t="s">
        <v>223</v>
      </c>
      <c r="T31" s="156" t="s">
        <v>223</v>
      </c>
      <c r="U31" s="156">
        <v>0.15</v>
      </c>
      <c r="V31" s="156">
        <f>ROUND(E31*U31,2)</f>
        <v>450</v>
      </c>
      <c r="W31" s="156"/>
      <c r="X31" s="156" t="s">
        <v>101</v>
      </c>
      <c r="Y31" s="156" t="s">
        <v>102</v>
      </c>
      <c r="Z31" s="146"/>
      <c r="AA31" s="146"/>
      <c r="AB31" s="146"/>
      <c r="AC31" s="146"/>
      <c r="AD31" s="146"/>
      <c r="AE31" s="146"/>
      <c r="AF31" s="146"/>
      <c r="AG31" s="146" t="s">
        <v>103</v>
      </c>
      <c r="AH31" s="146"/>
      <c r="AI31" s="146"/>
      <c r="AJ31" s="146"/>
      <c r="AK31" s="146"/>
      <c r="AL31" s="146"/>
      <c r="AM31" s="146"/>
      <c r="AN31" s="146"/>
      <c r="AO31" s="146"/>
      <c r="AP31" s="146"/>
      <c r="AQ31" s="146"/>
      <c r="AR31" s="146"/>
      <c r="AS31" s="146"/>
      <c r="AT31" s="146"/>
      <c r="AU31" s="146"/>
      <c r="AV31" s="146"/>
      <c r="AW31" s="146"/>
      <c r="AX31" s="146"/>
      <c r="AY31" s="146"/>
      <c r="AZ31" s="146"/>
      <c r="BA31" s="146"/>
      <c r="BB31" s="146"/>
      <c r="BC31" s="146"/>
      <c r="BD31" s="146"/>
      <c r="BE31" s="146"/>
      <c r="BF31" s="146"/>
      <c r="BG31" s="146"/>
      <c r="BH31" s="146"/>
    </row>
    <row r="32" spans="1:60" outlineLevel="2" x14ac:dyDescent="0.2">
      <c r="A32" s="153"/>
      <c r="B32" s="154"/>
      <c r="C32" s="183" t="s">
        <v>224</v>
      </c>
      <c r="D32" s="158"/>
      <c r="E32" s="159">
        <v>3000</v>
      </c>
      <c r="F32" s="156"/>
      <c r="G32" s="156"/>
      <c r="H32" s="156"/>
      <c r="I32" s="156"/>
      <c r="J32" s="156"/>
      <c r="K32" s="156"/>
      <c r="L32" s="156"/>
      <c r="M32" s="156"/>
      <c r="N32" s="155"/>
      <c r="O32" s="155"/>
      <c r="P32" s="155"/>
      <c r="Q32" s="155"/>
      <c r="R32" s="156"/>
      <c r="S32" s="156"/>
      <c r="T32" s="156"/>
      <c r="U32" s="156"/>
      <c r="V32" s="156"/>
      <c r="W32" s="156"/>
      <c r="X32" s="156"/>
      <c r="Y32" s="156"/>
      <c r="Z32" s="146"/>
      <c r="AA32" s="146"/>
      <c r="AB32" s="146"/>
      <c r="AC32" s="146"/>
      <c r="AD32" s="146"/>
      <c r="AE32" s="146"/>
      <c r="AF32" s="146"/>
      <c r="AG32" s="146" t="s">
        <v>104</v>
      </c>
      <c r="AH32" s="146">
        <v>5</v>
      </c>
      <c r="AI32" s="146"/>
      <c r="AJ32" s="146"/>
      <c r="AK32" s="146"/>
      <c r="AL32" s="146"/>
      <c r="AM32" s="146"/>
      <c r="AN32" s="146"/>
      <c r="AO32" s="146"/>
      <c r="AP32" s="146"/>
      <c r="AQ32" s="146"/>
      <c r="AR32" s="146"/>
      <c r="AS32" s="146"/>
      <c r="AT32" s="146"/>
      <c r="AU32" s="146"/>
      <c r="AV32" s="146"/>
      <c r="AW32" s="146"/>
      <c r="AX32" s="146"/>
      <c r="AY32" s="146"/>
      <c r="AZ32" s="146"/>
      <c r="BA32" s="146"/>
      <c r="BB32" s="146"/>
      <c r="BC32" s="146"/>
      <c r="BD32" s="146"/>
      <c r="BE32" s="146"/>
      <c r="BF32" s="146"/>
      <c r="BG32" s="146"/>
      <c r="BH32" s="146"/>
    </row>
    <row r="33" spans="1:60" ht="22.5" outlineLevel="1" x14ac:dyDescent="0.2">
      <c r="A33" s="169">
        <v>18</v>
      </c>
      <c r="B33" s="170" t="s">
        <v>139</v>
      </c>
      <c r="C33" s="182" t="s">
        <v>140</v>
      </c>
      <c r="D33" s="171" t="s">
        <v>129</v>
      </c>
      <c r="E33" s="172">
        <f>SUM(E34:E35)</f>
        <v>3000</v>
      </c>
      <c r="F33" s="173"/>
      <c r="G33" s="174">
        <f>ROUND(E33*F33,2)</f>
        <v>0</v>
      </c>
      <c r="H33" s="157">
        <v>0</v>
      </c>
      <c r="I33" s="156">
        <f>ROUND(E33*H33,2)</f>
        <v>0</v>
      </c>
      <c r="J33" s="157">
        <v>15</v>
      </c>
      <c r="K33" s="156">
        <f>ROUND(E33*J33,2)</f>
        <v>45000</v>
      </c>
      <c r="L33" s="156">
        <v>21</v>
      </c>
      <c r="M33" s="156">
        <f>G33*(1+L33/100)</f>
        <v>0</v>
      </c>
      <c r="N33" s="155">
        <v>0</v>
      </c>
      <c r="O33" s="155">
        <f>ROUND(E33*N33,2)</f>
        <v>0</v>
      </c>
      <c r="P33" s="155">
        <v>0</v>
      </c>
      <c r="Q33" s="155">
        <f>ROUND(E33*P33,2)</f>
        <v>0</v>
      </c>
      <c r="R33" s="156"/>
      <c r="S33" s="156" t="s">
        <v>223</v>
      </c>
      <c r="T33" s="156" t="s">
        <v>223</v>
      </c>
      <c r="U33" s="156">
        <v>0.02</v>
      </c>
      <c r="V33" s="156">
        <f>ROUND(E33*U33,2)</f>
        <v>60</v>
      </c>
      <c r="W33" s="156"/>
      <c r="X33" s="156" t="s">
        <v>101</v>
      </c>
      <c r="Y33" s="156" t="s">
        <v>102</v>
      </c>
      <c r="Z33" s="146"/>
      <c r="AA33" s="146"/>
      <c r="AB33" s="146"/>
      <c r="AC33" s="146"/>
      <c r="AD33" s="146"/>
      <c r="AE33" s="146"/>
      <c r="AF33" s="146"/>
      <c r="AG33" s="146" t="s">
        <v>103</v>
      </c>
      <c r="AH33" s="146"/>
      <c r="AI33" s="146"/>
      <c r="AJ33" s="146"/>
      <c r="AK33" s="146"/>
      <c r="AL33" s="146"/>
      <c r="AM33" s="146"/>
      <c r="AN33" s="146"/>
      <c r="AO33" s="146"/>
      <c r="AP33" s="146"/>
      <c r="AQ33" s="146"/>
      <c r="AR33" s="146"/>
      <c r="AS33" s="146"/>
      <c r="AT33" s="146"/>
      <c r="AU33" s="146"/>
      <c r="AV33" s="146"/>
      <c r="AW33" s="146"/>
      <c r="AX33" s="146"/>
      <c r="AY33" s="146"/>
      <c r="AZ33" s="146"/>
      <c r="BA33" s="146"/>
      <c r="BB33" s="146"/>
      <c r="BC33" s="146"/>
      <c r="BD33" s="146"/>
      <c r="BE33" s="146"/>
      <c r="BF33" s="146"/>
      <c r="BG33" s="146"/>
      <c r="BH33" s="146"/>
    </row>
    <row r="34" spans="1:60" outlineLevel="2" x14ac:dyDescent="0.2">
      <c r="A34" s="153"/>
      <c r="B34" s="154"/>
      <c r="C34" s="183">
        <v>2400</v>
      </c>
      <c r="D34" s="158"/>
      <c r="E34" s="159">
        <v>2400</v>
      </c>
      <c r="F34" s="156"/>
      <c r="G34" s="156"/>
      <c r="H34" s="156"/>
      <c r="I34" s="156"/>
      <c r="J34" s="156"/>
      <c r="K34" s="156"/>
      <c r="L34" s="156"/>
      <c r="M34" s="156"/>
      <c r="N34" s="155"/>
      <c r="O34" s="155"/>
      <c r="P34" s="155"/>
      <c r="Q34" s="155"/>
      <c r="R34" s="156"/>
      <c r="S34" s="156"/>
      <c r="T34" s="156"/>
      <c r="U34" s="156"/>
      <c r="V34" s="156"/>
      <c r="W34" s="156"/>
      <c r="X34" s="156"/>
      <c r="Y34" s="156"/>
      <c r="Z34" s="146"/>
      <c r="AA34" s="146"/>
      <c r="AB34" s="146"/>
      <c r="AC34" s="146"/>
      <c r="AD34" s="146"/>
      <c r="AE34" s="146"/>
      <c r="AF34" s="146"/>
      <c r="AG34" s="146" t="s">
        <v>104</v>
      </c>
      <c r="AH34" s="146">
        <v>0</v>
      </c>
      <c r="AI34" s="146"/>
      <c r="AJ34" s="146"/>
      <c r="AK34" s="146"/>
      <c r="AL34" s="146"/>
      <c r="AM34" s="146"/>
      <c r="AN34" s="146"/>
      <c r="AO34" s="146"/>
      <c r="AP34" s="146"/>
      <c r="AQ34" s="146"/>
      <c r="AR34" s="146"/>
      <c r="AS34" s="146"/>
      <c r="AT34" s="146"/>
      <c r="AU34" s="146"/>
      <c r="AV34" s="146"/>
      <c r="AW34" s="146"/>
      <c r="AX34" s="146"/>
      <c r="AY34" s="146"/>
      <c r="AZ34" s="146"/>
      <c r="BA34" s="146"/>
      <c r="BB34" s="146"/>
      <c r="BC34" s="146"/>
      <c r="BD34" s="146"/>
      <c r="BE34" s="146"/>
      <c r="BF34" s="146"/>
      <c r="BG34" s="146"/>
      <c r="BH34" s="146"/>
    </row>
    <row r="35" spans="1:60" outlineLevel="3" x14ac:dyDescent="0.2">
      <c r="A35" s="153"/>
      <c r="B35" s="154"/>
      <c r="C35" s="183">
        <v>600</v>
      </c>
      <c r="D35" s="158"/>
      <c r="E35" s="159">
        <v>600</v>
      </c>
      <c r="F35" s="156"/>
      <c r="G35" s="156"/>
      <c r="H35" s="156"/>
      <c r="I35" s="156"/>
      <c r="J35" s="156"/>
      <c r="K35" s="156"/>
      <c r="L35" s="156"/>
      <c r="M35" s="156"/>
      <c r="N35" s="155"/>
      <c r="O35" s="155"/>
      <c r="P35" s="155"/>
      <c r="Q35" s="155"/>
      <c r="R35" s="156"/>
      <c r="S35" s="156"/>
      <c r="T35" s="156"/>
      <c r="U35" s="156"/>
      <c r="V35" s="156"/>
      <c r="W35" s="156"/>
      <c r="X35" s="156"/>
      <c r="Y35" s="156"/>
      <c r="Z35" s="146"/>
      <c r="AA35" s="146"/>
      <c r="AB35" s="146"/>
      <c r="AC35" s="146"/>
      <c r="AD35" s="146"/>
      <c r="AE35" s="146"/>
      <c r="AF35" s="146"/>
      <c r="AG35" s="146" t="s">
        <v>104</v>
      </c>
      <c r="AH35" s="146">
        <v>0</v>
      </c>
      <c r="AI35" s="146"/>
      <c r="AJ35" s="146"/>
      <c r="AK35" s="146"/>
      <c r="AL35" s="146"/>
      <c r="AM35" s="146"/>
      <c r="AN35" s="146"/>
      <c r="AO35" s="146"/>
      <c r="AP35" s="146"/>
      <c r="AQ35" s="146"/>
      <c r="AR35" s="146"/>
      <c r="AS35" s="146"/>
      <c r="AT35" s="146"/>
      <c r="AU35" s="146"/>
      <c r="AV35" s="146"/>
      <c r="AW35" s="146"/>
      <c r="AX35" s="146"/>
      <c r="AY35" s="146"/>
      <c r="AZ35" s="146"/>
      <c r="BA35" s="146"/>
      <c r="BB35" s="146"/>
      <c r="BC35" s="146"/>
      <c r="BD35" s="146"/>
      <c r="BE35" s="146"/>
      <c r="BF35" s="146"/>
      <c r="BG35" s="146"/>
      <c r="BH35" s="146"/>
    </row>
    <row r="36" spans="1:60" outlineLevel="1" x14ac:dyDescent="0.2">
      <c r="A36" s="169">
        <v>19</v>
      </c>
      <c r="B36" s="170" t="s">
        <v>141</v>
      </c>
      <c r="C36" s="182" t="s">
        <v>142</v>
      </c>
      <c r="D36" s="171" t="s">
        <v>100</v>
      </c>
      <c r="E36" s="172">
        <v>300</v>
      </c>
      <c r="F36" s="173"/>
      <c r="G36" s="174">
        <f>ROUND(E36*F36,2)</f>
        <v>0</v>
      </c>
      <c r="H36" s="157">
        <v>1204</v>
      </c>
      <c r="I36" s="156">
        <f>ROUND(E36*H36,2)</f>
        <v>361200</v>
      </c>
      <c r="J36" s="157">
        <v>0</v>
      </c>
      <c r="K36" s="156">
        <f>ROUND(E36*J36,2)</f>
        <v>0</v>
      </c>
      <c r="L36" s="156">
        <v>21</v>
      </c>
      <c r="M36" s="156">
        <f>G36*(1+L36/100)</f>
        <v>0</v>
      </c>
      <c r="N36" s="155">
        <v>0.6</v>
      </c>
      <c r="O36" s="155">
        <f>ROUND(E36*N36,2)</f>
        <v>180</v>
      </c>
      <c r="P36" s="155">
        <v>0</v>
      </c>
      <c r="Q36" s="155">
        <f>ROUND(E36*P36,2)</f>
        <v>0</v>
      </c>
      <c r="R36" s="156" t="s">
        <v>133</v>
      </c>
      <c r="S36" s="156" t="s">
        <v>223</v>
      </c>
      <c r="T36" s="156" t="s">
        <v>223</v>
      </c>
      <c r="U36" s="156">
        <v>0</v>
      </c>
      <c r="V36" s="156">
        <f>ROUND(E36*U36,2)</f>
        <v>0</v>
      </c>
      <c r="W36" s="156"/>
      <c r="X36" s="156" t="s">
        <v>134</v>
      </c>
      <c r="Y36" s="156" t="s">
        <v>102</v>
      </c>
      <c r="Z36" s="146"/>
      <c r="AA36" s="146"/>
      <c r="AB36" s="146"/>
      <c r="AC36" s="146"/>
      <c r="AD36" s="146"/>
      <c r="AE36" s="146"/>
      <c r="AF36" s="146"/>
      <c r="AG36" s="146" t="s">
        <v>135</v>
      </c>
      <c r="AH36" s="146"/>
      <c r="AI36" s="146"/>
      <c r="AJ36" s="146"/>
      <c r="AK36" s="146"/>
      <c r="AL36" s="146"/>
      <c r="AM36" s="146"/>
      <c r="AN36" s="146"/>
      <c r="AO36" s="146"/>
      <c r="AP36" s="146"/>
      <c r="AQ36" s="146"/>
      <c r="AR36" s="146"/>
      <c r="AS36" s="146"/>
      <c r="AT36" s="146"/>
      <c r="AU36" s="146"/>
      <c r="AV36" s="146"/>
      <c r="AW36" s="146"/>
      <c r="AX36" s="146"/>
      <c r="AY36" s="146"/>
      <c r="AZ36" s="146"/>
      <c r="BA36" s="146"/>
      <c r="BB36" s="146"/>
      <c r="BC36" s="146"/>
      <c r="BD36" s="146"/>
      <c r="BE36" s="146"/>
      <c r="BF36" s="146"/>
      <c r="BG36" s="146"/>
      <c r="BH36" s="146"/>
    </row>
    <row r="37" spans="1:60" outlineLevel="2" x14ac:dyDescent="0.2">
      <c r="A37" s="153"/>
      <c r="B37" s="154"/>
      <c r="C37" s="183" t="s">
        <v>213</v>
      </c>
      <c r="D37" s="158"/>
      <c r="E37" s="159">
        <f>3000*0.1</f>
        <v>300</v>
      </c>
      <c r="F37" s="156"/>
      <c r="G37" s="156"/>
      <c r="H37" s="156"/>
      <c r="I37" s="156"/>
      <c r="J37" s="156"/>
      <c r="K37" s="156"/>
      <c r="L37" s="156"/>
      <c r="M37" s="156"/>
      <c r="N37" s="155"/>
      <c r="O37" s="155"/>
      <c r="P37" s="155"/>
      <c r="Q37" s="155"/>
      <c r="R37" s="156"/>
      <c r="S37" s="156"/>
      <c r="T37" s="156"/>
      <c r="U37" s="156"/>
      <c r="V37" s="156"/>
      <c r="W37" s="156"/>
      <c r="X37" s="156"/>
      <c r="Y37" s="156"/>
      <c r="Z37" s="146"/>
      <c r="AA37" s="146"/>
      <c r="AB37" s="146"/>
      <c r="AC37" s="146"/>
      <c r="AD37" s="146"/>
      <c r="AE37" s="146"/>
      <c r="AF37" s="146"/>
      <c r="AG37" s="146" t="s">
        <v>104</v>
      </c>
      <c r="AH37" s="146">
        <v>0</v>
      </c>
      <c r="AI37" s="146"/>
      <c r="AJ37" s="146"/>
      <c r="AK37" s="146"/>
      <c r="AL37" s="146"/>
      <c r="AM37" s="146"/>
      <c r="AN37" s="146"/>
      <c r="AO37" s="146"/>
      <c r="AP37" s="146"/>
      <c r="AQ37" s="146"/>
      <c r="AR37" s="146"/>
      <c r="AS37" s="146"/>
      <c r="AT37" s="146"/>
      <c r="AU37" s="146"/>
      <c r="AV37" s="146"/>
      <c r="AW37" s="146"/>
      <c r="AX37" s="146"/>
      <c r="AY37" s="146"/>
      <c r="AZ37" s="146"/>
      <c r="BA37" s="146"/>
      <c r="BB37" s="146"/>
      <c r="BC37" s="146"/>
      <c r="BD37" s="146"/>
      <c r="BE37" s="146"/>
      <c r="BF37" s="146"/>
      <c r="BG37" s="146"/>
      <c r="BH37" s="146"/>
    </row>
    <row r="38" spans="1:60" ht="22.5" outlineLevel="1" x14ac:dyDescent="0.2">
      <c r="A38" s="169">
        <v>20</v>
      </c>
      <c r="B38" s="170" t="s">
        <v>143</v>
      </c>
      <c r="C38" s="182" t="s">
        <v>144</v>
      </c>
      <c r="D38" s="171" t="s">
        <v>129</v>
      </c>
      <c r="E38" s="172">
        <v>2400</v>
      </c>
      <c r="F38" s="173"/>
      <c r="G38" s="174">
        <f>ROUND(E38*F38,2)</f>
        <v>0</v>
      </c>
      <c r="H38" s="157">
        <v>181.48</v>
      </c>
      <c r="I38" s="156">
        <f>ROUND(E38*H38,2)</f>
        <v>435552</v>
      </c>
      <c r="J38" s="157">
        <v>67.52</v>
      </c>
      <c r="K38" s="156">
        <f>ROUND(E38*J38,2)</f>
        <v>162048</v>
      </c>
      <c r="L38" s="156">
        <v>21</v>
      </c>
      <c r="M38" s="156">
        <f>G38*(1+L38/100)</f>
        <v>0</v>
      </c>
      <c r="N38" s="155">
        <v>2.1000000000000001E-2</v>
      </c>
      <c r="O38" s="155">
        <f>ROUND(E38*N38,2)</f>
        <v>50.4</v>
      </c>
      <c r="P38" s="155">
        <v>0</v>
      </c>
      <c r="Q38" s="155">
        <f>ROUND(E38*P38,2)</f>
        <v>0</v>
      </c>
      <c r="R38" s="156"/>
      <c r="S38" s="156" t="s">
        <v>223</v>
      </c>
      <c r="T38" s="156" t="s">
        <v>223</v>
      </c>
      <c r="U38" s="156">
        <v>0.14000000000000001</v>
      </c>
      <c r="V38" s="156">
        <f>ROUND(E38*U38,2)</f>
        <v>336</v>
      </c>
      <c r="W38" s="156"/>
      <c r="X38" s="156" t="s">
        <v>101</v>
      </c>
      <c r="Y38" s="156" t="s">
        <v>102</v>
      </c>
      <c r="Z38" s="146"/>
      <c r="AA38" s="146"/>
      <c r="AB38" s="146"/>
      <c r="AC38" s="146"/>
      <c r="AD38" s="146"/>
      <c r="AE38" s="146"/>
      <c r="AF38" s="146"/>
      <c r="AG38" s="146" t="s">
        <v>103</v>
      </c>
      <c r="AH38" s="146"/>
      <c r="AI38" s="146"/>
      <c r="AJ38" s="146"/>
      <c r="AK38" s="146"/>
      <c r="AL38" s="146"/>
      <c r="AM38" s="146"/>
      <c r="AN38" s="146"/>
      <c r="AO38" s="146"/>
      <c r="AP38" s="146"/>
      <c r="AQ38" s="146"/>
      <c r="AR38" s="146"/>
      <c r="AS38" s="146"/>
      <c r="AT38" s="146"/>
      <c r="AU38" s="146"/>
      <c r="AV38" s="146"/>
      <c r="AW38" s="146"/>
      <c r="AX38" s="146"/>
      <c r="AY38" s="146"/>
      <c r="AZ38" s="146"/>
      <c r="BA38" s="146"/>
      <c r="BB38" s="146"/>
      <c r="BC38" s="146"/>
      <c r="BD38" s="146"/>
      <c r="BE38" s="146"/>
      <c r="BF38" s="146"/>
      <c r="BG38" s="146"/>
      <c r="BH38" s="146"/>
    </row>
    <row r="39" spans="1:60" outlineLevel="2" x14ac:dyDescent="0.2">
      <c r="A39" s="153"/>
      <c r="B39" s="154"/>
      <c r="C39" s="183">
        <v>2400</v>
      </c>
      <c r="D39" s="158"/>
      <c r="E39" s="159">
        <v>2400</v>
      </c>
      <c r="F39" s="156"/>
      <c r="G39" s="156"/>
      <c r="H39" s="156"/>
      <c r="I39" s="156"/>
      <c r="J39" s="156"/>
      <c r="K39" s="156"/>
      <c r="L39" s="156"/>
      <c r="M39" s="156"/>
      <c r="N39" s="155"/>
      <c r="O39" s="155"/>
      <c r="P39" s="155"/>
      <c r="Q39" s="155"/>
      <c r="R39" s="156"/>
      <c r="S39" s="156"/>
      <c r="T39" s="156"/>
      <c r="U39" s="156"/>
      <c r="V39" s="156"/>
      <c r="W39" s="156"/>
      <c r="X39" s="156"/>
      <c r="Y39" s="156"/>
      <c r="Z39" s="146"/>
      <c r="AA39" s="146"/>
      <c r="AB39" s="146"/>
      <c r="AC39" s="146"/>
      <c r="AD39" s="146"/>
      <c r="AE39" s="146"/>
      <c r="AF39" s="146"/>
      <c r="AG39" s="146" t="s">
        <v>104</v>
      </c>
      <c r="AH39" s="146">
        <v>0</v>
      </c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</row>
    <row r="40" spans="1:60" outlineLevel="1" x14ac:dyDescent="0.2">
      <c r="A40" s="169">
        <v>21</v>
      </c>
      <c r="B40" s="170" t="s">
        <v>145</v>
      </c>
      <c r="C40" s="182" t="s">
        <v>146</v>
      </c>
      <c r="D40" s="171" t="s">
        <v>129</v>
      </c>
      <c r="E40" s="172">
        <f>SUM(E41:E43)</f>
        <v>2160</v>
      </c>
      <c r="F40" s="173"/>
      <c r="G40" s="174">
        <f>ROUND(E40*F40,2)</f>
        <v>0</v>
      </c>
      <c r="H40" s="157">
        <v>1.98</v>
      </c>
      <c r="I40" s="156">
        <f>ROUND(E40*H40,2)</f>
        <v>4276.8</v>
      </c>
      <c r="J40" s="157">
        <v>26.02</v>
      </c>
      <c r="K40" s="156">
        <f>ROUND(E40*J40,2)</f>
        <v>56203.199999999997</v>
      </c>
      <c r="L40" s="156">
        <v>21</v>
      </c>
      <c r="M40" s="156">
        <f>G40*(1+L40/100)</f>
        <v>0</v>
      </c>
      <c r="N40" s="155">
        <v>0</v>
      </c>
      <c r="O40" s="155">
        <f>ROUND(E40*N40,2)</f>
        <v>0</v>
      </c>
      <c r="P40" s="155">
        <v>0</v>
      </c>
      <c r="Q40" s="155">
        <f>ROUND(E40*P40,2)</f>
        <v>0</v>
      </c>
      <c r="R40" s="156"/>
      <c r="S40" s="156" t="s">
        <v>223</v>
      </c>
      <c r="T40" s="156" t="s">
        <v>223</v>
      </c>
      <c r="U40" s="156">
        <v>0.06</v>
      </c>
      <c r="V40" s="156">
        <f>ROUND(E40*U40,2)</f>
        <v>129.6</v>
      </c>
      <c r="W40" s="156"/>
      <c r="X40" s="156" t="s">
        <v>101</v>
      </c>
      <c r="Y40" s="156" t="s">
        <v>102</v>
      </c>
      <c r="Z40" s="146"/>
      <c r="AA40" s="146"/>
      <c r="AB40" s="146"/>
      <c r="AC40" s="146"/>
      <c r="AD40" s="146"/>
      <c r="AE40" s="146"/>
      <c r="AF40" s="146"/>
      <c r="AG40" s="146" t="s">
        <v>147</v>
      </c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</row>
    <row r="41" spans="1:60" outlineLevel="2" x14ac:dyDescent="0.2">
      <c r="A41" s="153"/>
      <c r="B41" s="154"/>
      <c r="C41" s="183" t="s">
        <v>214</v>
      </c>
      <c r="D41" s="158"/>
      <c r="E41" s="159">
        <f>(4150+850)*0.3</f>
        <v>1500</v>
      </c>
      <c r="F41" s="156"/>
      <c r="G41" s="156"/>
      <c r="H41" s="156"/>
      <c r="I41" s="156"/>
      <c r="J41" s="156"/>
      <c r="K41" s="156"/>
      <c r="L41" s="156"/>
      <c r="M41" s="156"/>
      <c r="N41" s="155"/>
      <c r="O41" s="155"/>
      <c r="P41" s="155"/>
      <c r="Q41" s="155"/>
      <c r="R41" s="156"/>
      <c r="S41" s="156"/>
      <c r="T41" s="156"/>
      <c r="U41" s="156"/>
      <c r="V41" s="156"/>
      <c r="W41" s="156"/>
      <c r="X41" s="156"/>
      <c r="Y41" s="156"/>
      <c r="Z41" s="146"/>
      <c r="AA41" s="146"/>
      <c r="AB41" s="146"/>
      <c r="AC41" s="146"/>
      <c r="AD41" s="146"/>
      <c r="AE41" s="146"/>
      <c r="AF41" s="146"/>
      <c r="AG41" s="146" t="s">
        <v>104</v>
      </c>
      <c r="AH41" s="146">
        <v>0</v>
      </c>
      <c r="AI41" s="146"/>
      <c r="AJ41" s="146"/>
      <c r="AK41" s="146"/>
      <c r="AL41" s="146"/>
      <c r="AM41" s="146"/>
      <c r="AN41" s="146"/>
      <c r="AO41" s="146"/>
      <c r="AP41" s="146"/>
      <c r="AQ41" s="146"/>
      <c r="AR41" s="146"/>
      <c r="AS41" s="146"/>
      <c r="AT41" s="146"/>
      <c r="AU41" s="146"/>
      <c r="AV41" s="146"/>
      <c r="AW41" s="146"/>
      <c r="AX41" s="146"/>
      <c r="AY41" s="146"/>
      <c r="AZ41" s="146"/>
      <c r="BA41" s="146"/>
      <c r="BB41" s="146"/>
      <c r="BC41" s="146"/>
      <c r="BD41" s="146"/>
      <c r="BE41" s="146"/>
      <c r="BF41" s="146"/>
      <c r="BG41" s="146"/>
      <c r="BH41" s="146"/>
    </row>
    <row r="42" spans="1:60" outlineLevel="3" x14ac:dyDescent="0.2">
      <c r="A42" s="153"/>
      <c r="B42" s="154"/>
      <c r="C42" s="183">
        <v>600</v>
      </c>
      <c r="D42" s="158"/>
      <c r="E42" s="159">
        <v>600</v>
      </c>
      <c r="F42" s="156"/>
      <c r="G42" s="156"/>
      <c r="H42" s="156"/>
      <c r="I42" s="156"/>
      <c r="J42" s="156"/>
      <c r="K42" s="156"/>
      <c r="L42" s="156"/>
      <c r="M42" s="156"/>
      <c r="N42" s="155"/>
      <c r="O42" s="155"/>
      <c r="P42" s="155"/>
      <c r="Q42" s="155"/>
      <c r="R42" s="156"/>
      <c r="S42" s="156"/>
      <c r="T42" s="156"/>
      <c r="U42" s="156"/>
      <c r="V42" s="156"/>
      <c r="W42" s="156"/>
      <c r="X42" s="156"/>
      <c r="Y42" s="156"/>
      <c r="Z42" s="146"/>
      <c r="AA42" s="146"/>
      <c r="AB42" s="146"/>
      <c r="AC42" s="146"/>
      <c r="AD42" s="146"/>
      <c r="AE42" s="146"/>
      <c r="AF42" s="146"/>
      <c r="AG42" s="146" t="s">
        <v>104</v>
      </c>
      <c r="AH42" s="146">
        <v>0</v>
      </c>
      <c r="AI42" s="146"/>
      <c r="AJ42" s="146"/>
      <c r="AK42" s="146"/>
      <c r="AL42" s="146"/>
      <c r="AM42" s="146"/>
      <c r="AN42" s="146"/>
      <c r="AO42" s="146"/>
      <c r="AP42" s="146"/>
      <c r="AQ42" s="146"/>
      <c r="AR42" s="146"/>
      <c r="AS42" s="146"/>
      <c r="AT42" s="146"/>
      <c r="AU42" s="146"/>
      <c r="AV42" s="146"/>
      <c r="AW42" s="146"/>
      <c r="AX42" s="146"/>
      <c r="AY42" s="146"/>
      <c r="AZ42" s="146"/>
      <c r="BA42" s="146"/>
      <c r="BB42" s="146"/>
      <c r="BC42" s="146"/>
      <c r="BD42" s="146"/>
      <c r="BE42" s="146"/>
      <c r="BF42" s="146"/>
      <c r="BG42" s="146"/>
      <c r="BH42" s="146"/>
    </row>
    <row r="43" spans="1:60" outlineLevel="3" x14ac:dyDescent="0.2">
      <c r="A43" s="153"/>
      <c r="B43" s="154"/>
      <c r="C43" s="183" t="s">
        <v>215</v>
      </c>
      <c r="D43" s="158"/>
      <c r="E43" s="159">
        <f>600*0.1</f>
        <v>60</v>
      </c>
      <c r="F43" s="156"/>
      <c r="G43" s="156"/>
      <c r="H43" s="156"/>
      <c r="I43" s="156"/>
      <c r="J43" s="156"/>
      <c r="K43" s="156"/>
      <c r="L43" s="156"/>
      <c r="M43" s="156"/>
      <c r="N43" s="155"/>
      <c r="O43" s="155"/>
      <c r="P43" s="155"/>
      <c r="Q43" s="155"/>
      <c r="R43" s="156"/>
      <c r="S43" s="156"/>
      <c r="T43" s="156"/>
      <c r="U43" s="156"/>
      <c r="V43" s="156"/>
      <c r="W43" s="156"/>
      <c r="X43" s="156"/>
      <c r="Y43" s="156"/>
      <c r="Z43" s="146"/>
      <c r="AA43" s="146"/>
      <c r="AB43" s="146"/>
      <c r="AC43" s="146"/>
      <c r="AD43" s="146"/>
      <c r="AE43" s="146"/>
      <c r="AF43" s="146"/>
      <c r="AG43" s="146" t="s">
        <v>104</v>
      </c>
      <c r="AH43" s="146">
        <v>0</v>
      </c>
      <c r="AI43" s="146"/>
      <c r="AJ43" s="146"/>
      <c r="AK43" s="146"/>
      <c r="AL43" s="146"/>
      <c r="AM43" s="146"/>
      <c r="AN43" s="146"/>
      <c r="AO43" s="146"/>
      <c r="AP43" s="146"/>
      <c r="AQ43" s="146"/>
      <c r="AR43" s="146"/>
      <c r="AS43" s="146"/>
      <c r="AT43" s="146"/>
      <c r="AU43" s="146"/>
      <c r="AV43" s="146"/>
      <c r="AW43" s="146"/>
      <c r="AX43" s="146"/>
      <c r="AY43" s="146"/>
      <c r="AZ43" s="146"/>
      <c r="BA43" s="146"/>
      <c r="BB43" s="146"/>
      <c r="BC43" s="146"/>
      <c r="BD43" s="146"/>
      <c r="BE43" s="146"/>
      <c r="BF43" s="146"/>
      <c r="BG43" s="146"/>
      <c r="BH43" s="146"/>
    </row>
    <row r="44" spans="1:60" outlineLevel="1" x14ac:dyDescent="0.2">
      <c r="A44" s="175">
        <v>22</v>
      </c>
      <c r="B44" s="176" t="s">
        <v>148</v>
      </c>
      <c r="C44" s="184" t="s">
        <v>149</v>
      </c>
      <c r="D44" s="177" t="s">
        <v>150</v>
      </c>
      <c r="E44" s="178">
        <v>96</v>
      </c>
      <c r="F44" s="179"/>
      <c r="G44" s="180">
        <f>ROUND(E44*F44,2)</f>
        <v>0</v>
      </c>
      <c r="H44" s="157">
        <v>140</v>
      </c>
      <c r="I44" s="156">
        <f>ROUND(E44*H44,2)</f>
        <v>13440</v>
      </c>
      <c r="J44" s="157">
        <v>0</v>
      </c>
      <c r="K44" s="156">
        <f>ROUND(E44*J44,2)</f>
        <v>0</v>
      </c>
      <c r="L44" s="156">
        <v>21</v>
      </c>
      <c r="M44" s="156">
        <f>G44*(1+L44/100)</f>
        <v>0</v>
      </c>
      <c r="N44" s="155">
        <v>0</v>
      </c>
      <c r="O44" s="155">
        <f>ROUND(E44*N44,2)</f>
        <v>0</v>
      </c>
      <c r="P44" s="155">
        <v>0</v>
      </c>
      <c r="Q44" s="155">
        <f>ROUND(E44*P44,2)</f>
        <v>0</v>
      </c>
      <c r="R44" s="156"/>
      <c r="S44" s="156" t="s">
        <v>121</v>
      </c>
      <c r="T44" s="156" t="s">
        <v>122</v>
      </c>
      <c r="U44" s="156">
        <v>0</v>
      </c>
      <c r="V44" s="156">
        <f>ROUND(E44*U44,2)</f>
        <v>0</v>
      </c>
      <c r="W44" s="156"/>
      <c r="X44" s="156" t="s">
        <v>134</v>
      </c>
      <c r="Y44" s="156" t="s">
        <v>102</v>
      </c>
      <c r="Z44" s="146"/>
      <c r="AA44" s="146"/>
      <c r="AB44" s="146"/>
      <c r="AC44" s="146"/>
      <c r="AD44" s="146"/>
      <c r="AE44" s="146"/>
      <c r="AF44" s="146"/>
      <c r="AG44" s="146" t="s">
        <v>151</v>
      </c>
      <c r="AH44" s="146"/>
      <c r="AI44" s="146"/>
      <c r="AJ44" s="146"/>
      <c r="AK44" s="146"/>
      <c r="AL44" s="146"/>
      <c r="AM44" s="146"/>
      <c r="AN44" s="146"/>
      <c r="AO44" s="146"/>
      <c r="AP44" s="146"/>
      <c r="AQ44" s="146"/>
      <c r="AR44" s="146"/>
      <c r="AS44" s="146"/>
      <c r="AT44" s="146"/>
      <c r="AU44" s="146"/>
      <c r="AV44" s="146"/>
      <c r="AW44" s="146"/>
      <c r="AX44" s="146"/>
      <c r="AY44" s="146"/>
      <c r="AZ44" s="146"/>
      <c r="BA44" s="146"/>
      <c r="BB44" s="146"/>
      <c r="BC44" s="146"/>
      <c r="BD44" s="146"/>
      <c r="BE44" s="146"/>
      <c r="BF44" s="146"/>
      <c r="BG44" s="146"/>
      <c r="BH44" s="146"/>
    </row>
    <row r="45" spans="1:60" ht="22.5" outlineLevel="1" x14ac:dyDescent="0.2">
      <c r="A45" s="175">
        <v>23</v>
      </c>
      <c r="B45" s="176" t="s">
        <v>152</v>
      </c>
      <c r="C45" s="184" t="s">
        <v>153</v>
      </c>
      <c r="D45" s="177" t="s">
        <v>125</v>
      </c>
      <c r="E45" s="178">
        <v>0.96</v>
      </c>
      <c r="F45" s="179"/>
      <c r="G45" s="180">
        <f>ROUND(E45*F45,2)</f>
        <v>0</v>
      </c>
      <c r="H45" s="157">
        <v>0</v>
      </c>
      <c r="I45" s="156">
        <f>ROUND(E45*H45,2)</f>
        <v>0</v>
      </c>
      <c r="J45" s="157">
        <v>7140</v>
      </c>
      <c r="K45" s="156">
        <f>ROUND(E45*J45,2)</f>
        <v>6854.4</v>
      </c>
      <c r="L45" s="156">
        <v>21</v>
      </c>
      <c r="M45" s="156">
        <f>G45*(1+L45/100)</f>
        <v>0</v>
      </c>
      <c r="N45" s="155">
        <v>0</v>
      </c>
      <c r="O45" s="155">
        <f>ROUND(E45*N45,2)</f>
        <v>0</v>
      </c>
      <c r="P45" s="155">
        <v>0</v>
      </c>
      <c r="Q45" s="155">
        <f>ROUND(E45*P45,2)</f>
        <v>0</v>
      </c>
      <c r="R45" s="156"/>
      <c r="S45" s="156" t="s">
        <v>121</v>
      </c>
      <c r="T45" s="156" t="s">
        <v>122</v>
      </c>
      <c r="U45" s="156">
        <v>0</v>
      </c>
      <c r="V45" s="156">
        <f>ROUND(E45*U45,2)</f>
        <v>0</v>
      </c>
      <c r="W45" s="156"/>
      <c r="X45" s="156" t="s">
        <v>101</v>
      </c>
      <c r="Y45" s="156" t="s">
        <v>102</v>
      </c>
      <c r="Z45" s="146"/>
      <c r="AA45" s="146"/>
      <c r="AB45" s="146"/>
      <c r="AC45" s="146"/>
      <c r="AD45" s="146"/>
      <c r="AE45" s="146"/>
      <c r="AF45" s="146"/>
      <c r="AG45" s="146" t="s">
        <v>147</v>
      </c>
      <c r="AH45" s="146"/>
      <c r="AI45" s="146"/>
      <c r="AJ45" s="146"/>
      <c r="AK45" s="146"/>
      <c r="AL45" s="146"/>
      <c r="AM45" s="146"/>
      <c r="AN45" s="146"/>
      <c r="AO45" s="146"/>
      <c r="AP45" s="146"/>
      <c r="AQ45" s="146"/>
      <c r="AR45" s="146"/>
      <c r="AS45" s="146"/>
      <c r="AT45" s="146"/>
      <c r="AU45" s="146"/>
      <c r="AV45" s="146"/>
      <c r="AW45" s="146"/>
      <c r="AX45" s="146"/>
      <c r="AY45" s="146"/>
      <c r="AZ45" s="146"/>
      <c r="BA45" s="146"/>
      <c r="BB45" s="146"/>
      <c r="BC45" s="146"/>
      <c r="BD45" s="146"/>
      <c r="BE45" s="146"/>
      <c r="BF45" s="146"/>
      <c r="BG45" s="146"/>
      <c r="BH45" s="146"/>
    </row>
    <row r="46" spans="1:60" outlineLevel="1" x14ac:dyDescent="0.2">
      <c r="A46" s="175">
        <v>24</v>
      </c>
      <c r="B46" s="176" t="s">
        <v>154</v>
      </c>
      <c r="C46" s="184" t="s">
        <v>155</v>
      </c>
      <c r="D46" s="177" t="s">
        <v>150</v>
      </c>
      <c r="E46" s="178">
        <v>96</v>
      </c>
      <c r="F46" s="179"/>
      <c r="G46" s="180">
        <f>ROUND(E46*F46,2)</f>
        <v>0</v>
      </c>
      <c r="H46" s="157">
        <v>0</v>
      </c>
      <c r="I46" s="156">
        <f>ROUND(E46*H46,2)</f>
        <v>0</v>
      </c>
      <c r="J46" s="157">
        <v>120</v>
      </c>
      <c r="K46" s="156">
        <f>ROUND(E46*J46,2)</f>
        <v>11520</v>
      </c>
      <c r="L46" s="156">
        <v>21</v>
      </c>
      <c r="M46" s="156">
        <f>G46*(1+L46/100)</f>
        <v>0</v>
      </c>
      <c r="N46" s="155">
        <v>0</v>
      </c>
      <c r="O46" s="155">
        <f>ROUND(E46*N46,2)</f>
        <v>0</v>
      </c>
      <c r="P46" s="155">
        <v>0</v>
      </c>
      <c r="Q46" s="155">
        <f>ROUND(E46*P46,2)</f>
        <v>0</v>
      </c>
      <c r="R46" s="156"/>
      <c r="S46" s="156" t="s">
        <v>121</v>
      </c>
      <c r="T46" s="156" t="s">
        <v>122</v>
      </c>
      <c r="U46" s="156">
        <v>0</v>
      </c>
      <c r="V46" s="156">
        <f>ROUND(E46*U46,2)</f>
        <v>0</v>
      </c>
      <c r="W46" s="156"/>
      <c r="X46" s="156" t="s">
        <v>101</v>
      </c>
      <c r="Y46" s="156" t="s">
        <v>102</v>
      </c>
      <c r="Z46" s="146"/>
      <c r="AA46" s="146"/>
      <c r="AB46" s="146"/>
      <c r="AC46" s="146"/>
      <c r="AD46" s="146"/>
      <c r="AE46" s="146"/>
      <c r="AF46" s="146"/>
      <c r="AG46" s="146" t="s">
        <v>147</v>
      </c>
      <c r="AH46" s="146"/>
      <c r="AI46" s="146"/>
      <c r="AJ46" s="146"/>
      <c r="AK46" s="146"/>
      <c r="AL46" s="146"/>
      <c r="AM46" s="146"/>
      <c r="AN46" s="146"/>
      <c r="AO46" s="146"/>
      <c r="AP46" s="146"/>
      <c r="AQ46" s="146"/>
      <c r="AR46" s="146"/>
      <c r="AS46" s="146"/>
      <c r="AT46" s="146"/>
      <c r="AU46" s="146"/>
      <c r="AV46" s="146"/>
      <c r="AW46" s="146"/>
      <c r="AX46" s="146"/>
      <c r="AY46" s="146"/>
      <c r="AZ46" s="146"/>
      <c r="BA46" s="146"/>
      <c r="BB46" s="146"/>
      <c r="BC46" s="146"/>
      <c r="BD46" s="146"/>
      <c r="BE46" s="146"/>
      <c r="BF46" s="146"/>
      <c r="BG46" s="146"/>
      <c r="BH46" s="146"/>
    </row>
    <row r="47" spans="1:60" outlineLevel="1" x14ac:dyDescent="0.2">
      <c r="A47" s="169">
        <v>25</v>
      </c>
      <c r="B47" s="170" t="s">
        <v>156</v>
      </c>
      <c r="C47" s="182" t="s">
        <v>157</v>
      </c>
      <c r="D47" s="171" t="s">
        <v>129</v>
      </c>
      <c r="E47" s="172">
        <f>E48</f>
        <v>8000</v>
      </c>
      <c r="F47" s="173"/>
      <c r="G47" s="174">
        <f>ROUND(E47*F47,2)</f>
        <v>0</v>
      </c>
      <c r="H47" s="157">
        <v>0</v>
      </c>
      <c r="I47" s="156">
        <f>ROUND(E47*H47,2)</f>
        <v>0</v>
      </c>
      <c r="J47" s="157">
        <v>5.9</v>
      </c>
      <c r="K47" s="156">
        <f>ROUND(E47*J47,2)</f>
        <v>47200</v>
      </c>
      <c r="L47" s="156">
        <v>21</v>
      </c>
      <c r="M47" s="156">
        <f>G47*(1+L47/100)</f>
        <v>0</v>
      </c>
      <c r="N47" s="155">
        <v>0</v>
      </c>
      <c r="O47" s="155">
        <f>ROUND(E47*N47,2)</f>
        <v>0</v>
      </c>
      <c r="P47" s="155">
        <v>0</v>
      </c>
      <c r="Q47" s="155">
        <f>ROUND(E47*P47,2)</f>
        <v>0</v>
      </c>
      <c r="R47" s="156"/>
      <c r="S47" s="156" t="s">
        <v>223</v>
      </c>
      <c r="T47" s="156" t="s">
        <v>223</v>
      </c>
      <c r="U47" s="156">
        <v>0.02</v>
      </c>
      <c r="V47" s="156">
        <f>ROUND(E47*U47,2)</f>
        <v>160</v>
      </c>
      <c r="W47" s="156"/>
      <c r="X47" s="156" t="s">
        <v>101</v>
      </c>
      <c r="Y47" s="156" t="s">
        <v>102</v>
      </c>
      <c r="Z47" s="146"/>
      <c r="AA47" s="146"/>
      <c r="AB47" s="146"/>
      <c r="AC47" s="146"/>
      <c r="AD47" s="146"/>
      <c r="AE47" s="146"/>
      <c r="AF47" s="146"/>
      <c r="AG47" s="146" t="s">
        <v>147</v>
      </c>
      <c r="AH47" s="146"/>
      <c r="AI47" s="146"/>
      <c r="AJ47" s="146"/>
      <c r="AK47" s="146"/>
      <c r="AL47" s="146"/>
      <c r="AM47" s="146"/>
      <c r="AN47" s="146"/>
      <c r="AO47" s="146"/>
      <c r="AP47" s="146"/>
      <c r="AQ47" s="146"/>
      <c r="AR47" s="146"/>
      <c r="AS47" s="146"/>
      <c r="AT47" s="146"/>
      <c r="AU47" s="146"/>
      <c r="AV47" s="146"/>
      <c r="AW47" s="146"/>
      <c r="AX47" s="146"/>
      <c r="AY47" s="146"/>
      <c r="AZ47" s="146"/>
      <c r="BA47" s="146"/>
      <c r="BB47" s="146"/>
      <c r="BC47" s="146"/>
      <c r="BD47" s="146"/>
      <c r="BE47" s="146"/>
      <c r="BF47" s="146"/>
      <c r="BG47" s="146"/>
      <c r="BH47" s="146"/>
    </row>
    <row r="48" spans="1:60" outlineLevel="2" x14ac:dyDescent="0.2">
      <c r="A48" s="153"/>
      <c r="B48" s="154"/>
      <c r="C48" s="183" t="s">
        <v>216</v>
      </c>
      <c r="D48" s="158"/>
      <c r="E48" s="159">
        <v>8000</v>
      </c>
      <c r="F48" s="156"/>
      <c r="G48" s="156"/>
      <c r="H48" s="156"/>
      <c r="I48" s="156"/>
      <c r="J48" s="156"/>
      <c r="K48" s="156"/>
      <c r="L48" s="156"/>
      <c r="M48" s="156"/>
      <c r="N48" s="155"/>
      <c r="O48" s="155"/>
      <c r="P48" s="155"/>
      <c r="Q48" s="155"/>
      <c r="R48" s="156"/>
      <c r="S48" s="156"/>
      <c r="T48" s="156"/>
      <c r="U48" s="156"/>
      <c r="V48" s="156"/>
      <c r="W48" s="156"/>
      <c r="X48" s="156"/>
      <c r="Y48" s="156"/>
      <c r="Z48" s="146"/>
      <c r="AA48" s="146"/>
      <c r="AB48" s="146"/>
      <c r="AC48" s="146"/>
      <c r="AD48" s="146"/>
      <c r="AE48" s="146"/>
      <c r="AF48" s="146"/>
      <c r="AG48" s="146" t="s">
        <v>104</v>
      </c>
      <c r="AH48" s="146">
        <v>5</v>
      </c>
      <c r="AI48" s="146"/>
      <c r="AJ48" s="146"/>
      <c r="AK48" s="146"/>
      <c r="AL48" s="146"/>
      <c r="AM48" s="146"/>
      <c r="AN48" s="146"/>
      <c r="AO48" s="146"/>
      <c r="AP48" s="146"/>
      <c r="AQ48" s="146"/>
      <c r="AR48" s="146"/>
      <c r="AS48" s="146"/>
      <c r="AT48" s="146"/>
      <c r="AU48" s="146"/>
      <c r="AV48" s="146"/>
      <c r="AW48" s="146"/>
      <c r="AX48" s="146"/>
      <c r="AY48" s="146"/>
      <c r="AZ48" s="146"/>
      <c r="BA48" s="146"/>
      <c r="BB48" s="146"/>
      <c r="BC48" s="146"/>
      <c r="BD48" s="146"/>
      <c r="BE48" s="146"/>
      <c r="BF48" s="146"/>
      <c r="BG48" s="146"/>
      <c r="BH48" s="146"/>
    </row>
    <row r="49" spans="1:60" ht="22.5" outlineLevel="1" x14ac:dyDescent="0.2">
      <c r="A49" s="175">
        <v>26</v>
      </c>
      <c r="B49" s="176" t="s">
        <v>158</v>
      </c>
      <c r="C49" s="184" t="s">
        <v>159</v>
      </c>
      <c r="D49" s="177" t="s">
        <v>129</v>
      </c>
      <c r="E49" s="178">
        <v>8000</v>
      </c>
      <c r="F49" s="179"/>
      <c r="G49" s="180">
        <f>ROUND(E49*F49,2)</f>
        <v>0</v>
      </c>
      <c r="H49" s="157">
        <v>0</v>
      </c>
      <c r="I49" s="156">
        <f>ROUND(E49*H49,2)</f>
        <v>0</v>
      </c>
      <c r="J49" s="157">
        <v>12.6</v>
      </c>
      <c r="K49" s="156">
        <f>ROUND(E49*J49,2)</f>
        <v>100800</v>
      </c>
      <c r="L49" s="156">
        <v>21</v>
      </c>
      <c r="M49" s="156">
        <f>G49*(1+L49/100)</f>
        <v>0</v>
      </c>
      <c r="N49" s="155">
        <v>0</v>
      </c>
      <c r="O49" s="155">
        <f>ROUND(E49*N49,2)</f>
        <v>0</v>
      </c>
      <c r="P49" s="155">
        <v>0</v>
      </c>
      <c r="Q49" s="155">
        <f>ROUND(E49*P49,2)</f>
        <v>0</v>
      </c>
      <c r="R49" s="156"/>
      <c r="S49" s="156" t="s">
        <v>223</v>
      </c>
      <c r="T49" s="156" t="s">
        <v>223</v>
      </c>
      <c r="U49" s="156">
        <v>0.03</v>
      </c>
      <c r="V49" s="156">
        <f>ROUND(E49*U49,2)</f>
        <v>240</v>
      </c>
      <c r="W49" s="156"/>
      <c r="X49" s="156" t="s">
        <v>101</v>
      </c>
      <c r="Y49" s="156" t="s">
        <v>102</v>
      </c>
      <c r="Z49" s="146"/>
      <c r="AA49" s="146"/>
      <c r="AB49" s="146"/>
      <c r="AC49" s="146"/>
      <c r="AD49" s="146"/>
      <c r="AE49" s="146"/>
      <c r="AF49" s="146"/>
      <c r="AG49" s="146" t="s">
        <v>103</v>
      </c>
      <c r="AH49" s="146"/>
      <c r="AI49" s="146"/>
      <c r="AJ49" s="146"/>
      <c r="AK49" s="146"/>
      <c r="AL49" s="146"/>
      <c r="AM49" s="146"/>
      <c r="AN49" s="146"/>
      <c r="AO49" s="146"/>
      <c r="AP49" s="146"/>
      <c r="AQ49" s="146"/>
      <c r="AR49" s="146"/>
      <c r="AS49" s="146"/>
      <c r="AT49" s="146"/>
      <c r="AU49" s="146"/>
      <c r="AV49" s="146"/>
      <c r="AW49" s="146"/>
      <c r="AX49" s="146"/>
      <c r="AY49" s="146"/>
      <c r="AZ49" s="146"/>
      <c r="BA49" s="146"/>
      <c r="BB49" s="146"/>
      <c r="BC49" s="146"/>
      <c r="BD49" s="146"/>
      <c r="BE49" s="146"/>
      <c r="BF49" s="146"/>
      <c r="BG49" s="146"/>
      <c r="BH49" s="146"/>
    </row>
    <row r="50" spans="1:60" outlineLevel="1" x14ac:dyDescent="0.2">
      <c r="A50" s="175">
        <v>27</v>
      </c>
      <c r="B50" s="176" t="s">
        <v>160</v>
      </c>
      <c r="C50" s="184" t="s">
        <v>161</v>
      </c>
      <c r="D50" s="177" t="s">
        <v>100</v>
      </c>
      <c r="E50" s="178">
        <v>36.299999999999997</v>
      </c>
      <c r="F50" s="179"/>
      <c r="G50" s="180">
        <f>ROUND(E50*F50,2)</f>
        <v>0</v>
      </c>
      <c r="H50" s="157">
        <v>49.5</v>
      </c>
      <c r="I50" s="156">
        <f>ROUND(E50*H50,2)</f>
        <v>1796.85</v>
      </c>
      <c r="J50" s="157">
        <v>112</v>
      </c>
      <c r="K50" s="156">
        <f>ROUND(E50*J50,2)</f>
        <v>4065.6</v>
      </c>
      <c r="L50" s="156">
        <v>21</v>
      </c>
      <c r="M50" s="156">
        <f>G50*(1+L50/100)</f>
        <v>0</v>
      </c>
      <c r="N50" s="155">
        <v>0</v>
      </c>
      <c r="O50" s="155">
        <f>ROUND(E50*N50,2)</f>
        <v>0</v>
      </c>
      <c r="P50" s="155">
        <v>0</v>
      </c>
      <c r="Q50" s="155">
        <f>ROUND(E50*P50,2)</f>
        <v>0</v>
      </c>
      <c r="R50" s="156"/>
      <c r="S50" s="156" t="s">
        <v>223</v>
      </c>
      <c r="T50" s="156" t="s">
        <v>223</v>
      </c>
      <c r="U50" s="156">
        <v>0.26</v>
      </c>
      <c r="V50" s="156">
        <f>ROUND(E50*U50,2)</f>
        <v>9.44</v>
      </c>
      <c r="W50" s="156"/>
      <c r="X50" s="156" t="s">
        <v>101</v>
      </c>
      <c r="Y50" s="156" t="s">
        <v>102</v>
      </c>
      <c r="Z50" s="146"/>
      <c r="AA50" s="146"/>
      <c r="AB50" s="146"/>
      <c r="AC50" s="146"/>
      <c r="AD50" s="146"/>
      <c r="AE50" s="146"/>
      <c r="AF50" s="146"/>
      <c r="AG50" s="146" t="s">
        <v>147</v>
      </c>
      <c r="AH50" s="146"/>
      <c r="AI50" s="146"/>
      <c r="AJ50" s="146"/>
      <c r="AK50" s="146"/>
      <c r="AL50" s="146"/>
      <c r="AM50" s="146"/>
      <c r="AN50" s="146"/>
      <c r="AO50" s="146"/>
      <c r="AP50" s="146"/>
      <c r="AQ50" s="146"/>
      <c r="AR50" s="146"/>
      <c r="AS50" s="146"/>
      <c r="AT50" s="146"/>
      <c r="AU50" s="146"/>
      <c r="AV50" s="146"/>
      <c r="AW50" s="146"/>
      <c r="AX50" s="146"/>
      <c r="AY50" s="146"/>
      <c r="AZ50" s="146"/>
      <c r="BA50" s="146"/>
      <c r="BB50" s="146"/>
      <c r="BC50" s="146"/>
      <c r="BD50" s="146"/>
      <c r="BE50" s="146"/>
      <c r="BF50" s="146"/>
      <c r="BG50" s="146"/>
      <c r="BH50" s="146"/>
    </row>
    <row r="51" spans="1:60" outlineLevel="1" x14ac:dyDescent="0.2">
      <c r="A51" s="175">
        <v>28</v>
      </c>
      <c r="B51" s="176" t="s">
        <v>162</v>
      </c>
      <c r="C51" s="184" t="s">
        <v>163</v>
      </c>
      <c r="D51" s="177" t="s">
        <v>100</v>
      </c>
      <c r="E51" s="178">
        <v>36.299999999999997</v>
      </c>
      <c r="F51" s="179"/>
      <c r="G51" s="180">
        <f>ROUND(E51*F51,2)</f>
        <v>0</v>
      </c>
      <c r="H51" s="157">
        <v>0</v>
      </c>
      <c r="I51" s="156">
        <f>ROUND(E51*H51,2)</f>
        <v>0</v>
      </c>
      <c r="J51" s="157">
        <v>97</v>
      </c>
      <c r="K51" s="156">
        <f>ROUND(E51*J51,2)</f>
        <v>3521.1</v>
      </c>
      <c r="L51" s="156">
        <v>21</v>
      </c>
      <c r="M51" s="156">
        <f>G51*(1+L51/100)</f>
        <v>0</v>
      </c>
      <c r="N51" s="155">
        <v>0</v>
      </c>
      <c r="O51" s="155">
        <f>ROUND(E51*N51,2)</f>
        <v>0</v>
      </c>
      <c r="P51" s="155">
        <v>0</v>
      </c>
      <c r="Q51" s="155">
        <f>ROUND(E51*P51,2)</f>
        <v>0</v>
      </c>
      <c r="R51" s="156"/>
      <c r="S51" s="156" t="s">
        <v>121</v>
      </c>
      <c r="T51" s="156" t="s">
        <v>122</v>
      </c>
      <c r="U51" s="156">
        <v>0.88</v>
      </c>
      <c r="V51" s="156">
        <f>ROUND(E51*U51,2)</f>
        <v>31.94</v>
      </c>
      <c r="W51" s="156"/>
      <c r="X51" s="156" t="s">
        <v>101</v>
      </c>
      <c r="Y51" s="156" t="s">
        <v>102</v>
      </c>
      <c r="Z51" s="146"/>
      <c r="AA51" s="146"/>
      <c r="AB51" s="146"/>
      <c r="AC51" s="146"/>
      <c r="AD51" s="146"/>
      <c r="AE51" s="146"/>
      <c r="AF51" s="146"/>
      <c r="AG51" s="146" t="s">
        <v>147</v>
      </c>
      <c r="AH51" s="146"/>
      <c r="AI51" s="146"/>
      <c r="AJ51" s="146"/>
      <c r="AK51" s="146"/>
      <c r="AL51" s="146"/>
      <c r="AM51" s="146"/>
      <c r="AN51" s="146"/>
      <c r="AO51" s="146"/>
      <c r="AP51" s="146"/>
      <c r="AQ51" s="146"/>
      <c r="AR51" s="146"/>
      <c r="AS51" s="146"/>
      <c r="AT51" s="146"/>
      <c r="AU51" s="146"/>
      <c r="AV51" s="146"/>
      <c r="AW51" s="146"/>
      <c r="AX51" s="146"/>
      <c r="AY51" s="146"/>
      <c r="AZ51" s="146"/>
      <c r="BA51" s="146"/>
      <c r="BB51" s="146"/>
      <c r="BC51" s="146"/>
      <c r="BD51" s="146"/>
      <c r="BE51" s="146"/>
      <c r="BF51" s="146"/>
      <c r="BG51" s="146"/>
      <c r="BH51" s="146"/>
    </row>
    <row r="52" spans="1:60" x14ac:dyDescent="0.2">
      <c r="A52" s="162" t="s">
        <v>96</v>
      </c>
      <c r="B52" s="163" t="s">
        <v>64</v>
      </c>
      <c r="C52" s="181" t="s">
        <v>65</v>
      </c>
      <c r="D52" s="164"/>
      <c r="E52" s="165"/>
      <c r="F52" s="166"/>
      <c r="G52" s="167">
        <f>SUMIF(AG53:AG79,"&lt;&gt;NOR",G53:G79)</f>
        <v>0</v>
      </c>
      <c r="H52" s="161"/>
      <c r="I52" s="161">
        <f>SUM(I53:I79)</f>
        <v>23673.57</v>
      </c>
      <c r="J52" s="161"/>
      <c r="K52" s="161">
        <f>SUM(K53:K79)</f>
        <v>38981.83</v>
      </c>
      <c r="L52" s="161"/>
      <c r="M52" s="161">
        <f>SUM(M53:M79)</f>
        <v>0</v>
      </c>
      <c r="N52" s="160"/>
      <c r="O52" s="160">
        <f>SUM(O53:O79)</f>
        <v>16.830000000000002</v>
      </c>
      <c r="P52" s="160"/>
      <c r="Q52" s="160">
        <f>SUM(Q53:Q79)</f>
        <v>0</v>
      </c>
      <c r="R52" s="161"/>
      <c r="S52" s="161"/>
      <c r="T52" s="161"/>
      <c r="U52" s="161"/>
      <c r="V52" s="161">
        <f>SUM(V53:V79)</f>
        <v>80.36999999999999</v>
      </c>
      <c r="W52" s="161"/>
      <c r="X52" s="161"/>
      <c r="Y52" s="161"/>
      <c r="AG52" t="s">
        <v>97</v>
      </c>
    </row>
    <row r="53" spans="1:60" ht="22.5" outlineLevel="1" x14ac:dyDescent="0.2">
      <c r="A53" s="169">
        <v>29</v>
      </c>
      <c r="B53" s="170" t="s">
        <v>164</v>
      </c>
      <c r="C53" s="182" t="s">
        <v>165</v>
      </c>
      <c r="D53" s="171" t="s">
        <v>136</v>
      </c>
      <c r="E53" s="172">
        <v>75</v>
      </c>
      <c r="F53" s="173"/>
      <c r="G53" s="174">
        <f>ROUND(E53*F53,2)</f>
        <v>0</v>
      </c>
      <c r="H53" s="157">
        <v>0</v>
      </c>
      <c r="I53" s="156">
        <f>ROUND(E53*H53,2)</f>
        <v>0</v>
      </c>
      <c r="J53" s="157">
        <v>35.1</v>
      </c>
      <c r="K53" s="156">
        <f>ROUND(E53*J53,2)</f>
        <v>2632.5</v>
      </c>
      <c r="L53" s="156">
        <v>21</v>
      </c>
      <c r="M53" s="156">
        <f>G53*(1+L53/100)</f>
        <v>0</v>
      </c>
      <c r="N53" s="155">
        <v>0</v>
      </c>
      <c r="O53" s="155">
        <f>ROUND(E53*N53,2)</f>
        <v>0</v>
      </c>
      <c r="P53" s="155">
        <v>0</v>
      </c>
      <c r="Q53" s="155">
        <f>ROUND(E53*P53,2)</f>
        <v>0</v>
      </c>
      <c r="R53" s="156"/>
      <c r="S53" s="156" t="s">
        <v>121</v>
      </c>
      <c r="T53" s="156" t="s">
        <v>122</v>
      </c>
      <c r="U53" s="156">
        <v>0</v>
      </c>
      <c r="V53" s="156">
        <f>ROUND(E53*U53,2)</f>
        <v>0</v>
      </c>
      <c r="W53" s="156"/>
      <c r="X53" s="156" t="s">
        <v>101</v>
      </c>
      <c r="Y53" s="156" t="s">
        <v>102</v>
      </c>
      <c r="Z53" s="146"/>
      <c r="AA53" s="146"/>
      <c r="AB53" s="146"/>
      <c r="AC53" s="146"/>
      <c r="AD53" s="146"/>
      <c r="AE53" s="146"/>
      <c r="AF53" s="146"/>
      <c r="AG53" s="146" t="s">
        <v>103</v>
      </c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46"/>
      <c r="AV53" s="146"/>
      <c r="AW53" s="146"/>
      <c r="AX53" s="146"/>
      <c r="AY53" s="146"/>
      <c r="AZ53" s="146"/>
      <c r="BA53" s="146"/>
      <c r="BB53" s="146"/>
      <c r="BC53" s="146"/>
      <c r="BD53" s="146"/>
      <c r="BE53" s="146"/>
      <c r="BF53" s="146"/>
      <c r="BG53" s="146"/>
      <c r="BH53" s="146"/>
    </row>
    <row r="54" spans="1:60" outlineLevel="2" x14ac:dyDescent="0.2">
      <c r="A54" s="153"/>
      <c r="B54" s="154"/>
      <c r="C54" s="183" t="s">
        <v>218</v>
      </c>
      <c r="D54" s="158"/>
      <c r="E54" s="159">
        <v>75</v>
      </c>
      <c r="F54" s="156"/>
      <c r="G54" s="156"/>
      <c r="H54" s="156"/>
      <c r="I54" s="156"/>
      <c r="J54" s="156"/>
      <c r="K54" s="156"/>
      <c r="L54" s="156"/>
      <c r="M54" s="156"/>
      <c r="N54" s="155"/>
      <c r="O54" s="155"/>
      <c r="P54" s="155"/>
      <c r="Q54" s="155"/>
      <c r="R54" s="156"/>
      <c r="S54" s="156"/>
      <c r="T54" s="156"/>
      <c r="U54" s="156"/>
      <c r="V54" s="156"/>
      <c r="W54" s="156"/>
      <c r="X54" s="156"/>
      <c r="Y54" s="156"/>
      <c r="Z54" s="146"/>
      <c r="AA54" s="146"/>
      <c r="AB54" s="146"/>
      <c r="AC54" s="146"/>
      <c r="AD54" s="146"/>
      <c r="AE54" s="146"/>
      <c r="AF54" s="146"/>
      <c r="AG54" s="146" t="s">
        <v>104</v>
      </c>
      <c r="AH54" s="146">
        <v>0</v>
      </c>
      <c r="AI54" s="146"/>
      <c r="AJ54" s="146"/>
      <c r="AK54" s="146"/>
      <c r="AL54" s="146"/>
      <c r="AM54" s="146"/>
      <c r="AN54" s="146"/>
      <c r="AO54" s="146"/>
      <c r="AP54" s="146"/>
      <c r="AQ54" s="146"/>
      <c r="AR54" s="146"/>
      <c r="AS54" s="146"/>
      <c r="AT54" s="146"/>
      <c r="AU54" s="146"/>
      <c r="AV54" s="146"/>
      <c r="AW54" s="146"/>
      <c r="AX54" s="146"/>
      <c r="AY54" s="146"/>
      <c r="AZ54" s="146"/>
      <c r="BA54" s="146"/>
      <c r="BB54" s="146"/>
      <c r="BC54" s="146"/>
      <c r="BD54" s="146"/>
      <c r="BE54" s="146"/>
      <c r="BF54" s="146"/>
      <c r="BG54" s="146"/>
      <c r="BH54" s="146"/>
    </row>
    <row r="55" spans="1:60" outlineLevel="1" x14ac:dyDescent="0.2">
      <c r="A55" s="169">
        <v>30</v>
      </c>
      <c r="B55" s="170" t="s">
        <v>166</v>
      </c>
      <c r="C55" s="182" t="s">
        <v>167</v>
      </c>
      <c r="D55" s="171" t="s">
        <v>136</v>
      </c>
      <c r="E55" s="172">
        <v>72</v>
      </c>
      <c r="F55" s="173"/>
      <c r="G55" s="174">
        <f>ROUND(E55*F55,2)</f>
        <v>0</v>
      </c>
      <c r="H55" s="157">
        <v>0</v>
      </c>
      <c r="I55" s="156">
        <f>ROUND(E55*H55,2)</f>
        <v>0</v>
      </c>
      <c r="J55" s="157">
        <v>88.4</v>
      </c>
      <c r="K55" s="156">
        <f>ROUND(E55*J55,2)</f>
        <v>6364.8</v>
      </c>
      <c r="L55" s="156">
        <v>21</v>
      </c>
      <c r="M55" s="156">
        <f>G55*(1+L55/100)</f>
        <v>0</v>
      </c>
      <c r="N55" s="155">
        <v>0</v>
      </c>
      <c r="O55" s="155">
        <f>ROUND(E55*N55,2)</f>
        <v>0</v>
      </c>
      <c r="P55" s="155">
        <v>0</v>
      </c>
      <c r="Q55" s="155">
        <f>ROUND(E55*P55,2)</f>
        <v>0</v>
      </c>
      <c r="R55" s="156"/>
      <c r="S55" s="156" t="s">
        <v>223</v>
      </c>
      <c r="T55" s="156" t="s">
        <v>223</v>
      </c>
      <c r="U55" s="156">
        <v>0.18</v>
      </c>
      <c r="V55" s="156">
        <f>ROUND(E55*U55,2)</f>
        <v>12.96</v>
      </c>
      <c r="W55" s="156"/>
      <c r="X55" s="156" t="s">
        <v>101</v>
      </c>
      <c r="Y55" s="156" t="s">
        <v>102</v>
      </c>
      <c r="Z55" s="146"/>
      <c r="AA55" s="146"/>
      <c r="AB55" s="146"/>
      <c r="AC55" s="146"/>
      <c r="AD55" s="146"/>
      <c r="AE55" s="146"/>
      <c r="AF55" s="146"/>
      <c r="AG55" s="146" t="s">
        <v>103</v>
      </c>
      <c r="AH55" s="146"/>
      <c r="AI55" s="146"/>
      <c r="AJ55" s="146"/>
      <c r="AK55" s="146"/>
      <c r="AL55" s="146"/>
      <c r="AM55" s="146"/>
      <c r="AN55" s="146"/>
      <c r="AO55" s="146"/>
      <c r="AP55" s="146"/>
      <c r="AQ55" s="146"/>
      <c r="AR55" s="146"/>
      <c r="AS55" s="146"/>
      <c r="AT55" s="146"/>
      <c r="AU55" s="146"/>
      <c r="AV55" s="146"/>
      <c r="AW55" s="146"/>
      <c r="AX55" s="146"/>
      <c r="AY55" s="146"/>
      <c r="AZ55" s="146"/>
      <c r="BA55" s="146"/>
      <c r="BB55" s="146"/>
      <c r="BC55" s="146"/>
      <c r="BD55" s="146"/>
      <c r="BE55" s="146"/>
      <c r="BF55" s="146"/>
      <c r="BG55" s="146"/>
      <c r="BH55" s="146"/>
    </row>
    <row r="56" spans="1:60" outlineLevel="2" x14ac:dyDescent="0.2">
      <c r="A56" s="153"/>
      <c r="B56" s="154"/>
      <c r="C56" s="183">
        <v>72</v>
      </c>
      <c r="D56" s="158"/>
      <c r="E56" s="159">
        <v>72</v>
      </c>
      <c r="F56" s="156"/>
      <c r="G56" s="156"/>
      <c r="H56" s="156"/>
      <c r="I56" s="156"/>
      <c r="J56" s="156"/>
      <c r="K56" s="156"/>
      <c r="L56" s="156"/>
      <c r="M56" s="156"/>
      <c r="N56" s="155"/>
      <c r="O56" s="155"/>
      <c r="P56" s="155"/>
      <c r="Q56" s="155"/>
      <c r="R56" s="156"/>
      <c r="S56" s="156"/>
      <c r="T56" s="156"/>
      <c r="U56" s="156"/>
      <c r="V56" s="156"/>
      <c r="W56" s="156"/>
      <c r="X56" s="156"/>
      <c r="Y56" s="156"/>
      <c r="Z56" s="146"/>
      <c r="AA56" s="146"/>
      <c r="AB56" s="146"/>
      <c r="AC56" s="146"/>
      <c r="AD56" s="146"/>
      <c r="AE56" s="146"/>
      <c r="AF56" s="146"/>
      <c r="AG56" s="146" t="s">
        <v>104</v>
      </c>
      <c r="AH56" s="146">
        <v>0</v>
      </c>
      <c r="AI56" s="146"/>
      <c r="AJ56" s="146"/>
      <c r="AK56" s="146"/>
      <c r="AL56" s="146"/>
      <c r="AM56" s="146"/>
      <c r="AN56" s="146"/>
      <c r="AO56" s="146"/>
      <c r="AP56" s="146"/>
      <c r="AQ56" s="146"/>
      <c r="AR56" s="146"/>
      <c r="AS56" s="146"/>
      <c r="AT56" s="146"/>
      <c r="AU56" s="146"/>
      <c r="AV56" s="146"/>
      <c r="AW56" s="146"/>
      <c r="AX56" s="146"/>
      <c r="AY56" s="146"/>
      <c r="AZ56" s="146"/>
      <c r="BA56" s="146"/>
      <c r="BB56" s="146"/>
      <c r="BC56" s="146"/>
      <c r="BD56" s="146"/>
      <c r="BE56" s="146"/>
      <c r="BF56" s="146"/>
      <c r="BG56" s="146"/>
      <c r="BH56" s="146"/>
    </row>
    <row r="57" spans="1:60" outlineLevel="1" x14ac:dyDescent="0.2">
      <c r="A57" s="175">
        <v>31</v>
      </c>
      <c r="B57" s="176" t="s">
        <v>168</v>
      </c>
      <c r="C57" s="184" t="s">
        <v>169</v>
      </c>
      <c r="D57" s="177" t="s">
        <v>136</v>
      </c>
      <c r="E57" s="178">
        <v>3</v>
      </c>
      <c r="F57" s="179"/>
      <c r="G57" s="180">
        <f>ROUND(E57*F57,2)</f>
        <v>0</v>
      </c>
      <c r="H57" s="157">
        <v>0</v>
      </c>
      <c r="I57" s="156">
        <f>ROUND(E57*H57,2)</f>
        <v>0</v>
      </c>
      <c r="J57" s="157">
        <v>744</v>
      </c>
      <c r="K57" s="156">
        <f>ROUND(E57*J57,2)</f>
        <v>2232</v>
      </c>
      <c r="L57" s="156">
        <v>21</v>
      </c>
      <c r="M57" s="156">
        <f>G57*(1+L57/100)</f>
        <v>0</v>
      </c>
      <c r="N57" s="155">
        <v>0</v>
      </c>
      <c r="O57" s="155">
        <f>ROUND(E57*N57,2)</f>
        <v>0</v>
      </c>
      <c r="P57" s="155">
        <v>0</v>
      </c>
      <c r="Q57" s="155">
        <f>ROUND(E57*P57,2)</f>
        <v>0</v>
      </c>
      <c r="R57" s="156"/>
      <c r="S57" s="156" t="s">
        <v>223</v>
      </c>
      <c r="T57" s="156" t="s">
        <v>223</v>
      </c>
      <c r="U57" s="156">
        <v>1.548</v>
      </c>
      <c r="V57" s="156">
        <f>ROUND(E57*U57,2)</f>
        <v>4.6399999999999997</v>
      </c>
      <c r="W57" s="156"/>
      <c r="X57" s="156" t="s">
        <v>101</v>
      </c>
      <c r="Y57" s="156" t="s">
        <v>102</v>
      </c>
      <c r="Z57" s="146"/>
      <c r="AA57" s="146"/>
      <c r="AB57" s="146"/>
      <c r="AC57" s="146"/>
      <c r="AD57" s="146"/>
      <c r="AE57" s="146"/>
      <c r="AF57" s="146"/>
      <c r="AG57" s="146" t="s">
        <v>103</v>
      </c>
      <c r="AH57" s="146"/>
      <c r="AI57" s="146"/>
      <c r="AJ57" s="146"/>
      <c r="AK57" s="146"/>
      <c r="AL57" s="146"/>
      <c r="AM57" s="146"/>
      <c r="AN57" s="146"/>
      <c r="AO57" s="146"/>
      <c r="AP57" s="146"/>
      <c r="AQ57" s="146"/>
      <c r="AR57" s="146"/>
      <c r="AS57" s="146"/>
      <c r="AT57" s="146"/>
      <c r="AU57" s="146"/>
      <c r="AV57" s="146"/>
      <c r="AW57" s="146"/>
      <c r="AX57" s="146"/>
      <c r="AY57" s="146"/>
      <c r="AZ57" s="146"/>
      <c r="BA57" s="146"/>
      <c r="BB57" s="146"/>
      <c r="BC57" s="146"/>
      <c r="BD57" s="146"/>
      <c r="BE57" s="146"/>
      <c r="BF57" s="146"/>
      <c r="BG57" s="146"/>
      <c r="BH57" s="146"/>
    </row>
    <row r="58" spans="1:60" outlineLevel="1" x14ac:dyDescent="0.2">
      <c r="A58" s="169">
        <v>32</v>
      </c>
      <c r="B58" s="170" t="s">
        <v>170</v>
      </c>
      <c r="C58" s="182" t="s">
        <v>171</v>
      </c>
      <c r="D58" s="171" t="s">
        <v>100</v>
      </c>
      <c r="E58" s="172">
        <f>SUM(E59:E60)</f>
        <v>2.4</v>
      </c>
      <c r="F58" s="173"/>
      <c r="G58" s="174">
        <f>ROUND(E58*F58,2)</f>
        <v>0</v>
      </c>
      <c r="H58" s="157">
        <v>1169</v>
      </c>
      <c r="I58" s="156">
        <f>ROUND(E58*H58,2)</f>
        <v>2805.6</v>
      </c>
      <c r="J58" s="157">
        <v>0</v>
      </c>
      <c r="K58" s="156">
        <f>ROUND(E58*J58,2)</f>
        <v>0</v>
      </c>
      <c r="L58" s="156">
        <v>21</v>
      </c>
      <c r="M58" s="156">
        <f>G58*(1+L58/100)</f>
        <v>0</v>
      </c>
      <c r="N58" s="155">
        <v>0</v>
      </c>
      <c r="O58" s="155">
        <f>ROUND(E58*N58,2)</f>
        <v>0</v>
      </c>
      <c r="P58" s="155">
        <v>0</v>
      </c>
      <c r="Q58" s="155">
        <f>ROUND(E58*P58,2)</f>
        <v>0</v>
      </c>
      <c r="R58" s="156"/>
      <c r="S58" s="156" t="s">
        <v>121</v>
      </c>
      <c r="T58" s="156" t="s">
        <v>122</v>
      </c>
      <c r="U58" s="156">
        <v>0</v>
      </c>
      <c r="V58" s="156">
        <f>ROUND(E58*U58,2)</f>
        <v>0</v>
      </c>
      <c r="W58" s="156"/>
      <c r="X58" s="156" t="s">
        <v>134</v>
      </c>
      <c r="Y58" s="156" t="s">
        <v>102</v>
      </c>
      <c r="Z58" s="146"/>
      <c r="AA58" s="146"/>
      <c r="AB58" s="146"/>
      <c r="AC58" s="146"/>
      <c r="AD58" s="146"/>
      <c r="AE58" s="146"/>
      <c r="AF58" s="146"/>
      <c r="AG58" s="146" t="s">
        <v>135</v>
      </c>
      <c r="AH58" s="146"/>
      <c r="AI58" s="146"/>
      <c r="AJ58" s="146"/>
      <c r="AK58" s="146"/>
      <c r="AL58" s="146"/>
      <c r="AM58" s="146"/>
      <c r="AN58" s="146"/>
      <c r="AO58" s="146"/>
      <c r="AP58" s="146"/>
      <c r="AQ58" s="146"/>
      <c r="AR58" s="146"/>
      <c r="AS58" s="146"/>
      <c r="AT58" s="146"/>
      <c r="AU58" s="146"/>
      <c r="AV58" s="146"/>
      <c r="AW58" s="146"/>
      <c r="AX58" s="146"/>
      <c r="AY58" s="146"/>
      <c r="AZ58" s="146"/>
      <c r="BA58" s="146"/>
      <c r="BB58" s="146"/>
      <c r="BC58" s="146"/>
      <c r="BD58" s="146"/>
      <c r="BE58" s="146"/>
      <c r="BF58" s="146"/>
      <c r="BG58" s="146"/>
      <c r="BH58" s="146"/>
    </row>
    <row r="59" spans="1:60" outlineLevel="2" x14ac:dyDescent="0.2">
      <c r="A59" s="153"/>
      <c r="B59" s="154"/>
      <c r="C59" s="183" t="s">
        <v>219</v>
      </c>
      <c r="D59" s="158"/>
      <c r="E59" s="159">
        <f>0.05*0.5*72</f>
        <v>1.8</v>
      </c>
      <c r="F59" s="156"/>
      <c r="G59" s="156"/>
      <c r="H59" s="156"/>
      <c r="I59" s="156"/>
      <c r="J59" s="156"/>
      <c r="K59" s="156"/>
      <c r="L59" s="156"/>
      <c r="M59" s="156"/>
      <c r="N59" s="155"/>
      <c r="O59" s="155"/>
      <c r="P59" s="155"/>
      <c r="Q59" s="155"/>
      <c r="R59" s="156"/>
      <c r="S59" s="156"/>
      <c r="T59" s="156"/>
      <c r="U59" s="156"/>
      <c r="V59" s="156"/>
      <c r="W59" s="156"/>
      <c r="X59" s="156"/>
      <c r="Y59" s="156"/>
      <c r="Z59" s="146"/>
      <c r="AA59" s="146"/>
      <c r="AB59" s="146"/>
      <c r="AC59" s="146"/>
      <c r="AD59" s="146"/>
      <c r="AE59" s="146"/>
      <c r="AF59" s="146"/>
      <c r="AG59" s="146" t="s">
        <v>104</v>
      </c>
      <c r="AH59" s="146">
        <v>0</v>
      </c>
      <c r="AI59" s="146"/>
      <c r="AJ59" s="146"/>
      <c r="AK59" s="146"/>
      <c r="AL59" s="146"/>
      <c r="AM59" s="146"/>
      <c r="AN59" s="146"/>
      <c r="AO59" s="146"/>
      <c r="AP59" s="146"/>
      <c r="AQ59" s="146"/>
      <c r="AR59" s="146"/>
      <c r="AS59" s="146"/>
      <c r="AT59" s="146"/>
      <c r="AU59" s="146"/>
      <c r="AV59" s="146"/>
      <c r="AW59" s="146"/>
      <c r="AX59" s="146"/>
      <c r="AY59" s="146"/>
      <c r="AZ59" s="146"/>
      <c r="BA59" s="146"/>
      <c r="BB59" s="146"/>
      <c r="BC59" s="146"/>
      <c r="BD59" s="146"/>
      <c r="BE59" s="146"/>
      <c r="BF59" s="146"/>
      <c r="BG59" s="146"/>
      <c r="BH59" s="146"/>
    </row>
    <row r="60" spans="1:60" outlineLevel="3" x14ac:dyDescent="0.2">
      <c r="A60" s="153"/>
      <c r="B60" s="154"/>
      <c r="C60" s="183" t="s">
        <v>172</v>
      </c>
      <c r="D60" s="158"/>
      <c r="E60" s="159">
        <v>0.6</v>
      </c>
      <c r="F60" s="156"/>
      <c r="G60" s="156"/>
      <c r="H60" s="156"/>
      <c r="I60" s="156"/>
      <c r="J60" s="156"/>
      <c r="K60" s="156"/>
      <c r="L60" s="156"/>
      <c r="M60" s="156"/>
      <c r="N60" s="155"/>
      <c r="O60" s="155"/>
      <c r="P60" s="155"/>
      <c r="Q60" s="155"/>
      <c r="R60" s="156"/>
      <c r="S60" s="156"/>
      <c r="T60" s="156"/>
      <c r="U60" s="156"/>
      <c r="V60" s="156"/>
      <c r="W60" s="156"/>
      <c r="X60" s="156"/>
      <c r="Y60" s="156"/>
      <c r="Z60" s="146"/>
      <c r="AA60" s="146"/>
      <c r="AB60" s="146"/>
      <c r="AC60" s="146"/>
      <c r="AD60" s="146"/>
      <c r="AE60" s="146"/>
      <c r="AF60" s="146"/>
      <c r="AG60" s="146" t="s">
        <v>104</v>
      </c>
      <c r="AH60" s="146">
        <v>0</v>
      </c>
      <c r="AI60" s="146"/>
      <c r="AJ60" s="146"/>
      <c r="AK60" s="146"/>
      <c r="AL60" s="146"/>
      <c r="AM60" s="146"/>
      <c r="AN60" s="146"/>
      <c r="AO60" s="146"/>
      <c r="AP60" s="146"/>
      <c r="AQ60" s="146"/>
      <c r="AR60" s="146"/>
      <c r="AS60" s="146"/>
      <c r="AT60" s="146"/>
      <c r="AU60" s="146"/>
      <c r="AV60" s="146"/>
      <c r="AW60" s="146"/>
      <c r="AX60" s="146"/>
      <c r="AY60" s="146"/>
      <c r="AZ60" s="146"/>
      <c r="BA60" s="146"/>
      <c r="BB60" s="146"/>
      <c r="BC60" s="146"/>
      <c r="BD60" s="146"/>
      <c r="BE60" s="146"/>
      <c r="BF60" s="146"/>
      <c r="BG60" s="146"/>
      <c r="BH60" s="146"/>
    </row>
    <row r="61" spans="1:60" outlineLevel="1" x14ac:dyDescent="0.2">
      <c r="A61" s="169">
        <v>33</v>
      </c>
      <c r="B61" s="170" t="s">
        <v>173</v>
      </c>
      <c r="C61" s="182" t="s">
        <v>174</v>
      </c>
      <c r="D61" s="171" t="s">
        <v>136</v>
      </c>
      <c r="E61" s="172">
        <f>SUM(E62:E63)</f>
        <v>72</v>
      </c>
      <c r="F61" s="173"/>
      <c r="G61" s="174">
        <f>ROUND(E61*F61,2)</f>
        <v>0</v>
      </c>
      <c r="H61" s="157">
        <v>1.49</v>
      </c>
      <c r="I61" s="156">
        <f>ROUND(E61*H61,2)</f>
        <v>107.28</v>
      </c>
      <c r="J61" s="157">
        <v>89.21</v>
      </c>
      <c r="K61" s="156">
        <f>ROUND(E61*J61,2)</f>
        <v>6423.12</v>
      </c>
      <c r="L61" s="156">
        <v>21</v>
      </c>
      <c r="M61" s="156">
        <f>G61*(1+L61/100)</f>
        <v>0</v>
      </c>
      <c r="N61" s="155">
        <v>0</v>
      </c>
      <c r="O61" s="155">
        <f>ROUND(E61*N61,2)</f>
        <v>0</v>
      </c>
      <c r="P61" s="155">
        <v>0</v>
      </c>
      <c r="Q61" s="155">
        <f>ROUND(E61*P61,2)</f>
        <v>0</v>
      </c>
      <c r="R61" s="156"/>
      <c r="S61" s="156" t="s">
        <v>223</v>
      </c>
      <c r="T61" s="156" t="s">
        <v>223</v>
      </c>
      <c r="U61" s="156">
        <v>0.19</v>
      </c>
      <c r="V61" s="156">
        <f>ROUND(E61*U61,2)</f>
        <v>13.68</v>
      </c>
      <c r="W61" s="156"/>
      <c r="X61" s="156" t="s">
        <v>101</v>
      </c>
      <c r="Y61" s="156" t="s">
        <v>102</v>
      </c>
      <c r="Z61" s="146"/>
      <c r="AA61" s="146"/>
      <c r="AB61" s="146"/>
      <c r="AC61" s="146"/>
      <c r="AD61" s="146"/>
      <c r="AE61" s="146"/>
      <c r="AF61" s="146"/>
      <c r="AG61" s="146" t="s">
        <v>103</v>
      </c>
      <c r="AH61" s="146"/>
      <c r="AI61" s="146"/>
      <c r="AJ61" s="146"/>
      <c r="AK61" s="146"/>
      <c r="AL61" s="146"/>
      <c r="AM61" s="146"/>
      <c r="AN61" s="146"/>
      <c r="AO61" s="146"/>
      <c r="AP61" s="146"/>
      <c r="AQ61" s="146"/>
      <c r="AR61" s="146"/>
      <c r="AS61" s="146"/>
      <c r="AT61" s="146"/>
      <c r="AU61" s="146"/>
      <c r="AV61" s="146"/>
      <c r="AW61" s="146"/>
      <c r="AX61" s="146"/>
      <c r="AY61" s="146"/>
      <c r="AZ61" s="146"/>
      <c r="BA61" s="146"/>
      <c r="BB61" s="146"/>
      <c r="BC61" s="146"/>
      <c r="BD61" s="146"/>
      <c r="BE61" s="146"/>
      <c r="BF61" s="146"/>
      <c r="BG61" s="146"/>
      <c r="BH61" s="146"/>
    </row>
    <row r="62" spans="1:60" outlineLevel="2" x14ac:dyDescent="0.2">
      <c r="A62" s="153"/>
      <c r="B62" s="154"/>
      <c r="C62" s="183" t="s">
        <v>217</v>
      </c>
      <c r="D62" s="158"/>
      <c r="E62" s="159">
        <f>287/4</f>
        <v>71.75</v>
      </c>
      <c r="F62" s="156"/>
      <c r="G62" s="156"/>
      <c r="H62" s="156"/>
      <c r="I62" s="156"/>
      <c r="J62" s="156"/>
      <c r="K62" s="156"/>
      <c r="L62" s="156"/>
      <c r="M62" s="156"/>
      <c r="N62" s="155"/>
      <c r="O62" s="155"/>
      <c r="P62" s="155"/>
      <c r="Q62" s="155"/>
      <c r="R62" s="156"/>
      <c r="S62" s="156"/>
      <c r="T62" s="156"/>
      <c r="U62" s="156"/>
      <c r="V62" s="156"/>
      <c r="W62" s="156"/>
      <c r="X62" s="156"/>
      <c r="Y62" s="156"/>
      <c r="Z62" s="146"/>
      <c r="AA62" s="146"/>
      <c r="AB62" s="146"/>
      <c r="AC62" s="146"/>
      <c r="AD62" s="146"/>
      <c r="AE62" s="146"/>
      <c r="AF62" s="146"/>
      <c r="AG62" s="146" t="s">
        <v>104</v>
      </c>
      <c r="AH62" s="146">
        <v>0</v>
      </c>
      <c r="AI62" s="146"/>
      <c r="AJ62" s="146"/>
      <c r="AK62" s="146"/>
      <c r="AL62" s="146"/>
      <c r="AM62" s="146"/>
      <c r="AN62" s="146"/>
      <c r="AO62" s="146"/>
      <c r="AP62" s="146"/>
      <c r="AQ62" s="146"/>
      <c r="AR62" s="146"/>
      <c r="AS62" s="146"/>
      <c r="AT62" s="146"/>
      <c r="AU62" s="146"/>
      <c r="AV62" s="146"/>
      <c r="AW62" s="146"/>
      <c r="AX62" s="146"/>
      <c r="AY62" s="146"/>
      <c r="AZ62" s="146"/>
      <c r="BA62" s="146"/>
      <c r="BB62" s="146"/>
      <c r="BC62" s="146"/>
      <c r="BD62" s="146"/>
      <c r="BE62" s="146"/>
      <c r="BF62" s="146"/>
      <c r="BG62" s="146"/>
      <c r="BH62" s="146"/>
    </row>
    <row r="63" spans="1:60" outlineLevel="3" x14ac:dyDescent="0.2">
      <c r="A63" s="153"/>
      <c r="B63" s="154"/>
      <c r="C63" s="183">
        <v>0.25</v>
      </c>
      <c r="D63" s="158"/>
      <c r="E63" s="159">
        <v>0.25</v>
      </c>
      <c r="F63" s="156"/>
      <c r="G63" s="156"/>
      <c r="H63" s="156"/>
      <c r="I63" s="156"/>
      <c r="J63" s="156"/>
      <c r="K63" s="156"/>
      <c r="L63" s="156"/>
      <c r="M63" s="156"/>
      <c r="N63" s="155"/>
      <c r="O63" s="155"/>
      <c r="P63" s="155"/>
      <c r="Q63" s="155"/>
      <c r="R63" s="156"/>
      <c r="S63" s="156"/>
      <c r="T63" s="156"/>
      <c r="U63" s="156"/>
      <c r="V63" s="156"/>
      <c r="W63" s="156"/>
      <c r="X63" s="156"/>
      <c r="Y63" s="156"/>
      <c r="Z63" s="146"/>
      <c r="AA63" s="146"/>
      <c r="AB63" s="146"/>
      <c r="AC63" s="146"/>
      <c r="AD63" s="146"/>
      <c r="AE63" s="146"/>
      <c r="AF63" s="146"/>
      <c r="AG63" s="146" t="s">
        <v>104</v>
      </c>
      <c r="AH63" s="146">
        <v>0</v>
      </c>
      <c r="AI63" s="146"/>
      <c r="AJ63" s="146"/>
      <c r="AK63" s="146"/>
      <c r="AL63" s="146"/>
      <c r="AM63" s="146"/>
      <c r="AN63" s="146"/>
      <c r="AO63" s="146"/>
      <c r="AP63" s="146"/>
      <c r="AQ63" s="146"/>
      <c r="AR63" s="146"/>
      <c r="AS63" s="146"/>
      <c r="AT63" s="146"/>
      <c r="AU63" s="146"/>
      <c r="AV63" s="146"/>
      <c r="AW63" s="146"/>
      <c r="AX63" s="146"/>
      <c r="AY63" s="146"/>
      <c r="AZ63" s="146"/>
      <c r="BA63" s="146"/>
      <c r="BB63" s="146"/>
      <c r="BC63" s="146"/>
      <c r="BD63" s="146"/>
      <c r="BE63" s="146"/>
      <c r="BF63" s="146"/>
      <c r="BG63" s="146"/>
      <c r="BH63" s="146"/>
    </row>
    <row r="64" spans="1:60" outlineLevel="1" x14ac:dyDescent="0.2">
      <c r="A64" s="175">
        <v>34</v>
      </c>
      <c r="B64" s="176" t="s">
        <v>175</v>
      </c>
      <c r="C64" s="184" t="s">
        <v>176</v>
      </c>
      <c r="D64" s="177" t="s">
        <v>136</v>
      </c>
      <c r="E64" s="178">
        <v>72</v>
      </c>
      <c r="F64" s="179"/>
      <c r="G64" s="180">
        <f>ROUND(E64*F64,2)</f>
        <v>0</v>
      </c>
      <c r="H64" s="157">
        <v>45.6</v>
      </c>
      <c r="I64" s="156">
        <f>ROUND(E64*H64,2)</f>
        <v>3283.2</v>
      </c>
      <c r="J64" s="157">
        <v>0</v>
      </c>
      <c r="K64" s="156">
        <f>ROUND(E64*J64,2)</f>
        <v>0</v>
      </c>
      <c r="L64" s="156">
        <v>21</v>
      </c>
      <c r="M64" s="156">
        <f>G64*(1+L64/100)</f>
        <v>0</v>
      </c>
      <c r="N64" s="155">
        <v>3.0000000000000001E-3</v>
      </c>
      <c r="O64" s="155">
        <f>ROUND(E64*N64,2)</f>
        <v>0.22</v>
      </c>
      <c r="P64" s="155">
        <v>0</v>
      </c>
      <c r="Q64" s="155">
        <f>ROUND(E64*P64,2)</f>
        <v>0</v>
      </c>
      <c r="R64" s="156" t="s">
        <v>133</v>
      </c>
      <c r="S64" s="156" t="s">
        <v>223</v>
      </c>
      <c r="T64" s="156" t="s">
        <v>223</v>
      </c>
      <c r="U64" s="156">
        <v>0</v>
      </c>
      <c r="V64" s="156">
        <f>ROUND(E64*U64,2)</f>
        <v>0</v>
      </c>
      <c r="W64" s="156"/>
      <c r="X64" s="156" t="s">
        <v>134</v>
      </c>
      <c r="Y64" s="156" t="s">
        <v>102</v>
      </c>
      <c r="Z64" s="146"/>
      <c r="AA64" s="146"/>
      <c r="AB64" s="146"/>
      <c r="AC64" s="146"/>
      <c r="AD64" s="146"/>
      <c r="AE64" s="146"/>
      <c r="AF64" s="146"/>
      <c r="AG64" s="146" t="s">
        <v>135</v>
      </c>
      <c r="AH64" s="146"/>
      <c r="AI64" s="146"/>
      <c r="AJ64" s="146"/>
      <c r="AK64" s="146"/>
      <c r="AL64" s="146"/>
      <c r="AM64" s="146"/>
      <c r="AN64" s="146"/>
      <c r="AO64" s="146"/>
      <c r="AP64" s="146"/>
      <c r="AQ64" s="146"/>
      <c r="AR64" s="146"/>
      <c r="AS64" s="146"/>
      <c r="AT64" s="146"/>
      <c r="AU64" s="146"/>
      <c r="AV64" s="146"/>
      <c r="AW64" s="146"/>
      <c r="AX64" s="146"/>
      <c r="AY64" s="146"/>
      <c r="AZ64" s="146"/>
      <c r="BA64" s="146"/>
      <c r="BB64" s="146"/>
      <c r="BC64" s="146"/>
      <c r="BD64" s="146"/>
      <c r="BE64" s="146"/>
      <c r="BF64" s="146"/>
      <c r="BG64" s="146"/>
      <c r="BH64" s="146"/>
    </row>
    <row r="65" spans="1:60" outlineLevel="1" x14ac:dyDescent="0.2">
      <c r="A65" s="169">
        <v>35</v>
      </c>
      <c r="B65" s="170" t="s">
        <v>177</v>
      </c>
      <c r="C65" s="182" t="s">
        <v>178</v>
      </c>
      <c r="D65" s="171" t="s">
        <v>129</v>
      </c>
      <c r="E65" s="172">
        <v>243.95</v>
      </c>
      <c r="F65" s="173"/>
      <c r="G65" s="174">
        <f>ROUND(E65*F65,2)</f>
        <v>0</v>
      </c>
      <c r="H65" s="157">
        <v>0</v>
      </c>
      <c r="I65" s="156">
        <f>ROUND(E65*H65,2)</f>
        <v>0</v>
      </c>
      <c r="J65" s="157">
        <v>70.3</v>
      </c>
      <c r="K65" s="156">
        <f>ROUND(E65*J65,2)</f>
        <v>17149.689999999999</v>
      </c>
      <c r="L65" s="156">
        <v>21</v>
      </c>
      <c r="M65" s="156">
        <f>G65*(1+L65/100)</f>
        <v>0</v>
      </c>
      <c r="N65" s="155">
        <v>0</v>
      </c>
      <c r="O65" s="155">
        <f>ROUND(E65*N65,2)</f>
        <v>0</v>
      </c>
      <c r="P65" s="155">
        <v>0</v>
      </c>
      <c r="Q65" s="155">
        <f>ROUND(E65*P65,2)</f>
        <v>0</v>
      </c>
      <c r="R65" s="156"/>
      <c r="S65" s="156" t="s">
        <v>223</v>
      </c>
      <c r="T65" s="156" t="s">
        <v>223</v>
      </c>
      <c r="U65" s="156">
        <v>0.16</v>
      </c>
      <c r="V65" s="156">
        <f>ROUND(E65*U65,2)</f>
        <v>39.03</v>
      </c>
      <c r="W65" s="156"/>
      <c r="X65" s="156" t="s">
        <v>101</v>
      </c>
      <c r="Y65" s="156" t="s">
        <v>102</v>
      </c>
      <c r="Z65" s="146"/>
      <c r="AA65" s="146"/>
      <c r="AB65" s="146"/>
      <c r="AC65" s="146"/>
      <c r="AD65" s="146"/>
      <c r="AE65" s="146"/>
      <c r="AF65" s="146"/>
      <c r="AG65" s="146" t="s">
        <v>103</v>
      </c>
      <c r="AH65" s="146"/>
      <c r="AI65" s="146"/>
      <c r="AJ65" s="146"/>
      <c r="AK65" s="146"/>
      <c r="AL65" s="146"/>
      <c r="AM65" s="146"/>
      <c r="AN65" s="146"/>
      <c r="AO65" s="146"/>
      <c r="AP65" s="146"/>
      <c r="AQ65" s="146"/>
      <c r="AR65" s="146"/>
      <c r="AS65" s="146"/>
      <c r="AT65" s="146"/>
      <c r="AU65" s="146"/>
      <c r="AV65" s="146"/>
      <c r="AW65" s="146"/>
      <c r="AX65" s="146"/>
      <c r="AY65" s="146"/>
      <c r="AZ65" s="146"/>
      <c r="BA65" s="146"/>
      <c r="BB65" s="146"/>
      <c r="BC65" s="146"/>
      <c r="BD65" s="146"/>
      <c r="BE65" s="146"/>
      <c r="BF65" s="146"/>
      <c r="BG65" s="146"/>
      <c r="BH65" s="146"/>
    </row>
    <row r="66" spans="1:60" outlineLevel="2" x14ac:dyDescent="0.2">
      <c r="A66" s="153"/>
      <c r="B66" s="154"/>
      <c r="C66" s="183" t="s">
        <v>220</v>
      </c>
      <c r="D66" s="158"/>
      <c r="E66" s="159">
        <f>287*0.85</f>
        <v>243.95</v>
      </c>
      <c r="F66" s="156"/>
      <c r="G66" s="156"/>
      <c r="H66" s="156"/>
      <c r="I66" s="156"/>
      <c r="J66" s="156"/>
      <c r="K66" s="156"/>
      <c r="L66" s="156"/>
      <c r="M66" s="156"/>
      <c r="N66" s="155"/>
      <c r="O66" s="155"/>
      <c r="P66" s="155"/>
      <c r="Q66" s="155"/>
      <c r="R66" s="156"/>
      <c r="S66" s="156"/>
      <c r="T66" s="156"/>
      <c r="U66" s="156"/>
      <c r="V66" s="156"/>
      <c r="W66" s="156"/>
      <c r="X66" s="156"/>
      <c r="Y66" s="156"/>
      <c r="Z66" s="146"/>
      <c r="AA66" s="146"/>
      <c r="AB66" s="146"/>
      <c r="AC66" s="146"/>
      <c r="AD66" s="146"/>
      <c r="AE66" s="146"/>
      <c r="AF66" s="146"/>
      <c r="AG66" s="146" t="s">
        <v>104</v>
      </c>
      <c r="AH66" s="146">
        <v>0</v>
      </c>
      <c r="AI66" s="146"/>
      <c r="AJ66" s="146"/>
      <c r="AK66" s="146"/>
      <c r="AL66" s="146"/>
      <c r="AM66" s="146"/>
      <c r="AN66" s="146"/>
      <c r="AO66" s="146"/>
      <c r="AP66" s="146"/>
      <c r="AQ66" s="146"/>
      <c r="AR66" s="146"/>
      <c r="AS66" s="146"/>
      <c r="AT66" s="146"/>
      <c r="AU66" s="146"/>
      <c r="AV66" s="146"/>
      <c r="AW66" s="146"/>
      <c r="AX66" s="146"/>
      <c r="AY66" s="146"/>
      <c r="AZ66" s="146"/>
      <c r="BA66" s="146"/>
      <c r="BB66" s="146"/>
      <c r="BC66" s="146"/>
      <c r="BD66" s="146"/>
      <c r="BE66" s="146"/>
      <c r="BF66" s="146"/>
      <c r="BG66" s="146"/>
      <c r="BH66" s="146"/>
    </row>
    <row r="67" spans="1:60" outlineLevel="1" x14ac:dyDescent="0.2">
      <c r="A67" s="169">
        <v>36</v>
      </c>
      <c r="B67" s="170" t="s">
        <v>179</v>
      </c>
      <c r="C67" s="182" t="s">
        <v>180</v>
      </c>
      <c r="D67" s="171" t="s">
        <v>100</v>
      </c>
      <c r="E67" s="172">
        <f>E68</f>
        <v>24.395</v>
      </c>
      <c r="F67" s="173"/>
      <c r="G67" s="174">
        <f>ROUND(E67*F67,2)</f>
        <v>0</v>
      </c>
      <c r="H67" s="157">
        <v>610</v>
      </c>
      <c r="I67" s="156">
        <f>ROUND(E67*H67,2)</f>
        <v>14880.95</v>
      </c>
      <c r="J67" s="157">
        <v>0</v>
      </c>
      <c r="K67" s="156">
        <f>ROUND(E67*J67,2)</f>
        <v>0</v>
      </c>
      <c r="L67" s="156">
        <v>21</v>
      </c>
      <c r="M67" s="156">
        <f>G67*(1+L67/100)</f>
        <v>0</v>
      </c>
      <c r="N67" s="155">
        <v>0.6</v>
      </c>
      <c r="O67" s="155">
        <f>ROUND(E67*N67,2)</f>
        <v>14.64</v>
      </c>
      <c r="P67" s="155">
        <v>0</v>
      </c>
      <c r="Q67" s="155">
        <f>ROUND(E67*P67,2)</f>
        <v>0</v>
      </c>
      <c r="R67" s="156" t="s">
        <v>133</v>
      </c>
      <c r="S67" s="156" t="s">
        <v>223</v>
      </c>
      <c r="T67" s="156" t="s">
        <v>223</v>
      </c>
      <c r="U67" s="156">
        <v>0</v>
      </c>
      <c r="V67" s="156">
        <f>ROUND(E67*U67,2)</f>
        <v>0</v>
      </c>
      <c r="W67" s="156"/>
      <c r="X67" s="156" t="s">
        <v>134</v>
      </c>
      <c r="Y67" s="156" t="s">
        <v>102</v>
      </c>
      <c r="Z67" s="146"/>
      <c r="AA67" s="146"/>
      <c r="AB67" s="146"/>
      <c r="AC67" s="146"/>
      <c r="AD67" s="146"/>
      <c r="AE67" s="146"/>
      <c r="AF67" s="146"/>
      <c r="AG67" s="146" t="s">
        <v>135</v>
      </c>
      <c r="AH67" s="146"/>
      <c r="AI67" s="146"/>
      <c r="AJ67" s="146"/>
      <c r="AK67" s="146"/>
      <c r="AL67" s="146"/>
      <c r="AM67" s="146"/>
      <c r="AN67" s="146"/>
      <c r="AO67" s="146"/>
      <c r="AP67" s="146"/>
      <c r="AQ67" s="146"/>
      <c r="AR67" s="146"/>
      <c r="AS67" s="146"/>
      <c r="AT67" s="146"/>
      <c r="AU67" s="146"/>
      <c r="AV67" s="146"/>
      <c r="AW67" s="146"/>
      <c r="AX67" s="146"/>
      <c r="AY67" s="146"/>
      <c r="AZ67" s="146"/>
      <c r="BA67" s="146"/>
      <c r="BB67" s="146"/>
      <c r="BC67" s="146"/>
      <c r="BD67" s="146"/>
      <c r="BE67" s="146"/>
      <c r="BF67" s="146"/>
      <c r="BG67" s="146"/>
      <c r="BH67" s="146"/>
    </row>
    <row r="68" spans="1:60" outlineLevel="2" x14ac:dyDescent="0.2">
      <c r="A68" s="153"/>
      <c r="B68" s="154"/>
      <c r="C68" s="183" t="s">
        <v>221</v>
      </c>
      <c r="D68" s="158"/>
      <c r="E68" s="159">
        <f>243.95*0.1</f>
        <v>24.395</v>
      </c>
      <c r="F68" s="156"/>
      <c r="G68" s="156"/>
      <c r="H68" s="156"/>
      <c r="I68" s="156"/>
      <c r="J68" s="156"/>
      <c r="K68" s="156"/>
      <c r="L68" s="156"/>
      <c r="M68" s="156"/>
      <c r="N68" s="155"/>
      <c r="O68" s="155"/>
      <c r="P68" s="155"/>
      <c r="Q68" s="155"/>
      <c r="R68" s="156"/>
      <c r="S68" s="156"/>
      <c r="T68" s="156"/>
      <c r="U68" s="156"/>
      <c r="V68" s="156"/>
      <c r="W68" s="156"/>
      <c r="X68" s="156"/>
      <c r="Y68" s="156"/>
      <c r="Z68" s="146"/>
      <c r="AA68" s="146"/>
      <c r="AB68" s="146"/>
      <c r="AC68" s="146"/>
      <c r="AD68" s="146"/>
      <c r="AE68" s="146"/>
      <c r="AF68" s="146"/>
      <c r="AG68" s="146" t="s">
        <v>104</v>
      </c>
      <c r="AH68" s="146">
        <v>5</v>
      </c>
      <c r="AI68" s="146"/>
      <c r="AJ68" s="146"/>
      <c r="AK68" s="146"/>
      <c r="AL68" s="146"/>
      <c r="AM68" s="146"/>
      <c r="AN68" s="146"/>
      <c r="AO68" s="146"/>
      <c r="AP68" s="146"/>
      <c r="AQ68" s="146"/>
      <c r="AR68" s="146"/>
      <c r="AS68" s="146"/>
      <c r="AT68" s="146"/>
      <c r="AU68" s="146"/>
      <c r="AV68" s="146"/>
      <c r="AW68" s="146"/>
      <c r="AX68" s="146"/>
      <c r="AY68" s="146"/>
      <c r="AZ68" s="146"/>
      <c r="BA68" s="146"/>
      <c r="BB68" s="146"/>
      <c r="BC68" s="146"/>
      <c r="BD68" s="146"/>
      <c r="BE68" s="146"/>
      <c r="BF68" s="146"/>
      <c r="BG68" s="146"/>
      <c r="BH68" s="146"/>
    </row>
    <row r="69" spans="1:60" outlineLevel="1" x14ac:dyDescent="0.2">
      <c r="A69" s="175">
        <v>37</v>
      </c>
      <c r="B69" s="176" t="s">
        <v>181</v>
      </c>
      <c r="C69" s="184" t="s">
        <v>182</v>
      </c>
      <c r="D69" s="177" t="s">
        <v>136</v>
      </c>
      <c r="E69" s="178">
        <v>3</v>
      </c>
      <c r="F69" s="179"/>
      <c r="G69" s="180">
        <f>ROUND(E69*F69,2)</f>
        <v>0</v>
      </c>
      <c r="H69" s="157">
        <v>0.74</v>
      </c>
      <c r="I69" s="156">
        <f>ROUND(E69*H69,2)</f>
        <v>2.2200000000000002</v>
      </c>
      <c r="J69" s="157">
        <v>77.260000000000005</v>
      </c>
      <c r="K69" s="156">
        <f>ROUND(E69*J69,2)</f>
        <v>231.78</v>
      </c>
      <c r="L69" s="156">
        <v>21</v>
      </c>
      <c r="M69" s="156">
        <f>G69*(1+L69/100)</f>
        <v>0</v>
      </c>
      <c r="N69" s="155">
        <v>0</v>
      </c>
      <c r="O69" s="155">
        <f>ROUND(E69*N69,2)</f>
        <v>0</v>
      </c>
      <c r="P69" s="155">
        <v>0</v>
      </c>
      <c r="Q69" s="155">
        <f>ROUND(E69*P69,2)</f>
        <v>0</v>
      </c>
      <c r="R69" s="156"/>
      <c r="S69" s="156" t="s">
        <v>223</v>
      </c>
      <c r="T69" s="156" t="s">
        <v>223</v>
      </c>
      <c r="U69" s="156">
        <v>0.16200000000000001</v>
      </c>
      <c r="V69" s="156">
        <f>ROUND(E69*U69,2)</f>
        <v>0.49</v>
      </c>
      <c r="W69" s="156"/>
      <c r="X69" s="156" t="s">
        <v>101</v>
      </c>
      <c r="Y69" s="156" t="s">
        <v>102</v>
      </c>
      <c r="Z69" s="146"/>
      <c r="AA69" s="146"/>
      <c r="AB69" s="146"/>
      <c r="AC69" s="146"/>
      <c r="AD69" s="146"/>
      <c r="AE69" s="146"/>
      <c r="AF69" s="146"/>
      <c r="AG69" s="146" t="s">
        <v>103</v>
      </c>
      <c r="AH69" s="146"/>
      <c r="AI69" s="146"/>
      <c r="AJ69" s="146"/>
      <c r="AK69" s="146"/>
      <c r="AL69" s="146"/>
      <c r="AM69" s="146"/>
      <c r="AN69" s="146"/>
      <c r="AO69" s="146"/>
      <c r="AP69" s="146"/>
      <c r="AQ69" s="146"/>
      <c r="AR69" s="146"/>
      <c r="AS69" s="146"/>
      <c r="AT69" s="146"/>
      <c r="AU69" s="146"/>
      <c r="AV69" s="146"/>
      <c r="AW69" s="146"/>
      <c r="AX69" s="146"/>
      <c r="AY69" s="146"/>
      <c r="AZ69" s="146"/>
      <c r="BA69" s="146"/>
      <c r="BB69" s="146"/>
      <c r="BC69" s="146"/>
      <c r="BD69" s="146"/>
      <c r="BE69" s="146"/>
      <c r="BF69" s="146"/>
      <c r="BG69" s="146"/>
      <c r="BH69" s="146"/>
    </row>
    <row r="70" spans="1:60" outlineLevel="1" x14ac:dyDescent="0.2">
      <c r="A70" s="175">
        <v>38</v>
      </c>
      <c r="B70" s="176" t="s">
        <v>183</v>
      </c>
      <c r="C70" s="184" t="s">
        <v>184</v>
      </c>
      <c r="D70" s="177" t="s">
        <v>136</v>
      </c>
      <c r="E70" s="178">
        <v>3</v>
      </c>
      <c r="F70" s="179"/>
      <c r="G70" s="180">
        <f>ROUND(E70*F70,2)</f>
        <v>0</v>
      </c>
      <c r="H70" s="157">
        <v>144.5</v>
      </c>
      <c r="I70" s="156">
        <f>ROUND(E70*H70,2)</f>
        <v>433.5</v>
      </c>
      <c r="J70" s="157">
        <v>0</v>
      </c>
      <c r="K70" s="156">
        <f>ROUND(E70*J70,2)</f>
        <v>0</v>
      </c>
      <c r="L70" s="156">
        <v>21</v>
      </c>
      <c r="M70" s="156">
        <f>G70*(1+L70/100)</f>
        <v>0</v>
      </c>
      <c r="N70" s="155">
        <v>3.0000000000000001E-3</v>
      </c>
      <c r="O70" s="155">
        <f>ROUND(E70*N70,2)</f>
        <v>0.01</v>
      </c>
      <c r="P70" s="155">
        <v>0</v>
      </c>
      <c r="Q70" s="155">
        <f>ROUND(E70*P70,2)</f>
        <v>0</v>
      </c>
      <c r="R70" s="156" t="s">
        <v>133</v>
      </c>
      <c r="S70" s="156" t="s">
        <v>223</v>
      </c>
      <c r="T70" s="156" t="s">
        <v>223</v>
      </c>
      <c r="U70" s="156">
        <v>0</v>
      </c>
      <c r="V70" s="156">
        <f>ROUND(E70*U70,2)</f>
        <v>0</v>
      </c>
      <c r="W70" s="156"/>
      <c r="X70" s="156" t="s">
        <v>134</v>
      </c>
      <c r="Y70" s="156" t="s">
        <v>102</v>
      </c>
      <c r="Z70" s="146"/>
      <c r="AA70" s="146"/>
      <c r="AB70" s="146"/>
      <c r="AC70" s="146"/>
      <c r="AD70" s="146"/>
      <c r="AE70" s="146"/>
      <c r="AF70" s="146"/>
      <c r="AG70" s="146" t="s">
        <v>135</v>
      </c>
      <c r="AH70" s="146"/>
      <c r="AI70" s="146"/>
      <c r="AJ70" s="146"/>
      <c r="AK70" s="146"/>
      <c r="AL70" s="146"/>
      <c r="AM70" s="146"/>
      <c r="AN70" s="146"/>
      <c r="AO70" s="146"/>
      <c r="AP70" s="146"/>
      <c r="AQ70" s="146"/>
      <c r="AR70" s="146"/>
      <c r="AS70" s="146"/>
      <c r="AT70" s="146"/>
      <c r="AU70" s="146"/>
      <c r="AV70" s="146"/>
      <c r="AW70" s="146"/>
      <c r="AX70" s="146"/>
      <c r="AY70" s="146"/>
      <c r="AZ70" s="146"/>
      <c r="BA70" s="146"/>
      <c r="BB70" s="146"/>
      <c r="BC70" s="146"/>
      <c r="BD70" s="146"/>
      <c r="BE70" s="146"/>
      <c r="BF70" s="146"/>
      <c r="BG70" s="146"/>
      <c r="BH70" s="146"/>
    </row>
    <row r="71" spans="1:60" outlineLevel="1" x14ac:dyDescent="0.2">
      <c r="A71" s="175">
        <v>39</v>
      </c>
      <c r="B71" s="176" t="s">
        <v>185</v>
      </c>
      <c r="C71" s="184" t="s">
        <v>186</v>
      </c>
      <c r="D71" s="177" t="s">
        <v>136</v>
      </c>
      <c r="E71" s="178">
        <v>3</v>
      </c>
      <c r="F71" s="179"/>
      <c r="G71" s="180">
        <f>ROUND(E71*F71,2)</f>
        <v>0</v>
      </c>
      <c r="H71" s="157">
        <v>4.26</v>
      </c>
      <c r="I71" s="156">
        <f>ROUND(E71*H71,2)</f>
        <v>12.78</v>
      </c>
      <c r="J71" s="157">
        <v>51.64</v>
      </c>
      <c r="K71" s="156">
        <f>ROUND(E71*J71,2)</f>
        <v>154.91999999999999</v>
      </c>
      <c r="L71" s="156">
        <v>21</v>
      </c>
      <c r="M71" s="156">
        <f>G71*(1+L71/100)</f>
        <v>0</v>
      </c>
      <c r="N71" s="155">
        <v>1.0000000000000001E-5</v>
      </c>
      <c r="O71" s="155">
        <f>ROUND(E71*N71,2)</f>
        <v>0</v>
      </c>
      <c r="P71" s="155">
        <v>0</v>
      </c>
      <c r="Q71" s="155">
        <f>ROUND(E71*P71,2)</f>
        <v>0</v>
      </c>
      <c r="R71" s="156"/>
      <c r="S71" s="156" t="s">
        <v>223</v>
      </c>
      <c r="T71" s="156" t="s">
        <v>223</v>
      </c>
      <c r="U71" s="156">
        <v>0.12</v>
      </c>
      <c r="V71" s="156">
        <f>ROUND(E71*U71,2)</f>
        <v>0.36</v>
      </c>
      <c r="W71" s="156"/>
      <c r="X71" s="156" t="s">
        <v>101</v>
      </c>
      <c r="Y71" s="156" t="s">
        <v>102</v>
      </c>
      <c r="Z71" s="146"/>
      <c r="AA71" s="146"/>
      <c r="AB71" s="146"/>
      <c r="AC71" s="146"/>
      <c r="AD71" s="146"/>
      <c r="AE71" s="146"/>
      <c r="AF71" s="146"/>
      <c r="AG71" s="146" t="s">
        <v>103</v>
      </c>
      <c r="AH71" s="146"/>
      <c r="AI71" s="146"/>
      <c r="AJ71" s="146"/>
      <c r="AK71" s="146"/>
      <c r="AL71" s="146"/>
      <c r="AM71" s="146"/>
      <c r="AN71" s="146"/>
      <c r="AO71" s="146"/>
      <c r="AP71" s="146"/>
      <c r="AQ71" s="146"/>
      <c r="AR71" s="146"/>
      <c r="AS71" s="146"/>
      <c r="AT71" s="146"/>
      <c r="AU71" s="146"/>
      <c r="AV71" s="146"/>
      <c r="AW71" s="146"/>
      <c r="AX71" s="146"/>
      <c r="AY71" s="146"/>
      <c r="AZ71" s="146"/>
      <c r="BA71" s="146"/>
      <c r="BB71" s="146"/>
      <c r="BC71" s="146"/>
      <c r="BD71" s="146"/>
      <c r="BE71" s="146"/>
      <c r="BF71" s="146"/>
      <c r="BG71" s="146"/>
      <c r="BH71" s="146"/>
    </row>
    <row r="72" spans="1:60" outlineLevel="1" x14ac:dyDescent="0.2">
      <c r="A72" s="175">
        <v>40</v>
      </c>
      <c r="B72" s="176" t="s">
        <v>187</v>
      </c>
      <c r="C72" s="184" t="s">
        <v>188</v>
      </c>
      <c r="D72" s="177" t="s">
        <v>136</v>
      </c>
      <c r="E72" s="178">
        <v>3</v>
      </c>
      <c r="F72" s="179"/>
      <c r="G72" s="180">
        <f>ROUND(E72*F72,2)</f>
        <v>0</v>
      </c>
      <c r="H72" s="157">
        <v>158</v>
      </c>
      <c r="I72" s="156">
        <f>ROUND(E72*H72,2)</f>
        <v>474</v>
      </c>
      <c r="J72" s="157">
        <v>0</v>
      </c>
      <c r="K72" s="156">
        <f>ROUND(E72*J72,2)</f>
        <v>0</v>
      </c>
      <c r="L72" s="156">
        <v>21</v>
      </c>
      <c r="M72" s="156">
        <f>G72*(1+L72/100)</f>
        <v>0</v>
      </c>
      <c r="N72" s="155">
        <v>0.65</v>
      </c>
      <c r="O72" s="155">
        <f>ROUND(E72*N72,2)</f>
        <v>1.95</v>
      </c>
      <c r="P72" s="155">
        <v>0</v>
      </c>
      <c r="Q72" s="155">
        <f>ROUND(E72*P72,2)</f>
        <v>0</v>
      </c>
      <c r="R72" s="156" t="s">
        <v>133</v>
      </c>
      <c r="S72" s="156" t="s">
        <v>223</v>
      </c>
      <c r="T72" s="156" t="s">
        <v>223</v>
      </c>
      <c r="U72" s="156">
        <v>0</v>
      </c>
      <c r="V72" s="156">
        <f>ROUND(E72*U72,2)</f>
        <v>0</v>
      </c>
      <c r="W72" s="156"/>
      <c r="X72" s="156" t="s">
        <v>134</v>
      </c>
      <c r="Y72" s="156" t="s">
        <v>102</v>
      </c>
      <c r="Z72" s="146"/>
      <c r="AA72" s="146"/>
      <c r="AB72" s="146"/>
      <c r="AC72" s="146"/>
      <c r="AD72" s="146"/>
      <c r="AE72" s="146"/>
      <c r="AF72" s="146"/>
      <c r="AG72" s="146" t="s">
        <v>135</v>
      </c>
      <c r="AH72" s="146"/>
      <c r="AI72" s="146"/>
      <c r="AJ72" s="146"/>
      <c r="AK72" s="146"/>
      <c r="AL72" s="146"/>
      <c r="AM72" s="146"/>
      <c r="AN72" s="146"/>
      <c r="AO72" s="146"/>
      <c r="AP72" s="146"/>
      <c r="AQ72" s="146"/>
      <c r="AR72" s="146"/>
      <c r="AS72" s="146"/>
      <c r="AT72" s="146"/>
      <c r="AU72" s="146"/>
      <c r="AV72" s="146"/>
      <c r="AW72" s="146"/>
      <c r="AX72" s="146"/>
      <c r="AY72" s="146"/>
      <c r="AZ72" s="146"/>
      <c r="BA72" s="146"/>
      <c r="BB72" s="146"/>
      <c r="BC72" s="146"/>
      <c r="BD72" s="146"/>
      <c r="BE72" s="146"/>
      <c r="BF72" s="146"/>
      <c r="BG72" s="146"/>
      <c r="BH72" s="146"/>
    </row>
    <row r="73" spans="1:60" ht="22.5" outlineLevel="1" x14ac:dyDescent="0.2">
      <c r="A73" s="169">
        <v>41</v>
      </c>
      <c r="B73" s="170" t="s">
        <v>189</v>
      </c>
      <c r="C73" s="182" t="s">
        <v>190</v>
      </c>
      <c r="D73" s="171" t="s">
        <v>129</v>
      </c>
      <c r="E73" s="172">
        <v>1.8839999999999999</v>
      </c>
      <c r="F73" s="173"/>
      <c r="G73" s="174">
        <f>ROUND(E73*F73,2)</f>
        <v>0</v>
      </c>
      <c r="H73" s="157">
        <v>61.4</v>
      </c>
      <c r="I73" s="156">
        <f>ROUND(E73*H73,2)</f>
        <v>115.68</v>
      </c>
      <c r="J73" s="157">
        <v>54.6</v>
      </c>
      <c r="K73" s="156">
        <f>ROUND(E73*J73,2)</f>
        <v>102.87</v>
      </c>
      <c r="L73" s="156">
        <v>21</v>
      </c>
      <c r="M73" s="156">
        <f>G73*(1+L73/100)</f>
        <v>0</v>
      </c>
      <c r="N73" s="155">
        <v>2.4000000000000001E-4</v>
      </c>
      <c r="O73" s="155">
        <f>ROUND(E73*N73,2)</f>
        <v>0</v>
      </c>
      <c r="P73" s="155">
        <v>0</v>
      </c>
      <c r="Q73" s="155">
        <f>ROUND(E73*P73,2)</f>
        <v>0</v>
      </c>
      <c r="R73" s="156"/>
      <c r="S73" s="156" t="s">
        <v>223</v>
      </c>
      <c r="T73" s="156" t="s">
        <v>223</v>
      </c>
      <c r="U73" s="156">
        <v>0.13</v>
      </c>
      <c r="V73" s="156">
        <f>ROUND(E73*U73,2)</f>
        <v>0.24</v>
      </c>
      <c r="W73" s="156"/>
      <c r="X73" s="156" t="s">
        <v>101</v>
      </c>
      <c r="Y73" s="156" t="s">
        <v>102</v>
      </c>
      <c r="Z73" s="146"/>
      <c r="AA73" s="146"/>
      <c r="AB73" s="146"/>
      <c r="AC73" s="146"/>
      <c r="AD73" s="146"/>
      <c r="AE73" s="146"/>
      <c r="AF73" s="146"/>
      <c r="AG73" s="146" t="s">
        <v>103</v>
      </c>
      <c r="AH73" s="146"/>
      <c r="AI73" s="146"/>
      <c r="AJ73" s="146"/>
      <c r="AK73" s="146"/>
      <c r="AL73" s="146"/>
      <c r="AM73" s="146"/>
      <c r="AN73" s="146"/>
      <c r="AO73" s="146"/>
      <c r="AP73" s="146"/>
      <c r="AQ73" s="146"/>
      <c r="AR73" s="146"/>
      <c r="AS73" s="146"/>
      <c r="AT73" s="146"/>
      <c r="AU73" s="146"/>
      <c r="AV73" s="146"/>
      <c r="AW73" s="146"/>
      <c r="AX73" s="146"/>
      <c r="AY73" s="146"/>
      <c r="AZ73" s="146"/>
      <c r="BA73" s="146"/>
      <c r="BB73" s="146"/>
      <c r="BC73" s="146"/>
      <c r="BD73" s="146"/>
      <c r="BE73" s="146"/>
      <c r="BF73" s="146"/>
      <c r="BG73" s="146"/>
      <c r="BH73" s="146"/>
    </row>
    <row r="74" spans="1:60" outlineLevel="2" x14ac:dyDescent="0.2">
      <c r="A74" s="153"/>
      <c r="B74" s="154"/>
      <c r="C74" s="183" t="s">
        <v>191</v>
      </c>
      <c r="D74" s="158"/>
      <c r="E74" s="159">
        <v>1.8839999999999999</v>
      </c>
      <c r="F74" s="156"/>
      <c r="G74" s="156"/>
      <c r="H74" s="156"/>
      <c r="I74" s="156"/>
      <c r="J74" s="156"/>
      <c r="K74" s="156"/>
      <c r="L74" s="156"/>
      <c r="M74" s="156"/>
      <c r="N74" s="155"/>
      <c r="O74" s="155"/>
      <c r="P74" s="155"/>
      <c r="Q74" s="155"/>
      <c r="R74" s="156"/>
      <c r="S74" s="156"/>
      <c r="T74" s="156"/>
      <c r="U74" s="156"/>
      <c r="V74" s="156"/>
      <c r="W74" s="156"/>
      <c r="X74" s="156"/>
      <c r="Y74" s="156"/>
      <c r="Z74" s="146"/>
      <c r="AA74" s="146"/>
      <c r="AB74" s="146"/>
      <c r="AC74" s="146"/>
      <c r="AD74" s="146"/>
      <c r="AE74" s="146"/>
      <c r="AF74" s="146"/>
      <c r="AG74" s="146" t="s">
        <v>104</v>
      </c>
      <c r="AH74" s="146">
        <v>0</v>
      </c>
      <c r="AI74" s="146"/>
      <c r="AJ74" s="146"/>
      <c r="AK74" s="146"/>
      <c r="AL74" s="146"/>
      <c r="AM74" s="146"/>
      <c r="AN74" s="146"/>
      <c r="AO74" s="146"/>
      <c r="AP74" s="146"/>
      <c r="AQ74" s="146"/>
      <c r="AR74" s="146"/>
      <c r="AS74" s="146"/>
      <c r="AT74" s="146"/>
      <c r="AU74" s="146"/>
      <c r="AV74" s="146"/>
      <c r="AW74" s="146"/>
      <c r="AX74" s="146"/>
      <c r="AY74" s="146"/>
      <c r="AZ74" s="146"/>
      <c r="BA74" s="146"/>
      <c r="BB74" s="146"/>
      <c r="BC74" s="146"/>
      <c r="BD74" s="146"/>
      <c r="BE74" s="146"/>
      <c r="BF74" s="146"/>
      <c r="BG74" s="146"/>
      <c r="BH74" s="146"/>
    </row>
    <row r="75" spans="1:60" outlineLevel="1" x14ac:dyDescent="0.2">
      <c r="A75" s="175">
        <v>42</v>
      </c>
      <c r="B75" s="176" t="s">
        <v>192</v>
      </c>
      <c r="C75" s="184" t="s">
        <v>193</v>
      </c>
      <c r="D75" s="177" t="s">
        <v>125</v>
      </c>
      <c r="E75" s="178">
        <v>0.129</v>
      </c>
      <c r="F75" s="179"/>
      <c r="G75" s="180">
        <f>ROUND(E75*F75,2)</f>
        <v>0</v>
      </c>
      <c r="H75" s="157">
        <v>0</v>
      </c>
      <c r="I75" s="156">
        <f>ROUND(E75*H75,2)</f>
        <v>0</v>
      </c>
      <c r="J75" s="157">
        <v>7950</v>
      </c>
      <c r="K75" s="156">
        <f>ROUND(E75*J75,2)</f>
        <v>1025.55</v>
      </c>
      <c r="L75" s="156">
        <v>21</v>
      </c>
      <c r="M75" s="156">
        <f>G75*(1+L75/100)</f>
        <v>0</v>
      </c>
      <c r="N75" s="155">
        <v>0</v>
      </c>
      <c r="O75" s="155">
        <f>ROUND(E75*N75,2)</f>
        <v>0</v>
      </c>
      <c r="P75" s="155">
        <v>0</v>
      </c>
      <c r="Q75" s="155">
        <f>ROUND(E75*P75,2)</f>
        <v>0</v>
      </c>
      <c r="R75" s="156"/>
      <c r="S75" s="156" t="s">
        <v>223</v>
      </c>
      <c r="T75" s="156" t="s">
        <v>223</v>
      </c>
      <c r="U75" s="156">
        <v>21.43</v>
      </c>
      <c r="V75" s="156">
        <f>ROUND(E75*U75,2)</f>
        <v>2.76</v>
      </c>
      <c r="W75" s="156"/>
      <c r="X75" s="156" t="s">
        <v>101</v>
      </c>
      <c r="Y75" s="156" t="s">
        <v>102</v>
      </c>
      <c r="Z75" s="146"/>
      <c r="AA75" s="146"/>
      <c r="AB75" s="146"/>
      <c r="AC75" s="146"/>
      <c r="AD75" s="146"/>
      <c r="AE75" s="146"/>
      <c r="AF75" s="146"/>
      <c r="AG75" s="146" t="s">
        <v>103</v>
      </c>
      <c r="AH75" s="146"/>
      <c r="AI75" s="146"/>
      <c r="AJ75" s="146"/>
      <c r="AK75" s="146"/>
      <c r="AL75" s="146"/>
      <c r="AM75" s="146"/>
      <c r="AN75" s="146"/>
      <c r="AO75" s="146"/>
      <c r="AP75" s="146"/>
      <c r="AQ75" s="146"/>
      <c r="AR75" s="146"/>
      <c r="AS75" s="146"/>
      <c r="AT75" s="146"/>
      <c r="AU75" s="146"/>
      <c r="AV75" s="146"/>
      <c r="AW75" s="146"/>
      <c r="AX75" s="146"/>
      <c r="AY75" s="146"/>
      <c r="AZ75" s="146"/>
      <c r="BA75" s="146"/>
      <c r="BB75" s="146"/>
      <c r="BC75" s="146"/>
      <c r="BD75" s="146"/>
      <c r="BE75" s="146"/>
      <c r="BF75" s="146"/>
      <c r="BG75" s="146"/>
      <c r="BH75" s="146"/>
    </row>
    <row r="76" spans="1:60" outlineLevel="1" x14ac:dyDescent="0.2">
      <c r="A76" s="175">
        <v>43</v>
      </c>
      <c r="B76" s="176" t="s">
        <v>194</v>
      </c>
      <c r="C76" s="184" t="s">
        <v>195</v>
      </c>
      <c r="D76" s="177" t="s">
        <v>136</v>
      </c>
      <c r="E76" s="178">
        <v>1</v>
      </c>
      <c r="F76" s="179"/>
      <c r="G76" s="180">
        <f>ROUND(E76*F76,2)</f>
        <v>0</v>
      </c>
      <c r="H76" s="157">
        <v>1302</v>
      </c>
      <c r="I76" s="156">
        <f>ROUND(E76*H76,2)</f>
        <v>1302</v>
      </c>
      <c r="J76" s="157">
        <v>0</v>
      </c>
      <c r="K76" s="156">
        <f>ROUND(E76*J76,2)</f>
        <v>0</v>
      </c>
      <c r="L76" s="156">
        <v>21</v>
      </c>
      <c r="M76" s="156">
        <f>G76*(1+L76/100)</f>
        <v>0</v>
      </c>
      <c r="N76" s="155">
        <v>5.0000000000000001E-3</v>
      </c>
      <c r="O76" s="155">
        <f>ROUND(E76*N76,2)</f>
        <v>0.01</v>
      </c>
      <c r="P76" s="155">
        <v>0</v>
      </c>
      <c r="Q76" s="155">
        <f>ROUND(E76*P76,2)</f>
        <v>0</v>
      </c>
      <c r="R76" s="156"/>
      <c r="S76" s="156" t="s">
        <v>121</v>
      </c>
      <c r="T76" s="156" t="s">
        <v>122</v>
      </c>
      <c r="U76" s="156">
        <v>0</v>
      </c>
      <c r="V76" s="156">
        <f>ROUND(E76*U76,2)</f>
        <v>0</v>
      </c>
      <c r="W76" s="156"/>
      <c r="X76" s="156" t="s">
        <v>134</v>
      </c>
      <c r="Y76" s="156" t="s">
        <v>102</v>
      </c>
      <c r="Z76" s="146"/>
      <c r="AA76" s="146"/>
      <c r="AB76" s="146"/>
      <c r="AC76" s="146"/>
      <c r="AD76" s="146"/>
      <c r="AE76" s="146"/>
      <c r="AF76" s="146"/>
      <c r="AG76" s="146" t="s">
        <v>135</v>
      </c>
      <c r="AH76" s="146"/>
      <c r="AI76" s="146"/>
      <c r="AJ76" s="146"/>
      <c r="AK76" s="146"/>
      <c r="AL76" s="146"/>
      <c r="AM76" s="146"/>
      <c r="AN76" s="146"/>
      <c r="AO76" s="146"/>
      <c r="AP76" s="146"/>
      <c r="AQ76" s="146"/>
      <c r="AR76" s="146"/>
      <c r="AS76" s="146"/>
      <c r="AT76" s="146"/>
      <c r="AU76" s="146"/>
      <c r="AV76" s="146"/>
      <c r="AW76" s="146"/>
      <c r="AX76" s="146"/>
      <c r="AY76" s="146"/>
      <c r="AZ76" s="146"/>
      <c r="BA76" s="146"/>
      <c r="BB76" s="146"/>
      <c r="BC76" s="146"/>
      <c r="BD76" s="146"/>
      <c r="BE76" s="146"/>
      <c r="BF76" s="146"/>
      <c r="BG76" s="146"/>
      <c r="BH76" s="146"/>
    </row>
    <row r="77" spans="1:60" outlineLevel="1" x14ac:dyDescent="0.2">
      <c r="A77" s="169">
        <v>44</v>
      </c>
      <c r="B77" s="170" t="s">
        <v>196</v>
      </c>
      <c r="C77" s="182" t="s">
        <v>197</v>
      </c>
      <c r="D77" s="171" t="s">
        <v>100</v>
      </c>
      <c r="E77" s="172">
        <f>SUM(E78:E79)</f>
        <v>5.1789999999999994</v>
      </c>
      <c r="F77" s="173"/>
      <c r="G77" s="174">
        <f>ROUND(E77*F77,2)</f>
        <v>0</v>
      </c>
      <c r="H77" s="157">
        <v>49.5</v>
      </c>
      <c r="I77" s="156">
        <f>ROUND(E77*H77,2)</f>
        <v>256.36</v>
      </c>
      <c r="J77" s="157">
        <v>514.5</v>
      </c>
      <c r="K77" s="156">
        <f>ROUND(E77*J77,2)</f>
        <v>2664.6</v>
      </c>
      <c r="L77" s="156">
        <v>21</v>
      </c>
      <c r="M77" s="156">
        <f>G77*(1+L77/100)</f>
        <v>0</v>
      </c>
      <c r="N77" s="155">
        <v>0</v>
      </c>
      <c r="O77" s="155">
        <f>ROUND(E77*N77,2)</f>
        <v>0</v>
      </c>
      <c r="P77" s="155">
        <v>0</v>
      </c>
      <c r="Q77" s="155">
        <f>ROUND(E77*P77,2)</f>
        <v>0</v>
      </c>
      <c r="R77" s="156"/>
      <c r="S77" s="156" t="s">
        <v>223</v>
      </c>
      <c r="T77" s="156" t="s">
        <v>223</v>
      </c>
      <c r="U77" s="156">
        <v>1.2</v>
      </c>
      <c r="V77" s="156">
        <f>ROUND(E77*U77,2)</f>
        <v>6.21</v>
      </c>
      <c r="W77" s="156"/>
      <c r="X77" s="156" t="s">
        <v>101</v>
      </c>
      <c r="Y77" s="156" t="s">
        <v>102</v>
      </c>
      <c r="Z77" s="146"/>
      <c r="AA77" s="146"/>
      <c r="AB77" s="146"/>
      <c r="AC77" s="146"/>
      <c r="AD77" s="146"/>
      <c r="AE77" s="146"/>
      <c r="AF77" s="146"/>
      <c r="AG77" s="146" t="s">
        <v>103</v>
      </c>
      <c r="AH77" s="146"/>
      <c r="AI77" s="146"/>
      <c r="AJ77" s="146"/>
      <c r="AK77" s="146"/>
      <c r="AL77" s="146"/>
      <c r="AM77" s="146"/>
      <c r="AN77" s="146"/>
      <c r="AO77" s="146"/>
      <c r="AP77" s="146"/>
      <c r="AQ77" s="146"/>
      <c r="AR77" s="146"/>
      <c r="AS77" s="146"/>
      <c r="AT77" s="146"/>
      <c r="AU77" s="146"/>
      <c r="AV77" s="146"/>
      <c r="AW77" s="146"/>
      <c r="AX77" s="146"/>
      <c r="AY77" s="146"/>
      <c r="AZ77" s="146"/>
      <c r="BA77" s="146"/>
      <c r="BB77" s="146"/>
      <c r="BC77" s="146"/>
      <c r="BD77" s="146"/>
      <c r="BE77" s="146"/>
      <c r="BF77" s="146"/>
      <c r="BG77" s="146"/>
      <c r="BH77" s="146"/>
    </row>
    <row r="78" spans="1:60" outlineLevel="2" x14ac:dyDescent="0.2">
      <c r="A78" s="153"/>
      <c r="B78" s="154"/>
      <c r="C78" s="183" t="s">
        <v>198</v>
      </c>
      <c r="D78" s="158"/>
      <c r="E78" s="159">
        <v>0.3</v>
      </c>
      <c r="F78" s="156"/>
      <c r="G78" s="156"/>
      <c r="H78" s="156"/>
      <c r="I78" s="156"/>
      <c r="J78" s="156"/>
      <c r="K78" s="156"/>
      <c r="L78" s="156"/>
      <c r="M78" s="156"/>
      <c r="N78" s="155"/>
      <c r="O78" s="155"/>
      <c r="P78" s="155"/>
      <c r="Q78" s="155"/>
      <c r="R78" s="156"/>
      <c r="S78" s="156"/>
      <c r="T78" s="156"/>
      <c r="U78" s="156"/>
      <c r="V78" s="156"/>
      <c r="W78" s="156"/>
      <c r="X78" s="156"/>
      <c r="Y78" s="156"/>
      <c r="Z78" s="146"/>
      <c r="AA78" s="146"/>
      <c r="AB78" s="146"/>
      <c r="AC78" s="146"/>
      <c r="AD78" s="146"/>
      <c r="AE78" s="146"/>
      <c r="AF78" s="146"/>
      <c r="AG78" s="146" t="s">
        <v>104</v>
      </c>
      <c r="AH78" s="146">
        <v>0</v>
      </c>
      <c r="AI78" s="146"/>
      <c r="AJ78" s="146"/>
      <c r="AK78" s="146"/>
      <c r="AL78" s="146"/>
      <c r="AM78" s="146"/>
      <c r="AN78" s="146"/>
      <c r="AO78" s="146"/>
      <c r="AP78" s="146"/>
      <c r="AQ78" s="146"/>
      <c r="AR78" s="146"/>
      <c r="AS78" s="146"/>
      <c r="AT78" s="146"/>
      <c r="AU78" s="146"/>
      <c r="AV78" s="146"/>
      <c r="AW78" s="146"/>
      <c r="AX78" s="146"/>
      <c r="AY78" s="146"/>
      <c r="AZ78" s="146"/>
      <c r="BA78" s="146"/>
      <c r="BB78" s="146"/>
      <c r="BC78" s="146"/>
      <c r="BD78" s="146"/>
      <c r="BE78" s="146"/>
      <c r="BF78" s="146"/>
      <c r="BG78" s="146"/>
      <c r="BH78" s="146"/>
    </row>
    <row r="79" spans="1:60" outlineLevel="3" x14ac:dyDescent="0.2">
      <c r="A79" s="153"/>
      <c r="B79" s="154"/>
      <c r="C79" s="183" t="s">
        <v>222</v>
      </c>
      <c r="D79" s="158"/>
      <c r="E79" s="159">
        <f>287*20*0.85/1000</f>
        <v>4.8789999999999996</v>
      </c>
      <c r="F79" s="156"/>
      <c r="G79" s="156"/>
      <c r="H79" s="156"/>
      <c r="I79" s="156"/>
      <c r="J79" s="156"/>
      <c r="K79" s="156"/>
      <c r="L79" s="156"/>
      <c r="M79" s="156"/>
      <c r="N79" s="155"/>
      <c r="O79" s="155"/>
      <c r="P79" s="155"/>
      <c r="Q79" s="155"/>
      <c r="R79" s="156"/>
      <c r="S79" s="156"/>
      <c r="T79" s="156"/>
      <c r="U79" s="156"/>
      <c r="V79" s="156"/>
      <c r="W79" s="156"/>
      <c r="X79" s="156"/>
      <c r="Y79" s="156"/>
      <c r="Z79" s="146"/>
      <c r="AA79" s="146"/>
      <c r="AB79" s="146"/>
      <c r="AC79" s="146"/>
      <c r="AD79" s="146"/>
      <c r="AE79" s="146"/>
      <c r="AF79" s="146"/>
      <c r="AG79" s="146" t="s">
        <v>104</v>
      </c>
      <c r="AH79" s="146">
        <v>0</v>
      </c>
      <c r="AI79" s="146"/>
      <c r="AJ79" s="146"/>
      <c r="AK79" s="146"/>
      <c r="AL79" s="146"/>
      <c r="AM79" s="146"/>
      <c r="AN79" s="146"/>
      <c r="AO79" s="146"/>
      <c r="AP79" s="146"/>
      <c r="AQ79" s="146"/>
      <c r="AR79" s="146"/>
      <c r="AS79" s="146"/>
      <c r="AT79" s="146"/>
      <c r="AU79" s="146"/>
      <c r="AV79" s="146"/>
      <c r="AW79" s="146"/>
      <c r="AX79" s="146"/>
      <c r="AY79" s="146"/>
      <c r="AZ79" s="146"/>
      <c r="BA79" s="146"/>
      <c r="BB79" s="146"/>
      <c r="BC79" s="146"/>
      <c r="BD79" s="146"/>
      <c r="BE79" s="146"/>
      <c r="BF79" s="146"/>
      <c r="BG79" s="146"/>
      <c r="BH79" s="146"/>
    </row>
    <row r="80" spans="1:60" x14ac:dyDescent="0.2">
      <c r="A80" s="162" t="s">
        <v>96</v>
      </c>
      <c r="B80" s="163" t="s">
        <v>66</v>
      </c>
      <c r="C80" s="181" t="s">
        <v>67</v>
      </c>
      <c r="D80" s="164"/>
      <c r="E80" s="165"/>
      <c r="F80" s="166"/>
      <c r="G80" s="167">
        <f>SUMIF(AG81:AG81,"&lt;&gt;NOR",G81:G81)</f>
        <v>0</v>
      </c>
      <c r="H80" s="161"/>
      <c r="I80" s="161">
        <f>SUM(I81:I81)</f>
        <v>0</v>
      </c>
      <c r="J80" s="161"/>
      <c r="K80" s="161">
        <f>SUM(K81:K81)</f>
        <v>80000</v>
      </c>
      <c r="L80" s="161"/>
      <c r="M80" s="161">
        <f>SUM(M81:M81)</f>
        <v>0</v>
      </c>
      <c r="N80" s="160"/>
      <c r="O80" s="160">
        <f>SUM(O81:O81)</f>
        <v>0</v>
      </c>
      <c r="P80" s="160"/>
      <c r="Q80" s="160">
        <f>SUM(Q81:Q81)</f>
        <v>0</v>
      </c>
      <c r="R80" s="161"/>
      <c r="S80" s="161"/>
      <c r="T80" s="161"/>
      <c r="U80" s="161"/>
      <c r="V80" s="161">
        <f>SUM(V81:V81)</f>
        <v>0</v>
      </c>
      <c r="W80" s="161"/>
      <c r="X80" s="161"/>
      <c r="Y80" s="161"/>
      <c r="AG80" t="s">
        <v>97</v>
      </c>
    </row>
    <row r="81" spans="1:60" outlineLevel="1" x14ac:dyDescent="0.2">
      <c r="A81" s="169">
        <v>45</v>
      </c>
      <c r="B81" s="170" t="s">
        <v>199</v>
      </c>
      <c r="C81" s="182" t="s">
        <v>200</v>
      </c>
      <c r="D81" s="171" t="s">
        <v>201</v>
      </c>
      <c r="E81" s="172">
        <v>1</v>
      </c>
      <c r="F81" s="173"/>
      <c r="G81" s="174">
        <f>ROUND(E81*F81,2)</f>
        <v>0</v>
      </c>
      <c r="H81" s="157">
        <v>0</v>
      </c>
      <c r="I81" s="156">
        <f>ROUND(E81*H81,2)</f>
        <v>0</v>
      </c>
      <c r="J81" s="157">
        <v>80000</v>
      </c>
      <c r="K81" s="156">
        <f>ROUND(E81*J81,2)</f>
        <v>80000</v>
      </c>
      <c r="L81" s="156">
        <v>21</v>
      </c>
      <c r="M81" s="156">
        <f>G81*(1+L81/100)</f>
        <v>0</v>
      </c>
      <c r="N81" s="155">
        <v>0</v>
      </c>
      <c r="O81" s="155">
        <f>ROUND(E81*N81,2)</f>
        <v>0</v>
      </c>
      <c r="P81" s="155">
        <v>0</v>
      </c>
      <c r="Q81" s="155">
        <f>ROUND(E81*P81,2)</f>
        <v>0</v>
      </c>
      <c r="R81" s="156"/>
      <c r="S81" s="156" t="s">
        <v>121</v>
      </c>
      <c r="T81" s="156" t="s">
        <v>122</v>
      </c>
      <c r="U81" s="156">
        <v>0</v>
      </c>
      <c r="V81" s="156">
        <f>ROUND(E81*U81,2)</f>
        <v>0</v>
      </c>
      <c r="W81" s="156"/>
      <c r="X81" s="156" t="s">
        <v>101</v>
      </c>
      <c r="Y81" s="156" t="s">
        <v>102</v>
      </c>
      <c r="Z81" s="146"/>
      <c r="AA81" s="146"/>
      <c r="AB81" s="146"/>
      <c r="AC81" s="146"/>
      <c r="AD81" s="146"/>
      <c r="AE81" s="146"/>
      <c r="AF81" s="146"/>
      <c r="AG81" s="146" t="s">
        <v>103</v>
      </c>
      <c r="AH81" s="146"/>
      <c r="AI81" s="146"/>
      <c r="AJ81" s="146"/>
      <c r="AK81" s="146"/>
      <c r="AL81" s="146"/>
      <c r="AM81" s="146"/>
      <c r="AN81" s="146"/>
      <c r="AO81" s="146"/>
      <c r="AP81" s="146"/>
      <c r="AQ81" s="146"/>
      <c r="AR81" s="146"/>
      <c r="AS81" s="146"/>
      <c r="AT81" s="146"/>
      <c r="AU81" s="146"/>
      <c r="AV81" s="146"/>
      <c r="AW81" s="146"/>
      <c r="AX81" s="146"/>
      <c r="AY81" s="146"/>
      <c r="AZ81" s="146"/>
      <c r="BA81" s="146"/>
      <c r="BB81" s="146"/>
      <c r="BC81" s="146"/>
      <c r="BD81" s="146"/>
      <c r="BE81" s="146"/>
      <c r="BF81" s="146"/>
      <c r="BG81" s="146"/>
      <c r="BH81" s="146"/>
    </row>
    <row r="82" spans="1:60" x14ac:dyDescent="0.2">
      <c r="A82" s="3"/>
      <c r="B82" s="4"/>
      <c r="C82" s="185"/>
      <c r="D82" s="6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AE82">
        <v>15</v>
      </c>
      <c r="AF82">
        <v>21</v>
      </c>
      <c r="AG82" t="s">
        <v>82</v>
      </c>
    </row>
    <row r="83" spans="1:60" x14ac:dyDescent="0.2">
      <c r="A83" s="149"/>
      <c r="B83" s="150" t="s">
        <v>31</v>
      </c>
      <c r="C83" s="186"/>
      <c r="D83" s="151"/>
      <c r="E83" s="152"/>
      <c r="F83" s="152"/>
      <c r="G83" s="168">
        <f>G8+G18+G30+G52+G80</f>
        <v>0</v>
      </c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AE83">
        <f>SUMIF(L7:L81,AE82,G7:G81)</f>
        <v>0</v>
      </c>
      <c r="AF83">
        <f>SUMIF(L7:L81,AF82,G7:G81)</f>
        <v>0</v>
      </c>
      <c r="AG83" t="s">
        <v>202</v>
      </c>
    </row>
    <row r="84" spans="1:60" x14ac:dyDescent="0.2">
      <c r="A84" s="3"/>
      <c r="B84" s="4"/>
      <c r="C84" s="185"/>
      <c r="D84" s="6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60" x14ac:dyDescent="0.2">
      <c r="A85" s="3"/>
      <c r="B85" s="4"/>
      <c r="C85" s="185"/>
      <c r="D85" s="6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60" x14ac:dyDescent="0.2">
      <c r="A86" s="274" t="s">
        <v>203</v>
      </c>
      <c r="B86" s="274"/>
      <c r="C86" s="275"/>
      <c r="D86" s="6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60" x14ac:dyDescent="0.2">
      <c r="A87" s="255"/>
      <c r="B87" s="256"/>
      <c r="C87" s="257"/>
      <c r="D87" s="256"/>
      <c r="E87" s="256"/>
      <c r="F87" s="256"/>
      <c r="G87" s="258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AG87" t="s">
        <v>204</v>
      </c>
    </row>
    <row r="88" spans="1:60" x14ac:dyDescent="0.2">
      <c r="A88" s="259"/>
      <c r="B88" s="260"/>
      <c r="C88" s="261"/>
      <c r="D88" s="260"/>
      <c r="E88" s="260"/>
      <c r="F88" s="260"/>
      <c r="G88" s="262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60" x14ac:dyDescent="0.2">
      <c r="A89" s="259"/>
      <c r="B89" s="260"/>
      <c r="C89" s="261"/>
      <c r="D89" s="260"/>
      <c r="E89" s="260"/>
      <c r="F89" s="260"/>
      <c r="G89" s="262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60" x14ac:dyDescent="0.2">
      <c r="A90" s="259"/>
      <c r="B90" s="260"/>
      <c r="C90" s="261"/>
      <c r="D90" s="260"/>
      <c r="E90" s="260"/>
      <c r="F90" s="260"/>
      <c r="G90" s="262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60" x14ac:dyDescent="0.2">
      <c r="A91" s="263"/>
      <c r="B91" s="264"/>
      <c r="C91" s="265"/>
      <c r="D91" s="264"/>
      <c r="E91" s="264"/>
      <c r="F91" s="264"/>
      <c r="G91" s="266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60" x14ac:dyDescent="0.2">
      <c r="A92" s="3"/>
      <c r="B92" s="4"/>
      <c r="C92" s="185"/>
      <c r="D92" s="6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60" x14ac:dyDescent="0.2">
      <c r="C93" s="187"/>
      <c r="D93" s="10"/>
      <c r="AG93" t="s">
        <v>205</v>
      </c>
    </row>
    <row r="94" spans="1:60" x14ac:dyDescent="0.2">
      <c r="D94" s="10"/>
    </row>
    <row r="95" spans="1:60" x14ac:dyDescent="0.2">
      <c r="D95" s="10"/>
    </row>
    <row r="96" spans="1:60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</sheetData>
  <sheetProtection algorithmName="SHA-512" hashValue="ihnpB2GZqdwdrlG7L0PWAGtVkdeqlT8EDD34qHayCzTp8PyEIWTnLOEsu/zujR9f5ZBtGOnAECLL3+QTeySivA==" saltValue="1Ae5O6T4qAP5ajXn4U7xaw==" spinCount="100000" sheet="1" objects="1" scenarios="1"/>
  <mergeCells count="6">
    <mergeCell ref="A87:G91"/>
    <mergeCell ref="A1:G1"/>
    <mergeCell ref="C2:G2"/>
    <mergeCell ref="C3:G3"/>
    <mergeCell ref="C4:G4"/>
    <mergeCell ref="A86:C86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SO 32 SO 32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32 SO 32 Pol'!Názvy_tisku</vt:lpstr>
      <vt:lpstr>oadresa</vt:lpstr>
      <vt:lpstr>Stavba!Objednatel</vt:lpstr>
      <vt:lpstr>Stavba!Objekt</vt:lpstr>
      <vt:lpstr>'SO 32 SO 32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Libuse</dc:creator>
  <cp:lastModifiedBy>Nevoralová Jana, Ing.</cp:lastModifiedBy>
  <cp:lastPrinted>2019-03-19T12:27:02Z</cp:lastPrinted>
  <dcterms:created xsi:type="dcterms:W3CDTF">2009-04-08T07:15:50Z</dcterms:created>
  <dcterms:modified xsi:type="dcterms:W3CDTF">2023-11-21T11:33:42Z</dcterms:modified>
</cp:coreProperties>
</file>