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Investice\Investiční akce\akce 2021\Polanka\Zadavaci_rizeni_2023_areal\03_ZD\02_Soupis_stavebnich_praci_dodavek_a_sluzeb\"/>
    </mc:Choice>
  </mc:AlternateContent>
  <bookViews>
    <workbookView xWindow="-105" yWindow="-105" windowWidth="23250" windowHeight="12450"/>
  </bookViews>
  <sheets>
    <sheet name="Stavba" sheetId="1" r:id="rId1"/>
    <sheet name="VzorPolozky" sheetId="10" state="hidden" r:id="rId2"/>
    <sheet name="VRN 0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'VRN 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0">Stavba!$A$1:$J$57</definedName>
    <definedName name="_xlnm.Print_Area" localSheetId="2">'VRN 01 Pol'!$A$1:$Y$55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2" i="12" l="1"/>
  <c r="BA39" i="12"/>
  <c r="BA33" i="12"/>
  <c r="BA31" i="12"/>
  <c r="BA27" i="12"/>
  <c r="BA25" i="12"/>
  <c r="BA21" i="12"/>
  <c r="BA13" i="12"/>
  <c r="BA10" i="12"/>
  <c r="G9" i="12"/>
  <c r="M9" i="12" s="1"/>
  <c r="I9" i="12"/>
  <c r="K9" i="12"/>
  <c r="O9" i="12"/>
  <c r="Q9" i="12"/>
  <c r="V9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7" i="12"/>
  <c r="M17" i="12" s="1"/>
  <c r="M16" i="12" s="1"/>
  <c r="I17" i="12"/>
  <c r="I16" i="12" s="1"/>
  <c r="K17" i="12"/>
  <c r="K16" i="12" s="1"/>
  <c r="O17" i="12"/>
  <c r="O16" i="12" s="1"/>
  <c r="Q17" i="12"/>
  <c r="Q16" i="12" s="1"/>
  <c r="V17" i="12"/>
  <c r="V16" i="12" s="1"/>
  <c r="G20" i="12"/>
  <c r="M20" i="12" s="1"/>
  <c r="I20" i="12"/>
  <c r="K20" i="12"/>
  <c r="O20" i="12"/>
  <c r="Q20" i="12"/>
  <c r="V20" i="12"/>
  <c r="G22" i="12"/>
  <c r="M22" i="12" s="1"/>
  <c r="I22" i="12"/>
  <c r="K22" i="12"/>
  <c r="O22" i="12"/>
  <c r="Q22" i="12"/>
  <c r="V22" i="12"/>
  <c r="G24" i="12"/>
  <c r="M24" i="12" s="1"/>
  <c r="I24" i="12"/>
  <c r="K24" i="12"/>
  <c r="O24" i="12"/>
  <c r="Q24" i="12"/>
  <c r="V24" i="12"/>
  <c r="G26" i="12"/>
  <c r="M26" i="12" s="1"/>
  <c r="I26" i="12"/>
  <c r="K26" i="12"/>
  <c r="O26" i="12"/>
  <c r="Q26" i="12"/>
  <c r="V26" i="12"/>
  <c r="G28" i="12"/>
  <c r="M28" i="12" s="1"/>
  <c r="I28" i="12"/>
  <c r="K28" i="12"/>
  <c r="O28" i="12"/>
  <c r="Q28" i="12"/>
  <c r="V28" i="12"/>
  <c r="G30" i="12"/>
  <c r="M30" i="12" s="1"/>
  <c r="I30" i="12"/>
  <c r="K30" i="12"/>
  <c r="O30" i="12"/>
  <c r="Q30" i="12"/>
  <c r="V30" i="12"/>
  <c r="G32" i="12"/>
  <c r="M32" i="12" s="1"/>
  <c r="I32" i="12"/>
  <c r="K32" i="12"/>
  <c r="O32" i="12"/>
  <c r="Q32" i="12"/>
  <c r="V32" i="12"/>
  <c r="G34" i="12"/>
  <c r="M34" i="12" s="1"/>
  <c r="I34" i="12"/>
  <c r="K34" i="12"/>
  <c r="O34" i="12"/>
  <c r="Q34" i="12"/>
  <c r="V34" i="12"/>
  <c r="G38" i="12"/>
  <c r="M38" i="12" s="1"/>
  <c r="I38" i="12"/>
  <c r="K38" i="12"/>
  <c r="O38" i="12"/>
  <c r="Q38" i="12"/>
  <c r="V38" i="12"/>
  <c r="G41" i="12"/>
  <c r="M41" i="12" s="1"/>
  <c r="I41" i="12"/>
  <c r="K41" i="12"/>
  <c r="O41" i="12"/>
  <c r="Q41" i="12"/>
  <c r="V41" i="12"/>
  <c r="G43" i="12"/>
  <c r="M43" i="12" s="1"/>
  <c r="I43" i="12"/>
  <c r="K43" i="12"/>
  <c r="O43" i="12"/>
  <c r="Q43" i="12"/>
  <c r="V43" i="12"/>
  <c r="AE45" i="12"/>
  <c r="F40" i="1" s="1"/>
  <c r="I20" i="1"/>
  <c r="I18" i="1"/>
  <c r="I17" i="1"/>
  <c r="I16" i="1"/>
  <c r="J28" i="1"/>
  <c r="J26" i="1"/>
  <c r="G38" i="1"/>
  <c r="F38" i="1"/>
  <c r="J23" i="1"/>
  <c r="J24" i="1"/>
  <c r="J25" i="1"/>
  <c r="J27" i="1"/>
  <c r="E24" i="1"/>
  <c r="E26" i="1"/>
  <c r="G8" i="12" l="1"/>
  <c r="I52" i="1" s="1"/>
  <c r="G16" i="12"/>
  <c r="I53" i="1" s="1"/>
  <c r="K37" i="12"/>
  <c r="G29" i="12"/>
  <c r="I55" i="1" s="1"/>
  <c r="Q29" i="12"/>
  <c r="G19" i="12"/>
  <c r="I54" i="1" s="1"/>
  <c r="I37" i="12"/>
  <c r="O37" i="12"/>
  <c r="V29" i="12"/>
  <c r="Q37" i="12"/>
  <c r="I29" i="12"/>
  <c r="V8" i="12"/>
  <c r="O29" i="12"/>
  <c r="Q8" i="12"/>
  <c r="Q19" i="12"/>
  <c r="K19" i="12"/>
  <c r="I19" i="12"/>
  <c r="O8" i="12"/>
  <c r="K8" i="12"/>
  <c r="I8" i="12"/>
  <c r="V37" i="12"/>
  <c r="K29" i="12"/>
  <c r="V19" i="12"/>
  <c r="O19" i="12"/>
  <c r="M8" i="12"/>
  <c r="G37" i="12"/>
  <c r="I56" i="1" s="1"/>
  <c r="AF45" i="12"/>
  <c r="G40" i="1" s="1"/>
  <c r="H40" i="1" s="1"/>
  <c r="I40" i="1" s="1"/>
  <c r="F41" i="1"/>
  <c r="F39" i="1"/>
  <c r="M29" i="12"/>
  <c r="M37" i="12"/>
  <c r="M19" i="12"/>
  <c r="I19" i="1" l="1"/>
  <c r="I21" i="1" s="1"/>
  <c r="G25" i="1" s="1"/>
  <c r="G45" i="12"/>
  <c r="I57" i="1"/>
  <c r="J54" i="1" s="1"/>
  <c r="G39" i="1"/>
  <c r="G42" i="1" s="1"/>
  <c r="G41" i="1"/>
  <c r="H41" i="1" s="1"/>
  <c r="I41" i="1" s="1"/>
  <c r="F42" i="1"/>
  <c r="A25" i="1" l="1"/>
  <c r="A26" i="1" s="1"/>
  <c r="H39" i="1"/>
  <c r="I39" i="1" s="1"/>
  <c r="I42" i="1" s="1"/>
  <c r="J56" i="1"/>
  <c r="J55" i="1"/>
  <c r="J52" i="1"/>
  <c r="J53" i="1"/>
  <c r="G28" i="1"/>
  <c r="G23" i="1"/>
  <c r="A23" i="1" s="1"/>
  <c r="A24" i="1" s="1"/>
  <c r="H42" i="1" l="1"/>
  <c r="G26" i="1"/>
  <c r="J57" i="1"/>
  <c r="G24" i="1"/>
  <c r="J39" i="1"/>
  <c r="J40" i="1"/>
  <c r="J41" i="1"/>
  <c r="J42" i="1" l="1"/>
  <c r="A27" i="1"/>
  <c r="A29" i="1" s="1"/>
  <c r="G29" i="1" l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Libuse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<sst xmlns="http://schemas.openxmlformats.org/spreadsheetml/2006/main" count="324" uniqueCount="161">
  <si>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</si>
  <si>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</si>
  <si>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</si>
  <si>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</si>
  <si>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</si>
  <si>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</si>
  <si>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</si>
  <si>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</si>
  <si>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</si>
  <si>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</si>
  <si>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</si>
  <si>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</si>
  <si>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</si>
  <si>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</si>
  <si>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</si>
  <si>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</si>
  <si>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</si>
  <si>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</si>
  <si>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</si>
  <si>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</si>
  <si>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</si>
  <si>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</si>
  <si>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</si>
  <si>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</si>
  <si>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</si>
  <si>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</si>
  <si>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</si>
  <si>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</si>
  <si>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</si>
  <si>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</si>
  <si>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</si>
  <si>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</si>
  <si>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</si>
  <si>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</si>
  <si>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</si>
  <si>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</si>
  <si>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</si>
  <si>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</si>
  <si>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</si>
  <si>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</si>
  <si>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</si>
  <si>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01</t>
  </si>
  <si>
    <t>Vedlejší rozpočtové náklady</t>
  </si>
  <si>
    <t>VRN</t>
  </si>
  <si>
    <t>VEDLEJŠÍ ROZPOČTOVÉ NÁKLADY</t>
  </si>
  <si>
    <t>Objekt:</t>
  </si>
  <si>
    <t>Rozpočet:</t>
  </si>
  <si>
    <t>Rekonstrukce a rozvoj koupaliště Polanka</t>
  </si>
  <si>
    <t>Stavba</t>
  </si>
  <si>
    <t>Celkem za stavbu</t>
  </si>
  <si>
    <t>CZK</t>
  </si>
  <si>
    <t>#POPS</t>
  </si>
  <si>
    <t>Popis stavby: VRN - Rekonstrukce a rozvoj koupaliště Polanka</t>
  </si>
  <si>
    <t>#POPO</t>
  </si>
  <si>
    <t>Popis objektu: VRN - VEDLEJŠÍ ROZPOČTOVÉ NÁKLADY</t>
  </si>
  <si>
    <t>#POPR</t>
  </si>
  <si>
    <t>Popis rozpočtu: 01 - Vedlejší rozpočtové náklady</t>
  </si>
  <si>
    <t>Rekapitulace dílů</t>
  </si>
  <si>
    <t>Typ dílu</t>
  </si>
  <si>
    <t>VRN1</t>
  </si>
  <si>
    <t>Průzkumné, geodetické a projektové náklady</t>
  </si>
  <si>
    <t>VN</t>
  </si>
  <si>
    <t>VRN2</t>
  </si>
  <si>
    <t>Zařízení staveniště</t>
  </si>
  <si>
    <t>VRN3</t>
  </si>
  <si>
    <t>Inženýrská činnost</t>
  </si>
  <si>
    <t>VRN4</t>
  </si>
  <si>
    <t>Provozní a územní vlivy</t>
  </si>
  <si>
    <t>VRN5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</si>
  <si>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</si>
  <si>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</si>
  <si>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</si>
  <si>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</si>
  <si>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</si>
  <si>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</si>
  <si>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</si>
  <si>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</si>
  <si>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</si>
  <si>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</si>
  <si>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</si>
  <si>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</si>
  <si>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</si>
  <si>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</si>
  <si>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</si>
  <si>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</si>
  <si>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</si>
  <si>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</si>
  <si>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</si>
  <si>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</si>
  <si>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</si>
  <si>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</si>
  <si>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</si>
  <si>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</si>
  <si>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</si>
  <si>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</si>
  <si>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</si>
  <si>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</si>
  <si>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</si>
  <si>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00411 R</t>
  </si>
  <si>
    <t>Přípravné a průzkumné služby či práce</t>
  </si>
  <si>
    <t>Soubor</t>
  </si>
  <si>
    <t>RTS 23/ I</t>
  </si>
  <si>
    <t>Indiv</t>
  </si>
  <si>
    <t>Běžná</t>
  </si>
  <si>
    <t>POL99_8</t>
  </si>
  <si>
    <t>Náklady dodavatele vyplývající z povinností dodavatele stanovených obchodními podmínkami před zahájením stavebních prací. Tato skupina zahrnuje zejména náklady na přípravné činnosti.</t>
  </si>
  <si>
    <t>POP</t>
  </si>
  <si>
    <t>00511 R</t>
  </si>
  <si>
    <t xml:space="preserve">Geodetické práce </t>
  </si>
  <si>
    <t>005241010R</t>
  </si>
  <si>
    <t>Dokumentace skutečného provedení stavby</t>
  </si>
  <si>
    <t>Náklady na vyhotovení dokumentace skutečného provedení stavby a její předání objednateli v požadované formě a požadovaném počtu.</t>
  </si>
  <si>
    <t>0052R</t>
  </si>
  <si>
    <t>Dílenská dokumentace (výrobní dokumentace)</t>
  </si>
  <si>
    <t>soubor</t>
  </si>
  <si>
    <t>Vlastní</t>
  </si>
  <si>
    <t>0054R</t>
  </si>
  <si>
    <t>Provozní dokumentace celého areálu</t>
  </si>
  <si>
    <t>Práce</t>
  </si>
  <si>
    <t>POL1_</t>
  </si>
  <si>
    <t>005121 R</t>
  </si>
  <si>
    <t>00512 R</t>
  </si>
  <si>
    <t xml:space="preserve">Kompletační činnost </t>
  </si>
  <si>
    <t>Náklady zhotovitele související se zajištěním a provedením kompletního díla dle PD a souvisejících podkladů</t>
  </si>
  <si>
    <t>005124010R</t>
  </si>
  <si>
    <t>005211080R</t>
  </si>
  <si>
    <t xml:space="preserve">Bezpečnostní a hygienická opatření na staveništi 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</si>
  <si>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</si>
  <si>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</si>
  <si>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</si>
  <si>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00525R</t>
  </si>
  <si>
    <t>005211020R</t>
  </si>
  <si>
    <t>Ochrana stávaj. inženýrských sítí na staveništi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</si>
  <si>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</si>
  <si>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005211030R</t>
  </si>
  <si>
    <t xml:space="preserve">Dočasná dopravní opatření </t>
  </si>
  <si>
    <t>005R</t>
  </si>
  <si>
    <t>Mimostaveništní doprava</t>
  </si>
  <si>
    <t>005231030R</t>
  </si>
  <si>
    <t>Náklady zhotovitele na účast na zkušebním provozu včetně všech rizik vyplývajících z nutnosti zásahu či úprav zkoušeného zařízení.</t>
  </si>
  <si>
    <t>00527R</t>
  </si>
  <si>
    <t>Nakládání s odpady</t>
  </si>
  <si>
    <t>00530R</t>
  </si>
  <si>
    <t>SUM</t>
  </si>
  <si>
    <t>Poznámky uchazeče k zadání</t>
  </si>
  <si>
    <t>POPUZIV</t>
  </si>
  <si>
    <t>END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</si>
  <si>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 a BOZP. Zajištění bezpečného pohybu osob v okolí areálu po dobu výstavby. Oplocení pro zajištění koridoru pro bezpečný pohyb osob</t>
  </si>
  <si>
    <t>Zajištění podkladů pro vydání rozhodnutí o zkušebním provozu a kolaudačního rozhodnutí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</si>
  <si>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 Náklady spojené s užíváním nebo záborem pozemku.</t>
  </si>
  <si>
    <t>Náklady na zaškolení (po dobu zkušeního provozu)</t>
  </si>
  <si>
    <t>VMS Projekt s.r.o.</t>
  </si>
  <si>
    <t>Systém centrálního klíče</t>
  </si>
  <si>
    <t>00537R</t>
  </si>
  <si>
    <t xml:space="preserve">Zařízení staveniště </t>
  </si>
  <si>
    <t xml:space="preserve">Koordinační činnost, koordinaci s ostatními navazujícími stavbami </t>
  </si>
  <si>
    <t>Koordinace stavebních a technologických dodávek stavby, dále koordinace s dalšími probíhajícími investičními akcemi  (ČS Polanka Třebíč – investor VODOVODY A KANALIZACE, přeložka vzdušného vedení a úprava trafostanice – investor EG.D, a. s., Revitalizace veřejných ploch u plaveckého areálu na Polance, Třebíč – investor město Třebíč, Lávka na Polance, Třebíč – investor město Třebíč, Fotovoltaická výrobna na střeše SO 10 Provozní objekt – investor město Třebíč). Položka dále obsahuje vybudování pěšího koridoru přes areál koupaliště z mobilního oplocení (o celkové délce mobilního oplocení 361 m).</t>
  </si>
  <si>
    <t xml:space="preserve">Zkušební provoz </t>
  </si>
  <si>
    <t xml:space="preserve">Položka obsahuje náklady na "ztížené dopravní podmínky". Položka zahrnuje náklady na pasportizaci přístupových komunikací a náklady na případné opravy vyplývající z jejich poškození oproti původnímu stavu - viz. zásady organizace výstavby a plán organizace dopravy. Zhotovitel dále zajistí pasportizaci stavebně technického a statického stavu sousedních objektů (tj. objektů v blízkosti komunikace ul. Za Plovárnou, ul. Vítězslava Nezvala a ul. Polanka, které by mohly být ovlivněny otřesy způsobenými projíždějící technikou zhotovitele), před zahájením stavebních prací a po dokončení stavebních prací (fotodokumentace všech fasád, fotodokumentace všech existujících poruch a trhlin s vyznačením šířky trhlin, popis objektu, popis nosných konstrukcí a vodorovného ztužení objektu). Zpracovanou pasportizaci předá zhotovitel objednateli před zahájením bouracích a výkopových prací. Pasportizaci po dokončení stavebních prací předá zhotovitel objednateli při předání stavby. Pasportizace musí být náležitě zpracována a časově definována, po dokončení stavebních prací musí pasportizace obsahovat souhlas vlastníků s převzetím konečného stavu. </t>
  </si>
  <si>
    <t>Veškeré náklady spojené s vybudováním, provozem a odstraněním zařízení staveniště. V položce je zahrnut případný přesun materiálu malými vozidly ze zařízení staveniště z parkoviště za mostem,  případně autojeřáb v prostoru staveniště pro stavební práce pro které je využití autojeřábu nutné (např. přemístnění zámečnických výrobků, ocelové lávky, bazénů a dalších zařízení). Položka zahrnuje případnou překládku  materiálu na menší dopravní prostředek v horní části ulice Za Plovárnou. Položka dále obsahuje ochranu dřevěné konstrukce stávajícího mostu.</t>
  </si>
  <si>
    <t>Komplexní odzkoušení zařízení celého objektu (dle obchodních podmínek). Položka obsahuje napuštění bazénů, zprovoznění technologií, náklady na energie po dobu zkušebního provozu, veškeré potřebné provozní náplně, kapaliny a plyny, vodu pro akumulační jímky (plavecký + skokanský bazén vč. akumulace - 1435 m3 vody, víceúčelový bazén vč. akumulace - 558 m3 vody, Dětský bazén I + dojezdový bazén + dětský bazén II vč. akumulace - 254 m3 vody), zátopovou zkoušku nerezových van.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</si>
</sst>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rgb="FF00B05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4" fontId="3" fillId="2" borderId="39" xfId="0" applyNumberFormat="1" applyFont="1" applyFill="1" applyBorder="1" applyAlignment="1">
      <alignment vertical="center"/>
    </xf>
    <xf numFmtId="164" fontId="3" fillId="0" borderId="35" xfId="0" applyNumberFormat="1" applyFont="1" applyBorder="1" applyAlignment="1">
      <alignment vertical="center"/>
    </xf>
    <xf numFmtId="164" fontId="3" fillId="2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165" fontId="5" fillId="2" borderId="0" xfId="0" applyNumberFormat="1" applyFont="1" applyFill="1" applyAlignment="1">
      <alignment vertical="top" shrinkToFit="1"/>
    </xf>
    <xf numFmtId="4" fontId="5" fillId="2" borderId="0" xfId="0" applyNumberFormat="1" applyFont="1" applyFill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5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7" fillId="0" borderId="0" xfId="0" applyFont="1" applyAlignment="1">
      <alignment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1" fillId="0" borderId="15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vertical="center"/>
    </xf>
    <xf numFmtId="0" fontId="16" fillId="0" borderId="29" xfId="0" applyFont="1" applyBorder="1" applyAlignment="1">
      <alignment vertical="top"/>
    </xf>
    <xf numFmtId="49" fontId="16" fillId="0" borderId="18" xfId="0" applyNumberFormat="1" applyFont="1" applyBorder="1" applyAlignment="1">
      <alignment vertical="top"/>
    </xf>
    <xf numFmtId="49" fontId="16" fillId="0" borderId="18" xfId="0" applyNumberFormat="1" applyFont="1" applyBorder="1" applyAlignment="1">
      <alignment horizontal="left" vertical="top" wrapText="1"/>
    </xf>
    <xf numFmtId="0" fontId="16" fillId="0" borderId="18" xfId="0" applyFont="1" applyBorder="1" applyAlignment="1">
      <alignment horizontal="center" vertical="top" shrinkToFit="1"/>
    </xf>
    <xf numFmtId="165" fontId="16" fillId="0" borderId="18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5" borderId="18" xfId="0" applyNumberFormat="1" applyFont="1" applyFill="1" applyBorder="1" applyAlignment="1" applyProtection="1">
      <alignment vertical="top" shrinkToFi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5" fillId="0" borderId="18" xfId="0" applyFont="1" applyBorder="1" applyAlignment="1">
      <alignment horizontal="center" vertical="top" wrapText="1"/>
    </xf>
    <xf numFmtId="0" fontId="8" fillId="0" borderId="18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18" fillId="5" borderId="0" xfId="0" applyFont="1" applyFill="1" applyAlignment="1">
      <alignment horizontal="left" vertical="top" wrapText="1"/>
    </xf>
    <xf numFmtId="0" fontId="18" fillId="5" borderId="0" xfId="0" applyFont="1" applyFill="1" applyAlignment="1">
      <alignment vertical="top" wrapText="1"/>
    </xf>
    <xf numFmtId="0" fontId="18" fillId="5" borderId="18" xfId="0" applyFont="1" applyFill="1" applyBorder="1" applyAlignment="1">
      <alignment horizontal="left" vertical="top" wrapText="1"/>
    </xf>
    <xf numFmtId="0" fontId="18" fillId="5" borderId="18" xfId="0" applyFont="1" applyFill="1" applyBorder="1" applyAlignment="1">
      <alignment vertical="top" wrapTex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18" fillId="5" borderId="37" xfId="0" applyFont="1" applyFill="1" applyBorder="1" applyAlignment="1">
      <alignment horizontal="left" vertical="top" wrapTex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abSelected="1" topLeftCell="B14" zoomScaleNormal="100" zoomScaleSheetLayoutView="75" workbookViewId="0">
      <selection activeCell="G20" sqref="G20:H20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27" t="s">
        <v>4</v>
      </c>
      <c r="C1" s="228"/>
      <c r="D1" s="228"/>
      <c r="E1" s="228"/>
      <c r="F1" s="228"/>
      <c r="G1" s="228"/>
      <c r="H1" s="228"/>
      <c r="I1" s="228"/>
      <c r="J1" s="229"/>
    </row>
    <row r="2" spans="1:15" ht="36" customHeight="1" x14ac:dyDescent="0.2">
      <c r="A2" s="2"/>
      <c r="B2" s="75" t="s">
        <v>24</v>
      </c>
      <c r="C2" s="76"/>
      <c r="D2" s="77" t="s">
        <v>43</v>
      </c>
      <c r="E2" s="233" t="s">
        <v>47</v>
      </c>
      <c r="F2" s="234"/>
      <c r="G2" s="234"/>
      <c r="H2" s="234"/>
      <c r="I2" s="234"/>
      <c r="J2" s="235"/>
      <c r="O2" s="1"/>
    </row>
    <row r="3" spans="1:15" ht="27" customHeight="1" x14ac:dyDescent="0.2">
      <c r="A3" s="2"/>
      <c r="B3" s="78" t="s">
        <v>45</v>
      </c>
      <c r="C3" s="76"/>
      <c r="D3" s="79" t="s">
        <v>43</v>
      </c>
      <c r="E3" s="236" t="s">
        <v>44</v>
      </c>
      <c r="F3" s="237"/>
      <c r="G3" s="237"/>
      <c r="H3" s="237"/>
      <c r="I3" s="237"/>
      <c r="J3" s="238"/>
    </row>
    <row r="4" spans="1:15" ht="23.25" customHeight="1" x14ac:dyDescent="0.2">
      <c r="A4" s="74">
        <v>1200</v>
      </c>
      <c r="B4" s="80" t="s">
        <v>46</v>
      </c>
      <c r="C4" s="81"/>
      <c r="D4" s="82" t="s">
        <v>41</v>
      </c>
      <c r="E4" s="245" t="s">
        <v>42</v>
      </c>
      <c r="F4" s="246"/>
      <c r="G4" s="246"/>
      <c r="H4" s="246"/>
      <c r="I4" s="246"/>
      <c r="J4" s="247"/>
    </row>
    <row r="5" spans="1:15" ht="24" customHeight="1" x14ac:dyDescent="0.2">
      <c r="A5" s="2"/>
      <c r="B5" s="31" t="s">
        <v>23</v>
      </c>
      <c r="D5" s="219"/>
      <c r="E5" s="220"/>
      <c r="F5" s="220"/>
      <c r="G5" s="220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21"/>
      <c r="E6" s="222"/>
      <c r="F6" s="222"/>
      <c r="G6" s="222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23"/>
      <c r="F7" s="224"/>
      <c r="G7" s="224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40"/>
      <c r="E11" s="240"/>
      <c r="F11" s="240"/>
      <c r="G11" s="240"/>
      <c r="H11" s="18" t="s">
        <v>40</v>
      </c>
      <c r="I11" s="83"/>
      <c r="J11" s="8"/>
    </row>
    <row r="12" spans="1:15" ht="15.75" customHeight="1" x14ac:dyDescent="0.2">
      <c r="A12" s="2"/>
      <c r="B12" s="28"/>
      <c r="C12" s="55"/>
      <c r="D12" s="244"/>
      <c r="E12" s="244"/>
      <c r="F12" s="244"/>
      <c r="G12" s="244"/>
      <c r="H12" s="18" t="s">
        <v>36</v>
      </c>
      <c r="I12" s="83"/>
      <c r="J12" s="8"/>
    </row>
    <row r="13" spans="1:15" ht="15.75" customHeight="1" x14ac:dyDescent="0.2">
      <c r="A13" s="2"/>
      <c r="B13" s="29"/>
      <c r="C13" s="56"/>
      <c r="D13" s="84"/>
      <c r="E13" s="217"/>
      <c r="F13" s="218"/>
      <c r="G13" s="218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225" t="s">
        <v>151</v>
      </c>
      <c r="E14" s="226"/>
      <c r="F14" s="226"/>
      <c r="G14" s="226"/>
      <c r="H14" s="45"/>
      <c r="I14" s="44"/>
      <c r="J14" s="46"/>
    </row>
    <row r="15" spans="1:15" ht="32.25" customHeight="1" x14ac:dyDescent="0.2">
      <c r="A15" s="2"/>
      <c r="B15" s="35" t="s">
        <v>34</v>
      </c>
      <c r="C15" s="59"/>
      <c r="D15" s="54"/>
      <c r="E15" s="239"/>
      <c r="F15" s="239"/>
      <c r="G15" s="241"/>
      <c r="H15" s="241"/>
      <c r="I15" s="14" t="s">
        <v>31</v>
      </c>
      <c r="J15" s="34"/>
    </row>
    <row r="16" spans="1:15" ht="23.25" customHeight="1" x14ac:dyDescent="0.2">
      <c r="A16" s="137" t="s">
        <v>26</v>
      </c>
      <c r="B16" s="38" t="s">
        <v>26</v>
      </c>
      <c r="C16" s="60"/>
      <c r="D16" s="61"/>
      <c r="E16" s="209"/>
      <c r="F16" s="210"/>
      <c r="G16" s="209"/>
      <c r="H16" s="210"/>
      <c r="I16" s="187">
        <f>SUMIF(F52:F56,A16,I52:I56)+SUMIF(F52:F56,"PSU",I52:I56)</f>
        <v>0</v>
      </c>
      <c r="J16" s="188"/>
    </row>
    <row r="17" spans="1:10" ht="23.25" customHeight="1" x14ac:dyDescent="0.2">
      <c r="A17" s="137" t="s">
        <v>27</v>
      </c>
      <c r="B17" s="38" t="s">
        <v>27</v>
      </c>
      <c r="C17" s="60"/>
      <c r="D17" s="61"/>
      <c r="E17" s="209"/>
      <c r="F17" s="210"/>
      <c r="G17" s="209"/>
      <c r="H17" s="210"/>
      <c r="I17" s="187">
        <f>SUMIF(F52:F56,A17,I52:I56)</f>
        <v>0</v>
      </c>
      <c r="J17" s="188"/>
    </row>
    <row r="18" spans="1:10" ht="23.25" customHeight="1" x14ac:dyDescent="0.2">
      <c r="A18" s="137" t="s">
        <v>28</v>
      </c>
      <c r="B18" s="38" t="s">
        <v>28</v>
      </c>
      <c r="C18" s="60"/>
      <c r="D18" s="61"/>
      <c r="E18" s="209"/>
      <c r="F18" s="210"/>
      <c r="G18" s="209"/>
      <c r="H18" s="210"/>
      <c r="I18" s="187">
        <f>SUMIF(F52:F56,A18,I52:I56)</f>
        <v>0</v>
      </c>
      <c r="J18" s="188"/>
    </row>
    <row r="19" spans="1:10" ht="23.25" customHeight="1" x14ac:dyDescent="0.2">
      <c r="A19" s="137" t="s">
        <v>61</v>
      </c>
      <c r="B19" s="38" t="s">
        <v>29</v>
      </c>
      <c r="C19" s="60"/>
      <c r="D19" s="61"/>
      <c r="E19" s="209"/>
      <c r="F19" s="210"/>
      <c r="G19" s="209"/>
      <c r="H19" s="210"/>
      <c r="I19" s="187">
        <f>SUMIF(F52:F56,A19,I52:I56)</f>
        <v>0</v>
      </c>
      <c r="J19" s="188"/>
    </row>
    <row r="20" spans="1:10" ht="23.25" customHeight="1" x14ac:dyDescent="0.2">
      <c r="A20" s="137" t="s">
        <v>69</v>
      </c>
      <c r="B20" s="38" t="s">
        <v>30</v>
      </c>
      <c r="C20" s="60"/>
      <c r="D20" s="61"/>
      <c r="E20" s="209"/>
      <c r="F20" s="210"/>
      <c r="G20" s="209"/>
      <c r="H20" s="210"/>
      <c r="I20" s="187">
        <f>SUMIF(F52:F56,A20,I52:I56)</f>
        <v>0</v>
      </c>
      <c r="J20" s="188"/>
    </row>
    <row r="21" spans="1:10" ht="23.25" customHeight="1" x14ac:dyDescent="0.2">
      <c r="A21" s="2"/>
      <c r="B21" s="48" t="s">
        <v>31</v>
      </c>
      <c r="C21" s="62"/>
      <c r="D21" s="63"/>
      <c r="E21" s="242"/>
      <c r="F21" s="243"/>
      <c r="G21" s="242"/>
      <c r="H21" s="243"/>
      <c r="I21" s="186">
        <f>SUM(I16:J20)</f>
        <v>0</v>
      </c>
      <c r="J21" s="189"/>
    </row>
    <row r="22" spans="1:10" ht="33" customHeight="1" x14ac:dyDescent="0.2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0"/>
      <c r="D23" s="61"/>
      <c r="E23" s="65">
        <v>15</v>
      </c>
      <c r="F23" s="39" t="s">
        <v>0</v>
      </c>
      <c r="G23" s="207">
        <f>ZakladDPHSniVypocet</f>
        <v>0</v>
      </c>
      <c r="H23" s="208"/>
      <c r="I23" s="20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0"/>
      <c r="D24" s="61"/>
      <c r="E24" s="65">
        <f>SazbaDPH1</f>
        <v>15</v>
      </c>
      <c r="F24" s="39" t="s">
        <v>0</v>
      </c>
      <c r="G24" s="205">
        <f>A23</f>
        <v>0</v>
      </c>
      <c r="H24" s="206"/>
      <c r="I24" s="20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0"/>
      <c r="D25" s="61"/>
      <c r="E25" s="65">
        <v>21</v>
      </c>
      <c r="F25" s="39" t="s">
        <v>0</v>
      </c>
      <c r="G25" s="207">
        <f>I21</f>
        <v>0</v>
      </c>
      <c r="H25" s="208"/>
      <c r="I25" s="20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6"/>
      <c r="D26" s="54"/>
      <c r="E26" s="67">
        <f>SazbaDPH2</f>
        <v>21</v>
      </c>
      <c r="F26" s="30" t="s">
        <v>0</v>
      </c>
      <c r="G26" s="230">
        <f>A25</f>
        <v>0</v>
      </c>
      <c r="H26" s="231"/>
      <c r="I26" s="23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8"/>
      <c r="D27" s="69"/>
      <c r="E27" s="68"/>
      <c r="F27" s="16"/>
      <c r="G27" s="232">
        <f>CenaCelkem-(ZakladDPHSni+DPHSni+ZakladDPHZakl+DPHZakl)</f>
        <v>0</v>
      </c>
      <c r="H27" s="232"/>
      <c r="I27" s="232"/>
      <c r="J27" s="41" t="str">
        <f t="shared" si="0"/>
        <v>CZK</v>
      </c>
    </row>
    <row r="28" spans="1:10" ht="27.75" hidden="1" customHeight="1" thickBot="1" x14ac:dyDescent="0.25">
      <c r="A28" s="2"/>
      <c r="B28" s="110" t="s">
        <v>25</v>
      </c>
      <c r="C28" s="111"/>
      <c r="D28" s="111"/>
      <c r="E28" s="112"/>
      <c r="F28" s="113"/>
      <c r="G28" s="211">
        <f>ZakladDPHSniVypocet+ZakladDPHZaklVypocet</f>
        <v>0</v>
      </c>
      <c r="H28" s="212"/>
      <c r="I28" s="212"/>
      <c r="J28" s="114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0" t="s">
        <v>37</v>
      </c>
      <c r="C29" s="115"/>
      <c r="D29" s="115"/>
      <c r="E29" s="115"/>
      <c r="F29" s="116"/>
      <c r="G29" s="211">
        <f>A27</f>
        <v>0</v>
      </c>
      <c r="H29" s="211"/>
      <c r="I29" s="211"/>
      <c r="J29" s="117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213"/>
      <c r="E34" s="214"/>
      <c r="G34" s="215"/>
      <c r="H34" s="216"/>
      <c r="I34" s="216"/>
      <c r="J34" s="25"/>
    </row>
    <row r="35" spans="1:10" ht="12.75" customHeight="1" x14ac:dyDescent="0.2">
      <c r="A35" s="2"/>
      <c r="B35" s="2"/>
      <c r="D35" s="204" t="s">
        <v>2</v>
      </c>
      <c r="E35" s="204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">
      <c r="B37" s="87" t="s">
        <v>17</v>
      </c>
      <c r="C37" s="88"/>
      <c r="D37" s="88"/>
      <c r="E37" s="88"/>
      <c r="F37" s="89"/>
      <c r="G37" s="89"/>
      <c r="H37" s="89"/>
      <c r="I37" s="89"/>
      <c r="J37" s="90"/>
    </row>
    <row r="38" spans="1:10" ht="25.5" hidden="1" customHeight="1" x14ac:dyDescent="0.2">
      <c r="A38" s="86" t="s">
        <v>39</v>
      </c>
      <c r="B38" s="91" t="s">
        <v>18</v>
      </c>
      <c r="C38" s="92" t="s">
        <v>6</v>
      </c>
      <c r="D38" s="92"/>
      <c r="E38" s="92"/>
      <c r="F38" s="93" t="str">
        <f>B23</f>
        <v>Základ pro sníženou DPH</v>
      </c>
      <c r="G38" s="93" t="str">
        <f>B25</f>
        <v>Základ pro základní DPH</v>
      </c>
      <c r="H38" s="94" t="s">
        <v>19</v>
      </c>
      <c r="I38" s="94" t="s">
        <v>1</v>
      </c>
      <c r="J38" s="95" t="s">
        <v>0</v>
      </c>
    </row>
    <row r="39" spans="1:10" ht="25.5" hidden="1" customHeight="1" x14ac:dyDescent="0.2">
      <c r="A39" s="86">
        <v>1</v>
      </c>
      <c r="B39" s="96" t="s">
        <v>48</v>
      </c>
      <c r="C39" s="199"/>
      <c r="D39" s="199"/>
      <c r="E39" s="199"/>
      <c r="F39" s="97">
        <f>'VRN 01 Pol'!AE45</f>
        <v>0</v>
      </c>
      <c r="G39" s="98">
        <f>'VRN 01 Pol'!AF45</f>
        <v>0</v>
      </c>
      <c r="H39" s="99">
        <f>(F39*SazbaDPH1/100)+(G39*SazbaDPH2/100)</f>
        <v>0</v>
      </c>
      <c r="I39" s="99">
        <f>F39+G39+H39</f>
        <v>0</v>
      </c>
      <c r="J39" s="100" t="e">
        <f ca="1">IF(_xlfn.SINGLE(CenaCelkemVypocet)=0,"",I39/_xlfn.SINGLE(CenaCelkemVypocet)*100)</f>
        <v>#NAME?</v>
      </c>
    </row>
    <row r="40" spans="1:10" ht="25.5" hidden="1" customHeight="1" x14ac:dyDescent="0.2">
      <c r="A40" s="86">
        <v>2</v>
      </c>
      <c r="B40" s="101" t="s">
        <v>43</v>
      </c>
      <c r="C40" s="200" t="s">
        <v>44</v>
      </c>
      <c r="D40" s="200"/>
      <c r="E40" s="200"/>
      <c r="F40" s="102">
        <f>'VRN 01 Pol'!AE45</f>
        <v>0</v>
      </c>
      <c r="G40" s="103">
        <f>'VRN 01 Pol'!AF45</f>
        <v>0</v>
      </c>
      <c r="H40" s="103">
        <f>(F40*SazbaDPH1/100)+(G40*SazbaDPH2/100)</f>
        <v>0</v>
      </c>
      <c r="I40" s="103">
        <f>F40+G40+H40</f>
        <v>0</v>
      </c>
      <c r="J40" s="104" t="e">
        <f ca="1">IF(_xlfn.SINGLE(CenaCelkemVypocet)=0,"",I40/_xlfn.SINGLE(CenaCelkemVypocet)*100)</f>
        <v>#NAME?</v>
      </c>
    </row>
    <row r="41" spans="1:10" ht="25.5" hidden="1" customHeight="1" x14ac:dyDescent="0.2">
      <c r="A41" s="86">
        <v>3</v>
      </c>
      <c r="B41" s="105" t="s">
        <v>41</v>
      </c>
      <c r="C41" s="199" t="s">
        <v>42</v>
      </c>
      <c r="D41" s="199"/>
      <c r="E41" s="199"/>
      <c r="F41" s="106">
        <f>'VRN 01 Pol'!AE45</f>
        <v>0</v>
      </c>
      <c r="G41" s="99">
        <f>'VRN 01 Pol'!AF45</f>
        <v>0</v>
      </c>
      <c r="H41" s="99">
        <f>(F41*SazbaDPH1/100)+(G41*SazbaDPH2/100)</f>
        <v>0</v>
      </c>
      <c r="I41" s="99">
        <f>F41+G41+H41</f>
        <v>0</v>
      </c>
      <c r="J41" s="100" t="e">
        <f ca="1">IF(_xlfn.SINGLE(CenaCelkemVypocet)=0,"",I41/_xlfn.SINGLE(CenaCelkemVypocet)*100)</f>
        <v>#NAME?</v>
      </c>
    </row>
    <row r="42" spans="1:10" ht="25.5" hidden="1" customHeight="1" x14ac:dyDescent="0.2">
      <c r="A42" s="86"/>
      <c r="B42" s="201" t="s">
        <v>49</v>
      </c>
      <c r="C42" s="202"/>
      <c r="D42" s="202"/>
      <c r="E42" s="203"/>
      <c r="F42" s="107">
        <f>SUMIF(A39:A41,"=1",F39:F41)</f>
        <v>0</v>
      </c>
      <c r="G42" s="108">
        <f>SUMIF(A39:A41,"=1",G39:G41)</f>
        <v>0</v>
      </c>
      <c r="H42" s="108">
        <f>SUMIF(A39:A41,"=1",H39:H41)</f>
        <v>0</v>
      </c>
      <c r="I42" s="108">
        <f>SUMIF(A39:A41,"=1",I39:I41)</f>
        <v>0</v>
      </c>
      <c r="J42" s="109" t="e">
        <f ca="1">SUMIF(A39:A41,"=1",J39:J41)</f>
        <v>#NAME?</v>
      </c>
    </row>
    <row r="44" spans="1:10" x14ac:dyDescent="0.2">
      <c r="A44" t="s">
        <v>51</v>
      </c>
      <c r="B44" t="s">
        <v>52</v>
      </c>
    </row>
    <row r="45" spans="1:10" x14ac:dyDescent="0.2">
      <c r="A45" t="s">
        <v>53</v>
      </c>
      <c r="B45" t="s">
        <v>54</v>
      </c>
    </row>
    <row r="46" spans="1:10" x14ac:dyDescent="0.2">
      <c r="A46" t="s">
        <v>55</v>
      </c>
      <c r="B46" t="s">
        <v>56</v>
      </c>
    </row>
    <row r="49" spans="1:10" ht="15.75" x14ac:dyDescent="0.25">
      <c r="B49" s="118" t="s">
        <v>57</v>
      </c>
    </row>
    <row r="51" spans="1:10" ht="25.5" customHeight="1" x14ac:dyDescent="0.2">
      <c r="A51" s="120"/>
      <c r="B51" s="123" t="s">
        <v>18</v>
      </c>
      <c r="C51" s="123" t="s">
        <v>6</v>
      </c>
      <c r="D51" s="124"/>
      <c r="E51" s="124"/>
      <c r="F51" s="125" t="s">
        <v>58</v>
      </c>
      <c r="G51" s="125"/>
      <c r="H51" s="125"/>
      <c r="I51" s="125" t="s">
        <v>31</v>
      </c>
      <c r="J51" s="125" t="s">
        <v>0</v>
      </c>
    </row>
    <row r="52" spans="1:10" ht="36.75" customHeight="1" x14ac:dyDescent="0.2">
      <c r="A52" s="121"/>
      <c r="B52" s="126" t="s">
        <v>59</v>
      </c>
      <c r="C52" s="197" t="s">
        <v>60</v>
      </c>
      <c r="D52" s="198"/>
      <c r="E52" s="198"/>
      <c r="F52" s="135" t="s">
        <v>61</v>
      </c>
      <c r="G52" s="127"/>
      <c r="H52" s="127"/>
      <c r="I52" s="127">
        <f>'VRN 01 Pol'!G8</f>
        <v>0</v>
      </c>
      <c r="J52" s="132" t="str">
        <f>IF(I57=0,"",I52/I57*100)</f>
        <v/>
      </c>
    </row>
    <row r="53" spans="1:10" ht="36.75" customHeight="1" x14ac:dyDescent="0.2">
      <c r="A53" s="121"/>
      <c r="B53" s="126" t="s">
        <v>62</v>
      </c>
      <c r="C53" s="197" t="s">
        <v>63</v>
      </c>
      <c r="D53" s="198"/>
      <c r="E53" s="198"/>
      <c r="F53" s="135" t="s">
        <v>61</v>
      </c>
      <c r="G53" s="127"/>
      <c r="H53" s="127"/>
      <c r="I53" s="127">
        <f>'VRN 01 Pol'!G16</f>
        <v>0</v>
      </c>
      <c r="J53" s="132" t="str">
        <f>IF(I57=0,"",I53/I57*100)</f>
        <v/>
      </c>
    </row>
    <row r="54" spans="1:10" ht="36.75" customHeight="1" x14ac:dyDescent="0.2">
      <c r="A54" s="121"/>
      <c r="B54" s="126" t="s">
        <v>64</v>
      </c>
      <c r="C54" s="197" t="s">
        <v>65</v>
      </c>
      <c r="D54" s="198"/>
      <c r="E54" s="198"/>
      <c r="F54" s="135" t="s">
        <v>61</v>
      </c>
      <c r="G54" s="127"/>
      <c r="H54" s="127"/>
      <c r="I54" s="127">
        <f>'VRN 01 Pol'!G19</f>
        <v>0</v>
      </c>
      <c r="J54" s="132" t="str">
        <f>IF(I57=0,"",I54/I57*100)</f>
        <v/>
      </c>
    </row>
    <row r="55" spans="1:10" ht="36.75" customHeight="1" x14ac:dyDescent="0.2">
      <c r="A55" s="121"/>
      <c r="B55" s="126" t="s">
        <v>66</v>
      </c>
      <c r="C55" s="197" t="s">
        <v>67</v>
      </c>
      <c r="D55" s="198"/>
      <c r="E55" s="198"/>
      <c r="F55" s="135" t="s">
        <v>61</v>
      </c>
      <c r="G55" s="127"/>
      <c r="H55" s="127"/>
      <c r="I55" s="127">
        <f>'VRN 01 Pol'!G29</f>
        <v>0</v>
      </c>
      <c r="J55" s="132" t="str">
        <f>IF(I57=0,"",I55/I57*100)</f>
        <v/>
      </c>
    </row>
    <row r="56" spans="1:10" ht="36.75" customHeight="1" x14ac:dyDescent="0.2">
      <c r="A56" s="121"/>
      <c r="B56" s="126" t="s">
        <v>68</v>
      </c>
      <c r="C56" s="197" t="s">
        <v>30</v>
      </c>
      <c r="D56" s="198"/>
      <c r="E56" s="198"/>
      <c r="F56" s="135" t="s">
        <v>61</v>
      </c>
      <c r="G56" s="127"/>
      <c r="H56" s="127"/>
      <c r="I56" s="127">
        <f>'VRN 01 Pol'!G37</f>
        <v>0</v>
      </c>
      <c r="J56" s="132" t="str">
        <f>IF(I57=0,"",I56/I57*100)</f>
        <v/>
      </c>
    </row>
    <row r="57" spans="1:10" ht="25.5" customHeight="1" x14ac:dyDescent="0.2">
      <c r="A57" s="122"/>
      <c r="B57" s="128" t="s">
        <v>1</v>
      </c>
      <c r="C57" s="129"/>
      <c r="D57" s="130"/>
      <c r="E57" s="130"/>
      <c r="F57" s="136"/>
      <c r="G57" s="131"/>
      <c r="H57" s="131"/>
      <c r="I57" s="131">
        <f>SUM(I52:I56)</f>
        <v>0</v>
      </c>
      <c r="J57" s="133">
        <f>SUM(J52:J56)</f>
        <v>0</v>
      </c>
    </row>
    <row r="58" spans="1:10" x14ac:dyDescent="0.2">
      <c r="F58" s="85"/>
      <c r="G58" s="85"/>
      <c r="H58" s="85"/>
      <c r="I58" s="85"/>
      <c r="J58" s="134"/>
    </row>
    <row r="59" spans="1:10" x14ac:dyDescent="0.2">
      <c r="F59" s="85"/>
      <c r="G59" s="85"/>
      <c r="H59" s="85"/>
      <c r="I59" s="85"/>
      <c r="J59" s="134"/>
    </row>
    <row r="60" spans="1:10" x14ac:dyDescent="0.2">
      <c r="F60" s="85"/>
      <c r="G60" s="85"/>
      <c r="H60" s="85"/>
      <c r="I60" s="85"/>
      <c r="J60" s="134"/>
    </row>
  </sheetData>
  <sheetProtection algorithmName="SHA-512" hashValue="39BW2ZXEMstLdaWYUtYvF3ewoy6915FsDUyebY6dAIN/lSnlOScd6CxoDCg0CSNUReetexTRNL7GlZYU4sVNeA==" saltValue="cD0XtiL49jX2flsxoZ4fbw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B1:J1"/>
    <mergeCell ref="G26:I26"/>
    <mergeCell ref="G27:I27"/>
    <mergeCell ref="G18:H18"/>
    <mergeCell ref="E18:F18"/>
    <mergeCell ref="E2:J2"/>
    <mergeCell ref="E3:J3"/>
    <mergeCell ref="E15:F15"/>
    <mergeCell ref="D11:G11"/>
    <mergeCell ref="G15:H15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14:G14"/>
    <mergeCell ref="D35:E35"/>
    <mergeCell ref="G24:I24"/>
    <mergeCell ref="G23:I23"/>
    <mergeCell ref="E19:F19"/>
    <mergeCell ref="E20:F20"/>
    <mergeCell ref="G19:H19"/>
    <mergeCell ref="G20:H20"/>
    <mergeCell ref="G29:I29"/>
    <mergeCell ref="G25:I25"/>
    <mergeCell ref="G28:I28"/>
    <mergeCell ref="D34:E34"/>
    <mergeCell ref="G34:I34"/>
    <mergeCell ref="C53:E53"/>
    <mergeCell ref="C54:E54"/>
    <mergeCell ref="C55:E55"/>
    <mergeCell ref="C56:E56"/>
    <mergeCell ref="C39:E39"/>
    <mergeCell ref="C40:E40"/>
    <mergeCell ref="C41:E41"/>
    <mergeCell ref="B42:E42"/>
    <mergeCell ref="C52:E5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ignoredErrors>
    <ignoredError sqref="G25" formula="1"/>
  </ignoredError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8" t="s">
        <v>7</v>
      </c>
      <c r="B1" s="248"/>
      <c r="C1" s="249"/>
      <c r="D1" s="248"/>
      <c r="E1" s="248"/>
      <c r="F1" s="248"/>
      <c r="G1" s="248"/>
    </row>
    <row r="2" spans="1:7" ht="24.95" customHeight="1" x14ac:dyDescent="0.2">
      <c r="A2" s="50" t="s">
        <v>8</v>
      </c>
      <c r="B2" s="49"/>
      <c r="C2" s="250"/>
      <c r="D2" s="250"/>
      <c r="E2" s="250"/>
      <c r="F2" s="250"/>
      <c r="G2" s="251"/>
    </row>
    <row r="3" spans="1:7" ht="24.95" customHeight="1" x14ac:dyDescent="0.2">
      <c r="A3" s="50" t="s">
        <v>9</v>
      </c>
      <c r="B3" s="49"/>
      <c r="C3" s="250"/>
      <c r="D3" s="250"/>
      <c r="E3" s="250"/>
      <c r="F3" s="250"/>
      <c r="G3" s="251"/>
    </row>
    <row r="4" spans="1:7" ht="24.95" customHeight="1" x14ac:dyDescent="0.2">
      <c r="A4" s="50" t="s">
        <v>10</v>
      </c>
      <c r="B4" s="49"/>
      <c r="C4" s="250"/>
      <c r="D4" s="250"/>
      <c r="E4" s="250"/>
      <c r="F4" s="250"/>
      <c r="G4" s="251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1"/>
  <sheetViews>
    <sheetView zoomScaleNormal="100" workbookViewId="0">
      <pane ySplit="7" topLeftCell="A32" activePane="bottomLeft" state="frozen"/>
      <selection pane="bottomLeft" activeCell="F41" sqref="F41:F43"/>
    </sheetView>
  </sheetViews>
  <sheetFormatPr defaultRowHeight="12.75" outlineLevelRow="3" x14ac:dyDescent="0.2"/>
  <cols>
    <col min="1" max="1" width="3.42578125" customWidth="1"/>
    <col min="2" max="2" width="12.7109375" style="119" customWidth="1"/>
    <col min="3" max="3" width="38.28515625" style="119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52" t="s">
        <v>7</v>
      </c>
      <c r="B1" s="252"/>
      <c r="C1" s="252"/>
      <c r="D1" s="252"/>
      <c r="E1" s="252"/>
      <c r="F1" s="252"/>
      <c r="G1" s="252"/>
      <c r="AG1" t="s">
        <v>70</v>
      </c>
    </row>
    <row r="2" spans="1:60" ht="25.15" customHeight="1" x14ac:dyDescent="0.2">
      <c r="A2" s="138" t="s">
        <v>8</v>
      </c>
      <c r="B2" s="49" t="s">
        <v>43</v>
      </c>
      <c r="C2" s="253" t="s">
        <v>47</v>
      </c>
      <c r="D2" s="254"/>
      <c r="E2" s="254"/>
      <c r="F2" s="254"/>
      <c r="G2" s="255"/>
      <c r="AG2" t="s">
        <v>71</v>
      </c>
    </row>
    <row r="3" spans="1:60" ht="25.15" customHeight="1" x14ac:dyDescent="0.2">
      <c r="A3" s="138" t="s">
        <v>9</v>
      </c>
      <c r="B3" s="49" t="s">
        <v>43</v>
      </c>
      <c r="C3" s="253" t="s">
        <v>44</v>
      </c>
      <c r="D3" s="254"/>
      <c r="E3" s="254"/>
      <c r="F3" s="254"/>
      <c r="G3" s="255"/>
      <c r="AC3" s="119" t="s">
        <v>71</v>
      </c>
      <c r="AG3" t="s">
        <v>72</v>
      </c>
    </row>
    <row r="4" spans="1:60" ht="25.15" customHeight="1" x14ac:dyDescent="0.2">
      <c r="A4" s="139" t="s">
        <v>10</v>
      </c>
      <c r="B4" s="140" t="s">
        <v>41</v>
      </c>
      <c r="C4" s="256" t="s">
        <v>42</v>
      </c>
      <c r="D4" s="257"/>
      <c r="E4" s="257"/>
      <c r="F4" s="257"/>
      <c r="G4" s="258"/>
      <c r="AG4" t="s">
        <v>73</v>
      </c>
    </row>
    <row r="5" spans="1:60" x14ac:dyDescent="0.2">
      <c r="D5" s="10"/>
    </row>
    <row r="6" spans="1:60" ht="38.25" x14ac:dyDescent="0.2">
      <c r="A6" s="142" t="s">
        <v>74</v>
      </c>
      <c r="B6" s="144" t="s">
        <v>75</v>
      </c>
      <c r="C6" s="144" t="s">
        <v>76</v>
      </c>
      <c r="D6" s="143" t="s">
        <v>77</v>
      </c>
      <c r="E6" s="142" t="s">
        <v>78</v>
      </c>
      <c r="F6" s="141" t="s">
        <v>79</v>
      </c>
      <c r="G6" s="142" t="s">
        <v>31</v>
      </c>
      <c r="H6" s="145" t="s">
        <v>32</v>
      </c>
      <c r="I6" s="145" t="s">
        <v>80</v>
      </c>
      <c r="J6" s="145" t="s">
        <v>33</v>
      </c>
      <c r="K6" s="145" t="s">
        <v>81</v>
      </c>
      <c r="L6" s="145" t="s">
        <v>82</v>
      </c>
      <c r="M6" s="145" t="s">
        <v>83</v>
      </c>
      <c r="N6" s="145" t="s">
        <v>84</v>
      </c>
      <c r="O6" s="145" t="s">
        <v>85</v>
      </c>
      <c r="P6" s="145" t="s">
        <v>86</v>
      </c>
      <c r="Q6" s="145" t="s">
        <v>87</v>
      </c>
      <c r="R6" s="145" t="s">
        <v>88</v>
      </c>
      <c r="S6" s="145" t="s">
        <v>89</v>
      </c>
      <c r="T6" s="145" t="s">
        <v>90</v>
      </c>
      <c r="U6" s="145" t="s">
        <v>91</v>
      </c>
      <c r="V6" s="145" t="s">
        <v>92</v>
      </c>
      <c r="W6" s="145" t="s">
        <v>93</v>
      </c>
      <c r="X6" s="145" t="s">
        <v>94</v>
      </c>
      <c r="Y6" s="145" t="s">
        <v>95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ht="25.5" x14ac:dyDescent="0.2">
      <c r="A8" s="160" t="s">
        <v>96</v>
      </c>
      <c r="B8" s="161" t="s">
        <v>59</v>
      </c>
      <c r="C8" s="180" t="s">
        <v>60</v>
      </c>
      <c r="D8" s="162"/>
      <c r="E8" s="163"/>
      <c r="F8" s="164"/>
      <c r="G8" s="165">
        <f>SUMIF(AG9:AG15,"&lt;&gt;NOR",G9:G15)</f>
        <v>0</v>
      </c>
      <c r="H8" s="159"/>
      <c r="I8" s="159">
        <f>SUM(I9:I15)</f>
        <v>0</v>
      </c>
      <c r="J8" s="159"/>
      <c r="K8" s="159">
        <f>SUM(K9:K15)</f>
        <v>505000</v>
      </c>
      <c r="L8" s="159"/>
      <c r="M8" s="159">
        <f>SUM(M9:M15)</f>
        <v>0</v>
      </c>
      <c r="N8" s="158"/>
      <c r="O8" s="158">
        <f>SUM(O9:O15)</f>
        <v>0</v>
      </c>
      <c r="P8" s="158"/>
      <c r="Q8" s="158">
        <f>SUM(Q9:Q15)</f>
        <v>0</v>
      </c>
      <c r="R8" s="159"/>
      <c r="S8" s="159"/>
      <c r="T8" s="159"/>
      <c r="U8" s="159"/>
      <c r="V8" s="159">
        <f>SUM(V9:V15)</f>
        <v>0</v>
      </c>
      <c r="W8" s="159"/>
      <c r="X8" s="159"/>
      <c r="Y8" s="159"/>
      <c r="AG8" t="s">
        <v>97</v>
      </c>
    </row>
    <row r="9" spans="1:60" outlineLevel="1" x14ac:dyDescent="0.2">
      <c r="A9" s="167">
        <v>1</v>
      </c>
      <c r="B9" s="168" t="s">
        <v>98</v>
      </c>
      <c r="C9" s="181" t="s">
        <v>99</v>
      </c>
      <c r="D9" s="169" t="s">
        <v>100</v>
      </c>
      <c r="E9" s="170">
        <v>1</v>
      </c>
      <c r="F9" s="171"/>
      <c r="G9" s="172">
        <f>ROUND(E9*F9,2)</f>
        <v>0</v>
      </c>
      <c r="H9" s="157">
        <v>0</v>
      </c>
      <c r="I9" s="156">
        <f>ROUND(E9*H9,2)</f>
        <v>0</v>
      </c>
      <c r="J9" s="157">
        <v>11000</v>
      </c>
      <c r="K9" s="156">
        <f>ROUND(E9*J9,2)</f>
        <v>11000</v>
      </c>
      <c r="L9" s="156">
        <v>21</v>
      </c>
      <c r="M9" s="156">
        <f>G9*(1+L9/100)</f>
        <v>0</v>
      </c>
      <c r="N9" s="155">
        <v>0</v>
      </c>
      <c r="O9" s="155">
        <f>ROUND(E9*N9,2)</f>
        <v>0</v>
      </c>
      <c r="P9" s="155">
        <v>0</v>
      </c>
      <c r="Q9" s="155">
        <f>ROUND(E9*P9,2)</f>
        <v>0</v>
      </c>
      <c r="R9" s="156"/>
      <c r="S9" s="156" t="s">
        <v>101</v>
      </c>
      <c r="T9" s="156" t="s">
        <v>102</v>
      </c>
      <c r="U9" s="156">
        <v>0</v>
      </c>
      <c r="V9" s="156">
        <f>ROUND(E9*U9,2)</f>
        <v>0</v>
      </c>
      <c r="W9" s="156"/>
      <c r="X9" s="156" t="s">
        <v>43</v>
      </c>
      <c r="Y9" s="156" t="s">
        <v>103</v>
      </c>
      <c r="Z9" s="146"/>
      <c r="AA9" s="146"/>
      <c r="AB9" s="146"/>
      <c r="AC9" s="146"/>
      <c r="AD9" s="146"/>
      <c r="AE9" s="146"/>
      <c r="AF9" s="146"/>
      <c r="AG9" s="146" t="s">
        <v>104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ht="22.5" outlineLevel="2" x14ac:dyDescent="0.2">
      <c r="A10" s="153"/>
      <c r="B10" s="154"/>
      <c r="C10" s="265" t="s">
        <v>105</v>
      </c>
      <c r="D10" s="266"/>
      <c r="E10" s="266"/>
      <c r="F10" s="266"/>
      <c r="G10" s="266"/>
      <c r="H10" s="156"/>
      <c r="I10" s="156"/>
      <c r="J10" s="156"/>
      <c r="K10" s="156"/>
      <c r="L10" s="156"/>
      <c r="M10" s="156"/>
      <c r="N10" s="155"/>
      <c r="O10" s="155"/>
      <c r="P10" s="155"/>
      <c r="Q10" s="155"/>
      <c r="R10" s="156"/>
      <c r="S10" s="156"/>
      <c r="T10" s="156"/>
      <c r="U10" s="156"/>
      <c r="V10" s="156"/>
      <c r="W10" s="156"/>
      <c r="X10" s="156"/>
      <c r="Y10" s="156"/>
      <c r="Z10" s="146"/>
      <c r="AA10" s="146"/>
      <c r="AB10" s="146"/>
      <c r="AC10" s="146"/>
      <c r="AD10" s="146"/>
      <c r="AE10" s="146"/>
      <c r="AF10" s="146"/>
      <c r="AG10" s="146" t="s">
        <v>106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73" t="str">
        <f>C10</f>
        <v>Náklady dodavatele vyplývající z povinností dodavatele stanovených obchodními podmínkami před zahájením stavebních prací. Tato skupina zahrnuje zejména náklady na přípravné činnosti.</v>
      </c>
      <c r="BB10" s="146"/>
      <c r="BC10" s="146"/>
      <c r="BD10" s="146"/>
      <c r="BE10" s="146"/>
      <c r="BF10" s="146"/>
      <c r="BG10" s="146"/>
      <c r="BH10" s="146"/>
    </row>
    <row r="11" spans="1:60" outlineLevel="1" x14ac:dyDescent="0.2">
      <c r="A11" s="174">
        <v>2</v>
      </c>
      <c r="B11" s="175" t="s">
        <v>107</v>
      </c>
      <c r="C11" s="182" t="s">
        <v>108</v>
      </c>
      <c r="D11" s="176" t="s">
        <v>100</v>
      </c>
      <c r="E11" s="177">
        <v>1</v>
      </c>
      <c r="F11" s="178"/>
      <c r="G11" s="179">
        <f>ROUND(E11*F11,2)</f>
        <v>0</v>
      </c>
      <c r="H11" s="157">
        <v>0</v>
      </c>
      <c r="I11" s="156">
        <f>ROUND(E11*H11,2)</f>
        <v>0</v>
      </c>
      <c r="J11" s="157">
        <v>120000</v>
      </c>
      <c r="K11" s="156">
        <f>ROUND(E11*J11,2)</f>
        <v>120000</v>
      </c>
      <c r="L11" s="156">
        <v>21</v>
      </c>
      <c r="M11" s="156">
        <f>G11*(1+L11/100)</f>
        <v>0</v>
      </c>
      <c r="N11" s="155">
        <v>0</v>
      </c>
      <c r="O11" s="155">
        <f>ROUND(E11*N11,2)</f>
        <v>0</v>
      </c>
      <c r="P11" s="155">
        <v>0</v>
      </c>
      <c r="Q11" s="155">
        <f>ROUND(E11*P11,2)</f>
        <v>0</v>
      </c>
      <c r="R11" s="156"/>
      <c r="S11" s="156" t="s">
        <v>101</v>
      </c>
      <c r="T11" s="156" t="s">
        <v>102</v>
      </c>
      <c r="U11" s="156">
        <v>0</v>
      </c>
      <c r="V11" s="156">
        <f>ROUND(E11*U11,2)</f>
        <v>0</v>
      </c>
      <c r="W11" s="156"/>
      <c r="X11" s="156" t="s">
        <v>43</v>
      </c>
      <c r="Y11" s="156" t="s">
        <v>103</v>
      </c>
      <c r="Z11" s="146"/>
      <c r="AA11" s="146"/>
      <c r="AB11" s="146"/>
      <c r="AC11" s="146"/>
      <c r="AD11" s="146"/>
      <c r="AE11" s="146"/>
      <c r="AF11" s="146"/>
      <c r="AG11" s="146" t="s">
        <v>104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1" x14ac:dyDescent="0.2">
      <c r="A12" s="167">
        <v>3</v>
      </c>
      <c r="B12" s="168" t="s">
        <v>109</v>
      </c>
      <c r="C12" s="181" t="s">
        <v>110</v>
      </c>
      <c r="D12" s="169" t="s">
        <v>100</v>
      </c>
      <c r="E12" s="170">
        <v>1</v>
      </c>
      <c r="F12" s="171"/>
      <c r="G12" s="172">
        <f>ROUND(E12*F12,2)</f>
        <v>0</v>
      </c>
      <c r="H12" s="157">
        <v>0</v>
      </c>
      <c r="I12" s="156">
        <f>ROUND(E12*H12,2)</f>
        <v>0</v>
      </c>
      <c r="J12" s="157">
        <v>95000</v>
      </c>
      <c r="K12" s="156">
        <f>ROUND(E12*J12,2)</f>
        <v>95000</v>
      </c>
      <c r="L12" s="156">
        <v>21</v>
      </c>
      <c r="M12" s="156">
        <f>G12*(1+L12/100)</f>
        <v>0</v>
      </c>
      <c r="N12" s="155">
        <v>0</v>
      </c>
      <c r="O12" s="155">
        <f>ROUND(E12*N12,2)</f>
        <v>0</v>
      </c>
      <c r="P12" s="155">
        <v>0</v>
      </c>
      <c r="Q12" s="155">
        <f>ROUND(E12*P12,2)</f>
        <v>0</v>
      </c>
      <c r="R12" s="156"/>
      <c r="S12" s="156" t="s">
        <v>101</v>
      </c>
      <c r="T12" s="156" t="s">
        <v>102</v>
      </c>
      <c r="U12" s="156">
        <v>0</v>
      </c>
      <c r="V12" s="156">
        <f>ROUND(E12*U12,2)</f>
        <v>0</v>
      </c>
      <c r="W12" s="156"/>
      <c r="X12" s="156" t="s">
        <v>43</v>
      </c>
      <c r="Y12" s="156" t="s">
        <v>103</v>
      </c>
      <c r="Z12" s="146"/>
      <c r="AA12" s="146"/>
      <c r="AB12" s="146"/>
      <c r="AC12" s="146"/>
      <c r="AD12" s="146"/>
      <c r="AE12" s="146"/>
      <c r="AF12" s="146"/>
      <c r="AG12" s="146" t="s">
        <v>104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ht="22.5" outlineLevel="2" x14ac:dyDescent="0.2">
      <c r="A13" s="153"/>
      <c r="B13" s="154"/>
      <c r="C13" s="265" t="s">
        <v>111</v>
      </c>
      <c r="D13" s="266"/>
      <c r="E13" s="266"/>
      <c r="F13" s="266"/>
      <c r="G13" s="266"/>
      <c r="H13" s="156"/>
      <c r="I13" s="156"/>
      <c r="J13" s="156"/>
      <c r="K13" s="156"/>
      <c r="L13" s="156"/>
      <c r="M13" s="156"/>
      <c r="N13" s="155"/>
      <c r="O13" s="155"/>
      <c r="P13" s="155"/>
      <c r="Q13" s="155"/>
      <c r="R13" s="156"/>
      <c r="S13" s="156"/>
      <c r="T13" s="156"/>
      <c r="U13" s="156"/>
      <c r="V13" s="156"/>
      <c r="W13" s="156"/>
      <c r="X13" s="156"/>
      <c r="Y13" s="156"/>
      <c r="Z13" s="146"/>
      <c r="AA13" s="146"/>
      <c r="AB13" s="146"/>
      <c r="AC13" s="146"/>
      <c r="AD13" s="146"/>
      <c r="AE13" s="146"/>
      <c r="AF13" s="146"/>
      <c r="AG13" s="146" t="s">
        <v>106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73" t="str">
        <f>C13</f>
        <v>Náklady na vyhotovení dokumentace skutečného provedení stavby a její předání objednateli v požadované formě a požadovaném počtu.</v>
      </c>
      <c r="BB13" s="146"/>
      <c r="BC13" s="146"/>
      <c r="BD13" s="146"/>
      <c r="BE13" s="146"/>
      <c r="BF13" s="146"/>
      <c r="BG13" s="146"/>
      <c r="BH13" s="146"/>
    </row>
    <row r="14" spans="1:60" outlineLevel="1" x14ac:dyDescent="0.2">
      <c r="A14" s="174">
        <v>4</v>
      </c>
      <c r="B14" s="175" t="s">
        <v>112</v>
      </c>
      <c r="C14" s="182" t="s">
        <v>113</v>
      </c>
      <c r="D14" s="176" t="s">
        <v>114</v>
      </c>
      <c r="E14" s="177">
        <v>1</v>
      </c>
      <c r="F14" s="178"/>
      <c r="G14" s="179">
        <f>ROUND(E14*F14,2)</f>
        <v>0</v>
      </c>
      <c r="H14" s="157">
        <v>0</v>
      </c>
      <c r="I14" s="156">
        <f>ROUND(E14*H14,2)</f>
        <v>0</v>
      </c>
      <c r="J14" s="157">
        <v>239000</v>
      </c>
      <c r="K14" s="156">
        <f>ROUND(E14*J14,2)</f>
        <v>239000</v>
      </c>
      <c r="L14" s="156">
        <v>21</v>
      </c>
      <c r="M14" s="156">
        <f>G14*(1+L14/100)</f>
        <v>0</v>
      </c>
      <c r="N14" s="155">
        <v>0</v>
      </c>
      <c r="O14" s="155">
        <f>ROUND(E14*N14,2)</f>
        <v>0</v>
      </c>
      <c r="P14" s="155">
        <v>0</v>
      </c>
      <c r="Q14" s="155">
        <f>ROUND(E14*P14,2)</f>
        <v>0</v>
      </c>
      <c r="R14" s="156"/>
      <c r="S14" s="156" t="s">
        <v>115</v>
      </c>
      <c r="T14" s="156" t="s">
        <v>102</v>
      </c>
      <c r="U14" s="156">
        <v>0</v>
      </c>
      <c r="V14" s="156">
        <f>ROUND(E14*U14,2)</f>
        <v>0</v>
      </c>
      <c r="W14" s="156"/>
      <c r="X14" s="156" t="s">
        <v>43</v>
      </c>
      <c r="Y14" s="156" t="s">
        <v>103</v>
      </c>
      <c r="Z14" s="146"/>
      <c r="AA14" s="146"/>
      <c r="AB14" s="146"/>
      <c r="AC14" s="146"/>
      <c r="AD14" s="146"/>
      <c r="AE14" s="146"/>
      <c r="AF14" s="146"/>
      <c r="AG14" s="146" t="s">
        <v>104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1" x14ac:dyDescent="0.2">
      <c r="A15" s="174">
        <v>5</v>
      </c>
      <c r="B15" s="175" t="s">
        <v>116</v>
      </c>
      <c r="C15" s="182" t="s">
        <v>117</v>
      </c>
      <c r="D15" s="176" t="s">
        <v>114</v>
      </c>
      <c r="E15" s="177">
        <v>1</v>
      </c>
      <c r="F15" s="178"/>
      <c r="G15" s="179">
        <f>ROUND(E15*F15,2)</f>
        <v>0</v>
      </c>
      <c r="H15" s="157">
        <v>0</v>
      </c>
      <c r="I15" s="156">
        <f>ROUND(E15*H15,2)</f>
        <v>0</v>
      </c>
      <c r="J15" s="157">
        <v>40000</v>
      </c>
      <c r="K15" s="156">
        <f>ROUND(E15*J15,2)</f>
        <v>40000</v>
      </c>
      <c r="L15" s="156">
        <v>21</v>
      </c>
      <c r="M15" s="156">
        <f>G15*(1+L15/100)</f>
        <v>0</v>
      </c>
      <c r="N15" s="155">
        <v>0</v>
      </c>
      <c r="O15" s="155">
        <f>ROUND(E15*N15,2)</f>
        <v>0</v>
      </c>
      <c r="P15" s="155">
        <v>0</v>
      </c>
      <c r="Q15" s="155">
        <f>ROUND(E15*P15,2)</f>
        <v>0</v>
      </c>
      <c r="R15" s="156"/>
      <c r="S15" s="156" t="s">
        <v>115</v>
      </c>
      <c r="T15" s="156" t="s">
        <v>102</v>
      </c>
      <c r="U15" s="156">
        <v>0</v>
      </c>
      <c r="V15" s="156">
        <f>ROUND(E15*U15,2)</f>
        <v>0</v>
      </c>
      <c r="W15" s="156"/>
      <c r="X15" s="156" t="s">
        <v>118</v>
      </c>
      <c r="Y15" s="156" t="s">
        <v>103</v>
      </c>
      <c r="Z15" s="146"/>
      <c r="AA15" s="146"/>
      <c r="AB15" s="146"/>
      <c r="AC15" s="146"/>
      <c r="AD15" s="146"/>
      <c r="AE15" s="146"/>
      <c r="AF15" s="146"/>
      <c r="AG15" s="146" t="s">
        <v>119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x14ac:dyDescent="0.2">
      <c r="A16" s="160" t="s">
        <v>96</v>
      </c>
      <c r="B16" s="161" t="s">
        <v>62</v>
      </c>
      <c r="C16" s="180" t="s">
        <v>63</v>
      </c>
      <c r="D16" s="162"/>
      <c r="E16" s="163"/>
      <c r="F16" s="164"/>
      <c r="G16" s="165">
        <f>SUMIF(AG17:AG18,"&lt;&gt;NOR",G17:G18)</f>
        <v>0</v>
      </c>
      <c r="H16" s="159"/>
      <c r="I16" s="159">
        <f>SUM(I17:I18)</f>
        <v>0</v>
      </c>
      <c r="J16" s="159"/>
      <c r="K16" s="159">
        <f>SUM(K17:K18)</f>
        <v>2550000</v>
      </c>
      <c r="L16" s="159"/>
      <c r="M16" s="159">
        <f>SUM(M17:M18)</f>
        <v>0</v>
      </c>
      <c r="N16" s="158"/>
      <c r="O16" s="158">
        <f>SUM(O17:O18)</f>
        <v>0</v>
      </c>
      <c r="P16" s="158"/>
      <c r="Q16" s="158">
        <f>SUM(Q17:Q18)</f>
        <v>0</v>
      </c>
      <c r="R16" s="159"/>
      <c r="S16" s="159"/>
      <c r="T16" s="159"/>
      <c r="U16" s="159"/>
      <c r="V16" s="159">
        <f>SUM(V17:V18)</f>
        <v>0</v>
      </c>
      <c r="W16" s="159"/>
      <c r="X16" s="159"/>
      <c r="Y16" s="159"/>
      <c r="AG16" t="s">
        <v>97</v>
      </c>
    </row>
    <row r="17" spans="1:60" ht="15" customHeight="1" outlineLevel="1" x14ac:dyDescent="0.2">
      <c r="A17" s="167">
        <v>6</v>
      </c>
      <c r="B17" s="168" t="s">
        <v>120</v>
      </c>
      <c r="C17" s="181" t="s">
        <v>154</v>
      </c>
      <c r="D17" s="169" t="s">
        <v>100</v>
      </c>
      <c r="E17" s="170">
        <v>1</v>
      </c>
      <c r="F17" s="171"/>
      <c r="G17" s="172">
        <f>ROUND(E17*F17,2)</f>
        <v>0</v>
      </c>
      <c r="H17" s="157">
        <v>0</v>
      </c>
      <c r="I17" s="156">
        <f>ROUND(E17*H17,2)</f>
        <v>0</v>
      </c>
      <c r="J17" s="157">
        <v>2550000</v>
      </c>
      <c r="K17" s="156">
        <f>ROUND(E17*J17,2)</f>
        <v>2550000</v>
      </c>
      <c r="L17" s="156">
        <v>21</v>
      </c>
      <c r="M17" s="156">
        <f>G17*(1+L17/100)</f>
        <v>0</v>
      </c>
      <c r="N17" s="155">
        <v>0</v>
      </c>
      <c r="O17" s="155">
        <f>ROUND(E17*N17,2)</f>
        <v>0</v>
      </c>
      <c r="P17" s="155">
        <v>0</v>
      </c>
      <c r="Q17" s="155">
        <f>ROUND(E17*P17,2)</f>
        <v>0</v>
      </c>
      <c r="R17" s="156"/>
      <c r="S17" s="156" t="s">
        <v>101</v>
      </c>
      <c r="T17" s="156" t="s">
        <v>102</v>
      </c>
      <c r="U17" s="156">
        <v>0</v>
      </c>
      <c r="V17" s="156">
        <f>ROUND(E17*U17,2)</f>
        <v>0</v>
      </c>
      <c r="W17" s="156"/>
      <c r="X17" s="156" t="s">
        <v>43</v>
      </c>
      <c r="Y17" s="156" t="s">
        <v>103</v>
      </c>
      <c r="Z17" s="146"/>
      <c r="AA17" s="146"/>
      <c r="AB17" s="146"/>
      <c r="AC17" s="146"/>
      <c r="AD17" s="146"/>
      <c r="AE17" s="146"/>
      <c r="AF17" s="146"/>
      <c r="AG17" s="146" t="s">
        <v>104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ht="75" customHeight="1" outlineLevel="2" x14ac:dyDescent="0.2">
      <c r="A18" s="153"/>
      <c r="B18" s="154"/>
      <c r="C18" s="263" t="s">
        <v>159</v>
      </c>
      <c r="D18" s="264"/>
      <c r="E18" s="264"/>
      <c r="F18" s="264"/>
      <c r="G18" s="264"/>
      <c r="H18" s="156"/>
      <c r="I18" s="156"/>
      <c r="J18" s="156"/>
      <c r="K18" s="156"/>
      <c r="L18" s="156"/>
      <c r="M18" s="156"/>
      <c r="N18" s="155"/>
      <c r="O18" s="155"/>
      <c r="P18" s="155"/>
      <c r="Q18" s="155"/>
      <c r="R18" s="156"/>
      <c r="S18" s="156"/>
      <c r="T18" s="156"/>
      <c r="U18" s="156"/>
      <c r="V18" s="156"/>
      <c r="W18" s="156"/>
      <c r="X18" s="156"/>
      <c r="Y18" s="156"/>
      <c r="Z18" s="146"/>
      <c r="AA18" s="146"/>
      <c r="AB18" s="146"/>
      <c r="AC18" s="146"/>
      <c r="AD18" s="146"/>
      <c r="AE18" s="146"/>
      <c r="AF18" s="146"/>
      <c r="AG18" s="146" t="s">
        <v>106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x14ac:dyDescent="0.2">
      <c r="A19" s="160" t="s">
        <v>96</v>
      </c>
      <c r="B19" s="161" t="s">
        <v>64</v>
      </c>
      <c r="C19" s="180" t="s">
        <v>65</v>
      </c>
      <c r="D19" s="162"/>
      <c r="E19" s="163"/>
      <c r="F19" s="164"/>
      <c r="G19" s="165">
        <f>SUMIF(AG20:AG28,"&lt;&gt;NOR",G20:G28)</f>
        <v>0</v>
      </c>
      <c r="H19" s="159"/>
      <c r="I19" s="159">
        <f>SUM(I20:I28)</f>
        <v>0</v>
      </c>
      <c r="J19" s="159"/>
      <c r="K19" s="159">
        <f>SUM(K20:K28)</f>
        <v>435000</v>
      </c>
      <c r="L19" s="159"/>
      <c r="M19" s="159">
        <f>SUM(M20:M28)</f>
        <v>0</v>
      </c>
      <c r="N19" s="158"/>
      <c r="O19" s="158">
        <f>SUM(O20:O28)</f>
        <v>0</v>
      </c>
      <c r="P19" s="158"/>
      <c r="Q19" s="158">
        <f>SUM(Q20:Q28)</f>
        <v>0</v>
      </c>
      <c r="R19" s="159"/>
      <c r="S19" s="159"/>
      <c r="T19" s="159"/>
      <c r="U19" s="159"/>
      <c r="V19" s="159">
        <f>SUM(V20:V28)</f>
        <v>0</v>
      </c>
      <c r="W19" s="159"/>
      <c r="X19" s="159"/>
      <c r="Y19" s="159"/>
      <c r="AG19" t="s">
        <v>97</v>
      </c>
    </row>
    <row r="20" spans="1:60" outlineLevel="1" x14ac:dyDescent="0.2">
      <c r="A20" s="167">
        <v>7</v>
      </c>
      <c r="B20" s="168" t="s">
        <v>121</v>
      </c>
      <c r="C20" s="181" t="s">
        <v>122</v>
      </c>
      <c r="D20" s="169" t="s">
        <v>114</v>
      </c>
      <c r="E20" s="170">
        <v>1</v>
      </c>
      <c r="F20" s="171"/>
      <c r="G20" s="172">
        <f>ROUND(E20*F20,2)</f>
        <v>0</v>
      </c>
      <c r="H20" s="157">
        <v>0</v>
      </c>
      <c r="I20" s="156">
        <f>ROUND(E20*H20,2)</f>
        <v>0</v>
      </c>
      <c r="J20" s="157">
        <v>100000</v>
      </c>
      <c r="K20" s="156">
        <f>ROUND(E20*J20,2)</f>
        <v>100000</v>
      </c>
      <c r="L20" s="156">
        <v>21</v>
      </c>
      <c r="M20" s="156">
        <f>G20*(1+L20/100)</f>
        <v>0</v>
      </c>
      <c r="N20" s="155">
        <v>0</v>
      </c>
      <c r="O20" s="155">
        <f>ROUND(E20*N20,2)</f>
        <v>0</v>
      </c>
      <c r="P20" s="155">
        <v>0</v>
      </c>
      <c r="Q20" s="155">
        <f>ROUND(E20*P20,2)</f>
        <v>0</v>
      </c>
      <c r="R20" s="156"/>
      <c r="S20" s="156" t="s">
        <v>115</v>
      </c>
      <c r="T20" s="156" t="s">
        <v>102</v>
      </c>
      <c r="U20" s="156">
        <v>0</v>
      </c>
      <c r="V20" s="156">
        <f>ROUND(E20*U20,2)</f>
        <v>0</v>
      </c>
      <c r="W20" s="156"/>
      <c r="X20" s="156" t="s">
        <v>43</v>
      </c>
      <c r="Y20" s="156" t="s">
        <v>103</v>
      </c>
      <c r="Z20" s="146"/>
      <c r="AA20" s="146"/>
      <c r="AB20" s="146"/>
      <c r="AC20" s="146"/>
      <c r="AD20" s="146"/>
      <c r="AE20" s="146"/>
      <c r="AF20" s="146"/>
      <c r="AG20" s="146" t="s">
        <v>104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ht="22.5" outlineLevel="2" x14ac:dyDescent="0.2">
      <c r="A21" s="153"/>
      <c r="B21" s="154"/>
      <c r="C21" s="265" t="s">
        <v>123</v>
      </c>
      <c r="D21" s="266"/>
      <c r="E21" s="266"/>
      <c r="F21" s="266"/>
      <c r="G21" s="266"/>
      <c r="H21" s="156"/>
      <c r="I21" s="156"/>
      <c r="J21" s="156"/>
      <c r="K21" s="156"/>
      <c r="L21" s="156"/>
      <c r="M21" s="156"/>
      <c r="N21" s="155"/>
      <c r="O21" s="155"/>
      <c r="P21" s="155"/>
      <c r="Q21" s="155"/>
      <c r="R21" s="156"/>
      <c r="S21" s="156"/>
      <c r="T21" s="156"/>
      <c r="U21" s="156"/>
      <c r="V21" s="156"/>
      <c r="W21" s="156"/>
      <c r="X21" s="156"/>
      <c r="Y21" s="156"/>
      <c r="Z21" s="146"/>
      <c r="AA21" s="146"/>
      <c r="AB21" s="146"/>
      <c r="AC21" s="146"/>
      <c r="AD21" s="146"/>
      <c r="AE21" s="146"/>
      <c r="AF21" s="146"/>
      <c r="AG21" s="146" t="s">
        <v>106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73" t="str">
        <f>C21</f>
        <v>Náklady zhotovitele související se zajištěním a provedením kompletního díla dle PD a souvisejících podkladů</v>
      </c>
      <c r="BB21" s="146"/>
      <c r="BC21" s="146"/>
      <c r="BD21" s="146"/>
      <c r="BE21" s="146"/>
      <c r="BF21" s="146"/>
      <c r="BG21" s="146"/>
      <c r="BH21" s="146"/>
    </row>
    <row r="22" spans="1:60" ht="22.5" outlineLevel="1" x14ac:dyDescent="0.2">
      <c r="A22" s="167">
        <v>8</v>
      </c>
      <c r="B22" s="168" t="s">
        <v>124</v>
      </c>
      <c r="C22" s="181" t="s">
        <v>155</v>
      </c>
      <c r="D22" s="169" t="s">
        <v>100</v>
      </c>
      <c r="E22" s="170">
        <v>1</v>
      </c>
      <c r="F22" s="171"/>
      <c r="G22" s="172">
        <f>ROUND(E22*F22,2)</f>
        <v>0</v>
      </c>
      <c r="H22" s="157">
        <v>0</v>
      </c>
      <c r="I22" s="156">
        <f>ROUND(E22*H22,2)</f>
        <v>0</v>
      </c>
      <c r="J22" s="157">
        <v>100000</v>
      </c>
      <c r="K22" s="156">
        <f>ROUND(E22*J22,2)</f>
        <v>100000</v>
      </c>
      <c r="L22" s="156">
        <v>21</v>
      </c>
      <c r="M22" s="156">
        <f>G22*(1+L22/100)</f>
        <v>0</v>
      </c>
      <c r="N22" s="155">
        <v>0</v>
      </c>
      <c r="O22" s="155">
        <f>ROUND(E22*N22,2)</f>
        <v>0</v>
      </c>
      <c r="P22" s="155">
        <v>0</v>
      </c>
      <c r="Q22" s="155">
        <f>ROUND(E22*P22,2)</f>
        <v>0</v>
      </c>
      <c r="R22" s="156"/>
      <c r="S22" s="156" t="s">
        <v>101</v>
      </c>
      <c r="T22" s="156" t="s">
        <v>102</v>
      </c>
      <c r="U22" s="156">
        <v>0</v>
      </c>
      <c r="V22" s="156">
        <f>ROUND(E22*U22,2)</f>
        <v>0</v>
      </c>
      <c r="W22" s="156"/>
      <c r="X22" s="156" t="s">
        <v>43</v>
      </c>
      <c r="Y22" s="156" t="s">
        <v>103</v>
      </c>
      <c r="Z22" s="146"/>
      <c r="AA22" s="146"/>
      <c r="AB22" s="146"/>
      <c r="AC22" s="146"/>
      <c r="AD22" s="146"/>
      <c r="AE22" s="146"/>
      <c r="AF22" s="146"/>
      <c r="AG22" s="146" t="s">
        <v>104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ht="76.5" customHeight="1" outlineLevel="2" x14ac:dyDescent="0.2">
      <c r="A23" s="153"/>
      <c r="B23" s="154"/>
      <c r="C23" s="263" t="s">
        <v>156</v>
      </c>
      <c r="D23" s="264"/>
      <c r="E23" s="264"/>
      <c r="F23" s="264"/>
      <c r="G23" s="264"/>
      <c r="H23" s="156"/>
      <c r="I23" s="156"/>
      <c r="J23" s="156"/>
      <c r="K23" s="156"/>
      <c r="L23" s="156"/>
      <c r="M23" s="156"/>
      <c r="N23" s="155"/>
      <c r="O23" s="155"/>
      <c r="P23" s="155"/>
      <c r="Q23" s="155"/>
      <c r="R23" s="156"/>
      <c r="S23" s="156"/>
      <c r="T23" s="156"/>
      <c r="U23" s="156"/>
      <c r="V23" s="156"/>
      <c r="W23" s="156"/>
      <c r="X23" s="156"/>
      <c r="Y23" s="156"/>
      <c r="Z23" s="146"/>
      <c r="AA23" s="146"/>
      <c r="AB23" s="146"/>
      <c r="AC23" s="146"/>
      <c r="AD23" s="146"/>
      <c r="AE23" s="146"/>
      <c r="AF23" s="146"/>
      <c r="AG23" s="146" t="s">
        <v>106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1" x14ac:dyDescent="0.2">
      <c r="A24" s="167">
        <v>9</v>
      </c>
      <c r="B24" s="168" t="s">
        <v>125</v>
      </c>
      <c r="C24" s="181" t="s">
        <v>126</v>
      </c>
      <c r="D24" s="169" t="s">
        <v>100</v>
      </c>
      <c r="E24" s="170">
        <v>1</v>
      </c>
      <c r="F24" s="171"/>
      <c r="G24" s="172">
        <f>ROUND(E24*F24,2)</f>
        <v>0</v>
      </c>
      <c r="H24" s="157">
        <v>0</v>
      </c>
      <c r="I24" s="156">
        <f>ROUND(E24*H24,2)</f>
        <v>0</v>
      </c>
      <c r="J24" s="157">
        <v>35000</v>
      </c>
      <c r="K24" s="156">
        <f>ROUND(E24*J24,2)</f>
        <v>35000</v>
      </c>
      <c r="L24" s="156">
        <v>21</v>
      </c>
      <c r="M24" s="156">
        <f>G24*(1+L24/100)</f>
        <v>0</v>
      </c>
      <c r="N24" s="155">
        <v>0</v>
      </c>
      <c r="O24" s="155">
        <f>ROUND(E24*N24,2)</f>
        <v>0</v>
      </c>
      <c r="P24" s="155">
        <v>0</v>
      </c>
      <c r="Q24" s="155">
        <f>ROUND(E24*P24,2)</f>
        <v>0</v>
      </c>
      <c r="R24" s="156"/>
      <c r="S24" s="156" t="s">
        <v>101</v>
      </c>
      <c r="T24" s="156" t="s">
        <v>102</v>
      </c>
      <c r="U24" s="156">
        <v>0</v>
      </c>
      <c r="V24" s="156">
        <f>ROUND(E24*U24,2)</f>
        <v>0</v>
      </c>
      <c r="W24" s="156"/>
      <c r="X24" s="156" t="s">
        <v>43</v>
      </c>
      <c r="Y24" s="156" t="s">
        <v>103</v>
      </c>
      <c r="Z24" s="146"/>
      <c r="AA24" s="146"/>
      <c r="AB24" s="146"/>
      <c r="AC24" s="146"/>
      <c r="AD24" s="146"/>
      <c r="AE24" s="146"/>
      <c r="AF24" s="146"/>
      <c r="AG24" s="146" t="s">
        <v>104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ht="55.9" customHeight="1" outlineLevel="2" x14ac:dyDescent="0.2">
      <c r="A25" s="153"/>
      <c r="B25" s="154"/>
      <c r="C25" s="265" t="s">
        <v>147</v>
      </c>
      <c r="D25" s="266"/>
      <c r="E25" s="266"/>
      <c r="F25" s="266"/>
      <c r="G25" s="266"/>
      <c r="H25" s="156"/>
      <c r="I25" s="156"/>
      <c r="J25" s="156"/>
      <c r="K25" s="156"/>
      <c r="L25" s="156"/>
      <c r="M25" s="156"/>
      <c r="N25" s="155"/>
      <c r="O25" s="155"/>
      <c r="P25" s="155"/>
      <c r="Q25" s="155"/>
      <c r="R25" s="156"/>
      <c r="S25" s="156"/>
      <c r="T25" s="156"/>
      <c r="U25" s="156"/>
      <c r="V25" s="156"/>
      <c r="W25" s="156"/>
      <c r="X25" s="156"/>
      <c r="Y25" s="156"/>
      <c r="Z25" s="146"/>
      <c r="AA25" s="146"/>
      <c r="AB25" s="146"/>
      <c r="AC25" s="146"/>
      <c r="AD25" s="146"/>
      <c r="AE25" s="146"/>
      <c r="AF25" s="146"/>
      <c r="AG25" s="146"/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73" t="str">
        <f>C25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 a BOZP. Zajištění bezpečného pohybu osob v okolí areálu po dobu výstavby. Oplocení pro zajištění koridoru pro bezpečný pohyb osob</v>
      </c>
      <c r="BB25" s="146"/>
      <c r="BC25" s="146"/>
      <c r="BD25" s="146"/>
      <c r="BE25" s="146"/>
      <c r="BF25" s="146"/>
      <c r="BG25" s="146"/>
      <c r="BH25" s="146"/>
    </row>
    <row r="26" spans="1:60" outlineLevel="1" x14ac:dyDescent="0.2">
      <c r="A26" s="167">
        <v>10</v>
      </c>
      <c r="B26" s="168" t="s">
        <v>127</v>
      </c>
      <c r="C26" s="181" t="s">
        <v>128</v>
      </c>
      <c r="D26" s="169" t="s">
        <v>100</v>
      </c>
      <c r="E26" s="170">
        <v>1</v>
      </c>
      <c r="F26" s="171"/>
      <c r="G26" s="172">
        <f>ROUND(E26*F26,2)</f>
        <v>0</v>
      </c>
      <c r="H26" s="157">
        <v>0</v>
      </c>
      <c r="I26" s="156">
        <f>ROUND(E26*H26,2)</f>
        <v>0</v>
      </c>
      <c r="J26" s="157">
        <v>150000</v>
      </c>
      <c r="K26" s="156">
        <f>ROUND(E26*J26,2)</f>
        <v>150000</v>
      </c>
      <c r="L26" s="156">
        <v>21</v>
      </c>
      <c r="M26" s="156">
        <f>G26*(1+L26/100)</f>
        <v>0</v>
      </c>
      <c r="N26" s="155">
        <v>0</v>
      </c>
      <c r="O26" s="155">
        <f>ROUND(E26*N26,2)</f>
        <v>0</v>
      </c>
      <c r="P26" s="155">
        <v>0</v>
      </c>
      <c r="Q26" s="155">
        <f>ROUND(E26*P26,2)</f>
        <v>0</v>
      </c>
      <c r="R26" s="156"/>
      <c r="S26" s="156" t="s">
        <v>101</v>
      </c>
      <c r="T26" s="156" t="s">
        <v>102</v>
      </c>
      <c r="U26" s="156">
        <v>0</v>
      </c>
      <c r="V26" s="156">
        <f>ROUND(E26*U26,2)</f>
        <v>0</v>
      </c>
      <c r="W26" s="156"/>
      <c r="X26" s="156" t="s">
        <v>43</v>
      </c>
      <c r="Y26" s="156" t="s">
        <v>103</v>
      </c>
      <c r="Z26" s="146"/>
      <c r="AA26" s="146"/>
      <c r="AB26" s="146"/>
      <c r="AC26" s="146"/>
      <c r="AD26" s="146"/>
      <c r="AE26" s="146"/>
      <c r="AF26" s="146"/>
      <c r="AG26" s="146" t="s">
        <v>104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ht="22.5" outlineLevel="2" x14ac:dyDescent="0.2">
      <c r="A27" s="153"/>
      <c r="B27" s="154"/>
      <c r="C27" s="265" t="s">
        <v>129</v>
      </c>
      <c r="D27" s="266"/>
      <c r="E27" s="266"/>
      <c r="F27" s="266"/>
      <c r="G27" s="266"/>
      <c r="H27" s="156"/>
      <c r="I27" s="156"/>
      <c r="J27" s="156"/>
      <c r="K27" s="156"/>
      <c r="L27" s="156"/>
      <c r="M27" s="156"/>
      <c r="N27" s="155"/>
      <c r="O27" s="155"/>
      <c r="P27" s="155"/>
      <c r="Q27" s="155"/>
      <c r="R27" s="156"/>
      <c r="S27" s="156"/>
      <c r="T27" s="156"/>
      <c r="U27" s="156"/>
      <c r="V27" s="156"/>
      <c r="W27" s="156"/>
      <c r="X27" s="156"/>
      <c r="Y27" s="156"/>
      <c r="Z27" s="146"/>
      <c r="AA27" s="146"/>
      <c r="AB27" s="146"/>
      <c r="AC27" s="146"/>
      <c r="AD27" s="146"/>
      <c r="AE27" s="146"/>
      <c r="AF27" s="146"/>
      <c r="AG27" s="146" t="s">
        <v>106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73" t="str">
        <f>C27</f>
        <v>Náklady zhotovitele, související s prováděním zkoušek a revizí předepsaných technickými normami nebo objednatelem a které jsou pro provedení díla nezbytné.</v>
      </c>
      <c r="BB27" s="146"/>
      <c r="BC27" s="146"/>
      <c r="BD27" s="146"/>
      <c r="BE27" s="146"/>
      <c r="BF27" s="146"/>
      <c r="BG27" s="146"/>
      <c r="BH27" s="146"/>
    </row>
    <row r="28" spans="1:60" ht="22.5" outlineLevel="1" x14ac:dyDescent="0.2">
      <c r="A28" s="174">
        <v>11</v>
      </c>
      <c r="B28" s="175" t="s">
        <v>130</v>
      </c>
      <c r="C28" s="182" t="s">
        <v>148</v>
      </c>
      <c r="D28" s="176" t="s">
        <v>114</v>
      </c>
      <c r="E28" s="177">
        <v>1</v>
      </c>
      <c r="F28" s="178"/>
      <c r="G28" s="179">
        <f>ROUND(E28*F28,2)</f>
        <v>0</v>
      </c>
      <c r="H28" s="157">
        <v>0</v>
      </c>
      <c r="I28" s="156">
        <f>ROUND(E28*H28,2)</f>
        <v>0</v>
      </c>
      <c r="J28" s="157">
        <v>50000</v>
      </c>
      <c r="K28" s="156">
        <f>ROUND(E28*J28,2)</f>
        <v>50000</v>
      </c>
      <c r="L28" s="156">
        <v>21</v>
      </c>
      <c r="M28" s="156">
        <f>G28*(1+L28/100)</f>
        <v>0</v>
      </c>
      <c r="N28" s="155">
        <v>0</v>
      </c>
      <c r="O28" s="155">
        <f>ROUND(E28*N28,2)</f>
        <v>0</v>
      </c>
      <c r="P28" s="155">
        <v>0</v>
      </c>
      <c r="Q28" s="155">
        <f>ROUND(E28*P28,2)</f>
        <v>0</v>
      </c>
      <c r="R28" s="156"/>
      <c r="S28" s="156" t="s">
        <v>115</v>
      </c>
      <c r="T28" s="156" t="s">
        <v>102</v>
      </c>
      <c r="U28" s="156">
        <v>0</v>
      </c>
      <c r="V28" s="156">
        <f>ROUND(E28*U28,2)</f>
        <v>0</v>
      </c>
      <c r="W28" s="156"/>
      <c r="X28" s="156" t="s">
        <v>118</v>
      </c>
      <c r="Y28" s="156" t="s">
        <v>103</v>
      </c>
      <c r="Z28" s="146"/>
      <c r="AA28" s="146"/>
      <c r="AB28" s="146"/>
      <c r="AC28" s="146"/>
      <c r="AD28" s="146"/>
      <c r="AE28" s="146"/>
      <c r="AF28" s="146"/>
      <c r="AG28" s="146" t="s">
        <v>119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x14ac:dyDescent="0.2">
      <c r="A29" s="160" t="s">
        <v>96</v>
      </c>
      <c r="B29" s="161" t="s">
        <v>66</v>
      </c>
      <c r="C29" s="180" t="s">
        <v>67</v>
      </c>
      <c r="D29" s="162"/>
      <c r="E29" s="163"/>
      <c r="F29" s="164"/>
      <c r="G29" s="165">
        <f>SUMIF(AG30:AG34,"&lt;&gt;NOR",G30:G34)</f>
        <v>0</v>
      </c>
      <c r="H29" s="159"/>
      <c r="I29" s="159">
        <f>SUM(I30:I34)</f>
        <v>0</v>
      </c>
      <c r="J29" s="159"/>
      <c r="K29" s="159">
        <f>SUM(K30:K34)</f>
        <v>365000</v>
      </c>
      <c r="L29" s="159"/>
      <c r="M29" s="159">
        <f>SUM(M30:M34)</f>
        <v>0</v>
      </c>
      <c r="N29" s="158"/>
      <c r="O29" s="158">
        <f>SUM(O30:O34)</f>
        <v>0</v>
      </c>
      <c r="P29" s="158"/>
      <c r="Q29" s="158">
        <f>SUM(Q30:Q34)</f>
        <v>0</v>
      </c>
      <c r="R29" s="159"/>
      <c r="S29" s="159"/>
      <c r="T29" s="159"/>
      <c r="U29" s="159"/>
      <c r="V29" s="159">
        <f>SUM(V30:V34)</f>
        <v>0</v>
      </c>
      <c r="W29" s="159"/>
      <c r="X29" s="159"/>
      <c r="Y29" s="159"/>
      <c r="AG29" t="s">
        <v>97</v>
      </c>
    </row>
    <row r="30" spans="1:60" outlineLevel="1" x14ac:dyDescent="0.2">
      <c r="A30" s="167">
        <v>12</v>
      </c>
      <c r="B30" s="168" t="s">
        <v>131</v>
      </c>
      <c r="C30" s="181" t="s">
        <v>132</v>
      </c>
      <c r="D30" s="169" t="s">
        <v>100</v>
      </c>
      <c r="E30" s="170">
        <v>1</v>
      </c>
      <c r="F30" s="171"/>
      <c r="G30" s="172">
        <f>ROUND(E30*F30,2)</f>
        <v>0</v>
      </c>
      <c r="H30" s="157">
        <v>0</v>
      </c>
      <c r="I30" s="156">
        <f>ROUND(E30*H30,2)</f>
        <v>0</v>
      </c>
      <c r="J30" s="157">
        <v>15000</v>
      </c>
      <c r="K30" s="156">
        <f>ROUND(E30*J30,2)</f>
        <v>15000</v>
      </c>
      <c r="L30" s="156">
        <v>21</v>
      </c>
      <c r="M30" s="156">
        <f>G30*(1+L30/100)</f>
        <v>0</v>
      </c>
      <c r="N30" s="155">
        <v>0</v>
      </c>
      <c r="O30" s="155">
        <f>ROUND(E30*N30,2)</f>
        <v>0</v>
      </c>
      <c r="P30" s="155">
        <v>0</v>
      </c>
      <c r="Q30" s="155">
        <f>ROUND(E30*P30,2)</f>
        <v>0</v>
      </c>
      <c r="R30" s="156"/>
      <c r="S30" s="156" t="s">
        <v>101</v>
      </c>
      <c r="T30" s="156" t="s">
        <v>102</v>
      </c>
      <c r="U30" s="156">
        <v>0</v>
      </c>
      <c r="V30" s="156">
        <f>ROUND(E30*U30,2)</f>
        <v>0</v>
      </c>
      <c r="W30" s="156"/>
      <c r="X30" s="156" t="s">
        <v>43</v>
      </c>
      <c r="Y30" s="156" t="s">
        <v>103</v>
      </c>
      <c r="Z30" s="146"/>
      <c r="AA30" s="146"/>
      <c r="AB30" s="146"/>
      <c r="AC30" s="146"/>
      <c r="AD30" s="146"/>
      <c r="AE30" s="146"/>
      <c r="AF30" s="146"/>
      <c r="AG30" s="146" t="s">
        <v>104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ht="33.75" outlineLevel="2" x14ac:dyDescent="0.2">
      <c r="A31" s="153"/>
      <c r="B31" s="154"/>
      <c r="C31" s="265" t="s">
        <v>133</v>
      </c>
      <c r="D31" s="266"/>
      <c r="E31" s="266"/>
      <c r="F31" s="266"/>
      <c r="G31" s="266"/>
      <c r="H31" s="156"/>
      <c r="I31" s="156"/>
      <c r="J31" s="156"/>
      <c r="K31" s="156"/>
      <c r="L31" s="156"/>
      <c r="M31" s="156"/>
      <c r="N31" s="155"/>
      <c r="O31" s="155"/>
      <c r="P31" s="155"/>
      <c r="Q31" s="155"/>
      <c r="R31" s="156"/>
      <c r="S31" s="156"/>
      <c r="T31" s="156"/>
      <c r="U31" s="156"/>
      <c r="V31" s="156"/>
      <c r="W31" s="156"/>
      <c r="X31" s="156"/>
      <c r="Y31" s="156"/>
      <c r="Z31" s="146"/>
      <c r="AA31" s="146"/>
      <c r="AB31" s="146"/>
      <c r="AC31" s="146"/>
      <c r="AD31" s="146"/>
      <c r="AE31" s="146"/>
      <c r="AF31" s="146"/>
      <c r="AG31" s="146" t="s">
        <v>106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73" t="str">
        <f>C31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31" s="146"/>
      <c r="BC31" s="146"/>
      <c r="BD31" s="146"/>
      <c r="BE31" s="146"/>
      <c r="BF31" s="146"/>
      <c r="BG31" s="146"/>
      <c r="BH31" s="146"/>
    </row>
    <row r="32" spans="1:60" outlineLevel="1" x14ac:dyDescent="0.2">
      <c r="A32" s="167">
        <v>13</v>
      </c>
      <c r="B32" s="168" t="s">
        <v>134</v>
      </c>
      <c r="C32" s="181" t="s">
        <v>135</v>
      </c>
      <c r="D32" s="169" t="s">
        <v>100</v>
      </c>
      <c r="E32" s="170">
        <v>1</v>
      </c>
      <c r="F32" s="171"/>
      <c r="G32" s="172">
        <f>ROUND(E32*F32,2)</f>
        <v>0</v>
      </c>
      <c r="H32" s="157">
        <v>0</v>
      </c>
      <c r="I32" s="156">
        <f>ROUND(E32*H32,2)</f>
        <v>0</v>
      </c>
      <c r="J32" s="157">
        <v>300000</v>
      </c>
      <c r="K32" s="156">
        <f>ROUND(E32*J32,2)</f>
        <v>300000</v>
      </c>
      <c r="L32" s="156">
        <v>21</v>
      </c>
      <c r="M32" s="156">
        <f>G32*(1+L32/100)</f>
        <v>0</v>
      </c>
      <c r="N32" s="155">
        <v>0</v>
      </c>
      <c r="O32" s="155">
        <f>ROUND(E32*N32,2)</f>
        <v>0</v>
      </c>
      <c r="P32" s="155">
        <v>0</v>
      </c>
      <c r="Q32" s="155">
        <f>ROUND(E32*P32,2)</f>
        <v>0</v>
      </c>
      <c r="R32" s="156"/>
      <c r="S32" s="156" t="s">
        <v>101</v>
      </c>
      <c r="T32" s="156" t="s">
        <v>102</v>
      </c>
      <c r="U32" s="156">
        <v>0</v>
      </c>
      <c r="V32" s="156">
        <f>ROUND(E32*U32,2)</f>
        <v>0</v>
      </c>
      <c r="W32" s="156"/>
      <c r="X32" s="156" t="s">
        <v>43</v>
      </c>
      <c r="Y32" s="156" t="s">
        <v>103</v>
      </c>
      <c r="Z32" s="146"/>
      <c r="AA32" s="146"/>
      <c r="AB32" s="146"/>
      <c r="AC32" s="146"/>
      <c r="AD32" s="146"/>
      <c r="AE32" s="146"/>
      <c r="AF32" s="146"/>
      <c r="AG32" s="146" t="s">
        <v>104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ht="46.9" customHeight="1" outlineLevel="2" x14ac:dyDescent="0.2">
      <c r="A33" s="153"/>
      <c r="B33" s="154"/>
      <c r="C33" s="265" t="s">
        <v>149</v>
      </c>
      <c r="D33" s="266"/>
      <c r="E33" s="266"/>
      <c r="F33" s="266"/>
      <c r="G33" s="266"/>
      <c r="H33" s="156"/>
      <c r="I33" s="156"/>
      <c r="J33" s="156"/>
      <c r="K33" s="156"/>
      <c r="L33" s="156"/>
      <c r="M33" s="156"/>
      <c r="N33" s="155"/>
      <c r="O33" s="155"/>
      <c r="P33" s="155"/>
      <c r="Q33" s="155"/>
      <c r="R33" s="156"/>
      <c r="S33" s="156"/>
      <c r="T33" s="156"/>
      <c r="U33" s="156"/>
      <c r="V33" s="156"/>
      <c r="W33" s="156"/>
      <c r="X33" s="156"/>
      <c r="Y33" s="156"/>
      <c r="Z33" s="146"/>
      <c r="AA33" s="146"/>
      <c r="AB33" s="146"/>
      <c r="AC33" s="146"/>
      <c r="AD33" s="146"/>
      <c r="AE33" s="146"/>
      <c r="AF33" s="146"/>
      <c r="AG33" s="146" t="s">
        <v>106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73" t="str">
        <f>C33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 Náklady spojené s užíváním nebo záborem pozemku.</v>
      </c>
      <c r="BB33" s="146"/>
      <c r="BC33" s="146"/>
      <c r="BD33" s="146"/>
      <c r="BE33" s="146"/>
      <c r="BF33" s="146"/>
      <c r="BG33" s="146"/>
      <c r="BH33" s="146"/>
    </row>
    <row r="34" spans="1:60" outlineLevel="1" x14ac:dyDescent="0.2">
      <c r="A34" s="174">
        <v>14</v>
      </c>
      <c r="B34" s="175" t="s">
        <v>136</v>
      </c>
      <c r="C34" s="182" t="s">
        <v>137</v>
      </c>
      <c r="D34" s="176" t="s">
        <v>114</v>
      </c>
      <c r="E34" s="177">
        <v>1</v>
      </c>
      <c r="F34" s="178"/>
      <c r="G34" s="179">
        <f>ROUND(E34*F34,2)</f>
        <v>0</v>
      </c>
      <c r="H34" s="157">
        <v>0</v>
      </c>
      <c r="I34" s="156">
        <f>ROUND(E34*H34,2)</f>
        <v>0</v>
      </c>
      <c r="J34" s="157">
        <v>50000</v>
      </c>
      <c r="K34" s="156">
        <f>ROUND(E34*J34,2)</f>
        <v>50000</v>
      </c>
      <c r="L34" s="156">
        <v>21</v>
      </c>
      <c r="M34" s="156">
        <f>G34*(1+L34/100)</f>
        <v>0</v>
      </c>
      <c r="N34" s="155">
        <v>0</v>
      </c>
      <c r="O34" s="155">
        <f>ROUND(E34*N34,2)</f>
        <v>0</v>
      </c>
      <c r="P34" s="155">
        <v>0</v>
      </c>
      <c r="Q34" s="155">
        <f>ROUND(E34*P34,2)</f>
        <v>0</v>
      </c>
      <c r="R34" s="156"/>
      <c r="S34" s="156" t="s">
        <v>115</v>
      </c>
      <c r="T34" s="156" t="s">
        <v>102</v>
      </c>
      <c r="U34" s="156">
        <v>0</v>
      </c>
      <c r="V34" s="156">
        <f>ROUND(E34*U34,2)</f>
        <v>0</v>
      </c>
      <c r="W34" s="156"/>
      <c r="X34" s="156" t="s">
        <v>43</v>
      </c>
      <c r="Y34" s="156" t="s">
        <v>103</v>
      </c>
      <c r="Z34" s="146"/>
      <c r="AA34" s="146"/>
      <c r="AB34" s="146"/>
      <c r="AC34" s="146"/>
      <c r="AD34" s="146"/>
      <c r="AE34" s="146"/>
      <c r="AF34" s="146"/>
      <c r="AG34" s="146" t="s">
        <v>104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ht="132.75" customHeight="1" outlineLevel="1" x14ac:dyDescent="0.2">
      <c r="A35" s="190"/>
      <c r="B35" s="191"/>
      <c r="C35" s="267" t="s">
        <v>158</v>
      </c>
      <c r="D35" s="267"/>
      <c r="E35" s="267"/>
      <c r="F35" s="267"/>
      <c r="G35" s="267"/>
      <c r="H35" s="157"/>
      <c r="I35" s="156"/>
      <c r="J35" s="157"/>
      <c r="K35" s="156"/>
      <c r="L35" s="156"/>
      <c r="M35" s="156"/>
      <c r="N35" s="155"/>
      <c r="O35" s="155"/>
      <c r="P35" s="155"/>
      <c r="Q35" s="155"/>
      <c r="R35" s="156"/>
      <c r="S35" s="156"/>
      <c r="T35" s="156"/>
      <c r="U35" s="156"/>
      <c r="V35" s="156"/>
      <c r="W35" s="156"/>
      <c r="X35" s="156"/>
      <c r="Y35" s="156"/>
      <c r="Z35" s="146"/>
      <c r="AA35" s="146"/>
      <c r="AB35" s="146"/>
      <c r="AC35" s="146"/>
      <c r="AD35" s="146"/>
      <c r="AE35" s="146"/>
      <c r="AF35" s="146"/>
      <c r="AG35" s="146"/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1" x14ac:dyDescent="0.2">
      <c r="A36" s="190"/>
      <c r="B36" s="191"/>
      <c r="C36" s="192"/>
      <c r="D36" s="193"/>
      <c r="E36" s="194"/>
      <c r="F36" s="196"/>
      <c r="G36" s="195"/>
      <c r="H36" s="157"/>
      <c r="I36" s="156"/>
      <c r="J36" s="157"/>
      <c r="K36" s="156"/>
      <c r="L36" s="156"/>
      <c r="M36" s="156"/>
      <c r="N36" s="155"/>
      <c r="O36" s="155"/>
      <c r="P36" s="155"/>
      <c r="Q36" s="155"/>
      <c r="R36" s="156"/>
      <c r="S36" s="156"/>
      <c r="T36" s="156"/>
      <c r="U36" s="156"/>
      <c r="V36" s="156"/>
      <c r="W36" s="156"/>
      <c r="X36" s="156"/>
      <c r="Y36" s="156"/>
      <c r="Z36" s="146"/>
      <c r="AA36" s="146"/>
      <c r="AB36" s="146"/>
      <c r="AC36" s="146"/>
      <c r="AD36" s="146"/>
      <c r="AE36" s="146"/>
      <c r="AF36" s="146"/>
      <c r="AG36" s="146"/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x14ac:dyDescent="0.2">
      <c r="A37" s="160" t="s">
        <v>96</v>
      </c>
      <c r="B37" s="161" t="s">
        <v>68</v>
      </c>
      <c r="C37" s="180" t="s">
        <v>30</v>
      </c>
      <c r="D37" s="162"/>
      <c r="E37" s="163"/>
      <c r="F37" s="164"/>
      <c r="G37" s="165">
        <f>SUMIF(AG38:AG43,"&lt;&gt;NOR",G38:G43)</f>
        <v>0</v>
      </c>
      <c r="H37" s="159"/>
      <c r="I37" s="159">
        <f>SUM(I38:I43)</f>
        <v>0</v>
      </c>
      <c r="J37" s="159"/>
      <c r="K37" s="159">
        <f>SUM(K38:K43)</f>
        <v>180000</v>
      </c>
      <c r="L37" s="159"/>
      <c r="M37" s="159">
        <f>SUM(M38:M43)</f>
        <v>0</v>
      </c>
      <c r="N37" s="158"/>
      <c r="O37" s="158">
        <f>SUM(O38:O43)</f>
        <v>0</v>
      </c>
      <c r="P37" s="158"/>
      <c r="Q37" s="158">
        <f>SUM(Q38:Q43)</f>
        <v>0</v>
      </c>
      <c r="R37" s="159"/>
      <c r="S37" s="159"/>
      <c r="T37" s="159"/>
      <c r="U37" s="159"/>
      <c r="V37" s="159">
        <f>SUM(V38:V43)</f>
        <v>0</v>
      </c>
      <c r="W37" s="159"/>
      <c r="X37" s="159"/>
      <c r="Y37" s="159"/>
      <c r="AG37" t="s">
        <v>97</v>
      </c>
    </row>
    <row r="38" spans="1:60" outlineLevel="1" x14ac:dyDescent="0.2">
      <c r="A38" s="167">
        <v>15</v>
      </c>
      <c r="B38" s="168" t="s">
        <v>138</v>
      </c>
      <c r="C38" s="181" t="s">
        <v>157</v>
      </c>
      <c r="D38" s="169" t="s">
        <v>100</v>
      </c>
      <c r="E38" s="170">
        <v>1</v>
      </c>
      <c r="F38" s="171"/>
      <c r="G38" s="172">
        <f>ROUND(E38*F38,2)</f>
        <v>0</v>
      </c>
      <c r="H38" s="157">
        <v>0</v>
      </c>
      <c r="I38" s="156">
        <f>ROUND(E38*H38,2)</f>
        <v>0</v>
      </c>
      <c r="J38" s="157">
        <v>105000</v>
      </c>
      <c r="K38" s="156">
        <f>ROUND(E38*J38,2)</f>
        <v>105000</v>
      </c>
      <c r="L38" s="156">
        <v>21</v>
      </c>
      <c r="M38" s="156">
        <f>G38*(1+L38/100)</f>
        <v>0</v>
      </c>
      <c r="N38" s="155">
        <v>0</v>
      </c>
      <c r="O38" s="155">
        <f>ROUND(E38*N38,2)</f>
        <v>0</v>
      </c>
      <c r="P38" s="155">
        <v>0</v>
      </c>
      <c r="Q38" s="155">
        <f>ROUND(E38*P38,2)</f>
        <v>0</v>
      </c>
      <c r="R38" s="156"/>
      <c r="S38" s="156" t="s">
        <v>101</v>
      </c>
      <c r="T38" s="156" t="s">
        <v>102</v>
      </c>
      <c r="U38" s="156">
        <v>0</v>
      </c>
      <c r="V38" s="156">
        <f>ROUND(E38*U38,2)</f>
        <v>0</v>
      </c>
      <c r="W38" s="156"/>
      <c r="X38" s="156" t="s">
        <v>43</v>
      </c>
      <c r="Y38" s="156" t="s">
        <v>103</v>
      </c>
      <c r="Z38" s="146"/>
      <c r="AA38" s="146"/>
      <c r="AB38" s="146"/>
      <c r="AC38" s="146"/>
      <c r="AD38" s="146"/>
      <c r="AE38" s="146"/>
      <c r="AF38" s="146"/>
      <c r="AG38" s="146" t="s">
        <v>104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ht="22.5" outlineLevel="2" x14ac:dyDescent="0.2">
      <c r="A39" s="153"/>
      <c r="B39" s="154"/>
      <c r="C39" s="265" t="s">
        <v>139</v>
      </c>
      <c r="D39" s="266"/>
      <c r="E39" s="266"/>
      <c r="F39" s="266"/>
      <c r="G39" s="266"/>
      <c r="H39" s="156"/>
      <c r="I39" s="156"/>
      <c r="J39" s="156"/>
      <c r="K39" s="156"/>
      <c r="L39" s="156"/>
      <c r="M39" s="156"/>
      <c r="N39" s="155"/>
      <c r="O39" s="155"/>
      <c r="P39" s="155"/>
      <c r="Q39" s="155"/>
      <c r="R39" s="156"/>
      <c r="S39" s="156"/>
      <c r="T39" s="156"/>
      <c r="U39" s="156"/>
      <c r="V39" s="156"/>
      <c r="W39" s="156"/>
      <c r="X39" s="156"/>
      <c r="Y39" s="156"/>
      <c r="Z39" s="146"/>
      <c r="AA39" s="146"/>
      <c r="AB39" s="146"/>
      <c r="AC39" s="146"/>
      <c r="AD39" s="146"/>
      <c r="AE39" s="146"/>
      <c r="AF39" s="146"/>
      <c r="AG39" s="146" t="s">
        <v>106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73" t="str">
        <f>C39</f>
        <v>Náklady zhotovitele na účast na zkušebním provozu včetně všech rizik vyplývajících z nutnosti zásahu či úprav zkoušeného zařízení.</v>
      </c>
      <c r="BB39" s="146"/>
      <c r="BC39" s="146"/>
      <c r="BD39" s="146"/>
      <c r="BE39" s="146"/>
      <c r="BF39" s="146"/>
      <c r="BG39" s="146"/>
      <c r="BH39" s="146"/>
    </row>
    <row r="40" spans="1:60" ht="59.25" customHeight="1" outlineLevel="3" x14ac:dyDescent="0.2">
      <c r="A40" s="153"/>
      <c r="B40" s="154"/>
      <c r="C40" s="261" t="s">
        <v>160</v>
      </c>
      <c r="D40" s="262"/>
      <c r="E40" s="262"/>
      <c r="F40" s="262"/>
      <c r="G40" s="262"/>
      <c r="H40" s="156"/>
      <c r="I40" s="156"/>
      <c r="J40" s="156"/>
      <c r="K40" s="156"/>
      <c r="L40" s="156"/>
      <c r="M40" s="156"/>
      <c r="N40" s="155"/>
      <c r="O40" s="155"/>
      <c r="P40" s="155"/>
      <c r="Q40" s="155"/>
      <c r="R40" s="156"/>
      <c r="S40" s="156"/>
      <c r="T40" s="156"/>
      <c r="U40" s="156"/>
      <c r="V40" s="156"/>
      <c r="W40" s="156"/>
      <c r="X40" s="156"/>
      <c r="Y40" s="156"/>
      <c r="Z40" s="146"/>
      <c r="AA40" s="146"/>
      <c r="AB40" s="146"/>
      <c r="AC40" s="146"/>
      <c r="AD40" s="146"/>
      <c r="AE40" s="146"/>
      <c r="AF40" s="146"/>
      <c r="AG40" s="146" t="s">
        <v>106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1" x14ac:dyDescent="0.2">
      <c r="A41" s="174">
        <v>17</v>
      </c>
      <c r="B41" s="175" t="s">
        <v>140</v>
      </c>
      <c r="C41" s="182" t="s">
        <v>141</v>
      </c>
      <c r="D41" s="176" t="s">
        <v>114</v>
      </c>
      <c r="E41" s="177">
        <v>1</v>
      </c>
      <c r="F41" s="178"/>
      <c r="G41" s="179">
        <f>ROUND(E41*F41,2)</f>
        <v>0</v>
      </c>
      <c r="H41" s="157">
        <v>0</v>
      </c>
      <c r="I41" s="156">
        <f>ROUND(E41*H41,2)</f>
        <v>0</v>
      </c>
      <c r="J41" s="157">
        <v>45000</v>
      </c>
      <c r="K41" s="156">
        <f>ROUND(E41*J41,2)</f>
        <v>45000</v>
      </c>
      <c r="L41" s="156">
        <v>21</v>
      </c>
      <c r="M41" s="156">
        <f>G41*(1+L41/100)</f>
        <v>0</v>
      </c>
      <c r="N41" s="155">
        <v>0</v>
      </c>
      <c r="O41" s="155">
        <f>ROUND(E41*N41,2)</f>
        <v>0</v>
      </c>
      <c r="P41" s="155">
        <v>0</v>
      </c>
      <c r="Q41" s="155">
        <f>ROUND(E41*P41,2)</f>
        <v>0</v>
      </c>
      <c r="R41" s="156"/>
      <c r="S41" s="156" t="s">
        <v>115</v>
      </c>
      <c r="T41" s="156" t="s">
        <v>102</v>
      </c>
      <c r="U41" s="156">
        <v>0</v>
      </c>
      <c r="V41" s="156">
        <f>ROUND(E41*U41,2)</f>
        <v>0</v>
      </c>
      <c r="W41" s="156"/>
      <c r="X41" s="156" t="s">
        <v>118</v>
      </c>
      <c r="Y41" s="156" t="s">
        <v>103</v>
      </c>
      <c r="Z41" s="146"/>
      <c r="AA41" s="146"/>
      <c r="AB41" s="146"/>
      <c r="AC41" s="146"/>
      <c r="AD41" s="146"/>
      <c r="AE41" s="146"/>
      <c r="AF41" s="146"/>
      <c r="AG41" s="146" t="s">
        <v>119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1" x14ac:dyDescent="0.2">
      <c r="A42" s="174">
        <v>18</v>
      </c>
      <c r="B42" s="175" t="s">
        <v>153</v>
      </c>
      <c r="C42" s="182" t="s">
        <v>152</v>
      </c>
      <c r="D42" s="176" t="s">
        <v>114</v>
      </c>
      <c r="E42" s="177">
        <v>1</v>
      </c>
      <c r="F42" s="178"/>
      <c r="G42" s="179">
        <f>ROUND(E42*F42,2)</f>
        <v>0</v>
      </c>
      <c r="H42" s="157"/>
      <c r="I42" s="156"/>
      <c r="J42" s="157"/>
      <c r="K42" s="156"/>
      <c r="L42" s="156"/>
      <c r="M42" s="156"/>
      <c r="N42" s="155"/>
      <c r="O42" s="155"/>
      <c r="P42" s="155"/>
      <c r="Q42" s="155"/>
      <c r="R42" s="156"/>
      <c r="S42" s="156"/>
      <c r="T42" s="156"/>
      <c r="U42" s="156"/>
      <c r="V42" s="156"/>
      <c r="W42" s="156"/>
      <c r="X42" s="156"/>
      <c r="Y42" s="156"/>
      <c r="Z42" s="146"/>
      <c r="AA42" s="146"/>
      <c r="AB42" s="146"/>
      <c r="AC42" s="146"/>
      <c r="AD42" s="146"/>
      <c r="AE42" s="146"/>
      <c r="AF42" s="146"/>
      <c r="AG42" s="146"/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1" x14ac:dyDescent="0.2">
      <c r="A43" s="167">
        <v>19</v>
      </c>
      <c r="B43" s="168" t="s">
        <v>142</v>
      </c>
      <c r="C43" s="181" t="s">
        <v>150</v>
      </c>
      <c r="D43" s="169" t="s">
        <v>114</v>
      </c>
      <c r="E43" s="170">
        <v>1</v>
      </c>
      <c r="F43" s="171"/>
      <c r="G43" s="172">
        <f>ROUND(E43*F43,2)</f>
        <v>0</v>
      </c>
      <c r="H43" s="157">
        <v>0</v>
      </c>
      <c r="I43" s="156">
        <f>ROUND(E43*H43,2)</f>
        <v>0</v>
      </c>
      <c r="J43" s="157">
        <v>30000</v>
      </c>
      <c r="K43" s="156">
        <f>ROUND(E43*J43,2)</f>
        <v>30000</v>
      </c>
      <c r="L43" s="156">
        <v>21</v>
      </c>
      <c r="M43" s="156">
        <f>G43*(1+L43/100)</f>
        <v>0</v>
      </c>
      <c r="N43" s="155">
        <v>0</v>
      </c>
      <c r="O43" s="155">
        <f>ROUND(E43*N43,2)</f>
        <v>0</v>
      </c>
      <c r="P43" s="155">
        <v>0</v>
      </c>
      <c r="Q43" s="155">
        <f>ROUND(E43*P43,2)</f>
        <v>0</v>
      </c>
      <c r="R43" s="156"/>
      <c r="S43" s="156" t="s">
        <v>115</v>
      </c>
      <c r="T43" s="156" t="s">
        <v>102</v>
      </c>
      <c r="U43" s="156">
        <v>0</v>
      </c>
      <c r="V43" s="156">
        <f>ROUND(E43*U43,2)</f>
        <v>0</v>
      </c>
      <c r="W43" s="156"/>
      <c r="X43" s="156" t="s">
        <v>118</v>
      </c>
      <c r="Y43" s="156" t="s">
        <v>103</v>
      </c>
      <c r="Z43" s="146"/>
      <c r="AA43" s="146"/>
      <c r="AB43" s="146"/>
      <c r="AC43" s="146"/>
      <c r="AD43" s="146"/>
      <c r="AE43" s="146"/>
      <c r="AF43" s="146"/>
      <c r="AG43" s="146" t="s">
        <v>119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x14ac:dyDescent="0.2">
      <c r="A44" s="3"/>
      <c r="B44" s="4"/>
      <c r="C44" s="183"/>
      <c r="D44" s="6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AE44">
        <v>15</v>
      </c>
      <c r="AF44">
        <v>21</v>
      </c>
      <c r="AG44" t="s">
        <v>82</v>
      </c>
    </row>
    <row r="45" spans="1:60" x14ac:dyDescent="0.2">
      <c r="A45" s="149"/>
      <c r="B45" s="150" t="s">
        <v>31</v>
      </c>
      <c r="C45" s="184"/>
      <c r="D45" s="151"/>
      <c r="E45" s="152"/>
      <c r="F45" s="152"/>
      <c r="G45" s="166">
        <f>G8+G16+G19+G29+G37</f>
        <v>0</v>
      </c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AE45">
        <f>SUMIF(L7:L43,AE44,G7:G43)</f>
        <v>0</v>
      </c>
      <c r="AF45">
        <f>SUMIF(L7:L43,AF44,G7:G43)</f>
        <v>0</v>
      </c>
      <c r="AG45" t="s">
        <v>143</v>
      </c>
    </row>
    <row r="46" spans="1:60" x14ac:dyDescent="0.2">
      <c r="A46" s="3"/>
      <c r="B46" s="4"/>
      <c r="C46" s="183"/>
      <c r="D46" s="6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spans="1:60" x14ac:dyDescent="0.2">
      <c r="A47" s="3"/>
      <c r="B47" s="4"/>
      <c r="C47" s="183"/>
      <c r="D47" s="6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 spans="1:60" x14ac:dyDescent="0.2">
      <c r="A48" s="259" t="s">
        <v>144</v>
      </c>
      <c r="B48" s="259"/>
      <c r="C48" s="260"/>
      <c r="D48" s="6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 spans="1:33" x14ac:dyDescent="0.2">
      <c r="A49" s="268"/>
      <c r="B49" s="269"/>
      <c r="C49" s="270"/>
      <c r="D49" s="269"/>
      <c r="E49" s="269"/>
      <c r="F49" s="269"/>
      <c r="G49" s="271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AG49" t="s">
        <v>145</v>
      </c>
    </row>
    <row r="50" spans="1:33" x14ac:dyDescent="0.2">
      <c r="A50" s="272"/>
      <c r="B50" s="273"/>
      <c r="C50" s="274"/>
      <c r="D50" s="273"/>
      <c r="E50" s="273"/>
      <c r="F50" s="273"/>
      <c r="G50" s="275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</row>
    <row r="51" spans="1:33" x14ac:dyDescent="0.2">
      <c r="A51" s="272"/>
      <c r="B51" s="273"/>
      <c r="C51" s="274"/>
      <c r="D51" s="273"/>
      <c r="E51" s="273"/>
      <c r="F51" s="273"/>
      <c r="G51" s="275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 spans="1:33" x14ac:dyDescent="0.2">
      <c r="A52" s="272"/>
      <c r="B52" s="273"/>
      <c r="C52" s="274"/>
      <c r="D52" s="273"/>
      <c r="E52" s="273"/>
      <c r="F52" s="273"/>
      <c r="G52" s="275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 spans="1:33" x14ac:dyDescent="0.2">
      <c r="A53" s="276"/>
      <c r="B53" s="277"/>
      <c r="C53" s="278"/>
      <c r="D53" s="277"/>
      <c r="E53" s="277"/>
      <c r="F53" s="277"/>
      <c r="G53" s="279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  <row r="54" spans="1:33" x14ac:dyDescent="0.2">
      <c r="A54" s="3"/>
      <c r="B54" s="4"/>
      <c r="C54" s="183"/>
      <c r="D54" s="6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spans="1:33" x14ac:dyDescent="0.2">
      <c r="C55" s="185"/>
      <c r="D55" s="10"/>
      <c r="AG55" t="s">
        <v>146</v>
      </c>
    </row>
    <row r="56" spans="1:33" x14ac:dyDescent="0.2">
      <c r="D56" s="10"/>
    </row>
    <row r="57" spans="1:33" x14ac:dyDescent="0.2">
      <c r="D57" s="10"/>
    </row>
    <row r="58" spans="1:33" x14ac:dyDescent="0.2">
      <c r="D58" s="10"/>
    </row>
    <row r="59" spans="1:33" x14ac:dyDescent="0.2">
      <c r="D59" s="10"/>
    </row>
    <row r="60" spans="1:33" x14ac:dyDescent="0.2">
      <c r="D60" s="10"/>
    </row>
    <row r="61" spans="1:33" x14ac:dyDescent="0.2">
      <c r="D61" s="10"/>
    </row>
    <row r="62" spans="1:33" x14ac:dyDescent="0.2">
      <c r="D62" s="10"/>
    </row>
    <row r="63" spans="1:33" x14ac:dyDescent="0.2">
      <c r="D63" s="10"/>
    </row>
    <row r="64" spans="1:33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  <row r="5001" spans="4:4" x14ac:dyDescent="0.2">
      <c r="D5001" s="10"/>
    </row>
  </sheetData>
  <sheetProtection algorithmName="SHA-512" hashValue="nyXSNPAW4ImVuCHMsURKzHS4/VmEXpUzXwjWsqpYOx0864cQgCe3wHHsln0yKZo6BQ4zs1stkNc1GAq1TJJQEw==" saltValue="775vPjfVGXq6rnbcTTQ4Bg==" spinCount="100000" sheet="1" objects="1" scenarios="1"/>
  <mergeCells count="18">
    <mergeCell ref="A49:G53"/>
    <mergeCell ref="C10:G10"/>
    <mergeCell ref="C13:G13"/>
    <mergeCell ref="C18:G18"/>
    <mergeCell ref="C21:G21"/>
    <mergeCell ref="A1:G1"/>
    <mergeCell ref="C2:G2"/>
    <mergeCell ref="C3:G3"/>
    <mergeCell ref="C4:G4"/>
    <mergeCell ref="A48:C48"/>
    <mergeCell ref="C40:G40"/>
    <mergeCell ref="C23:G23"/>
    <mergeCell ref="C25:G25"/>
    <mergeCell ref="C27:G27"/>
    <mergeCell ref="C31:G31"/>
    <mergeCell ref="C33:G33"/>
    <mergeCell ref="C39:G39"/>
    <mergeCell ref="C35:G35"/>
  </mergeCells>
  <pageMargins left="0.59055118110236204" right="0.196850393700787" top="0.78740157499999996" bottom="0.78740157499999996" header="0.3" footer="0.3"/>
  <pageSetup paperSize="9" orientation="portrait" horizontalDpi="4294967293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VRN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'VRN 01 Pol'!Názvy_tisku</vt:lpstr>
      <vt:lpstr>oadresa</vt:lpstr>
      <vt:lpstr>Stavba!Objednatel</vt:lpstr>
      <vt:lpstr>Stavba!Objekt</vt:lpstr>
      <vt:lpstr>Stavba!Oblast_tisku</vt:lpstr>
      <vt:lpstr>'VRN 01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Libuse</dc:creator>
  <cp:lastModifiedBy>Nevoralová Jana, Ing.</cp:lastModifiedBy>
  <cp:lastPrinted>2019-03-19T12:27:02Z</cp:lastPrinted>
  <dcterms:created xsi:type="dcterms:W3CDTF">2009-04-08T07:15:50Z</dcterms:created>
  <dcterms:modified xsi:type="dcterms:W3CDTF">2023-11-21T06:54:37Z</dcterms:modified>
</cp:coreProperties>
</file>