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nvestice\Investiční akce\akce 2021\Polanka\Zadavaci_rizeni_2023_areal\03_ZD\02_Soupis_stavebnich_praci_dodavek_a_sluzeb\"/>
    </mc:Choice>
  </mc:AlternateContent>
  <bookViews>
    <workbookView xWindow="-105" yWindow="-105" windowWidth="23250" windowHeight="12450"/>
  </bookViews>
  <sheets>
    <sheet name="Stavba" sheetId="1" r:id="rId1"/>
    <sheet name="SO 42 Rekapitulace" sheetId="12" r:id="rId2"/>
    <sheet name="SO 42 NN" sheetId="13" r:id="rId3"/>
    <sheet name="SO 42 SLP" sheetId="14" r:id="rId4"/>
    <sheet name="VzorPolozky" sheetId="10" state="hidden" r:id="rId5"/>
  </sheets>
  <externalReferences>
    <externalReference r:id="rId6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1">'SO 42 Rekapitulace'!$1:$7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1">'SO 42 Rekapitulace'!$A$1:$Y$22</definedName>
    <definedName name="_xlnm.Print_Area" localSheetId="0">Stavba!$A$1:$J$53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3" i="13" l="1"/>
  <c r="I53" i="13"/>
  <c r="G54" i="13"/>
  <c r="I54" i="13"/>
  <c r="I48" i="13"/>
  <c r="I47" i="13"/>
  <c r="G48" i="13"/>
  <c r="G47" i="13"/>
  <c r="I35" i="13"/>
  <c r="G35" i="13"/>
  <c r="H6" i="14"/>
  <c r="H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5" i="14"/>
  <c r="H26" i="14"/>
  <c r="H27" i="14"/>
  <c r="H28" i="14"/>
  <c r="H29" i="14"/>
  <c r="H30" i="14"/>
  <c r="H31" i="14"/>
  <c r="H32" i="14"/>
  <c r="H33" i="14"/>
  <c r="H34" i="14"/>
  <c r="H36" i="14"/>
  <c r="H37" i="14"/>
  <c r="H5" i="14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5" i="14"/>
  <c r="F26" i="14"/>
  <c r="F27" i="14"/>
  <c r="F28" i="14"/>
  <c r="F29" i="14"/>
  <c r="F30" i="14"/>
  <c r="F31" i="14"/>
  <c r="F32" i="14"/>
  <c r="F34" i="14"/>
  <c r="F36" i="14"/>
  <c r="F37" i="14"/>
  <c r="F5" i="14"/>
  <c r="I58" i="13"/>
  <c r="I59" i="13"/>
  <c r="I60" i="13"/>
  <c r="I61" i="13"/>
  <c r="I62" i="13"/>
  <c r="I57" i="13"/>
  <c r="G58" i="13"/>
  <c r="G59" i="13"/>
  <c r="G60" i="13"/>
  <c r="G61" i="13"/>
  <c r="G62" i="13"/>
  <c r="G57" i="13"/>
  <c r="I55" i="13"/>
  <c r="I52" i="13"/>
  <c r="G55" i="13"/>
  <c r="G52" i="13"/>
  <c r="I49" i="13"/>
  <c r="I50" i="13"/>
  <c r="I46" i="13"/>
  <c r="G49" i="13"/>
  <c r="G50" i="13"/>
  <c r="G46" i="13"/>
  <c r="I33" i="13"/>
  <c r="I34" i="13"/>
  <c r="I36" i="13"/>
  <c r="I37" i="13"/>
  <c r="I38" i="13"/>
  <c r="I39" i="13"/>
  <c r="I40" i="13"/>
  <c r="I41" i="13"/>
  <c r="I42" i="13"/>
  <c r="I43" i="13"/>
  <c r="I44" i="13"/>
  <c r="I32" i="13"/>
  <c r="G33" i="13"/>
  <c r="G34" i="13"/>
  <c r="G36" i="13"/>
  <c r="G37" i="13"/>
  <c r="G38" i="13"/>
  <c r="G39" i="13"/>
  <c r="G40" i="13"/>
  <c r="G41" i="13"/>
  <c r="G42" i="13"/>
  <c r="G43" i="13"/>
  <c r="G44" i="13"/>
  <c r="G32" i="13"/>
  <c r="I9" i="12"/>
  <c r="I8" i="12" s="1"/>
  <c r="K9" i="12"/>
  <c r="K8" i="12" s="1"/>
  <c r="O9" i="12"/>
  <c r="O8" i="12" s="1"/>
  <c r="Q9" i="12"/>
  <c r="Q8" i="12" s="1"/>
  <c r="V9" i="12"/>
  <c r="V8" i="12" s="1"/>
  <c r="I10" i="12"/>
  <c r="K10" i="12"/>
  <c r="O10" i="12"/>
  <c r="Q10" i="12"/>
  <c r="V10" i="12"/>
  <c r="AE12" i="12"/>
  <c r="F41" i="1" s="1"/>
  <c r="I20" i="1"/>
  <c r="I19" i="1"/>
  <c r="I17" i="1"/>
  <c r="I16" i="1"/>
  <c r="J28" i="1"/>
  <c r="J26" i="1"/>
  <c r="G38" i="1"/>
  <c r="F38" i="1"/>
  <c r="J23" i="1"/>
  <c r="J24" i="1"/>
  <c r="J25" i="1"/>
  <c r="J27" i="1"/>
  <c r="E24" i="1"/>
  <c r="E26" i="1"/>
  <c r="F38" i="14" l="1"/>
  <c r="G45" i="13"/>
  <c r="I51" i="13"/>
  <c r="G51" i="13"/>
  <c r="G56" i="13"/>
  <c r="I45" i="13"/>
  <c r="I56" i="13"/>
  <c r="I31" i="13"/>
  <c r="G31" i="13"/>
  <c r="H38" i="14"/>
  <c r="F39" i="1"/>
  <c r="F42" i="1" s="1"/>
  <c r="G23" i="1" s="1"/>
  <c r="F40" i="1"/>
  <c r="F11" i="13" l="1"/>
  <c r="F9" i="12"/>
  <c r="G9" i="12" s="1"/>
  <c r="M9" i="12" s="1"/>
  <c r="F10" i="13"/>
  <c r="F9" i="13"/>
  <c r="F8" i="13"/>
  <c r="A23" i="1"/>
  <c r="F13" i="13" l="1"/>
  <c r="F10" i="12" s="1"/>
  <c r="G10" i="12" s="1"/>
  <c r="M10" i="12" s="1"/>
  <c r="M8" i="12" s="1"/>
  <c r="A24" i="1"/>
  <c r="G24" i="1"/>
  <c r="AF12" i="12" l="1"/>
  <c r="G8" i="12"/>
  <c r="G41" i="1" l="1"/>
  <c r="H41" i="1" s="1"/>
  <c r="I41" i="1" s="1"/>
  <c r="G39" i="1"/>
  <c r="G40" i="1"/>
  <c r="H40" i="1" s="1"/>
  <c r="I40" i="1" s="1"/>
  <c r="G12" i="12"/>
  <c r="I52" i="1"/>
  <c r="I53" i="1" l="1"/>
  <c r="J52" i="1" s="1"/>
  <c r="J53" i="1" s="1"/>
  <c r="I18" i="1"/>
  <c r="I21" i="1" s="1"/>
  <c r="H39" i="1"/>
  <c r="H42" i="1" s="1"/>
  <c r="G42" i="1"/>
  <c r="I39" i="1" l="1"/>
  <c r="I42" i="1" s="1"/>
  <c r="G25" i="1"/>
  <c r="A25" i="1" s="1"/>
  <c r="G28" i="1"/>
  <c r="G26" i="1" l="1"/>
  <c r="A27" i="1" s="1"/>
  <c r="A26" i="1"/>
  <c r="J40" i="1"/>
  <c r="J39" i="1"/>
  <c r="J41" i="1"/>
  <c r="J42" i="1" l="1"/>
  <c r="G29" i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Libuse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<sst xmlns="http://schemas.openxmlformats.org/spreadsheetml/2006/main" count="315" uniqueCount="196">
  <si>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</si>
  <si>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</si>
  <si>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</si>
  <si>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</si>
  <si>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</si>
  <si>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</si>
  <si>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</si>
  <si>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</si>
  <si>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</si>
  <si>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</si>
  <si>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</si>
  <si>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</si>
  <si>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</si>
  <si>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</si>
  <si>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</si>
  <si>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</si>
  <si>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</si>
  <si>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</si>
  <si>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</si>
  <si>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</si>
  <si>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</si>
  <si>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</si>
  <si>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</si>
  <si>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</si>
  <si>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</si>
  <si>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</si>
  <si>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</si>
  <si>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</si>
  <si>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</si>
  <si>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</si>
  <si>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</si>
  <si>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</si>
  <si>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</si>
  <si>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</si>
  <si>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</si>
  <si>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</si>
  <si>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</si>
  <si>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</si>
  <si>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</si>
  <si>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</si>
  <si>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</si>
  <si>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 42</t>
  </si>
  <si>
    <t>Areálové rozvody NN a SLP</t>
  </si>
  <si>
    <t>AREÁLOVÉ ROZVODY NN A SLP</t>
  </si>
  <si>
    <t>Objekt:</t>
  </si>
  <si>
    <t>Rozpočet:</t>
  </si>
  <si>
    <t>Rekonstrukce a rozvoj koupaliště Polanka</t>
  </si>
  <si>
    <t>Stavba</t>
  </si>
  <si>
    <t>Celkem za stavbu</t>
  </si>
  <si>
    <t>CZK</t>
  </si>
  <si>
    <t>#POPS</t>
  </si>
  <si>
    <t>Popis stavby: SO 42 - Rekonstrukce a rozvoj koupaliště Polanka</t>
  </si>
  <si>
    <t>#POPO</t>
  </si>
  <si>
    <t>Popis objektu: SO 42 - AREÁLOVÉ ROZVODY NN A SLP</t>
  </si>
  <si>
    <t>#POPR</t>
  </si>
  <si>
    <t>Popis rozpočtu: SO 42 - Areálové rozvody NN a SLP</t>
  </si>
  <si>
    <t>Rekapitulace dílů</t>
  </si>
  <si>
    <t>Typ dílu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</si>
  <si>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</si>
  <si>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</si>
  <si>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</si>
  <si>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</si>
  <si>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</si>
  <si>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</si>
  <si>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</si>
  <si>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</si>
  <si>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</si>
  <si>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</si>
  <si>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</si>
  <si>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</si>
  <si>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</si>
  <si>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</si>
  <si>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</si>
  <si>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</si>
  <si>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</si>
  <si>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</si>
  <si>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</si>
  <si>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</si>
  <si>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</si>
  <si>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</si>
  <si>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</si>
  <si>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</si>
  <si>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</si>
  <si>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</si>
  <si>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</si>
  <si>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</si>
  <si>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</si>
  <si>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</si>
  <si>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</t>
  </si>
  <si>
    <t>Areálové rozvody SLP</t>
  </si>
  <si>
    <t>kpl</t>
  </si>
  <si>
    <t>Vlastní</t>
  </si>
  <si>
    <t>Indiv</t>
  </si>
  <si>
    <t>Práce</t>
  </si>
  <si>
    <t>Běžná</t>
  </si>
  <si>
    <t>POL1_</t>
  </si>
  <si>
    <t>2</t>
  </si>
  <si>
    <t>Areálové rozvody NN</t>
  </si>
  <si>
    <t>SUM</t>
  </si>
  <si>
    <t>Poznámky uchazeče k zadání</t>
  </si>
  <si>
    <t>POPUZIV</t>
  </si>
  <si>
    <t>END</t>
  </si>
  <si>
    <t>akce : Koupaliště Polanka</t>
  </si>
  <si>
    <t>část : Elektroinstalace - Areálové rozvody SO 42</t>
  </si>
  <si>
    <t>Projekční investiční odhad</t>
  </si>
  <si>
    <t>kabelové trasy</t>
  </si>
  <si>
    <t>periferie + svítidla</t>
  </si>
  <si>
    <t>uzemnění + výkopové práce</t>
  </si>
  <si>
    <t>ostatní</t>
  </si>
  <si>
    <t>Celkem ( bez DPH )</t>
  </si>
  <si>
    <t xml:space="preserve">Pokud jsou v seznamu uvedeny konktrétní výrobky, slouží pro popis požadovaného standardu a nezakládají povinnost dodavatele tyto výrovky použít. </t>
  </si>
  <si>
    <t xml:space="preserve">V případě použití jiných než doporučených výrobků musí tyto periferie splňovat požadované standardy či vyšší, a měly by být schváleny projektantem. </t>
  </si>
  <si>
    <t>Případné záměny musí být změny zapracované do projektové dokumentace skutečného provedení.</t>
  </si>
  <si>
    <t>Stavba :</t>
  </si>
  <si>
    <t>Elektroinstalace</t>
  </si>
  <si>
    <t>Varianta:</t>
  </si>
  <si>
    <t xml:space="preserve">Poznámka: </t>
  </si>
  <si>
    <t>Pol.č.</t>
  </si>
  <si>
    <t>množství</t>
  </si>
  <si>
    <t>Dodávka celkem (Kč)</t>
  </si>
  <si>
    <t>Montáž celkem (Kč)</t>
  </si>
  <si>
    <t xml:space="preserve"> </t>
  </si>
  <si>
    <t>kabel CYKY-J  5 x 6</t>
  </si>
  <si>
    <t>bm</t>
  </si>
  <si>
    <t>kabel CYKY-J  4 x 10</t>
  </si>
  <si>
    <t>kabel CYKY-J  5 x 10</t>
  </si>
  <si>
    <t>kabel AYKY 3 x 185 + 95</t>
  </si>
  <si>
    <t>kabel AYKY 3 x 120 + 70</t>
  </si>
  <si>
    <t>kabel CYKY 3 x 50 + 35</t>
  </si>
  <si>
    <t>kabel CYKY 3 x 70 + 50</t>
  </si>
  <si>
    <t>kabel CYKY 4 x 25</t>
  </si>
  <si>
    <t>sloupek elektro ES - zásuvkový IP 65 (400V16A-3x, 400V,32A-4x,230V,16A-4x)</t>
  </si>
  <si>
    <t>ks</t>
  </si>
  <si>
    <t>zásuvková skříN  IP 65 (400V,16A-2x, 400V,32A-2x,400V,16A-2x,230V,16A-4x)</t>
  </si>
  <si>
    <t>rozvaděč Rv RE atp. dle projektové dokumentace</t>
  </si>
  <si>
    <t>drát FeZn 10 vč. svorek</t>
  </si>
  <si>
    <t>montážní materiál</t>
  </si>
  <si>
    <t xml:space="preserve">vytýčení sítí </t>
  </si>
  <si>
    <t>vedlejší náklady (dopravy,lešení,likvidace atd.)</t>
  </si>
  <si>
    <t>Revize elektro, ostatní dokumentace pro předání stavby</t>
  </si>
  <si>
    <t>ostatní neuvedené položky k řádnému dokončení díla</t>
  </si>
  <si>
    <t>projektová dokumentace - dodavatelská + skutečného provedení</t>
  </si>
  <si>
    <t xml:space="preserve">Množství   </t>
  </si>
  <si>
    <t>Jedn.</t>
  </si>
  <si>
    <t>cena/ks</t>
  </si>
  <si>
    <t>cena celkem</t>
  </si>
  <si>
    <t>montáž/ks</t>
  </si>
  <si>
    <t>montáž celkem</t>
  </si>
  <si>
    <t>Slaboproudá instalace</t>
  </si>
  <si>
    <t>Strukturovaná kabeláž (SK + CCTV)</t>
  </si>
  <si>
    <t>stíněný patch cord 0,5m cat.6</t>
  </si>
  <si>
    <t>optická zásuka 2xLC duplex 9/125 OS2</t>
  </si>
  <si>
    <t xml:space="preserve">optický patch cord 0,5m LC/LC duplex 9/125 OS2 </t>
  </si>
  <si>
    <t>průmyslový media konvertor, SFP slot, PoE+ (100Base-X (FE))</t>
  </si>
  <si>
    <t>Modul MiniGBIC/ SFP 1000Base MM (LC)</t>
  </si>
  <si>
    <t>zdroj 230VAC/12VDC, 1,5A</t>
  </si>
  <si>
    <t>kombinovaná hrubá/jemná přepěťová ochrana Ethernetu CAT6</t>
  </si>
  <si>
    <t>přepěťová ochrana napájení</t>
  </si>
  <si>
    <t xml:space="preserve">univerzální plastový box IP65 250x350x150, UV stabilní materiál </t>
  </si>
  <si>
    <t>adaptér pro montáž na sloup</t>
  </si>
  <si>
    <t>IP dome kamera, 4MP, MZVF, 8-32mm, WDR 140dB, 6 typů VA (AI), IR 50m, IP67</t>
  </si>
  <si>
    <t>Výkonný NVR pro 16 IP kamer, až 12MP, H.264 a H265, bez HDD, RAID</t>
  </si>
  <si>
    <t>přídavný HDD k rekordérům, 4TB, WD nová řada PURZ</t>
  </si>
  <si>
    <t xml:space="preserve">průmyslový managed switch 19"/1U, LAN-RING, 10x SFP/GE </t>
  </si>
  <si>
    <t xml:space="preserve">optický patch cord 2m LC/LC duplex 9/125 OS2 </t>
  </si>
  <si>
    <t>Propojovací DAC kabel, rychlost 10 Gb/s, konektor SFP/SFP+, délka 0,5 m, bílá</t>
  </si>
  <si>
    <t>Optický kabel 4vl 9/125 OS2</t>
  </si>
  <si>
    <t>m</t>
  </si>
  <si>
    <t>chránička optického kabelu HDPE 40</t>
  </si>
  <si>
    <t>Výkop 40cm široký 100cm hluboký</t>
  </si>
  <si>
    <t xml:space="preserve">datový kabel FTP cat. 6 </t>
  </si>
  <si>
    <t>konektor RJ45 (pro kabel FTP cat. 6)</t>
  </si>
  <si>
    <t xml:space="preserve">Drobný montážní materiál (texy, zdrhovací pásky, vruty hmoždinky atd.)  </t>
  </si>
  <si>
    <t>Sváry optického vlákna</t>
  </si>
  <si>
    <t>Certifikační měření optické a metalické kabeláže včetně měřícího protokolu</t>
  </si>
  <si>
    <t xml:space="preserve">Montáž </t>
  </si>
  <si>
    <t>Protipožární ucpávky</t>
  </si>
  <si>
    <t xml:space="preserve">Monitor 27" pro kamerový systém (umístěný v hlavní budově u plavčíka) </t>
  </si>
  <si>
    <t xml:space="preserve">PC sestava pro kamerový systém pro zobrazení na dvou monitorech, včetně operačního systému (umístěný v hlavní budově u plavčíka) </t>
  </si>
  <si>
    <t>VMS Projekt s.r.o.</t>
  </si>
  <si>
    <t>kabel CYKY-J 3 x 2,5</t>
  </si>
  <si>
    <t>sloupek elektro ES - zásuvkový IP 65 ( Rozměry sloupku: 104 (V) x 34 (Š) x 13 (H) cm, Tělo z nerezové oceli, dva kulové kohouty, 4xt elektrická zásuvka CEE, každá vybavena proudovým chráničem s jističem</t>
  </si>
  <si>
    <t>systémová plastová instalační šachta DN 400, kanalizační šachtová plastová korugovaná roura ( vlnovec ) DN 400, dl. 800 mm, šachtové dno s hrdly, plastový konus pod poklop včetně těsnění, plastový poklop</t>
  </si>
  <si>
    <t>ks,</t>
  </si>
  <si>
    <t>výkop + základ pro sloupek elektro</t>
  </si>
  <si>
    <t>výkop + základ pro instalační šachtu</t>
  </si>
  <si>
    <t>Hliníkový držák pro IP dome kameru 155×183.5×240mm - montáž na zeď</t>
  </si>
  <si>
    <t>Držák s nerezové oceli pro IP dome kameru 250×127×46mm - montáž na sloup</t>
  </si>
  <si>
    <t xml:space="preserve">chránička dvouvrstvá do země 40 </t>
  </si>
  <si>
    <t xml:space="preserve">chránička dvouvrstvá do země  50 </t>
  </si>
  <si>
    <t xml:space="preserve">chránička dvouvrstvá do země 75 </t>
  </si>
  <si>
    <t xml:space="preserve">chránička dvouvrstvá do země 110 </t>
  </si>
  <si>
    <t>výkopové práce - houbka 100 cm, šíře 50 cm (výkop +pískové lože + zához rýhy + fólie dle doporučení ČSN)</t>
  </si>
  <si>
    <t>Poznámka:</t>
  </si>
  <si>
    <t>Pokud je v soupisu prací odkaz na normy nebo technické dokumenty umožňuje zadavatel nabídnout rovnocenné řešení dle §89 a §90 zákona 134/2016sb. Zákon o zadávání veřejných zakázek</t>
  </si>
  <si>
    <t xml:space="preserve">Pokud jsou v seznamu uvedeny konkrétní výrobky, slouží pro popis požadovaného standardu a nezakládají povinnost dodavatele tyto výrobky použít.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</si>
</sst>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"/>
    <numFmt numFmtId="165" formatCode="#,##0.00000"/>
    <numFmt numFmtId="166" formatCode="#,##0.00&quot; Kč&quot;;[Red]\-#,##0.00&quot; Kč&quot;"/>
    <numFmt numFmtId="167" formatCode="#,##0&quot; Kč&quot;"/>
    <numFmt numFmtId="168" formatCode="_-* #,##0.00\ _K_č_-;\-* #,##0.00\ _K_č_-;_-* \-??\ _K_č_-;_-@_-"/>
    <numFmt numFmtId="169" formatCode="#,##0.\-"/>
    <numFmt numFmtId="170" formatCode="#,##0.\-&quot;  Kč&quot;;[Red]\-#,##0.\-&quot; Kč&quot;"/>
    <numFmt numFmtId="171" formatCode="#,##0.00\ &quot;Kč&quot;"/>
  </numFmts>
  <fonts count="3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b/>
      <sz val="18"/>
      <name val="Arial CE"/>
      <family val="2"/>
      <charset val="238"/>
    </font>
    <font>
      <b/>
      <sz val="11"/>
      <name val="Calibri"/>
      <family val="2"/>
      <charset val="238"/>
    </font>
    <font>
      <b/>
      <u/>
      <sz val="12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sz val="11"/>
      <color indexed="16"/>
      <name val="Calibri"/>
      <family val="2"/>
      <charset val="238"/>
    </font>
    <font>
      <b/>
      <sz val="9"/>
      <name val="Calibri"/>
      <family val="2"/>
      <charset val="238"/>
    </font>
    <font>
      <b/>
      <sz val="12"/>
      <name val="Calibri"/>
      <family val="2"/>
      <charset val="238"/>
    </font>
    <font>
      <sz val="10"/>
      <name val="Arial Narrow"/>
      <family val="2"/>
      <charset val="238"/>
    </font>
    <font>
      <b/>
      <sz val="12"/>
      <name val="Calibri"/>
      <family val="2"/>
    </font>
    <font>
      <b/>
      <sz val="8"/>
      <name val="Arial CE"/>
      <family val="2"/>
      <charset val="238"/>
    </font>
    <font>
      <b/>
      <sz val="8"/>
      <name val="Calibri"/>
      <family val="2"/>
      <charset val="238"/>
    </font>
    <font>
      <sz val="10"/>
      <name val="Tahoma"/>
      <family val="2"/>
    </font>
    <font>
      <sz val="8"/>
      <name val="Arial CE"/>
      <family val="2"/>
      <charset val="238"/>
    </font>
    <font>
      <sz val="8"/>
      <color rgb="FF000000"/>
      <name val="Arial CE"/>
      <family val="2"/>
      <charset val="238"/>
    </font>
    <font>
      <sz val="10"/>
      <color indexed="8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47"/>
        <b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31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theme="4" tint="0.59999389629810485"/>
        <bgColor indexed="41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41"/>
      </patternFill>
    </fill>
  </fills>
  <borders count="9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0">
    <xf numFmtId="0" fontId="0" fillId="0" borderId="0"/>
    <xf numFmtId="0" fontId="1" fillId="0" borderId="0"/>
    <xf numFmtId="0" fontId="19" fillId="0" borderId="0"/>
    <xf numFmtId="168" fontId="1" fillId="0" borderId="0"/>
    <xf numFmtId="0" fontId="25" fillId="5" borderId="0"/>
    <xf numFmtId="0" fontId="1" fillId="0" borderId="0"/>
    <xf numFmtId="166" fontId="19" fillId="0" borderId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41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Alignment="1">
      <alignment vertical="center"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7" fillId="4" borderId="30" xfId="0" applyFont="1" applyFill="1" applyBorder="1" applyAlignment="1">
      <alignment horizontal="center" vertical="center" wrapText="1"/>
    </xf>
    <xf numFmtId="0" fontId="17" fillId="4" borderId="31" xfId="0" applyFont="1" applyFill="1" applyBorder="1" applyAlignment="1">
      <alignment horizontal="center" vertical="center" wrapText="1"/>
    </xf>
    <xf numFmtId="0" fontId="17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4" fontId="18" fillId="3" borderId="0" xfId="0" applyNumberFormat="1" applyFont="1" applyFill="1" applyAlignment="1" applyProtection="1">
      <alignment vertical="top" shrinkToFit="1"/>
      <protection locked="0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5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0" fontId="18" fillId="0" borderId="44" xfId="0" applyFont="1" applyBorder="1" applyAlignment="1">
      <alignment vertical="top"/>
    </xf>
    <xf numFmtId="49" fontId="18" fillId="0" borderId="45" xfId="0" applyNumberFormat="1" applyFont="1" applyBorder="1" applyAlignment="1">
      <alignment vertical="top"/>
    </xf>
    <xf numFmtId="0" fontId="18" fillId="0" borderId="45" xfId="0" applyFont="1" applyBorder="1" applyAlignment="1">
      <alignment horizontal="center" vertical="top" shrinkToFit="1"/>
    </xf>
    <xf numFmtId="165" fontId="18" fillId="0" borderId="45" xfId="0" applyNumberFormat="1" applyFont="1" applyBorder="1" applyAlignment="1">
      <alignment vertical="top" shrinkToFit="1"/>
    </xf>
    <xf numFmtId="4" fontId="18" fillId="0" borderId="46" xfId="0" applyNumberFormat="1" applyFont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49" fontId="18" fillId="0" borderId="45" xfId="0" applyNumberFormat="1" applyFont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9" fillId="0" borderId="0" xfId="2"/>
    <xf numFmtId="0" fontId="1" fillId="0" borderId="0" xfId="5"/>
    <xf numFmtId="4" fontId="18" fillId="6" borderId="47" xfId="9" applyNumberFormat="1" applyFont="1" applyFill="1" applyBorder="1" applyAlignment="1" applyProtection="1">
      <alignment horizontal="center" vertical="center"/>
      <protection locked="0"/>
    </xf>
    <xf numFmtId="0" fontId="28" fillId="0" borderId="0" xfId="2" applyFont="1" applyAlignment="1">
      <alignment horizontal="center"/>
    </xf>
    <xf numFmtId="0" fontId="28" fillId="0" borderId="0" xfId="2" applyFont="1" applyAlignment="1">
      <alignment horizontal="left"/>
    </xf>
    <xf numFmtId="49" fontId="28" fillId="0" borderId="0" xfId="2" applyNumberFormat="1" applyFont="1"/>
    <xf numFmtId="1" fontId="28" fillId="0" borderId="0" xfId="7" applyNumberFormat="1" applyFont="1" applyAlignment="1">
      <alignment horizontal="center"/>
    </xf>
    <xf numFmtId="169" fontId="28" fillId="0" borderId="0" xfId="6" applyNumberFormat="1" applyFont="1" applyFill="1" applyBorder="1" applyAlignment="1" applyProtection="1">
      <alignment horizontal="right" vertical="top"/>
      <protection locked="0"/>
    </xf>
    <xf numFmtId="170" fontId="28" fillId="0" borderId="0" xfId="6" applyNumberFormat="1" applyFont="1" applyFill="1" applyBorder="1" applyAlignment="1" applyProtection="1">
      <alignment horizontal="right" vertical="top"/>
      <protection locked="0"/>
    </xf>
    <xf numFmtId="0" fontId="28" fillId="0" borderId="0" xfId="2" applyFont="1" applyAlignment="1" applyProtection="1">
      <alignment horizontal="center" vertical="top"/>
      <protection locked="0"/>
    </xf>
    <xf numFmtId="0" fontId="28" fillId="0" borderId="0" xfId="8" applyFont="1" applyAlignment="1">
      <alignment vertical="top"/>
    </xf>
    <xf numFmtId="0" fontId="28" fillId="0" borderId="0" xfId="2" applyFont="1" applyAlignment="1">
      <alignment horizontal="center" vertical="center"/>
    </xf>
    <xf numFmtId="4" fontId="18" fillId="3" borderId="42" xfId="0" applyNumberFormat="1" applyFont="1" applyFill="1" applyBorder="1" applyAlignment="1">
      <alignment vertical="top" shrinkToFit="1"/>
    </xf>
    <xf numFmtId="0" fontId="15" fillId="0" borderId="0" xfId="0" applyFont="1"/>
    <xf numFmtId="4" fontId="18" fillId="3" borderId="45" xfId="0" applyNumberFormat="1" applyFont="1" applyFill="1" applyBorder="1" applyAlignment="1">
      <alignment vertical="top" shrinkToFit="1"/>
    </xf>
    <xf numFmtId="4" fontId="11" fillId="0" borderId="16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center" vertical="center"/>
    </xf>
    <xf numFmtId="0" fontId="4" fillId="0" borderId="84" xfId="0" applyFont="1" applyBorder="1"/>
    <xf numFmtId="0" fontId="16" fillId="0" borderId="0" xfId="0" applyFont="1"/>
    <xf numFmtId="0" fontId="0" fillId="0" borderId="84" xfId="0" applyBorder="1"/>
    <xf numFmtId="0" fontId="0" fillId="0" borderId="84" xfId="0" applyBorder="1" applyAlignment="1">
      <alignment wrapText="1"/>
    </xf>
    <xf numFmtId="0" fontId="0" fillId="0" borderId="85" xfId="0" applyBorder="1"/>
    <xf numFmtId="0" fontId="0" fillId="0" borderId="86" xfId="0" applyBorder="1"/>
    <xf numFmtId="4" fontId="5" fillId="0" borderId="86" xfId="0" applyNumberFormat="1" applyFont="1" applyBorder="1"/>
    <xf numFmtId="4" fontId="5" fillId="0" borderId="87" xfId="0" applyNumberFormat="1" applyFont="1" applyBorder="1"/>
    <xf numFmtId="0" fontId="1" fillId="0" borderId="88" xfId="0" applyFont="1" applyBorder="1" applyAlignment="1">
      <alignment horizontal="center"/>
    </xf>
    <xf numFmtId="0" fontId="1" fillId="0" borderId="89" xfId="0" applyFont="1" applyBorder="1"/>
    <xf numFmtId="4" fontId="0" fillId="0" borderId="89" xfId="0" applyNumberFormat="1" applyBorder="1" applyAlignment="1">
      <alignment horizontal="center"/>
    </xf>
    <xf numFmtId="4" fontId="0" fillId="0" borderId="86" xfId="0" applyNumberFormat="1" applyBorder="1"/>
    <xf numFmtId="4" fontId="5" fillId="0" borderId="0" xfId="0" applyNumberFormat="1" applyFont="1"/>
    <xf numFmtId="4" fontId="32" fillId="0" borderId="0" xfId="0" applyNumberFormat="1" applyFont="1" applyAlignment="1">
      <alignment vertical="top"/>
    </xf>
    <xf numFmtId="4" fontId="0" fillId="0" borderId="90" xfId="0" applyNumberFormat="1" applyBorder="1" applyAlignment="1">
      <alignment horizontal="center" wrapText="1"/>
    </xf>
    <xf numFmtId="4" fontId="0" fillId="0" borderId="2" xfId="0" applyNumberFormat="1" applyBorder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right" wrapText="1"/>
    </xf>
    <xf numFmtId="4" fontId="5" fillId="0" borderId="0" xfId="0" applyNumberFormat="1" applyFont="1" applyAlignment="1">
      <alignment horizontal="right" wrapText="1"/>
    </xf>
    <xf numFmtId="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4" fontId="0" fillId="10" borderId="0" xfId="0" applyNumberFormat="1" applyFill="1" applyProtection="1">
      <protection locked="0"/>
    </xf>
    <xf numFmtId="0" fontId="19" fillId="0" borderId="0" xfId="2" applyProtection="1"/>
    <xf numFmtId="0" fontId="30" fillId="0" borderId="0" xfId="2" applyFont="1" applyAlignment="1" applyProtection="1">
      <alignment horizontal="left"/>
    </xf>
    <xf numFmtId="0" fontId="20" fillId="0" borderId="0" xfId="2" applyFont="1" applyAlignment="1" applyProtection="1">
      <alignment horizontal="left"/>
    </xf>
    <xf numFmtId="0" fontId="2" fillId="0" borderId="0" xfId="2" applyFont="1" applyAlignment="1" applyProtection="1">
      <alignment horizontal="left"/>
    </xf>
    <xf numFmtId="0" fontId="2" fillId="11" borderId="0" xfId="2" applyFont="1" applyFill="1" applyAlignment="1" applyProtection="1">
      <alignment horizontal="left"/>
    </xf>
    <xf numFmtId="0" fontId="1" fillId="11" borderId="0" xfId="5" applyFill="1" applyProtection="1"/>
    <xf numFmtId="1" fontId="1" fillId="11" borderId="0" xfId="5" applyNumberFormat="1" applyFill="1" applyProtection="1"/>
    <xf numFmtId="0" fontId="1" fillId="11" borderId="0" xfId="5" applyFill="1" applyAlignment="1" applyProtection="1">
      <alignment horizontal="center"/>
    </xf>
    <xf numFmtId="171" fontId="1" fillId="0" borderId="0" xfId="5" applyNumberFormat="1" applyAlignment="1" applyProtection="1">
      <alignment horizontal="center"/>
    </xf>
    <xf numFmtId="0" fontId="29" fillId="9" borderId="72" xfId="4" applyFont="1" applyFill="1" applyBorder="1" applyAlignment="1" applyProtection="1">
      <alignment vertical="center"/>
    </xf>
    <xf numFmtId="0" fontId="1" fillId="10" borderId="73" xfId="2" applyFont="1" applyFill="1" applyBorder="1" applyAlignment="1" applyProtection="1">
      <alignment horizontal="left"/>
    </xf>
    <xf numFmtId="1" fontId="1" fillId="10" borderId="73" xfId="2" applyNumberFormat="1" applyFont="1" applyFill="1" applyBorder="1" applyAlignment="1" applyProtection="1">
      <alignment horizontal="right"/>
    </xf>
    <xf numFmtId="171" fontId="21" fillId="10" borderId="74" xfId="2" applyNumberFormat="1" applyFont="1" applyFill="1" applyBorder="1" applyAlignment="1" applyProtection="1">
      <alignment horizontal="center"/>
    </xf>
    <xf numFmtId="4" fontId="21" fillId="0" borderId="0" xfId="2" applyNumberFormat="1" applyFont="1" applyAlignment="1" applyProtection="1">
      <alignment horizontal="left"/>
    </xf>
    <xf numFmtId="4" fontId="21" fillId="0" borderId="0" xfId="2" applyNumberFormat="1" applyFont="1" applyAlignment="1" applyProtection="1">
      <alignment horizontal="right"/>
    </xf>
    <xf numFmtId="0" fontId="29" fillId="9" borderId="75" xfId="4" applyFont="1" applyFill="1" applyBorder="1" applyAlignment="1" applyProtection="1">
      <alignment vertical="center"/>
    </xf>
    <xf numFmtId="0" fontId="1" fillId="10" borderId="0" xfId="2" applyFont="1" applyFill="1" applyAlignment="1" applyProtection="1">
      <alignment horizontal="left"/>
    </xf>
    <xf numFmtId="1" fontId="1" fillId="10" borderId="0" xfId="2" applyNumberFormat="1" applyFont="1" applyFill="1" applyAlignment="1" applyProtection="1">
      <alignment horizontal="right"/>
    </xf>
    <xf numFmtId="171" fontId="21" fillId="10" borderId="2" xfId="2" applyNumberFormat="1" applyFont="1" applyFill="1" applyBorder="1" applyAlignment="1" applyProtection="1">
      <alignment horizontal="center"/>
    </xf>
    <xf numFmtId="0" fontId="29" fillId="9" borderId="76" xfId="4" applyFont="1" applyFill="1" applyBorder="1" applyAlignment="1" applyProtection="1">
      <alignment vertical="center"/>
    </xf>
    <xf numFmtId="0" fontId="1" fillId="10" borderId="4" xfId="2" applyFont="1" applyFill="1" applyBorder="1" applyAlignment="1" applyProtection="1">
      <alignment horizontal="left"/>
    </xf>
    <xf numFmtId="1" fontId="1" fillId="10" borderId="4" xfId="2" applyNumberFormat="1" applyFont="1" applyFill="1" applyBorder="1" applyAlignment="1" applyProtection="1">
      <alignment horizontal="right"/>
    </xf>
    <xf numFmtId="171" fontId="21" fillId="10" borderId="5" xfId="2" applyNumberFormat="1" applyFont="1" applyFill="1" applyBorder="1" applyAlignment="1" applyProtection="1">
      <alignment horizontal="center"/>
    </xf>
    <xf numFmtId="0" fontId="1" fillId="0" borderId="0" xfId="2" applyFont="1" applyAlignment="1" applyProtection="1">
      <alignment horizontal="left"/>
    </xf>
    <xf numFmtId="1" fontId="1" fillId="0" borderId="0" xfId="2" applyNumberFormat="1" applyFont="1" applyAlignment="1" applyProtection="1">
      <alignment horizontal="right"/>
    </xf>
    <xf numFmtId="171" fontId="5" fillId="0" borderId="0" xfId="2" applyNumberFormat="1" applyFont="1" applyAlignment="1" applyProtection="1">
      <alignment horizontal="center"/>
    </xf>
    <xf numFmtId="4" fontId="1" fillId="0" borderId="0" xfId="2" applyNumberFormat="1" applyFont="1" applyAlignment="1" applyProtection="1">
      <alignment horizontal="left"/>
    </xf>
    <xf numFmtId="4" fontId="1" fillId="0" borderId="0" xfId="2" applyNumberFormat="1" applyFont="1" applyAlignment="1" applyProtection="1">
      <alignment horizontal="right"/>
    </xf>
    <xf numFmtId="0" fontId="4" fillId="0" borderId="0" xfId="5" applyFont="1" applyProtection="1"/>
    <xf numFmtId="0" fontId="30" fillId="0" borderId="0" xfId="5" applyFont="1" applyProtection="1"/>
    <xf numFmtId="0" fontId="4" fillId="11" borderId="0" xfId="2" applyFont="1" applyFill="1" applyAlignment="1" applyProtection="1">
      <alignment horizontal="left"/>
    </xf>
    <xf numFmtId="4" fontId="4" fillId="11" borderId="0" xfId="2" applyNumberFormat="1" applyFont="1" applyFill="1" applyAlignment="1" applyProtection="1">
      <alignment horizontal="left"/>
    </xf>
    <xf numFmtId="1" fontId="4" fillId="11" borderId="0" xfId="2" applyNumberFormat="1" applyFont="1" applyFill="1" applyAlignment="1" applyProtection="1">
      <alignment horizontal="right"/>
    </xf>
    <xf numFmtId="171" fontId="22" fillId="11" borderId="0" xfId="2" applyNumberFormat="1" applyFont="1" applyFill="1" applyAlignment="1" applyProtection="1">
      <alignment horizontal="center"/>
    </xf>
    <xf numFmtId="4" fontId="22" fillId="0" borderId="0" xfId="2" applyNumberFormat="1" applyFont="1" applyAlignment="1" applyProtection="1">
      <alignment horizontal="left"/>
    </xf>
    <xf numFmtId="4" fontId="22" fillId="0" borderId="0" xfId="2" applyNumberFormat="1" applyFont="1" applyAlignment="1" applyProtection="1">
      <alignment horizontal="right"/>
    </xf>
    <xf numFmtId="0" fontId="4" fillId="0" borderId="0" xfId="2" applyFont="1" applyAlignment="1" applyProtection="1">
      <alignment horizontal="left"/>
    </xf>
    <xf numFmtId="4" fontId="4" fillId="0" borderId="0" xfId="2" applyNumberFormat="1" applyFont="1" applyAlignment="1" applyProtection="1">
      <alignment horizontal="left"/>
    </xf>
    <xf numFmtId="1" fontId="4" fillId="0" borderId="0" xfId="2" applyNumberFormat="1" applyFont="1" applyAlignment="1" applyProtection="1">
      <alignment horizontal="right"/>
    </xf>
    <xf numFmtId="171" fontId="22" fillId="0" borderId="0" xfId="2" applyNumberFormat="1" applyFont="1" applyAlignment="1" applyProtection="1">
      <alignment horizontal="center"/>
    </xf>
    <xf numFmtId="0" fontId="1" fillId="0" borderId="0" xfId="5" applyProtection="1"/>
    <xf numFmtId="0" fontId="1" fillId="6" borderId="48" xfId="9" applyFill="1" applyBorder="1" applyAlignment="1" applyProtection="1">
      <alignment horizontal="center" vertical="center"/>
    </xf>
    <xf numFmtId="0" fontId="18" fillId="6" borderId="77" xfId="9" applyFont="1" applyFill="1" applyBorder="1" applyAlignment="1" applyProtection="1">
      <alignment horizontal="center" vertical="center"/>
    </xf>
    <xf numFmtId="0" fontId="23" fillId="6" borderId="49" xfId="9" applyFont="1" applyFill="1" applyBorder="1" applyAlignment="1" applyProtection="1">
      <alignment vertical="center"/>
    </xf>
    <xf numFmtId="0" fontId="1" fillId="6" borderId="49" xfId="9" applyFill="1" applyBorder="1" applyAlignment="1" applyProtection="1">
      <alignment vertical="center"/>
    </xf>
    <xf numFmtId="1" fontId="3" fillId="6" borderId="49" xfId="9" applyNumberFormat="1" applyFont="1" applyFill="1" applyBorder="1" applyAlignment="1" applyProtection="1">
      <alignment horizontal="right" vertical="center"/>
    </xf>
    <xf numFmtId="0" fontId="1" fillId="6" borderId="49" xfId="9" applyFill="1" applyBorder="1" applyAlignment="1" applyProtection="1">
      <alignment horizontal="center" vertical="center"/>
    </xf>
    <xf numFmtId="0" fontId="1" fillId="6" borderId="49" xfId="9" applyFill="1" applyBorder="1" applyAlignment="1" applyProtection="1">
      <alignment horizontal="left" vertical="center"/>
    </xf>
    <xf numFmtId="167" fontId="1" fillId="6" borderId="50" xfId="9" applyNumberFormat="1" applyFill="1" applyBorder="1" applyAlignment="1" applyProtection="1">
      <alignment vertical="center"/>
    </xf>
    <xf numFmtId="0" fontId="1" fillId="6" borderId="51" xfId="9" applyFill="1" applyBorder="1" applyAlignment="1" applyProtection="1">
      <alignment horizontal="center" vertical="center"/>
    </xf>
    <xf numFmtId="0" fontId="18" fillId="6" borderId="78" xfId="9" applyFont="1" applyFill="1" applyBorder="1" applyAlignment="1" applyProtection="1">
      <alignment horizontal="center" vertical="center"/>
    </xf>
    <xf numFmtId="0" fontId="23" fillId="6" borderId="0" xfId="9" applyFont="1" applyFill="1" applyAlignment="1" applyProtection="1">
      <alignment vertical="center"/>
    </xf>
    <xf numFmtId="0" fontId="1" fillId="6" borderId="0" xfId="9" applyFill="1" applyAlignment="1" applyProtection="1">
      <alignment vertical="center"/>
    </xf>
    <xf numFmtId="1" fontId="3" fillId="6" borderId="0" xfId="9" applyNumberFormat="1" applyFont="1" applyFill="1" applyAlignment="1" applyProtection="1">
      <alignment horizontal="right" vertical="center"/>
    </xf>
    <xf numFmtId="0" fontId="1" fillId="6" borderId="0" xfId="9" applyFill="1" applyAlignment="1" applyProtection="1">
      <alignment horizontal="center" vertical="center"/>
    </xf>
    <xf numFmtId="0" fontId="1" fillId="6" borderId="0" xfId="9" applyFill="1" applyAlignment="1" applyProtection="1">
      <alignment horizontal="left" vertical="center"/>
    </xf>
    <xf numFmtId="167" fontId="1" fillId="6" borderId="52" xfId="9" applyNumberFormat="1" applyFill="1" applyBorder="1" applyAlignment="1" applyProtection="1">
      <alignment vertical="center"/>
    </xf>
    <xf numFmtId="0" fontId="24" fillId="6" borderId="0" xfId="9" applyFont="1" applyFill="1" applyAlignment="1" applyProtection="1">
      <alignment vertical="center"/>
    </xf>
    <xf numFmtId="49" fontId="1" fillId="6" borderId="53" xfId="9" applyNumberFormat="1" applyFill="1" applyBorder="1" applyAlignment="1" applyProtection="1">
      <alignment horizontal="center" vertical="center"/>
    </xf>
    <xf numFmtId="49" fontId="18" fillId="6" borderId="79" xfId="9" applyNumberFormat="1" applyFont="1" applyFill="1" applyBorder="1" applyAlignment="1" applyProtection="1">
      <alignment horizontal="center" vertical="center"/>
    </xf>
    <xf numFmtId="0" fontId="24" fillId="6" borderId="54" xfId="9" applyFont="1" applyFill="1" applyBorder="1" applyAlignment="1" applyProtection="1">
      <alignment vertical="center"/>
    </xf>
    <xf numFmtId="0" fontId="1" fillId="6" borderId="54" xfId="9" applyFill="1" applyBorder="1" applyAlignment="1" applyProtection="1">
      <alignment vertical="center"/>
    </xf>
    <xf numFmtId="0" fontId="1" fillId="6" borderId="54" xfId="9" applyFill="1" applyBorder="1" applyAlignment="1" applyProtection="1">
      <alignment horizontal="center" vertical="center" shrinkToFit="1"/>
    </xf>
    <xf numFmtId="0" fontId="1" fillId="6" borderId="55" xfId="9" applyFill="1" applyBorder="1" applyAlignment="1" applyProtection="1">
      <alignment horizontal="center" vertical="center" shrinkToFit="1"/>
    </xf>
    <xf numFmtId="0" fontId="3" fillId="6" borderId="56" xfId="9" applyFont="1" applyFill="1" applyBorder="1" applyAlignment="1" applyProtection="1">
      <alignment vertical="center"/>
    </xf>
    <xf numFmtId="0" fontId="18" fillId="6" borderId="80" xfId="9" applyFont="1" applyFill="1" applyBorder="1" applyAlignment="1" applyProtection="1">
      <alignment vertical="center"/>
    </xf>
    <xf numFmtId="0" fontId="1" fillId="6" borderId="57" xfId="9" applyFill="1" applyBorder="1" applyAlignment="1" applyProtection="1">
      <alignment horizontal="center" vertical="center" wrapText="1"/>
    </xf>
    <xf numFmtId="0" fontId="1" fillId="6" borderId="58" xfId="9" applyFill="1" applyBorder="1" applyAlignment="1" applyProtection="1">
      <alignment horizontal="center" vertical="center" wrapText="1"/>
    </xf>
    <xf numFmtId="49" fontId="21" fillId="7" borderId="81" xfId="4" applyNumberFormat="1" applyFont="1" applyFill="1" applyBorder="1" applyAlignment="1" applyProtection="1">
      <alignment horizontal="center" vertical="center"/>
    </xf>
    <xf numFmtId="49" fontId="31" fillId="7" borderId="63" xfId="4" applyNumberFormat="1" applyFont="1" applyFill="1" applyBorder="1" applyAlignment="1" applyProtection="1">
      <alignment horizontal="center" vertical="center"/>
    </xf>
    <xf numFmtId="0" fontId="21" fillId="7" borderId="63" xfId="4" applyFont="1" applyFill="1" applyBorder="1" applyAlignment="1" applyProtection="1">
      <alignment horizontal="center" vertical="center"/>
    </xf>
    <xf numFmtId="1" fontId="21" fillId="7" borderId="63" xfId="4" applyNumberFormat="1" applyFont="1" applyFill="1" applyBorder="1" applyAlignment="1" applyProtection="1">
      <alignment horizontal="right" vertical="center"/>
    </xf>
    <xf numFmtId="167" fontId="21" fillId="7" borderId="63" xfId="4" applyNumberFormat="1" applyFont="1" applyFill="1" applyBorder="1" applyAlignment="1" applyProtection="1">
      <alignment horizontal="center" vertical="center"/>
    </xf>
    <xf numFmtId="167" fontId="21" fillId="7" borderId="82" xfId="4" applyNumberFormat="1" applyFont="1" applyFill="1" applyBorder="1" applyAlignment="1" applyProtection="1">
      <alignment horizontal="center" vertical="center"/>
    </xf>
    <xf numFmtId="0" fontId="26" fillId="6" borderId="64" xfId="4" applyFont="1" applyFill="1" applyBorder="1" applyAlignment="1" applyProtection="1">
      <alignment horizontal="center" vertical="center"/>
    </xf>
    <xf numFmtId="0" fontId="31" fillId="6" borderId="65" xfId="4" applyFont="1" applyFill="1" applyBorder="1" applyAlignment="1" applyProtection="1">
      <alignment horizontal="center" vertical="center"/>
    </xf>
    <xf numFmtId="0" fontId="27" fillId="6" borderId="65" xfId="4" applyFont="1" applyFill="1" applyBorder="1" applyAlignment="1" applyProtection="1">
      <alignment vertical="center"/>
    </xf>
    <xf numFmtId="0" fontId="21" fillId="6" borderId="65" xfId="4" applyFont="1" applyFill="1" applyBorder="1" applyAlignment="1" applyProtection="1">
      <alignment horizontal="center" vertical="center"/>
    </xf>
    <xf numFmtId="1" fontId="21" fillId="6" borderId="65" xfId="4" applyNumberFormat="1" applyFont="1" applyFill="1" applyBorder="1" applyAlignment="1" applyProtection="1">
      <alignment horizontal="center" vertical="center"/>
    </xf>
    <xf numFmtId="4" fontId="18" fillId="6" borderId="47" xfId="9" applyNumberFormat="1" applyFont="1" applyFill="1" applyBorder="1" applyAlignment="1" applyProtection="1">
      <alignment horizontal="center" vertical="center"/>
    </xf>
    <xf numFmtId="166" fontId="21" fillId="6" borderId="65" xfId="4" applyNumberFormat="1" applyFont="1" applyFill="1" applyBorder="1" applyAlignment="1" applyProtection="1">
      <alignment horizontal="center" vertical="center"/>
    </xf>
    <xf numFmtId="166" fontId="21" fillId="6" borderId="69" xfId="4" applyNumberFormat="1" applyFont="1" applyFill="1" applyBorder="1" applyAlignment="1" applyProtection="1">
      <alignment horizontal="center" vertical="center"/>
    </xf>
    <xf numFmtId="0" fontId="3" fillId="0" borderId="70" xfId="9" applyFont="1" applyBorder="1" applyAlignment="1" applyProtection="1">
      <alignment horizontal="center" vertical="center"/>
    </xf>
    <xf numFmtId="0" fontId="18" fillId="0" borderId="47" xfId="9" applyFont="1" applyBorder="1" applyAlignment="1" applyProtection="1">
      <alignment horizontal="center" vertical="center"/>
    </xf>
    <xf numFmtId="0" fontId="18" fillId="0" borderId="47" xfId="9" applyFont="1" applyBorder="1" applyAlignment="1" applyProtection="1">
      <alignment vertical="center" wrapText="1"/>
    </xf>
    <xf numFmtId="49" fontId="18" fillId="0" borderId="47" xfId="9" applyNumberFormat="1" applyFont="1" applyBorder="1" applyAlignment="1" applyProtection="1">
      <alignment horizontal="center" vertical="center" shrinkToFit="1"/>
    </xf>
    <xf numFmtId="1" fontId="18" fillId="0" borderId="47" xfId="9" applyNumberFormat="1" applyFont="1" applyBorder="1" applyAlignment="1" applyProtection="1">
      <alignment horizontal="center" vertical="center"/>
    </xf>
    <xf numFmtId="166" fontId="18" fillId="0" borderId="47" xfId="9" applyNumberFormat="1" applyFont="1" applyBorder="1" applyAlignment="1" applyProtection="1">
      <alignment horizontal="center" vertical="center"/>
    </xf>
    <xf numFmtId="166" fontId="18" fillId="0" borderId="71" xfId="9" applyNumberFormat="1" applyFont="1" applyBorder="1" applyAlignment="1" applyProtection="1">
      <alignment horizontal="center" vertical="center"/>
    </xf>
    <xf numFmtId="0" fontId="33" fillId="0" borderId="47" xfId="9" applyFont="1" applyBorder="1" applyAlignment="1" applyProtection="1">
      <alignment vertical="center" wrapText="1"/>
    </xf>
    <xf numFmtId="0" fontId="18" fillId="8" borderId="47" xfId="9" applyFont="1" applyFill="1" applyBorder="1" applyAlignment="1" applyProtection="1">
      <alignment vertical="center" wrapText="1"/>
    </xf>
    <xf numFmtId="49" fontId="18" fillId="8" borderId="47" xfId="9" applyNumberFormat="1" applyFont="1" applyFill="1" applyBorder="1" applyAlignment="1" applyProtection="1">
      <alignment horizontal="center" vertical="center" shrinkToFit="1"/>
    </xf>
    <xf numFmtId="1" fontId="18" fillId="8" borderId="47" xfId="9" applyNumberFormat="1" applyFont="1" applyFill="1" applyBorder="1" applyAlignment="1" applyProtection="1">
      <alignment horizontal="center" vertical="center"/>
    </xf>
    <xf numFmtId="0" fontId="34" fillId="0" borderId="0" xfId="0" applyFont="1" applyAlignment="1" applyProtection="1">
      <alignment wrapText="1"/>
    </xf>
    <xf numFmtId="49" fontId="33" fillId="0" borderId="47" xfId="9" applyNumberFormat="1" applyFont="1" applyBorder="1" applyAlignment="1" applyProtection="1">
      <alignment horizontal="center" vertical="center" shrinkToFit="1"/>
    </xf>
    <xf numFmtId="1" fontId="33" fillId="0" borderId="47" xfId="9" applyNumberFormat="1" applyFont="1" applyBorder="1" applyAlignment="1" applyProtection="1">
      <alignment horizontal="center" vertical="center"/>
    </xf>
    <xf numFmtId="0" fontId="21" fillId="7" borderId="66" xfId="4" applyFont="1" applyFill="1" applyBorder="1" applyAlignment="1" applyProtection="1">
      <alignment horizontal="center" vertical="center"/>
    </xf>
    <xf numFmtId="0" fontId="31" fillId="7" borderId="67" xfId="4" applyFont="1" applyFill="1" applyBorder="1" applyAlignment="1" applyProtection="1">
      <alignment horizontal="center" vertical="center"/>
    </xf>
    <xf numFmtId="0" fontId="21" fillId="7" borderId="67" xfId="4" applyFont="1" applyFill="1" applyBorder="1" applyAlignment="1" applyProtection="1">
      <alignment horizontal="center" vertical="center"/>
    </xf>
    <xf numFmtId="166" fontId="21" fillId="7" borderId="68" xfId="3" applyNumberFormat="1" applyFont="1" applyFill="1" applyBorder="1" applyAlignment="1" applyProtection="1">
      <alignment horizontal="center" vertical="center"/>
    </xf>
    <xf numFmtId="167" fontId="21" fillId="7" borderId="67" xfId="3" applyNumberFormat="1" applyFont="1" applyFill="1" applyBorder="1" applyAlignment="1" applyProtection="1">
      <alignment horizontal="center" vertical="center"/>
    </xf>
    <xf numFmtId="49" fontId="17" fillId="0" borderId="59" xfId="9" applyNumberFormat="1" applyFont="1" applyBorder="1" applyAlignment="1" applyProtection="1">
      <alignment horizontal="center" vertical="center" wrapText="1"/>
    </xf>
    <xf numFmtId="49" fontId="30" fillId="0" borderId="61" xfId="9" applyNumberFormat="1" applyFont="1" applyBorder="1" applyAlignment="1" applyProtection="1">
      <alignment horizontal="center" vertical="center" wrapText="1"/>
    </xf>
    <xf numFmtId="0" fontId="17" fillId="0" borderId="60" xfId="9" applyFont="1" applyBorder="1" applyAlignment="1" applyProtection="1">
      <alignment horizontal="center" vertical="center" wrapText="1"/>
    </xf>
    <xf numFmtId="0" fontId="17" fillId="0" borderId="61" xfId="9" applyFont="1" applyBorder="1" applyAlignment="1" applyProtection="1">
      <alignment horizontal="center" vertical="center" wrapText="1"/>
    </xf>
    <xf numFmtId="1" fontId="17" fillId="0" borderId="60" xfId="9" applyNumberFormat="1" applyFont="1" applyBorder="1" applyAlignment="1" applyProtection="1">
      <alignment horizontal="center" vertical="center" wrapText="1"/>
    </xf>
    <xf numFmtId="167" fontId="17" fillId="0" borderId="62" xfId="9" applyNumberFormat="1" applyFont="1" applyBorder="1" applyAlignment="1" applyProtection="1">
      <alignment horizontal="center" vertical="center" wrapText="1"/>
    </xf>
    <xf numFmtId="4" fontId="18" fillId="12" borderId="47" xfId="9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center" wrapText="1"/>
    </xf>
    <xf numFmtId="0" fontId="35" fillId="0" borderId="0" xfId="5" applyFont="1" applyAlignment="1">
      <alignment horizont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18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" fillId="6" borderId="54" xfId="9" applyFill="1" applyBorder="1" applyAlignment="1" applyProtection="1">
      <alignment horizontal="center" vertical="center" shrinkToFit="1"/>
    </xf>
    <xf numFmtId="0" fontId="1" fillId="6" borderId="83" xfId="9" applyFill="1" applyBorder="1" applyAlignment="1" applyProtection="1">
      <alignment horizontal="center" vertical="center" wrapText="1"/>
    </xf>
    <xf numFmtId="0" fontId="21" fillId="7" borderId="67" xfId="4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</cellXfs>
  <cellStyles count="10">
    <cellStyle name="Čárka 2" xfId="3"/>
    <cellStyle name="Excel Built-in Bad" xfId="4"/>
    <cellStyle name="Excel Built-in Normal" xfId="5"/>
    <cellStyle name="měny_List1" xfId="6"/>
    <cellStyle name="Normální" xfId="0" builtinId="0"/>
    <cellStyle name="normální 2" xfId="1"/>
    <cellStyle name="Normální 3" xfId="2"/>
    <cellStyle name="normální_ceník_2011" xfId="7"/>
    <cellStyle name="normální_Nabídka" xfId="8"/>
    <cellStyle name="normální_POL.XLS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I52" sqref="I5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8" width="13" customWidth="1"/>
    <col min="9" max="9" width="16.140625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334" t="s">
        <v>4</v>
      </c>
      <c r="C1" s="335"/>
      <c r="D1" s="335"/>
      <c r="E1" s="335"/>
      <c r="F1" s="335"/>
      <c r="G1" s="335"/>
      <c r="H1" s="335"/>
      <c r="I1" s="335"/>
      <c r="J1" s="336"/>
    </row>
    <row r="2" spans="1:15" ht="36" customHeight="1" x14ac:dyDescent="0.2">
      <c r="A2" s="2"/>
      <c r="B2" s="76" t="s">
        <v>24</v>
      </c>
      <c r="C2" s="77"/>
      <c r="D2" s="78" t="s">
        <v>41</v>
      </c>
      <c r="E2" s="342" t="s">
        <v>46</v>
      </c>
      <c r="F2" s="343"/>
      <c r="G2" s="343"/>
      <c r="H2" s="343"/>
      <c r="I2" s="343"/>
      <c r="J2" s="344"/>
      <c r="O2" s="1"/>
    </row>
    <row r="3" spans="1:15" ht="27" customHeight="1" x14ac:dyDescent="0.2">
      <c r="A3" s="2"/>
      <c r="B3" s="79" t="s">
        <v>44</v>
      </c>
      <c r="C3" s="77"/>
      <c r="D3" s="80" t="s">
        <v>41</v>
      </c>
      <c r="E3" s="345" t="s">
        <v>43</v>
      </c>
      <c r="F3" s="346"/>
      <c r="G3" s="346"/>
      <c r="H3" s="346"/>
      <c r="I3" s="346"/>
      <c r="J3" s="347"/>
    </row>
    <row r="4" spans="1:15" ht="23.25" customHeight="1" x14ac:dyDescent="0.2">
      <c r="A4" s="75">
        <v>1202</v>
      </c>
      <c r="B4" s="81" t="s">
        <v>45</v>
      </c>
      <c r="C4" s="82"/>
      <c r="D4" s="83" t="s">
        <v>41</v>
      </c>
      <c r="E4" s="354" t="s">
        <v>42</v>
      </c>
      <c r="F4" s="355"/>
      <c r="G4" s="355"/>
      <c r="H4" s="355"/>
      <c r="I4" s="355"/>
      <c r="J4" s="356"/>
    </row>
    <row r="5" spans="1:15" ht="24" customHeight="1" x14ac:dyDescent="0.2">
      <c r="A5" s="2"/>
      <c r="B5" s="31" t="s">
        <v>23</v>
      </c>
      <c r="D5" s="359"/>
      <c r="E5" s="360"/>
      <c r="F5" s="360"/>
      <c r="G5" s="360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361"/>
      <c r="E6" s="362"/>
      <c r="F6" s="362"/>
      <c r="G6" s="362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363"/>
      <c r="F7" s="364"/>
      <c r="G7" s="364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349"/>
      <c r="E11" s="349"/>
      <c r="F11" s="349"/>
      <c r="G11" s="349"/>
      <c r="H11" s="18" t="s">
        <v>40</v>
      </c>
      <c r="I11" s="84"/>
      <c r="J11" s="8"/>
    </row>
    <row r="12" spans="1:15" ht="15.75" customHeight="1" x14ac:dyDescent="0.2">
      <c r="A12" s="2"/>
      <c r="B12" s="28"/>
      <c r="C12" s="55"/>
      <c r="D12" s="353"/>
      <c r="E12" s="353"/>
      <c r="F12" s="353"/>
      <c r="G12" s="353"/>
      <c r="H12" s="18" t="s">
        <v>36</v>
      </c>
      <c r="I12" s="84"/>
      <c r="J12" s="8"/>
    </row>
    <row r="13" spans="1:15" ht="15.75" customHeight="1" x14ac:dyDescent="0.2">
      <c r="A13" s="2"/>
      <c r="B13" s="29"/>
      <c r="C13" s="56"/>
      <c r="D13" s="85"/>
      <c r="E13" s="357"/>
      <c r="F13" s="358"/>
      <c r="G13" s="358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365" t="s">
        <v>179</v>
      </c>
      <c r="E14" s="366"/>
      <c r="F14" s="366"/>
      <c r="G14" s="366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4"/>
      <c r="E15" s="348"/>
      <c r="F15" s="348"/>
      <c r="G15" s="350"/>
      <c r="H15" s="350"/>
      <c r="I15" s="14" t="s">
        <v>31</v>
      </c>
      <c r="J15" s="34"/>
    </row>
    <row r="16" spans="1:15" ht="23.25" customHeight="1" x14ac:dyDescent="0.2">
      <c r="A16" s="138" t="s">
        <v>26</v>
      </c>
      <c r="B16" s="38" t="s">
        <v>26</v>
      </c>
      <c r="C16" s="60"/>
      <c r="D16" s="61"/>
      <c r="E16" s="340"/>
      <c r="F16" s="341"/>
      <c r="G16" s="340"/>
      <c r="H16" s="341"/>
      <c r="I16" s="198">
        <f>SUMIF(F52:F52,A16,I52:I52)+SUMIF(F52:F52,"PSU",I52:I52)</f>
        <v>0</v>
      </c>
      <c r="J16" s="199"/>
    </row>
    <row r="17" spans="1:10" ht="23.25" customHeight="1" x14ac:dyDescent="0.2">
      <c r="A17" s="138" t="s">
        <v>27</v>
      </c>
      <c r="B17" s="38" t="s">
        <v>27</v>
      </c>
      <c r="C17" s="60"/>
      <c r="D17" s="61"/>
      <c r="E17" s="340"/>
      <c r="F17" s="341"/>
      <c r="G17" s="340"/>
      <c r="H17" s="341"/>
      <c r="I17" s="198">
        <f>SUMIF(F52:F52,A17,I52:I52)</f>
        <v>0</v>
      </c>
      <c r="J17" s="199"/>
    </row>
    <row r="18" spans="1:10" ht="23.25" customHeight="1" x14ac:dyDescent="0.2">
      <c r="A18" s="138" t="s">
        <v>28</v>
      </c>
      <c r="B18" s="38" t="s">
        <v>28</v>
      </c>
      <c r="C18" s="60"/>
      <c r="D18" s="61"/>
      <c r="E18" s="340"/>
      <c r="F18" s="341"/>
      <c r="G18" s="340"/>
      <c r="H18" s="341"/>
      <c r="I18" s="198">
        <f>SUMIF(F52:F52,A18,I52:I52)</f>
        <v>0</v>
      </c>
      <c r="J18" s="199"/>
    </row>
    <row r="19" spans="1:10" ht="23.25" customHeight="1" x14ac:dyDescent="0.2">
      <c r="A19" s="138" t="s">
        <v>58</v>
      </c>
      <c r="B19" s="38" t="s">
        <v>29</v>
      </c>
      <c r="C19" s="60"/>
      <c r="D19" s="61"/>
      <c r="E19" s="340"/>
      <c r="F19" s="341"/>
      <c r="G19" s="340"/>
      <c r="H19" s="341"/>
      <c r="I19" s="198">
        <f>SUMIF(F52:F52,A19,I52:I52)</f>
        <v>0</v>
      </c>
      <c r="J19" s="199"/>
    </row>
    <row r="20" spans="1:10" ht="23.25" customHeight="1" x14ac:dyDescent="0.2">
      <c r="A20" s="138" t="s">
        <v>59</v>
      </c>
      <c r="B20" s="38" t="s">
        <v>30</v>
      </c>
      <c r="C20" s="60"/>
      <c r="D20" s="61"/>
      <c r="E20" s="340"/>
      <c r="F20" s="341"/>
      <c r="G20" s="340"/>
      <c r="H20" s="341"/>
      <c r="I20" s="198">
        <f>SUMIF(F52:F52,A20,I52:I52)</f>
        <v>0</v>
      </c>
      <c r="J20" s="199"/>
    </row>
    <row r="21" spans="1:10" ht="23.25" customHeight="1" x14ac:dyDescent="0.2">
      <c r="A21" s="2"/>
      <c r="B21" s="48" t="s">
        <v>31</v>
      </c>
      <c r="C21" s="62"/>
      <c r="D21" s="63"/>
      <c r="E21" s="351"/>
      <c r="F21" s="352"/>
      <c r="G21" s="351"/>
      <c r="H21" s="352"/>
      <c r="I21" s="200">
        <f>SUM(I16:J20)</f>
        <v>0</v>
      </c>
      <c r="J21" s="197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370">
        <f>ZakladDPHSniVypocet</f>
        <v>0</v>
      </c>
      <c r="H23" s="371"/>
      <c r="I23" s="37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368">
        <f>A23</f>
        <v>0</v>
      </c>
      <c r="H24" s="369"/>
      <c r="I24" s="36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370">
        <f>ZakladDPHZaklVypocet</f>
        <v>0</v>
      </c>
      <c r="H25" s="371"/>
      <c r="I25" s="37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4"/>
      <c r="E26" s="67">
        <f>SazbaDPH2</f>
        <v>21</v>
      </c>
      <c r="F26" s="30" t="s">
        <v>0</v>
      </c>
      <c r="G26" s="337">
        <f>A25</f>
        <v>0</v>
      </c>
      <c r="H26" s="338"/>
      <c r="I26" s="33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339">
        <f>CenaCelkem-(ZakladDPHSni+DPHSni+ZakladDPHZakl+DPHZakl)</f>
        <v>0</v>
      </c>
      <c r="H27" s="339"/>
      <c r="I27" s="339"/>
      <c r="J27" s="41" t="str">
        <f t="shared" si="0"/>
        <v>CZK</v>
      </c>
    </row>
    <row r="28" spans="1:10" ht="27.75" hidden="1" customHeight="1" thickBot="1" x14ac:dyDescent="0.25">
      <c r="A28" s="2"/>
      <c r="B28" s="111" t="s">
        <v>25</v>
      </c>
      <c r="C28" s="112"/>
      <c r="D28" s="112"/>
      <c r="E28" s="113"/>
      <c r="F28" s="114"/>
      <c r="G28" s="372">
        <f>ZakladDPHSniVypocet+ZakladDPHZaklVypocet</f>
        <v>0</v>
      </c>
      <c r="H28" s="373"/>
      <c r="I28" s="373"/>
      <c r="J28" s="115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1" t="s">
        <v>37</v>
      </c>
      <c r="C29" s="116"/>
      <c r="D29" s="116"/>
      <c r="E29" s="116"/>
      <c r="F29" s="117"/>
      <c r="G29" s="372">
        <f>A27</f>
        <v>0</v>
      </c>
      <c r="H29" s="372"/>
      <c r="I29" s="372"/>
      <c r="J29" s="118" t="s">
        <v>49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374"/>
      <c r="E34" s="375"/>
      <c r="G34" s="376"/>
      <c r="H34" s="377"/>
      <c r="I34" s="377"/>
      <c r="J34" s="25"/>
    </row>
    <row r="35" spans="1:10" ht="12.75" customHeight="1" x14ac:dyDescent="0.2">
      <c r="A35" s="2"/>
      <c r="B35" s="2"/>
      <c r="D35" s="367" t="s">
        <v>2</v>
      </c>
      <c r="E35" s="367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hidden="1" customHeight="1" x14ac:dyDescent="0.2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47</v>
      </c>
      <c r="C39" s="378"/>
      <c r="D39" s="378"/>
      <c r="E39" s="378"/>
      <c r="F39" s="98">
        <f>'SO 42 Rekapitulace'!AE12</f>
        <v>0</v>
      </c>
      <c r="G39" s="99">
        <f>'SO 42 Rekapitulace'!AF12</f>
        <v>0</v>
      </c>
      <c r="H39" s="100">
        <f>(F39*SazbaDPH1/100)+(G39*SazbaDPH2/100)</f>
        <v>0</v>
      </c>
      <c r="I39" s="100">
        <f>F39+G39+H39</f>
        <v>0</v>
      </c>
      <c r="J39" s="101" t="e">
        <f ca="1">IF(_xlfn.SINGLE(CenaCelkemVypocet)=0,"",I39/_xlfn.SINGLE(CenaCelkemVypocet)*100)</f>
        <v>#NAME?</v>
      </c>
    </row>
    <row r="40" spans="1:10" ht="25.5" hidden="1" customHeight="1" x14ac:dyDescent="0.2">
      <c r="A40" s="87">
        <v>2</v>
      </c>
      <c r="B40" s="102" t="s">
        <v>41</v>
      </c>
      <c r="C40" s="379" t="s">
        <v>43</v>
      </c>
      <c r="D40" s="379"/>
      <c r="E40" s="379"/>
      <c r="F40" s="103">
        <f>'SO 42 Rekapitulace'!AE12</f>
        <v>0</v>
      </c>
      <c r="G40" s="104">
        <f>'SO 42 Rekapitulace'!AF12</f>
        <v>0</v>
      </c>
      <c r="H40" s="104">
        <f>(F40*SazbaDPH1/100)+(G40*SazbaDPH2/100)</f>
        <v>0</v>
      </c>
      <c r="I40" s="104">
        <f>F40+G40+H40</f>
        <v>0</v>
      </c>
      <c r="J40" s="105" t="e">
        <f ca="1">IF(_xlfn.SINGLE(CenaCelkemVypocet)=0,"",I40/_xlfn.SINGLE(CenaCelkemVypocet)*100)</f>
        <v>#NAME?</v>
      </c>
    </row>
    <row r="41" spans="1:10" ht="25.5" hidden="1" customHeight="1" x14ac:dyDescent="0.2">
      <c r="A41" s="87">
        <v>3</v>
      </c>
      <c r="B41" s="106" t="s">
        <v>41</v>
      </c>
      <c r="C41" s="378" t="s">
        <v>42</v>
      </c>
      <c r="D41" s="378"/>
      <c r="E41" s="378"/>
      <c r="F41" s="107">
        <f>'SO 42 Rekapitulace'!AE12</f>
        <v>0</v>
      </c>
      <c r="G41" s="100">
        <f>'SO 42 Rekapitulace'!AF12</f>
        <v>0</v>
      </c>
      <c r="H41" s="100">
        <f>(F41*SazbaDPH1/100)+(G41*SazbaDPH2/100)</f>
        <v>0</v>
      </c>
      <c r="I41" s="100">
        <f>F41+G41+H41</f>
        <v>0</v>
      </c>
      <c r="J41" s="101" t="e">
        <f ca="1">IF(_xlfn.SINGLE(CenaCelkemVypocet)=0,"",I41/_xlfn.SINGLE(CenaCelkemVypocet)*100)</f>
        <v>#NAME?</v>
      </c>
    </row>
    <row r="42" spans="1:10" ht="25.5" hidden="1" customHeight="1" x14ac:dyDescent="0.2">
      <c r="A42" s="87"/>
      <c r="B42" s="380" t="s">
        <v>48</v>
      </c>
      <c r="C42" s="381"/>
      <c r="D42" s="381"/>
      <c r="E42" s="382"/>
      <c r="F42" s="108">
        <f>SUMIF(A39:A41,"=1",F39:F41)</f>
        <v>0</v>
      </c>
      <c r="G42" s="109">
        <f>SUMIF(A39:A41,"=1",G39:G41)</f>
        <v>0</v>
      </c>
      <c r="H42" s="109">
        <f>SUMIF(A39:A41,"=1",H39:H41)</f>
        <v>0</v>
      </c>
      <c r="I42" s="109">
        <f>SUMIF(A39:A41,"=1",I39:I41)</f>
        <v>0</v>
      </c>
      <c r="J42" s="110" t="e">
        <f ca="1">SUMIF(A39:A41,"=1",J39:J41)</f>
        <v>#NAME?</v>
      </c>
    </row>
    <row r="44" spans="1:10" x14ac:dyDescent="0.2">
      <c r="A44" t="s">
        <v>50</v>
      </c>
      <c r="B44" t="s">
        <v>51</v>
      </c>
    </row>
    <row r="45" spans="1:10" x14ac:dyDescent="0.2">
      <c r="A45" t="s">
        <v>52</v>
      </c>
      <c r="B45" t="s">
        <v>53</v>
      </c>
    </row>
    <row r="46" spans="1:10" x14ac:dyDescent="0.2">
      <c r="A46" t="s">
        <v>54</v>
      </c>
      <c r="B46" t="s">
        <v>55</v>
      </c>
    </row>
    <row r="49" spans="1:10" ht="15.75" x14ac:dyDescent="0.25">
      <c r="B49" s="119" t="s">
        <v>56</v>
      </c>
    </row>
    <row r="51" spans="1:10" ht="25.5" customHeight="1" x14ac:dyDescent="0.2">
      <c r="A51" s="121"/>
      <c r="B51" s="124" t="s">
        <v>18</v>
      </c>
      <c r="C51" s="124" t="s">
        <v>6</v>
      </c>
      <c r="D51" s="125"/>
      <c r="E51" s="125"/>
      <c r="F51" s="126" t="s">
        <v>57</v>
      </c>
      <c r="G51" s="126"/>
      <c r="H51" s="126"/>
      <c r="I51" s="126" t="s">
        <v>31</v>
      </c>
      <c r="J51" s="126" t="s">
        <v>0</v>
      </c>
    </row>
    <row r="52" spans="1:10" ht="36.75" customHeight="1" x14ac:dyDescent="0.2">
      <c r="A52" s="122"/>
      <c r="B52" s="127" t="s">
        <v>41</v>
      </c>
      <c r="C52" s="383" t="s">
        <v>42</v>
      </c>
      <c r="D52" s="384"/>
      <c r="E52" s="384"/>
      <c r="F52" s="136" t="s">
        <v>28</v>
      </c>
      <c r="G52" s="128"/>
      <c r="H52" s="128"/>
      <c r="I52" s="128">
        <f>'SO 42 Rekapitulace'!G8</f>
        <v>0</v>
      </c>
      <c r="J52" s="133" t="str">
        <f>IF(I53=0,"",I52/I53*100)</f>
        <v/>
      </c>
    </row>
    <row r="53" spans="1:10" ht="25.5" customHeight="1" x14ac:dyDescent="0.2">
      <c r="A53" s="123"/>
      <c r="B53" s="129" t="s">
        <v>1</v>
      </c>
      <c r="C53" s="130"/>
      <c r="D53" s="131"/>
      <c r="E53" s="131"/>
      <c r="F53" s="137"/>
      <c r="G53" s="132"/>
      <c r="H53" s="132"/>
      <c r="I53" s="132">
        <f>I52</f>
        <v>0</v>
      </c>
      <c r="J53" s="134" t="str">
        <f>J52</f>
        <v/>
      </c>
    </row>
    <row r="54" spans="1:10" x14ac:dyDescent="0.2">
      <c r="F54" s="86"/>
      <c r="G54" s="86"/>
      <c r="H54" s="86"/>
      <c r="I54" s="86"/>
      <c r="J54" s="135"/>
    </row>
    <row r="55" spans="1:10" x14ac:dyDescent="0.2">
      <c r="B55" s="217" t="s">
        <v>193</v>
      </c>
      <c r="C55" s="218"/>
      <c r="D55" s="219"/>
      <c r="E55" s="220"/>
      <c r="F55" s="217"/>
      <c r="G55" s="221"/>
      <c r="H55" s="221"/>
      <c r="I55" s="221"/>
      <c r="J55" s="222"/>
    </row>
    <row r="56" spans="1:10" x14ac:dyDescent="0.2">
      <c r="B56" s="332" t="s">
        <v>194</v>
      </c>
      <c r="C56" s="332"/>
      <c r="D56" s="332"/>
      <c r="E56" s="332"/>
      <c r="F56" s="332"/>
      <c r="G56" s="332"/>
      <c r="H56" s="332"/>
      <c r="I56" s="332"/>
      <c r="J56" s="332"/>
    </row>
    <row r="57" spans="1:10" x14ac:dyDescent="0.2">
      <c r="B57" s="333" t="s">
        <v>195</v>
      </c>
      <c r="C57" s="333"/>
      <c r="D57" s="333"/>
      <c r="E57" s="333"/>
      <c r="F57" s="333"/>
      <c r="G57" s="333"/>
      <c r="H57" s="333"/>
      <c r="I57" s="333"/>
      <c r="J57" s="333"/>
    </row>
    <row r="58" spans="1:10" x14ac:dyDescent="0.2">
      <c r="B58" s="333" t="s">
        <v>111</v>
      </c>
      <c r="C58" s="333"/>
      <c r="D58" s="333"/>
      <c r="E58" s="333"/>
      <c r="F58" s="333"/>
      <c r="G58" s="333"/>
      <c r="H58" s="333"/>
      <c r="I58" s="333"/>
      <c r="J58" s="333"/>
    </row>
    <row r="59" spans="1:10" x14ac:dyDescent="0.2">
      <c r="B59" s="333" t="s">
        <v>112</v>
      </c>
      <c r="C59" s="333"/>
      <c r="D59" s="333"/>
      <c r="E59" s="333"/>
      <c r="F59" s="333"/>
      <c r="G59" s="333"/>
      <c r="H59" s="333"/>
      <c r="I59" s="333"/>
      <c r="J59" s="333"/>
    </row>
  </sheetData>
  <sheetProtection algorithmName="SHA-512" hashValue="tqEoaXgr0AvCYAkrTihKRnBBBdhnzwO47UmIPV2jbtR+TpQLy7rKMMkFKJJzifLVEQOIxK+50gJxkdua5xZ/Ag==" saltValue="JJg5KNMGwIRb/AH+QG+tX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G19:H19"/>
    <mergeCell ref="G20:H20"/>
    <mergeCell ref="G29:I29"/>
    <mergeCell ref="G25:I25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14:G14"/>
    <mergeCell ref="B56:J56"/>
    <mergeCell ref="B57:J57"/>
    <mergeCell ref="B58:J58"/>
    <mergeCell ref="B59:J59"/>
    <mergeCell ref="B1:J1"/>
    <mergeCell ref="G26:I26"/>
    <mergeCell ref="G27:I27"/>
    <mergeCell ref="G18:H18"/>
    <mergeCell ref="E18:F18"/>
    <mergeCell ref="E2:J2"/>
    <mergeCell ref="E3:J3"/>
    <mergeCell ref="E15:F15"/>
    <mergeCell ref="D11:G11"/>
    <mergeCell ref="G15:H15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scale="97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Normal="100" workbookViewId="0">
      <pane ySplit="7" topLeftCell="A8" activePane="bottomLeft" state="frozen"/>
      <selection pane="bottomLeft" activeCell="G12" sqref="G12"/>
    </sheetView>
  </sheetViews>
  <sheetFormatPr defaultRowHeight="12.75" outlineLevelRow="1" x14ac:dyDescent="0.2"/>
  <cols>
    <col min="1" max="1" width="3.42578125" customWidth="1"/>
    <col min="2" max="2" width="12.7109375" style="120" customWidth="1"/>
    <col min="3" max="3" width="38.28515625" style="120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397" t="s">
        <v>7</v>
      </c>
      <c r="B1" s="397"/>
      <c r="C1" s="397"/>
      <c r="D1" s="397"/>
      <c r="E1" s="397"/>
      <c r="F1" s="397"/>
      <c r="G1" s="397"/>
      <c r="AG1" t="s">
        <v>60</v>
      </c>
    </row>
    <row r="2" spans="1:60" ht="25.15" customHeight="1" x14ac:dyDescent="0.2">
      <c r="A2" s="139" t="s">
        <v>8</v>
      </c>
      <c r="B2" s="49" t="s">
        <v>41</v>
      </c>
      <c r="C2" s="398" t="s">
        <v>46</v>
      </c>
      <c r="D2" s="399"/>
      <c r="E2" s="399"/>
      <c r="F2" s="399"/>
      <c r="G2" s="400"/>
      <c r="AG2" t="s">
        <v>61</v>
      </c>
    </row>
    <row r="3" spans="1:60" ht="25.15" customHeight="1" x14ac:dyDescent="0.2">
      <c r="A3" s="139" t="s">
        <v>9</v>
      </c>
      <c r="B3" s="49" t="s">
        <v>41</v>
      </c>
      <c r="C3" s="398" t="s">
        <v>43</v>
      </c>
      <c r="D3" s="399"/>
      <c r="E3" s="399"/>
      <c r="F3" s="399"/>
      <c r="G3" s="400"/>
      <c r="AC3" s="120" t="s">
        <v>61</v>
      </c>
      <c r="AG3" t="s">
        <v>62</v>
      </c>
    </row>
    <row r="4" spans="1:60" ht="25.15" customHeight="1" x14ac:dyDescent="0.2">
      <c r="A4" s="140" t="s">
        <v>10</v>
      </c>
      <c r="B4" s="141" t="s">
        <v>41</v>
      </c>
      <c r="C4" s="401" t="s">
        <v>42</v>
      </c>
      <c r="D4" s="402"/>
      <c r="E4" s="402"/>
      <c r="F4" s="402"/>
      <c r="G4" s="403"/>
      <c r="AG4" t="s">
        <v>63</v>
      </c>
    </row>
    <row r="5" spans="1:60" x14ac:dyDescent="0.2">
      <c r="D5" s="10"/>
    </row>
    <row r="6" spans="1:60" ht="38.25" x14ac:dyDescent="0.2">
      <c r="A6" s="143" t="s">
        <v>64</v>
      </c>
      <c r="B6" s="145" t="s">
        <v>65</v>
      </c>
      <c r="C6" s="145" t="s">
        <v>66</v>
      </c>
      <c r="D6" s="144" t="s">
        <v>67</v>
      </c>
      <c r="E6" s="143" t="s">
        <v>68</v>
      </c>
      <c r="F6" s="142" t="s">
        <v>69</v>
      </c>
      <c r="G6" s="143" t="s">
        <v>31</v>
      </c>
      <c r="H6" s="146" t="s">
        <v>32</v>
      </c>
      <c r="I6" s="146" t="s">
        <v>70</v>
      </c>
      <c r="J6" s="146" t="s">
        <v>33</v>
      </c>
      <c r="K6" s="146" t="s">
        <v>71</v>
      </c>
      <c r="L6" s="146" t="s">
        <v>72</v>
      </c>
      <c r="M6" s="146" t="s">
        <v>73</v>
      </c>
      <c r="N6" s="146" t="s">
        <v>74</v>
      </c>
      <c r="O6" s="146" t="s">
        <v>75</v>
      </c>
      <c r="P6" s="146" t="s">
        <v>76</v>
      </c>
      <c r="Q6" s="146" t="s">
        <v>77</v>
      </c>
      <c r="R6" s="146" t="s">
        <v>78</v>
      </c>
      <c r="S6" s="146" t="s">
        <v>79</v>
      </c>
      <c r="T6" s="146" t="s">
        <v>80</v>
      </c>
      <c r="U6" s="146" t="s">
        <v>81</v>
      </c>
      <c r="V6" s="146" t="s">
        <v>82</v>
      </c>
      <c r="W6" s="146" t="s">
        <v>83</v>
      </c>
      <c r="X6" s="146" t="s">
        <v>84</v>
      </c>
      <c r="Y6" s="146" t="s">
        <v>85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59" t="s">
        <v>86</v>
      </c>
      <c r="B8" s="160" t="s">
        <v>41</v>
      </c>
      <c r="C8" s="176" t="s">
        <v>42</v>
      </c>
      <c r="D8" s="161"/>
      <c r="E8" s="162"/>
      <c r="F8" s="163"/>
      <c r="G8" s="164">
        <f>SUMIF(AG9:AG10,"&lt;&gt;NOR",G9:G10)</f>
        <v>0</v>
      </c>
      <c r="H8" s="158"/>
      <c r="I8" s="158">
        <f>SUM(I9:I10)</f>
        <v>0</v>
      </c>
      <c r="J8" s="158"/>
      <c r="K8" s="158">
        <f>SUM(K9:K10)</f>
        <v>5015922.24</v>
      </c>
      <c r="L8" s="158"/>
      <c r="M8" s="158">
        <f>SUM(M9:M10)</f>
        <v>0</v>
      </c>
      <c r="N8" s="157"/>
      <c r="O8" s="157">
        <f>SUM(O9:O10)</f>
        <v>0</v>
      </c>
      <c r="P8" s="157"/>
      <c r="Q8" s="157">
        <f>SUM(Q9:Q10)</f>
        <v>0</v>
      </c>
      <c r="R8" s="158"/>
      <c r="S8" s="158"/>
      <c r="T8" s="158"/>
      <c r="U8" s="158"/>
      <c r="V8" s="158">
        <f>SUM(V9:V10)</f>
        <v>0</v>
      </c>
      <c r="W8" s="158"/>
      <c r="X8" s="158"/>
      <c r="Y8" s="158"/>
      <c r="AG8" t="s">
        <v>87</v>
      </c>
    </row>
    <row r="9" spans="1:60" outlineLevel="1" x14ac:dyDescent="0.2">
      <c r="A9" s="171">
        <v>1</v>
      </c>
      <c r="B9" s="172" t="s">
        <v>88</v>
      </c>
      <c r="C9" s="177" t="s">
        <v>89</v>
      </c>
      <c r="D9" s="173" t="s">
        <v>90</v>
      </c>
      <c r="E9" s="174">
        <v>1</v>
      </c>
      <c r="F9" s="196">
        <f>'SO 42 SLP'!F38+'SO 42 SLP'!H38</f>
        <v>0</v>
      </c>
      <c r="G9" s="175">
        <f>ROUND(E9*F9,2)</f>
        <v>0</v>
      </c>
      <c r="H9" s="156">
        <v>0</v>
      </c>
      <c r="I9" s="155">
        <f>ROUND(E9*H9,2)</f>
        <v>0</v>
      </c>
      <c r="J9" s="156">
        <v>954767.24</v>
      </c>
      <c r="K9" s="155">
        <f>ROUND(E9*J9,2)</f>
        <v>954767.24</v>
      </c>
      <c r="L9" s="155">
        <v>21</v>
      </c>
      <c r="M9" s="155">
        <f>G9*(1+L9/100)</f>
        <v>0</v>
      </c>
      <c r="N9" s="154">
        <v>0</v>
      </c>
      <c r="O9" s="154">
        <f>ROUND(E9*N9,2)</f>
        <v>0</v>
      </c>
      <c r="P9" s="154">
        <v>0</v>
      </c>
      <c r="Q9" s="154">
        <f>ROUND(E9*P9,2)</f>
        <v>0</v>
      </c>
      <c r="R9" s="155"/>
      <c r="S9" s="155" t="s">
        <v>91</v>
      </c>
      <c r="T9" s="155" t="s">
        <v>92</v>
      </c>
      <c r="U9" s="155">
        <v>0</v>
      </c>
      <c r="V9" s="155">
        <f>ROUND(E9*U9,2)</f>
        <v>0</v>
      </c>
      <c r="W9" s="155"/>
      <c r="X9" s="155" t="s">
        <v>93</v>
      </c>
      <c r="Y9" s="155" t="s">
        <v>94</v>
      </c>
      <c r="Z9" s="147"/>
      <c r="AA9" s="147"/>
      <c r="AB9" s="147"/>
      <c r="AC9" s="147"/>
      <c r="AD9" s="147"/>
      <c r="AE9" s="147"/>
      <c r="AF9" s="147"/>
      <c r="AG9" s="147" t="s">
        <v>95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66">
        <v>2</v>
      </c>
      <c r="B10" s="167" t="s">
        <v>96</v>
      </c>
      <c r="C10" s="178" t="s">
        <v>97</v>
      </c>
      <c r="D10" s="168" t="s">
        <v>90</v>
      </c>
      <c r="E10" s="169">
        <v>1</v>
      </c>
      <c r="F10" s="194">
        <f>'SO 42 NN'!F13</f>
        <v>0</v>
      </c>
      <c r="G10" s="170">
        <f>ROUND(E10*F10,2)</f>
        <v>0</v>
      </c>
      <c r="H10" s="156">
        <v>0</v>
      </c>
      <c r="I10" s="155">
        <f>ROUND(E10*H10,2)</f>
        <v>0</v>
      </c>
      <c r="J10" s="156">
        <v>4061155</v>
      </c>
      <c r="K10" s="155">
        <f>ROUND(E10*J10,2)</f>
        <v>4061155</v>
      </c>
      <c r="L10" s="155">
        <v>21</v>
      </c>
      <c r="M10" s="155">
        <f>G10*(1+L10/100)</f>
        <v>0</v>
      </c>
      <c r="N10" s="154">
        <v>0</v>
      </c>
      <c r="O10" s="154">
        <f>ROUND(E10*N10,2)</f>
        <v>0</v>
      </c>
      <c r="P10" s="154">
        <v>0</v>
      </c>
      <c r="Q10" s="154">
        <f>ROUND(E10*P10,2)</f>
        <v>0</v>
      </c>
      <c r="R10" s="155"/>
      <c r="S10" s="155" t="s">
        <v>91</v>
      </c>
      <c r="T10" s="155" t="s">
        <v>92</v>
      </c>
      <c r="U10" s="155">
        <v>0</v>
      </c>
      <c r="V10" s="155">
        <f>ROUND(E10*U10,2)</f>
        <v>0</v>
      </c>
      <c r="W10" s="155"/>
      <c r="X10" s="155" t="s">
        <v>93</v>
      </c>
      <c r="Y10" s="155" t="s">
        <v>94</v>
      </c>
      <c r="Z10" s="147"/>
      <c r="AA10" s="147"/>
      <c r="AB10" s="147"/>
      <c r="AC10" s="147"/>
      <c r="AD10" s="147"/>
      <c r="AE10" s="147"/>
      <c r="AF10" s="147"/>
      <c r="AG10" s="147" t="s">
        <v>95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x14ac:dyDescent="0.2">
      <c r="A11" s="3"/>
      <c r="B11" s="4"/>
      <c r="C11" s="179"/>
      <c r="D11" s="6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v>15</v>
      </c>
      <c r="AF11">
        <v>21</v>
      </c>
      <c r="AG11" t="s">
        <v>72</v>
      </c>
    </row>
    <row r="12" spans="1:60" x14ac:dyDescent="0.2">
      <c r="A12" s="150"/>
      <c r="B12" s="151" t="s">
        <v>31</v>
      </c>
      <c r="C12" s="180"/>
      <c r="D12" s="152"/>
      <c r="E12" s="153"/>
      <c r="F12" s="153"/>
      <c r="G12" s="165">
        <f>G8</f>
        <v>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E12">
        <f>SUMIF(L7:L10,AE11,G7:G10)</f>
        <v>0</v>
      </c>
      <c r="AF12">
        <f>SUMIF(L7:L10,AF11,G7:G10)</f>
        <v>0</v>
      </c>
      <c r="AG12" t="s">
        <v>98</v>
      </c>
    </row>
    <row r="13" spans="1:60" x14ac:dyDescent="0.2">
      <c r="A13" s="3"/>
      <c r="B13" s="4"/>
      <c r="C13" s="179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60" x14ac:dyDescent="0.2">
      <c r="A14" s="3"/>
      <c r="B14" s="4"/>
      <c r="C14" s="179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60" x14ac:dyDescent="0.2">
      <c r="A15" s="404" t="s">
        <v>99</v>
      </c>
      <c r="B15" s="404"/>
      <c r="C15" s="405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60" x14ac:dyDescent="0.2">
      <c r="A16" s="385"/>
      <c r="B16" s="386"/>
      <c r="C16" s="387"/>
      <c r="D16" s="386"/>
      <c r="E16" s="386"/>
      <c r="F16" s="386"/>
      <c r="G16" s="388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G16" t="s">
        <v>100</v>
      </c>
    </row>
    <row r="17" spans="1:33" x14ac:dyDescent="0.2">
      <c r="A17" s="389"/>
      <c r="B17" s="390"/>
      <c r="C17" s="391"/>
      <c r="D17" s="390"/>
      <c r="E17" s="390"/>
      <c r="F17" s="390"/>
      <c r="G17" s="392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33" x14ac:dyDescent="0.2">
      <c r="A18" s="389"/>
      <c r="B18" s="390"/>
      <c r="C18" s="391"/>
      <c r="D18" s="390"/>
      <c r="E18" s="390"/>
      <c r="F18" s="390"/>
      <c r="G18" s="392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33" x14ac:dyDescent="0.2">
      <c r="A19" s="389"/>
      <c r="B19" s="390"/>
      <c r="C19" s="391"/>
      <c r="D19" s="390"/>
      <c r="E19" s="390"/>
      <c r="F19" s="390"/>
      <c r="G19" s="392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">
      <c r="A20" s="393"/>
      <c r="B20" s="394"/>
      <c r="C20" s="395"/>
      <c r="D20" s="394"/>
      <c r="E20" s="394"/>
      <c r="F20" s="394"/>
      <c r="G20" s="396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">
      <c r="A21" s="3"/>
      <c r="B21" s="4"/>
      <c r="C21" s="179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33" x14ac:dyDescent="0.2">
      <c r="C22" s="181"/>
      <c r="D22" s="10"/>
      <c r="AG22" t="s">
        <v>101</v>
      </c>
    </row>
    <row r="23" spans="1:33" x14ac:dyDescent="0.2">
      <c r="D23" s="10"/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cE6niepgsLl5HQYqVW2uifhz2eVOTGFOXI0/m4G3JpKwrYucdb6gqhmc6+Ki+6/tmZ/LWQInvpOLQ6/X3yNdTA==" saltValue="r/Pob6zkOczDLbQlvtMXbA==" spinCount="100000" sheet="1" objects="1" scenarios="1"/>
  <mergeCells count="6">
    <mergeCell ref="A16:G20"/>
    <mergeCell ref="A1:G1"/>
    <mergeCell ref="C2:G2"/>
    <mergeCell ref="C3:G3"/>
    <mergeCell ref="C4:G4"/>
    <mergeCell ref="A15:C15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topLeftCell="A22" zoomScaleNormal="100" workbookViewId="0">
      <selection activeCell="H32" sqref="H32:H44"/>
    </sheetView>
  </sheetViews>
  <sheetFormatPr defaultRowHeight="12.75" x14ac:dyDescent="0.2"/>
  <cols>
    <col min="3" max="3" width="40.85546875" customWidth="1"/>
    <col min="6" max="6" width="19.5703125" customWidth="1"/>
    <col min="7" max="7" width="13.7109375" customWidth="1"/>
    <col min="8" max="9" width="15.28515625" customWidth="1"/>
  </cols>
  <sheetData>
    <row r="1" spans="1:9" ht="23.25" x14ac:dyDescent="0.35">
      <c r="A1" s="224"/>
      <c r="B1" s="225"/>
      <c r="C1" s="226"/>
      <c r="D1" s="224"/>
      <c r="E1" s="224"/>
      <c r="F1" s="224"/>
      <c r="G1" s="224"/>
      <c r="H1" s="224"/>
      <c r="I1" s="224"/>
    </row>
    <row r="2" spans="1:9" ht="23.25" x14ac:dyDescent="0.35">
      <c r="A2" s="224"/>
      <c r="B2" s="225"/>
      <c r="C2" s="226" t="s">
        <v>102</v>
      </c>
      <c r="D2" s="224"/>
      <c r="E2" s="224"/>
      <c r="F2" s="224"/>
      <c r="G2" s="224"/>
      <c r="H2" s="224"/>
      <c r="I2" s="224"/>
    </row>
    <row r="3" spans="1:9" x14ac:dyDescent="0.2">
      <c r="A3" s="224"/>
      <c r="B3" s="224"/>
      <c r="C3" s="224"/>
      <c r="D3" s="224"/>
      <c r="E3" s="224"/>
      <c r="F3" s="224"/>
      <c r="G3" s="224"/>
      <c r="H3" s="224"/>
      <c r="I3" s="224"/>
    </row>
    <row r="4" spans="1:9" ht="18" x14ac:dyDescent="0.25">
      <c r="A4" s="224"/>
      <c r="B4" s="225"/>
      <c r="C4" s="227" t="s">
        <v>103</v>
      </c>
      <c r="D4" s="224"/>
      <c r="E4" s="224"/>
      <c r="F4" s="224"/>
      <c r="G4" s="224"/>
      <c r="H4" s="224"/>
      <c r="I4" s="224"/>
    </row>
    <row r="5" spans="1:9" ht="18" x14ac:dyDescent="0.25">
      <c r="A5" s="224"/>
      <c r="B5" s="225"/>
      <c r="C5" s="227"/>
      <c r="D5" s="224"/>
      <c r="E5" s="224"/>
      <c r="F5" s="224"/>
      <c r="G5" s="224"/>
      <c r="H5" s="224"/>
      <c r="I5" s="224"/>
    </row>
    <row r="6" spans="1:9" ht="18" x14ac:dyDescent="0.25">
      <c r="A6" s="224"/>
      <c r="B6" s="225"/>
      <c r="C6" s="228" t="s">
        <v>104</v>
      </c>
      <c r="D6" s="229"/>
      <c r="E6" s="230"/>
      <c r="F6" s="231"/>
      <c r="G6" s="224"/>
      <c r="H6" s="224"/>
      <c r="I6" s="224"/>
    </row>
    <row r="7" spans="1:9" ht="18.75" thickBot="1" x14ac:dyDescent="0.3">
      <c r="A7" s="224"/>
      <c r="B7" s="225"/>
      <c r="C7" s="227"/>
      <c r="D7" s="224"/>
      <c r="E7" s="224"/>
      <c r="F7" s="232"/>
      <c r="G7" s="224"/>
      <c r="H7" s="224"/>
      <c r="I7" s="224"/>
    </row>
    <row r="8" spans="1:9" ht="15.75" x14ac:dyDescent="0.25">
      <c r="A8" s="224"/>
      <c r="B8" s="224"/>
      <c r="C8" s="233" t="s">
        <v>105</v>
      </c>
      <c r="D8" s="234"/>
      <c r="E8" s="235"/>
      <c r="F8" s="236">
        <f>G31+I31</f>
        <v>0</v>
      </c>
      <c r="G8" s="237"/>
      <c r="H8" s="238"/>
      <c r="I8" s="238"/>
    </row>
    <row r="9" spans="1:9" ht="15.75" x14ac:dyDescent="0.25">
      <c r="A9" s="224"/>
      <c r="B9" s="224"/>
      <c r="C9" s="239" t="s">
        <v>106</v>
      </c>
      <c r="D9" s="240"/>
      <c r="E9" s="241"/>
      <c r="F9" s="242">
        <f>G45+I45</f>
        <v>0</v>
      </c>
      <c r="G9" s="237"/>
      <c r="H9" s="238"/>
      <c r="I9" s="238"/>
    </row>
    <row r="10" spans="1:9" ht="15.75" x14ac:dyDescent="0.25">
      <c r="A10" s="224"/>
      <c r="B10" s="224"/>
      <c r="C10" s="239" t="s">
        <v>107</v>
      </c>
      <c r="D10" s="240"/>
      <c r="E10" s="241"/>
      <c r="F10" s="242">
        <f>G51+I51</f>
        <v>0</v>
      </c>
      <c r="G10" s="237"/>
      <c r="H10" s="238"/>
      <c r="I10" s="238"/>
    </row>
    <row r="11" spans="1:9" ht="16.5" thickBot="1" x14ac:dyDescent="0.3">
      <c r="A11" s="224"/>
      <c r="B11" s="224"/>
      <c r="C11" s="243" t="s">
        <v>108</v>
      </c>
      <c r="D11" s="244"/>
      <c r="E11" s="245"/>
      <c r="F11" s="246">
        <f>G56+I56</f>
        <v>0</v>
      </c>
      <c r="G11" s="237"/>
      <c r="H11" s="238"/>
      <c r="I11" s="238"/>
    </row>
    <row r="12" spans="1:9" x14ac:dyDescent="0.2">
      <c r="A12" s="224"/>
      <c r="B12" s="224"/>
      <c r="C12" s="247"/>
      <c r="D12" s="247"/>
      <c r="E12" s="248"/>
      <c r="F12" s="249"/>
      <c r="G12" s="250"/>
      <c r="H12" s="251"/>
      <c r="I12" s="251"/>
    </row>
    <row r="13" spans="1:9" ht="15.75" x14ac:dyDescent="0.25">
      <c r="A13" s="252"/>
      <c r="B13" s="253"/>
      <c r="C13" s="254"/>
      <c r="D13" s="255" t="s">
        <v>109</v>
      </c>
      <c r="E13" s="256"/>
      <c r="F13" s="257">
        <f>SUM(F8:F11)</f>
        <v>0</v>
      </c>
      <c r="G13" s="258"/>
      <c r="H13" s="259"/>
      <c r="I13" s="259"/>
    </row>
    <row r="14" spans="1:9" ht="15.75" x14ac:dyDescent="0.25">
      <c r="A14" s="252"/>
      <c r="B14" s="253"/>
      <c r="C14" s="260"/>
      <c r="D14" s="261"/>
      <c r="E14" s="262"/>
      <c r="F14" s="263"/>
      <c r="G14" s="258"/>
      <c r="H14" s="259"/>
      <c r="I14" s="259"/>
    </row>
    <row r="15" spans="1:9" ht="15.75" x14ac:dyDescent="0.25">
      <c r="A15" s="252"/>
      <c r="B15" s="253"/>
      <c r="C15" s="260"/>
      <c r="D15" s="261"/>
      <c r="E15" s="262"/>
      <c r="F15" s="263"/>
      <c r="G15" s="258"/>
      <c r="H15" s="259"/>
      <c r="I15" s="259"/>
    </row>
    <row r="16" spans="1:9" x14ac:dyDescent="0.2">
      <c r="A16" s="224"/>
      <c r="B16" s="224"/>
      <c r="C16" s="264" t="s">
        <v>110</v>
      </c>
      <c r="D16" s="224"/>
      <c r="E16" s="224"/>
      <c r="F16" s="224"/>
      <c r="G16" s="224"/>
      <c r="H16" s="224"/>
      <c r="I16" s="224"/>
    </row>
    <row r="17" spans="1:9" x14ac:dyDescent="0.2">
      <c r="A17" s="224"/>
      <c r="B17" s="224"/>
      <c r="C17" s="264" t="s">
        <v>111</v>
      </c>
      <c r="D17" s="224"/>
      <c r="E17" s="224"/>
      <c r="F17" s="224"/>
      <c r="G17" s="224"/>
      <c r="H17" s="224"/>
      <c r="I17" s="224"/>
    </row>
    <row r="18" spans="1:9" x14ac:dyDescent="0.2">
      <c r="A18" s="224"/>
      <c r="B18" s="224"/>
      <c r="C18" s="264" t="s">
        <v>112</v>
      </c>
      <c r="D18" s="224"/>
      <c r="E18" s="224"/>
      <c r="F18" s="224"/>
      <c r="G18" s="224"/>
      <c r="H18" s="224"/>
      <c r="I18" s="224"/>
    </row>
    <row r="19" spans="1:9" x14ac:dyDescent="0.2">
      <c r="A19" s="224"/>
      <c r="B19" s="224"/>
      <c r="C19" s="224"/>
      <c r="D19" s="224"/>
      <c r="E19" s="224"/>
      <c r="F19" s="224"/>
      <c r="G19" s="224"/>
      <c r="H19" s="224"/>
      <c r="I19" s="224"/>
    </row>
    <row r="20" spans="1:9" x14ac:dyDescent="0.2">
      <c r="A20" s="224"/>
      <c r="B20" s="224"/>
      <c r="C20" s="247"/>
      <c r="D20" s="224"/>
      <c r="E20" s="224"/>
      <c r="F20" s="224"/>
      <c r="G20" s="224"/>
      <c r="H20" s="224"/>
      <c r="I20" s="224"/>
    </row>
    <row r="21" spans="1:9" x14ac:dyDescent="0.2">
      <c r="A21" s="224"/>
      <c r="B21" s="224"/>
      <c r="C21" s="247"/>
      <c r="D21" s="224"/>
      <c r="E21" s="224"/>
      <c r="F21" s="224"/>
      <c r="G21" s="224"/>
      <c r="H21" s="224"/>
      <c r="I21" s="224"/>
    </row>
    <row r="22" spans="1:9" x14ac:dyDescent="0.2">
      <c r="A22" s="224"/>
      <c r="B22" s="224"/>
      <c r="C22" s="247"/>
      <c r="D22" s="224"/>
      <c r="E22" s="224"/>
      <c r="F22" s="224"/>
      <c r="G22" s="224"/>
      <c r="H22" s="224"/>
      <c r="I22" s="224"/>
    </row>
    <row r="23" spans="1:9" ht="13.5" thickBot="1" x14ac:dyDescent="0.25">
      <c r="A23" s="224"/>
      <c r="B23" s="224"/>
      <c r="C23" s="224"/>
      <c r="D23" s="224"/>
      <c r="E23" s="224"/>
      <c r="F23" s="224"/>
      <c r="G23" s="224"/>
      <c r="H23" s="224"/>
      <c r="I23" s="224"/>
    </row>
    <row r="24" spans="1:9" ht="15" x14ac:dyDescent="0.2">
      <c r="A24" s="265" t="s">
        <v>113</v>
      </c>
      <c r="B24" s="266"/>
      <c r="C24" s="267" t="s">
        <v>102</v>
      </c>
      <c r="D24" s="268"/>
      <c r="E24" s="269"/>
      <c r="F24" s="270"/>
      <c r="G24" s="271"/>
      <c r="H24" s="271"/>
      <c r="I24" s="272"/>
    </row>
    <row r="25" spans="1:9" ht="15" x14ac:dyDescent="0.2">
      <c r="A25" s="273"/>
      <c r="B25" s="274"/>
      <c r="C25" s="275"/>
      <c r="D25" s="276"/>
      <c r="E25" s="277"/>
      <c r="F25" s="278"/>
      <c r="G25" s="279"/>
      <c r="H25" s="279"/>
      <c r="I25" s="280"/>
    </row>
    <row r="26" spans="1:9" x14ac:dyDescent="0.2">
      <c r="A26" s="273" t="s">
        <v>44</v>
      </c>
      <c r="B26" s="274"/>
      <c r="C26" s="281" t="s">
        <v>114</v>
      </c>
      <c r="D26" s="276"/>
      <c r="E26" s="277"/>
      <c r="F26" s="278"/>
      <c r="G26" s="279"/>
      <c r="H26" s="279"/>
      <c r="I26" s="280"/>
    </row>
    <row r="27" spans="1:9" x14ac:dyDescent="0.2">
      <c r="A27" s="282" t="s">
        <v>115</v>
      </c>
      <c r="B27" s="283"/>
      <c r="C27" s="284"/>
      <c r="D27" s="285"/>
      <c r="E27" s="406"/>
      <c r="F27" s="406"/>
      <c r="G27" s="406"/>
      <c r="H27" s="286"/>
      <c r="I27" s="287"/>
    </row>
    <row r="28" spans="1:9" ht="13.5" thickBot="1" x14ac:dyDescent="0.25">
      <c r="A28" s="288" t="s">
        <v>116</v>
      </c>
      <c r="B28" s="289"/>
      <c r="C28" s="407"/>
      <c r="D28" s="407"/>
      <c r="E28" s="407"/>
      <c r="F28" s="407"/>
      <c r="G28" s="407"/>
      <c r="H28" s="290"/>
      <c r="I28" s="291"/>
    </row>
    <row r="29" spans="1:9" ht="24.75" thickBot="1" x14ac:dyDescent="0.25">
      <c r="A29" s="325" t="s">
        <v>117</v>
      </c>
      <c r="B29" s="326"/>
      <c r="C29" s="327" t="s">
        <v>66</v>
      </c>
      <c r="D29" s="328" t="s">
        <v>67</v>
      </c>
      <c r="E29" s="329" t="s">
        <v>118</v>
      </c>
      <c r="F29" s="327" t="s">
        <v>32</v>
      </c>
      <c r="G29" s="330" t="s">
        <v>119</v>
      </c>
      <c r="H29" s="330" t="s">
        <v>33</v>
      </c>
      <c r="I29" s="330" t="s">
        <v>120</v>
      </c>
    </row>
    <row r="30" spans="1:9" ht="15" x14ac:dyDescent="0.2">
      <c r="A30" s="292" t="s">
        <v>121</v>
      </c>
      <c r="B30" s="293"/>
      <c r="C30" s="294"/>
      <c r="D30" s="294"/>
      <c r="E30" s="295"/>
      <c r="F30" s="294"/>
      <c r="G30" s="296"/>
      <c r="H30" s="294"/>
      <c r="I30" s="297"/>
    </row>
    <row r="31" spans="1:9" ht="15.75" x14ac:dyDescent="0.2">
      <c r="A31" s="298"/>
      <c r="B31" s="299"/>
      <c r="C31" s="300" t="s">
        <v>105</v>
      </c>
      <c r="D31" s="301"/>
      <c r="E31" s="302"/>
      <c r="F31" s="303"/>
      <c r="G31" s="304">
        <f>SUM(G32:G44)</f>
        <v>0</v>
      </c>
      <c r="H31" s="303"/>
      <c r="I31" s="305">
        <f>SUM(I32:I44)</f>
        <v>0</v>
      </c>
    </row>
    <row r="32" spans="1:9" x14ac:dyDescent="0.2">
      <c r="A32" s="306">
        <v>1</v>
      </c>
      <c r="B32" s="307"/>
      <c r="C32" s="308" t="s">
        <v>122</v>
      </c>
      <c r="D32" s="309" t="s">
        <v>123</v>
      </c>
      <c r="E32" s="310">
        <v>155</v>
      </c>
      <c r="F32" s="184"/>
      <c r="G32" s="311">
        <f>F32*E32</f>
        <v>0</v>
      </c>
      <c r="H32" s="184"/>
      <c r="I32" s="312">
        <f>H32*E32</f>
        <v>0</v>
      </c>
    </row>
    <row r="33" spans="1:9" x14ac:dyDescent="0.2">
      <c r="A33" s="306">
        <v>2</v>
      </c>
      <c r="B33" s="307"/>
      <c r="C33" s="308" t="s">
        <v>124</v>
      </c>
      <c r="D33" s="309" t="s">
        <v>123</v>
      </c>
      <c r="E33" s="310">
        <v>235</v>
      </c>
      <c r="F33" s="184"/>
      <c r="G33" s="311">
        <f t="shared" ref="G33:G44" si="0">F33*E33</f>
        <v>0</v>
      </c>
      <c r="H33" s="184"/>
      <c r="I33" s="312">
        <f t="shared" ref="I33:I44" si="1">H33*E33</f>
        <v>0</v>
      </c>
    </row>
    <row r="34" spans="1:9" x14ac:dyDescent="0.2">
      <c r="A34" s="306">
        <v>3</v>
      </c>
      <c r="B34" s="307"/>
      <c r="C34" s="308" t="s">
        <v>125</v>
      </c>
      <c r="D34" s="309" t="s">
        <v>123</v>
      </c>
      <c r="E34" s="310">
        <v>1350</v>
      </c>
      <c r="F34" s="184"/>
      <c r="G34" s="311">
        <f t="shared" si="0"/>
        <v>0</v>
      </c>
      <c r="H34" s="184"/>
      <c r="I34" s="312">
        <f t="shared" si="1"/>
        <v>0</v>
      </c>
    </row>
    <row r="35" spans="1:9" x14ac:dyDescent="0.2">
      <c r="A35" s="306">
        <v>4</v>
      </c>
      <c r="B35" s="307"/>
      <c r="C35" s="308" t="s">
        <v>180</v>
      </c>
      <c r="D35" s="309" t="s">
        <v>123</v>
      </c>
      <c r="E35" s="310">
        <v>200</v>
      </c>
      <c r="F35" s="184"/>
      <c r="G35" s="311">
        <f t="shared" si="0"/>
        <v>0</v>
      </c>
      <c r="H35" s="184"/>
      <c r="I35" s="312">
        <f t="shared" si="1"/>
        <v>0</v>
      </c>
    </row>
    <row r="36" spans="1:9" x14ac:dyDescent="0.2">
      <c r="A36" s="306">
        <v>5</v>
      </c>
      <c r="B36" s="307"/>
      <c r="C36" s="308" t="s">
        <v>126</v>
      </c>
      <c r="D36" s="309" t="s">
        <v>123</v>
      </c>
      <c r="E36" s="310">
        <v>275</v>
      </c>
      <c r="F36" s="184"/>
      <c r="G36" s="311">
        <f t="shared" si="0"/>
        <v>0</v>
      </c>
      <c r="H36" s="184"/>
      <c r="I36" s="312">
        <f t="shared" si="1"/>
        <v>0</v>
      </c>
    </row>
    <row r="37" spans="1:9" x14ac:dyDescent="0.2">
      <c r="A37" s="306">
        <v>6</v>
      </c>
      <c r="B37" s="307"/>
      <c r="C37" s="308" t="s">
        <v>127</v>
      </c>
      <c r="D37" s="309" t="s">
        <v>123</v>
      </c>
      <c r="E37" s="310">
        <v>90</v>
      </c>
      <c r="F37" s="184"/>
      <c r="G37" s="311">
        <f t="shared" si="0"/>
        <v>0</v>
      </c>
      <c r="H37" s="184"/>
      <c r="I37" s="312">
        <f t="shared" si="1"/>
        <v>0</v>
      </c>
    </row>
    <row r="38" spans="1:9" x14ac:dyDescent="0.2">
      <c r="A38" s="306">
        <v>7</v>
      </c>
      <c r="B38" s="307"/>
      <c r="C38" s="308" t="s">
        <v>128</v>
      </c>
      <c r="D38" s="309" t="s">
        <v>123</v>
      </c>
      <c r="E38" s="310">
        <v>95</v>
      </c>
      <c r="F38" s="184"/>
      <c r="G38" s="311">
        <f t="shared" si="0"/>
        <v>0</v>
      </c>
      <c r="H38" s="184"/>
      <c r="I38" s="312">
        <f t="shared" si="1"/>
        <v>0</v>
      </c>
    </row>
    <row r="39" spans="1:9" x14ac:dyDescent="0.2">
      <c r="A39" s="306">
        <v>8</v>
      </c>
      <c r="B39" s="307"/>
      <c r="C39" s="308" t="s">
        <v>129</v>
      </c>
      <c r="D39" s="309" t="s">
        <v>123</v>
      </c>
      <c r="E39" s="310">
        <v>115</v>
      </c>
      <c r="F39" s="184"/>
      <c r="G39" s="311">
        <f t="shared" si="0"/>
        <v>0</v>
      </c>
      <c r="H39" s="184"/>
      <c r="I39" s="312">
        <f t="shared" si="1"/>
        <v>0</v>
      </c>
    </row>
    <row r="40" spans="1:9" x14ac:dyDescent="0.2">
      <c r="A40" s="306">
        <v>9</v>
      </c>
      <c r="B40" s="307"/>
      <c r="C40" s="308" t="s">
        <v>130</v>
      </c>
      <c r="D40" s="309" t="s">
        <v>123</v>
      </c>
      <c r="E40" s="310">
        <v>135</v>
      </c>
      <c r="F40" s="184"/>
      <c r="G40" s="311">
        <f t="shared" si="0"/>
        <v>0</v>
      </c>
      <c r="H40" s="184"/>
      <c r="I40" s="312">
        <f t="shared" si="1"/>
        <v>0</v>
      </c>
    </row>
    <row r="41" spans="1:9" x14ac:dyDescent="0.2">
      <c r="A41" s="306">
        <v>10</v>
      </c>
      <c r="B41" s="307"/>
      <c r="C41" s="313" t="s">
        <v>188</v>
      </c>
      <c r="D41" s="309" t="s">
        <v>123</v>
      </c>
      <c r="E41" s="310">
        <v>595</v>
      </c>
      <c r="F41" s="184"/>
      <c r="G41" s="311">
        <f t="shared" si="0"/>
        <v>0</v>
      </c>
      <c r="H41" s="184"/>
      <c r="I41" s="312">
        <f t="shared" si="1"/>
        <v>0</v>
      </c>
    </row>
    <row r="42" spans="1:9" x14ac:dyDescent="0.2">
      <c r="A42" s="306">
        <v>11</v>
      </c>
      <c r="B42" s="307"/>
      <c r="C42" s="313" t="s">
        <v>189</v>
      </c>
      <c r="D42" s="309" t="s">
        <v>123</v>
      </c>
      <c r="E42" s="310">
        <v>765</v>
      </c>
      <c r="F42" s="184"/>
      <c r="G42" s="311">
        <f t="shared" si="0"/>
        <v>0</v>
      </c>
      <c r="H42" s="184"/>
      <c r="I42" s="312">
        <f t="shared" si="1"/>
        <v>0</v>
      </c>
    </row>
    <row r="43" spans="1:9" x14ac:dyDescent="0.2">
      <c r="A43" s="306">
        <v>12</v>
      </c>
      <c r="B43" s="307"/>
      <c r="C43" s="313" t="s">
        <v>190</v>
      </c>
      <c r="D43" s="309" t="s">
        <v>123</v>
      </c>
      <c r="E43" s="310">
        <v>215</v>
      </c>
      <c r="F43" s="184"/>
      <c r="G43" s="311">
        <f t="shared" si="0"/>
        <v>0</v>
      </c>
      <c r="H43" s="184"/>
      <c r="I43" s="312">
        <f t="shared" si="1"/>
        <v>0</v>
      </c>
    </row>
    <row r="44" spans="1:9" x14ac:dyDescent="0.2">
      <c r="A44" s="306">
        <v>13</v>
      </c>
      <c r="B44" s="307"/>
      <c r="C44" s="313" t="s">
        <v>191</v>
      </c>
      <c r="D44" s="309" t="s">
        <v>123</v>
      </c>
      <c r="E44" s="310">
        <v>315</v>
      </c>
      <c r="F44" s="184"/>
      <c r="G44" s="311">
        <f t="shared" si="0"/>
        <v>0</v>
      </c>
      <c r="H44" s="184"/>
      <c r="I44" s="312">
        <f t="shared" si="1"/>
        <v>0</v>
      </c>
    </row>
    <row r="45" spans="1:9" ht="15.75" x14ac:dyDescent="0.2">
      <c r="A45" s="298"/>
      <c r="B45" s="299"/>
      <c r="C45" s="300" t="s">
        <v>106</v>
      </c>
      <c r="D45" s="301"/>
      <c r="E45" s="302"/>
      <c r="F45" s="303"/>
      <c r="G45" s="304">
        <f>SUM(G46:G50)</f>
        <v>0</v>
      </c>
      <c r="H45" s="303"/>
      <c r="I45" s="305">
        <f>SUM(I46:I50)</f>
        <v>0</v>
      </c>
    </row>
    <row r="46" spans="1:9" ht="22.5" x14ac:dyDescent="0.2">
      <c r="A46" s="306">
        <v>14</v>
      </c>
      <c r="B46" s="307"/>
      <c r="C46" s="314" t="s">
        <v>131</v>
      </c>
      <c r="D46" s="315" t="s">
        <v>132</v>
      </c>
      <c r="E46" s="316">
        <v>19</v>
      </c>
      <c r="F46" s="184"/>
      <c r="G46" s="311">
        <f>F46*E46</f>
        <v>0</v>
      </c>
      <c r="H46" s="184"/>
      <c r="I46" s="312">
        <f>H46*E46</f>
        <v>0</v>
      </c>
    </row>
    <row r="47" spans="1:9" ht="45" x14ac:dyDescent="0.2">
      <c r="A47" s="306">
        <v>15</v>
      </c>
      <c r="B47" s="307"/>
      <c r="C47" s="313" t="s">
        <v>181</v>
      </c>
      <c r="D47" s="315" t="s">
        <v>132</v>
      </c>
      <c r="E47" s="316">
        <v>1</v>
      </c>
      <c r="F47" s="184"/>
      <c r="G47" s="311">
        <f>F47*E47</f>
        <v>0</v>
      </c>
      <c r="H47" s="184"/>
      <c r="I47" s="312">
        <f>H47*E47</f>
        <v>0</v>
      </c>
    </row>
    <row r="48" spans="1:9" ht="46.5" customHeight="1" x14ac:dyDescent="0.2">
      <c r="A48" s="306">
        <v>16</v>
      </c>
      <c r="B48" s="307"/>
      <c r="C48" s="317" t="s">
        <v>182</v>
      </c>
      <c r="D48" s="315" t="s">
        <v>183</v>
      </c>
      <c r="E48" s="316">
        <v>1</v>
      </c>
      <c r="F48" s="184"/>
      <c r="G48" s="311">
        <f>F48*E48</f>
        <v>0</v>
      </c>
      <c r="H48" s="184"/>
      <c r="I48" s="312">
        <f>H48*E48</f>
        <v>0</v>
      </c>
    </row>
    <row r="49" spans="1:18" ht="22.5" x14ac:dyDescent="0.2">
      <c r="A49" s="306">
        <v>17</v>
      </c>
      <c r="B49" s="307"/>
      <c r="C49" s="314" t="s">
        <v>133</v>
      </c>
      <c r="D49" s="315" t="s">
        <v>132</v>
      </c>
      <c r="E49" s="316">
        <v>1</v>
      </c>
      <c r="F49" s="184"/>
      <c r="G49" s="311">
        <f t="shared" ref="G49:G50" si="2">F49*E49</f>
        <v>0</v>
      </c>
      <c r="H49" s="184"/>
      <c r="I49" s="312">
        <f t="shared" ref="I49:I50" si="3">H49*E49</f>
        <v>0</v>
      </c>
    </row>
    <row r="50" spans="1:18" x14ac:dyDescent="0.2">
      <c r="A50" s="306">
        <v>18</v>
      </c>
      <c r="B50" s="307"/>
      <c r="C50" s="314" t="s">
        <v>134</v>
      </c>
      <c r="D50" s="315" t="s">
        <v>132</v>
      </c>
      <c r="E50" s="316">
        <v>1</v>
      </c>
      <c r="F50" s="184"/>
      <c r="G50" s="311">
        <f t="shared" si="2"/>
        <v>0</v>
      </c>
      <c r="H50" s="184"/>
      <c r="I50" s="312">
        <f t="shared" si="3"/>
        <v>0</v>
      </c>
    </row>
    <row r="51" spans="1:18" ht="15.75" x14ac:dyDescent="0.2">
      <c r="A51" s="298"/>
      <c r="B51" s="299"/>
      <c r="C51" s="300" t="s">
        <v>107</v>
      </c>
      <c r="D51" s="301"/>
      <c r="E51" s="302"/>
      <c r="F51" s="303"/>
      <c r="G51" s="304">
        <f>SUM(G52:G55)</f>
        <v>0</v>
      </c>
      <c r="H51" s="303"/>
      <c r="I51" s="305">
        <f>SUM(I52:I55)</f>
        <v>0</v>
      </c>
    </row>
    <row r="52" spans="1:18" x14ac:dyDescent="0.2">
      <c r="A52" s="306">
        <v>19</v>
      </c>
      <c r="B52" s="307"/>
      <c r="C52" s="314" t="s">
        <v>135</v>
      </c>
      <c r="D52" s="315" t="s">
        <v>123</v>
      </c>
      <c r="E52" s="316">
        <v>865</v>
      </c>
      <c r="F52" s="184"/>
      <c r="G52" s="311">
        <f>F52*E52</f>
        <v>0</v>
      </c>
      <c r="H52" s="184"/>
      <c r="I52" s="312">
        <f>H52*E52</f>
        <v>0</v>
      </c>
      <c r="J52" s="183"/>
      <c r="K52" s="183"/>
      <c r="L52" s="183"/>
      <c r="M52" s="183"/>
      <c r="N52" s="183"/>
      <c r="O52" s="183"/>
      <c r="P52" s="183"/>
      <c r="Q52" s="183"/>
      <c r="R52" s="183"/>
    </row>
    <row r="53" spans="1:18" x14ac:dyDescent="0.2">
      <c r="A53" s="306">
        <v>20</v>
      </c>
      <c r="B53" s="307"/>
      <c r="C53" s="313" t="s">
        <v>184</v>
      </c>
      <c r="D53" s="318" t="s">
        <v>90</v>
      </c>
      <c r="E53" s="319">
        <v>20</v>
      </c>
      <c r="F53" s="184"/>
      <c r="G53" s="311">
        <f t="shared" ref="G53:G54" si="4">F53*E53</f>
        <v>0</v>
      </c>
      <c r="H53" s="184"/>
      <c r="I53" s="312">
        <f t="shared" ref="I53:I54" si="5">H53*E53</f>
        <v>0</v>
      </c>
      <c r="J53" s="183"/>
      <c r="K53" s="183"/>
      <c r="L53" s="183"/>
      <c r="M53" s="183"/>
      <c r="N53" s="183"/>
      <c r="O53" s="183"/>
      <c r="P53" s="183"/>
      <c r="Q53" s="183"/>
      <c r="R53" s="183"/>
    </row>
    <row r="54" spans="1:18" x14ac:dyDescent="0.2">
      <c r="A54" s="306">
        <v>21</v>
      </c>
      <c r="B54" s="307"/>
      <c r="C54" s="313" t="s">
        <v>185</v>
      </c>
      <c r="D54" s="318" t="s">
        <v>90</v>
      </c>
      <c r="E54" s="319">
        <v>1</v>
      </c>
      <c r="F54" s="184"/>
      <c r="G54" s="311">
        <f t="shared" si="4"/>
        <v>0</v>
      </c>
      <c r="H54" s="184"/>
      <c r="I54" s="312">
        <f t="shared" si="5"/>
        <v>0</v>
      </c>
      <c r="J54" s="183"/>
      <c r="K54" s="183"/>
      <c r="L54" s="183"/>
      <c r="M54" s="183"/>
      <c r="N54" s="183"/>
      <c r="O54" s="183"/>
      <c r="P54" s="183"/>
      <c r="Q54" s="183"/>
      <c r="R54" s="183"/>
    </row>
    <row r="55" spans="1:18" ht="22.5" x14ac:dyDescent="0.2">
      <c r="A55" s="306">
        <v>22</v>
      </c>
      <c r="B55" s="307"/>
      <c r="C55" s="313" t="s">
        <v>192</v>
      </c>
      <c r="D55" s="315" t="s">
        <v>123</v>
      </c>
      <c r="E55" s="316">
        <v>520</v>
      </c>
      <c r="F55" s="184"/>
      <c r="G55" s="311">
        <f>F55*E55</f>
        <v>0</v>
      </c>
      <c r="H55" s="184"/>
      <c r="I55" s="312">
        <f>H55*E55</f>
        <v>0</v>
      </c>
      <c r="J55" s="183"/>
      <c r="K55" s="183"/>
      <c r="L55" s="183"/>
      <c r="M55" s="183"/>
      <c r="N55" s="183"/>
      <c r="O55" s="183"/>
      <c r="P55" s="183"/>
      <c r="Q55" s="183"/>
      <c r="R55" s="183"/>
    </row>
    <row r="56" spans="1:18" ht="15.75" x14ac:dyDescent="0.2">
      <c r="A56" s="298"/>
      <c r="B56" s="299"/>
      <c r="C56" s="300" t="s">
        <v>108</v>
      </c>
      <c r="D56" s="301"/>
      <c r="E56" s="302"/>
      <c r="F56" s="303"/>
      <c r="G56" s="304">
        <f>SUM(G57:G62)</f>
        <v>0</v>
      </c>
      <c r="H56" s="303"/>
      <c r="I56" s="305">
        <f>SUM(I57:I62)</f>
        <v>0</v>
      </c>
      <c r="J56" s="183"/>
      <c r="K56" s="183"/>
      <c r="L56" s="183"/>
      <c r="M56" s="183"/>
      <c r="N56" s="183"/>
      <c r="O56" s="183"/>
      <c r="P56" s="183"/>
      <c r="Q56" s="183"/>
      <c r="R56" s="183"/>
    </row>
    <row r="57" spans="1:18" x14ac:dyDescent="0.2">
      <c r="A57" s="306">
        <v>23</v>
      </c>
      <c r="B57" s="307"/>
      <c r="C57" s="308" t="s">
        <v>136</v>
      </c>
      <c r="D57" s="309" t="s">
        <v>90</v>
      </c>
      <c r="E57" s="310">
        <v>1</v>
      </c>
      <c r="F57" s="184"/>
      <c r="G57" s="311">
        <f>F57*E57</f>
        <v>0</v>
      </c>
      <c r="H57" s="331"/>
      <c r="I57" s="312">
        <f>H57*E57</f>
        <v>0</v>
      </c>
      <c r="J57" s="183"/>
      <c r="K57" s="183"/>
      <c r="L57" s="183"/>
      <c r="M57" s="183"/>
      <c r="N57" s="183"/>
      <c r="O57" s="183"/>
      <c r="P57" s="183"/>
      <c r="Q57" s="183"/>
      <c r="R57" s="183"/>
    </row>
    <row r="58" spans="1:18" x14ac:dyDescent="0.2">
      <c r="A58" s="306">
        <v>24</v>
      </c>
      <c r="B58" s="307"/>
      <c r="C58" s="308" t="s">
        <v>137</v>
      </c>
      <c r="D58" s="309" t="s">
        <v>90</v>
      </c>
      <c r="E58" s="310">
        <v>1</v>
      </c>
      <c r="F58" s="184"/>
      <c r="G58" s="311">
        <f t="shared" ref="G58:G62" si="6">F58*E58</f>
        <v>0</v>
      </c>
      <c r="H58" s="331"/>
      <c r="I58" s="312">
        <f t="shared" ref="I58:I62" si="7">H58*E58</f>
        <v>0</v>
      </c>
      <c r="J58" s="183"/>
      <c r="K58" s="183"/>
      <c r="L58" s="183"/>
      <c r="M58" s="183"/>
      <c r="N58" s="183"/>
      <c r="O58" s="183"/>
      <c r="P58" s="183"/>
      <c r="Q58" s="183"/>
      <c r="R58" s="183"/>
    </row>
    <row r="59" spans="1:18" x14ac:dyDescent="0.2">
      <c r="A59" s="306">
        <v>25</v>
      </c>
      <c r="B59" s="307"/>
      <c r="C59" s="308" t="s">
        <v>138</v>
      </c>
      <c r="D59" s="309" t="s">
        <v>90</v>
      </c>
      <c r="E59" s="310">
        <v>1</v>
      </c>
      <c r="F59" s="184"/>
      <c r="G59" s="311">
        <f t="shared" si="6"/>
        <v>0</v>
      </c>
      <c r="H59" s="331"/>
      <c r="I59" s="312">
        <f t="shared" si="7"/>
        <v>0</v>
      </c>
      <c r="J59" s="183"/>
      <c r="K59" s="183"/>
      <c r="L59" s="183"/>
      <c r="M59" s="183"/>
      <c r="N59" s="183"/>
      <c r="O59" s="183"/>
      <c r="P59" s="183"/>
      <c r="Q59" s="183"/>
      <c r="R59" s="183"/>
    </row>
    <row r="60" spans="1:18" x14ac:dyDescent="0.2">
      <c r="A60" s="306">
        <v>26</v>
      </c>
      <c r="B60" s="307"/>
      <c r="C60" s="308" t="s">
        <v>139</v>
      </c>
      <c r="D60" s="309" t="s">
        <v>90</v>
      </c>
      <c r="E60" s="310">
        <v>1</v>
      </c>
      <c r="F60" s="184"/>
      <c r="G60" s="311">
        <f t="shared" si="6"/>
        <v>0</v>
      </c>
      <c r="H60" s="331"/>
      <c r="I60" s="312">
        <f t="shared" si="7"/>
        <v>0</v>
      </c>
      <c r="J60" s="183"/>
      <c r="K60" s="183"/>
      <c r="L60" s="183"/>
      <c r="M60" s="183"/>
      <c r="N60" s="183"/>
      <c r="O60" s="183"/>
      <c r="P60" s="183"/>
      <c r="Q60" s="183"/>
      <c r="R60" s="183"/>
    </row>
    <row r="61" spans="1:18" x14ac:dyDescent="0.2">
      <c r="A61" s="306">
        <v>27</v>
      </c>
      <c r="B61" s="307"/>
      <c r="C61" s="308" t="s">
        <v>140</v>
      </c>
      <c r="D61" s="309" t="s">
        <v>90</v>
      </c>
      <c r="E61" s="310">
        <v>1</v>
      </c>
      <c r="F61" s="184"/>
      <c r="G61" s="311">
        <f t="shared" si="6"/>
        <v>0</v>
      </c>
      <c r="H61" s="331"/>
      <c r="I61" s="312">
        <f t="shared" si="7"/>
        <v>0</v>
      </c>
      <c r="J61" s="183"/>
      <c r="K61" s="183"/>
      <c r="L61" s="183"/>
      <c r="M61" s="183"/>
      <c r="N61" s="183"/>
      <c r="O61" s="183"/>
      <c r="P61" s="183"/>
      <c r="Q61" s="183"/>
      <c r="R61" s="183"/>
    </row>
    <row r="62" spans="1:18" ht="23.25" thickBot="1" x14ac:dyDescent="0.25">
      <c r="A62" s="306">
        <v>28</v>
      </c>
      <c r="B62" s="307"/>
      <c r="C62" s="308" t="s">
        <v>141</v>
      </c>
      <c r="D62" s="309" t="s">
        <v>90</v>
      </c>
      <c r="E62" s="310">
        <v>1</v>
      </c>
      <c r="F62" s="184"/>
      <c r="G62" s="311">
        <f t="shared" si="6"/>
        <v>0</v>
      </c>
      <c r="H62" s="331"/>
      <c r="I62" s="312">
        <f t="shared" si="7"/>
        <v>0</v>
      </c>
      <c r="J62" s="183"/>
      <c r="K62" s="183"/>
      <c r="L62" s="183"/>
      <c r="M62" s="183"/>
      <c r="N62" s="183"/>
      <c r="O62" s="183"/>
      <c r="P62" s="183"/>
      <c r="Q62" s="183"/>
      <c r="R62" s="183"/>
    </row>
    <row r="63" spans="1:18" ht="15.75" thickBot="1" x14ac:dyDescent="0.25">
      <c r="A63" s="320" t="s">
        <v>121</v>
      </c>
      <c r="B63" s="321"/>
      <c r="C63" s="322"/>
      <c r="D63" s="408" t="s">
        <v>31</v>
      </c>
      <c r="E63" s="408"/>
      <c r="F63" s="322"/>
      <c r="G63" s="323"/>
      <c r="H63" s="324"/>
      <c r="I63" s="323"/>
      <c r="J63" s="183"/>
      <c r="K63" s="183"/>
      <c r="L63" s="183"/>
      <c r="M63" s="185"/>
      <c r="N63" s="186"/>
      <c r="O63" s="187"/>
      <c r="P63" s="188"/>
      <c r="Q63" s="189"/>
      <c r="R63" s="190"/>
    </row>
    <row r="64" spans="1:18" x14ac:dyDescent="0.2">
      <c r="A64" s="182"/>
      <c r="B64" s="182"/>
      <c r="C64" s="182"/>
      <c r="D64" s="182"/>
      <c r="E64" s="182"/>
      <c r="F64" s="182"/>
      <c r="G64" s="182"/>
      <c r="H64" s="182"/>
      <c r="I64" s="182"/>
      <c r="J64" s="182"/>
      <c r="K64" s="182"/>
      <c r="L64" s="182"/>
      <c r="M64" s="191"/>
      <c r="N64" s="192"/>
      <c r="O64" s="192"/>
      <c r="P64" s="193"/>
      <c r="Q64" s="189"/>
      <c r="R64" s="190"/>
    </row>
  </sheetData>
  <sheetProtection algorithmName="SHA-512" hashValue="YjJDjJUgNobn9BdJ3SnbLZGVCOHs1wP7tdcErNgpStPdrLlrFf7hpOcaYIrqA1YDAK2ebnFCi3U63c3s8ALN5A==" saltValue="dZ3J8PLpC37sE7Gsrljquw==" spinCount="100000" sheet="1" objects="1" scenarios="1"/>
  <mergeCells count="3">
    <mergeCell ref="E27:G27"/>
    <mergeCell ref="C28:G28"/>
    <mergeCell ref="D63:E63"/>
  </mergeCells>
  <pageMargins left="0.7" right="0.7" top="0.78740157499999996" bottom="0.78740157499999996" header="0.3" footer="0.3"/>
  <pageSetup paperSize="9" scale="93" orientation="landscape" horizontalDpi="4294967293" verticalDpi="0" r:id="rId1"/>
  <ignoredErrors>
    <ignoredError sqref="F8" unlockedFormula="1"/>
    <ignoredError sqref="G45 I45 G51 G56 I56 I5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view="pageBreakPreview" topLeftCell="A25" zoomScale="85" zoomScaleNormal="100" zoomScaleSheetLayoutView="85" workbookViewId="0">
      <selection activeCell="M7" sqref="M7"/>
    </sheetView>
  </sheetViews>
  <sheetFormatPr defaultRowHeight="12.75" x14ac:dyDescent="0.2"/>
  <cols>
    <col min="2" max="2" width="70.7109375" customWidth="1"/>
    <col min="3" max="3" width="12.28515625" customWidth="1"/>
    <col min="4" max="4" width="6.7109375" customWidth="1"/>
    <col min="5" max="5" width="16" style="86" customWidth="1"/>
    <col min="6" max="6" width="14.28515625" style="86" customWidth="1"/>
    <col min="7" max="7" width="16.140625" style="86" customWidth="1"/>
    <col min="8" max="8" width="11.7109375" style="86" customWidth="1"/>
  </cols>
  <sheetData>
    <row r="1" spans="1:8" ht="30" customHeight="1" thickBot="1" x14ac:dyDescent="0.25">
      <c r="B1" s="209" t="s">
        <v>6</v>
      </c>
      <c r="C1" s="210" t="s">
        <v>142</v>
      </c>
      <c r="D1" s="210" t="s">
        <v>143</v>
      </c>
      <c r="E1" s="211" t="s">
        <v>144</v>
      </c>
      <c r="F1" s="211" t="s">
        <v>145</v>
      </c>
      <c r="G1" s="211" t="s">
        <v>146</v>
      </c>
      <c r="H1" s="215" t="s">
        <v>147</v>
      </c>
    </row>
    <row r="2" spans="1:8" ht="30" customHeight="1" x14ac:dyDescent="0.25">
      <c r="B2" s="201" t="s">
        <v>148</v>
      </c>
      <c r="C2" s="202"/>
      <c r="D2" s="202"/>
      <c r="H2" s="216"/>
    </row>
    <row r="3" spans="1:8" ht="30" customHeight="1" x14ac:dyDescent="0.25">
      <c r="B3" s="201"/>
      <c r="C3" s="202"/>
      <c r="D3" s="202"/>
      <c r="H3" s="216"/>
    </row>
    <row r="4" spans="1:8" ht="30" customHeight="1" x14ac:dyDescent="0.25">
      <c r="B4" s="201" t="s">
        <v>149</v>
      </c>
      <c r="C4" s="202"/>
      <c r="D4" s="202"/>
      <c r="H4" s="216"/>
    </row>
    <row r="5" spans="1:8" ht="30" customHeight="1" x14ac:dyDescent="0.2">
      <c r="A5">
        <v>1</v>
      </c>
      <c r="B5" s="203" t="s">
        <v>150</v>
      </c>
      <c r="C5">
        <v>12</v>
      </c>
      <c r="D5" t="s">
        <v>132</v>
      </c>
      <c r="E5" s="223"/>
      <c r="F5" s="86">
        <f t="shared" ref="F5:F23" si="0">E5*C5</f>
        <v>0</v>
      </c>
      <c r="G5" s="223"/>
      <c r="H5" s="216">
        <f t="shared" ref="H5:H23" si="1">G5*C5</f>
        <v>0</v>
      </c>
    </row>
    <row r="6" spans="1:8" ht="30" customHeight="1" x14ac:dyDescent="0.2">
      <c r="A6">
        <v>2</v>
      </c>
      <c r="B6" s="203" t="s">
        <v>151</v>
      </c>
      <c r="C6">
        <v>12</v>
      </c>
      <c r="D6" t="s">
        <v>132</v>
      </c>
      <c r="E6" s="223"/>
      <c r="F6" s="86">
        <f t="shared" si="0"/>
        <v>0</v>
      </c>
      <c r="G6" s="223"/>
      <c r="H6" s="216">
        <f t="shared" si="1"/>
        <v>0</v>
      </c>
    </row>
    <row r="7" spans="1:8" ht="30" customHeight="1" x14ac:dyDescent="0.2">
      <c r="A7">
        <v>3</v>
      </c>
      <c r="B7" s="203" t="s">
        <v>152</v>
      </c>
      <c r="C7">
        <v>12</v>
      </c>
      <c r="D7" t="s">
        <v>132</v>
      </c>
      <c r="E7" s="223"/>
      <c r="F7" s="86">
        <f t="shared" si="0"/>
        <v>0</v>
      </c>
      <c r="G7" s="223"/>
      <c r="H7" s="216">
        <f t="shared" si="1"/>
        <v>0</v>
      </c>
    </row>
    <row r="8" spans="1:8" ht="30" customHeight="1" x14ac:dyDescent="0.2">
      <c r="A8">
        <v>4</v>
      </c>
      <c r="B8" s="204" t="s">
        <v>153</v>
      </c>
      <c r="C8">
        <v>12</v>
      </c>
      <c r="D8" t="s">
        <v>132</v>
      </c>
      <c r="E8" s="223"/>
      <c r="F8" s="86">
        <f t="shared" si="0"/>
        <v>0</v>
      </c>
      <c r="G8" s="223"/>
      <c r="H8" s="216">
        <f t="shared" si="1"/>
        <v>0</v>
      </c>
    </row>
    <row r="9" spans="1:8" ht="30" customHeight="1" x14ac:dyDescent="0.2">
      <c r="A9">
        <v>5</v>
      </c>
      <c r="B9" s="203" t="s">
        <v>154</v>
      </c>
      <c r="C9">
        <v>12</v>
      </c>
      <c r="D9" t="s">
        <v>132</v>
      </c>
      <c r="E9" s="223"/>
      <c r="F9" s="86">
        <f t="shared" si="0"/>
        <v>0</v>
      </c>
      <c r="G9" s="223"/>
      <c r="H9" s="216">
        <f t="shared" si="1"/>
        <v>0</v>
      </c>
    </row>
    <row r="10" spans="1:8" ht="30" customHeight="1" x14ac:dyDescent="0.2">
      <c r="A10">
        <v>6</v>
      </c>
      <c r="B10" s="203" t="s">
        <v>155</v>
      </c>
      <c r="C10">
        <v>6</v>
      </c>
      <c r="D10" t="s">
        <v>132</v>
      </c>
      <c r="E10" s="223"/>
      <c r="F10" s="86">
        <f t="shared" si="0"/>
        <v>0</v>
      </c>
      <c r="G10" s="223"/>
      <c r="H10" s="216">
        <f t="shared" si="1"/>
        <v>0</v>
      </c>
    </row>
    <row r="11" spans="1:8" ht="30" customHeight="1" x14ac:dyDescent="0.2">
      <c r="A11">
        <v>7</v>
      </c>
      <c r="B11" s="203" t="s">
        <v>156</v>
      </c>
      <c r="C11">
        <v>12</v>
      </c>
      <c r="D11" t="s">
        <v>132</v>
      </c>
      <c r="E11" s="223"/>
      <c r="F11" s="86">
        <f t="shared" si="0"/>
        <v>0</v>
      </c>
      <c r="G11" s="223"/>
      <c r="H11" s="216">
        <f t="shared" si="1"/>
        <v>0</v>
      </c>
    </row>
    <row r="12" spans="1:8" ht="30" customHeight="1" x14ac:dyDescent="0.2">
      <c r="A12">
        <v>8</v>
      </c>
      <c r="B12" s="203" t="s">
        <v>157</v>
      </c>
      <c r="C12">
        <v>12</v>
      </c>
      <c r="D12" t="s">
        <v>132</v>
      </c>
      <c r="E12" s="223"/>
      <c r="F12" s="86">
        <f t="shared" si="0"/>
        <v>0</v>
      </c>
      <c r="G12" s="223"/>
      <c r="H12" s="216">
        <f t="shared" si="1"/>
        <v>0</v>
      </c>
    </row>
    <row r="13" spans="1:8" ht="30" customHeight="1" x14ac:dyDescent="0.2">
      <c r="A13">
        <v>9</v>
      </c>
      <c r="B13" s="203" t="s">
        <v>158</v>
      </c>
      <c r="C13">
        <v>6</v>
      </c>
      <c r="D13" t="s">
        <v>132</v>
      </c>
      <c r="E13" s="223"/>
      <c r="F13" s="86">
        <f t="shared" si="0"/>
        <v>0</v>
      </c>
      <c r="G13" s="223"/>
      <c r="H13" s="216">
        <f t="shared" si="1"/>
        <v>0</v>
      </c>
    </row>
    <row r="14" spans="1:8" ht="30" customHeight="1" x14ac:dyDescent="0.2">
      <c r="A14">
        <v>10</v>
      </c>
      <c r="B14" s="203" t="s">
        <v>159</v>
      </c>
      <c r="C14">
        <v>6</v>
      </c>
      <c r="D14" t="s">
        <v>132</v>
      </c>
      <c r="E14" s="223"/>
      <c r="F14" s="86">
        <f t="shared" si="0"/>
        <v>0</v>
      </c>
      <c r="G14" s="223"/>
      <c r="H14" s="216">
        <f t="shared" si="1"/>
        <v>0</v>
      </c>
    </row>
    <row r="15" spans="1:8" ht="30" customHeight="1" x14ac:dyDescent="0.2">
      <c r="A15">
        <v>11</v>
      </c>
      <c r="B15" s="203" t="s">
        <v>160</v>
      </c>
      <c r="C15">
        <v>10</v>
      </c>
      <c r="D15" t="s">
        <v>132</v>
      </c>
      <c r="E15" s="223"/>
      <c r="F15" s="86">
        <f t="shared" si="0"/>
        <v>0</v>
      </c>
      <c r="G15" s="223"/>
      <c r="H15" s="216">
        <f t="shared" si="1"/>
        <v>0</v>
      </c>
    </row>
    <row r="16" spans="1:8" ht="30" customHeight="1" x14ac:dyDescent="0.2">
      <c r="A16">
        <v>12</v>
      </c>
      <c r="B16" s="203" t="s">
        <v>186</v>
      </c>
      <c r="C16">
        <v>10</v>
      </c>
      <c r="D16" t="s">
        <v>132</v>
      </c>
      <c r="E16" s="223"/>
      <c r="F16" s="86">
        <f t="shared" si="0"/>
        <v>0</v>
      </c>
      <c r="G16" s="223"/>
      <c r="H16" s="216">
        <f t="shared" si="1"/>
        <v>0</v>
      </c>
    </row>
    <row r="17" spans="1:8" ht="30" customHeight="1" x14ac:dyDescent="0.2">
      <c r="A17">
        <v>13</v>
      </c>
      <c r="B17" s="203" t="s">
        <v>187</v>
      </c>
      <c r="C17">
        <v>10</v>
      </c>
      <c r="D17" t="s">
        <v>132</v>
      </c>
      <c r="E17" s="223"/>
      <c r="F17" s="86">
        <f t="shared" si="0"/>
        <v>0</v>
      </c>
      <c r="G17" s="223"/>
      <c r="H17" s="216">
        <f t="shared" si="1"/>
        <v>0</v>
      </c>
    </row>
    <row r="18" spans="1:8" ht="30" customHeight="1" x14ac:dyDescent="0.2">
      <c r="A18">
        <v>14</v>
      </c>
      <c r="B18" s="203" t="s">
        <v>161</v>
      </c>
      <c r="C18">
        <v>1</v>
      </c>
      <c r="D18" t="s">
        <v>132</v>
      </c>
      <c r="E18" s="223"/>
      <c r="F18" s="86">
        <f t="shared" si="0"/>
        <v>0</v>
      </c>
      <c r="G18" s="223"/>
      <c r="H18" s="216">
        <f t="shared" si="1"/>
        <v>0</v>
      </c>
    </row>
    <row r="19" spans="1:8" ht="30" customHeight="1" x14ac:dyDescent="0.2">
      <c r="A19">
        <v>15</v>
      </c>
      <c r="B19" s="203" t="s">
        <v>162</v>
      </c>
      <c r="C19">
        <v>4</v>
      </c>
      <c r="D19" t="s">
        <v>132</v>
      </c>
      <c r="E19" s="223"/>
      <c r="F19" s="86">
        <f t="shared" si="0"/>
        <v>0</v>
      </c>
      <c r="G19" s="223"/>
      <c r="H19" s="216">
        <f t="shared" si="1"/>
        <v>0</v>
      </c>
    </row>
    <row r="20" spans="1:8" ht="30" customHeight="1" x14ac:dyDescent="0.2">
      <c r="A20">
        <v>16</v>
      </c>
      <c r="B20" s="203" t="s">
        <v>163</v>
      </c>
      <c r="C20">
        <v>2</v>
      </c>
      <c r="D20" t="s">
        <v>132</v>
      </c>
      <c r="E20" s="223"/>
      <c r="F20" s="86">
        <f t="shared" si="0"/>
        <v>0</v>
      </c>
      <c r="G20" s="223"/>
      <c r="H20" s="216">
        <f t="shared" si="1"/>
        <v>0</v>
      </c>
    </row>
    <row r="21" spans="1:8" ht="30" customHeight="1" x14ac:dyDescent="0.2">
      <c r="A21">
        <v>17</v>
      </c>
      <c r="B21" s="203" t="s">
        <v>154</v>
      </c>
      <c r="C21">
        <v>12</v>
      </c>
      <c r="D21" t="s">
        <v>132</v>
      </c>
      <c r="E21" s="223"/>
      <c r="F21" s="86">
        <f t="shared" si="0"/>
        <v>0</v>
      </c>
      <c r="G21" s="223"/>
      <c r="H21" s="216">
        <f t="shared" si="1"/>
        <v>0</v>
      </c>
    </row>
    <row r="22" spans="1:8" ht="30" customHeight="1" x14ac:dyDescent="0.2">
      <c r="A22">
        <v>18</v>
      </c>
      <c r="B22" s="203" t="s">
        <v>164</v>
      </c>
      <c r="C22">
        <v>12</v>
      </c>
      <c r="D22" t="s">
        <v>132</v>
      </c>
      <c r="E22" s="223"/>
      <c r="F22" s="86">
        <f t="shared" si="0"/>
        <v>0</v>
      </c>
      <c r="G22" s="223"/>
      <c r="H22" s="216">
        <f t="shared" si="1"/>
        <v>0</v>
      </c>
    </row>
    <row r="23" spans="1:8" ht="30" customHeight="1" x14ac:dyDescent="0.2">
      <c r="A23">
        <v>19</v>
      </c>
      <c r="B23" s="203" t="s">
        <v>165</v>
      </c>
      <c r="C23">
        <v>3</v>
      </c>
      <c r="D23" t="s">
        <v>132</v>
      </c>
      <c r="E23" s="223"/>
      <c r="F23" s="86">
        <f t="shared" si="0"/>
        <v>0</v>
      </c>
      <c r="G23" s="223"/>
      <c r="H23" s="216">
        <f t="shared" si="1"/>
        <v>0</v>
      </c>
    </row>
    <row r="24" spans="1:8" ht="30" customHeight="1" x14ac:dyDescent="0.2">
      <c r="B24" s="203"/>
      <c r="H24" s="216"/>
    </row>
    <row r="25" spans="1:8" ht="30" customHeight="1" x14ac:dyDescent="0.2">
      <c r="A25">
        <v>20</v>
      </c>
      <c r="B25" s="203" t="s">
        <v>166</v>
      </c>
      <c r="C25">
        <v>500</v>
      </c>
      <c r="D25" t="s">
        <v>167</v>
      </c>
      <c r="E25" s="223"/>
      <c r="F25" s="86">
        <f t="shared" ref="F25:F34" si="2">E25*C25</f>
        <v>0</v>
      </c>
      <c r="G25" s="223"/>
      <c r="H25" s="216">
        <f t="shared" ref="H25:H34" si="3">G25*C25</f>
        <v>0</v>
      </c>
    </row>
    <row r="26" spans="1:8" ht="30" customHeight="1" x14ac:dyDescent="0.2">
      <c r="A26">
        <v>21</v>
      </c>
      <c r="B26" s="203" t="s">
        <v>168</v>
      </c>
      <c r="C26">
        <v>391</v>
      </c>
      <c r="D26" t="s">
        <v>167</v>
      </c>
      <c r="E26" s="223"/>
      <c r="F26" s="86">
        <f t="shared" si="2"/>
        <v>0</v>
      </c>
      <c r="G26" s="223"/>
      <c r="H26" s="216">
        <f t="shared" si="3"/>
        <v>0</v>
      </c>
    </row>
    <row r="27" spans="1:8" ht="30" customHeight="1" x14ac:dyDescent="0.2">
      <c r="A27">
        <v>22</v>
      </c>
      <c r="B27" s="203" t="s">
        <v>169</v>
      </c>
      <c r="C27">
        <v>200</v>
      </c>
      <c r="D27" t="s">
        <v>167</v>
      </c>
      <c r="F27" s="86">
        <f t="shared" si="2"/>
        <v>0</v>
      </c>
      <c r="G27" s="223"/>
      <c r="H27" s="216">
        <f t="shared" si="3"/>
        <v>0</v>
      </c>
    </row>
    <row r="28" spans="1:8" ht="30" customHeight="1" x14ac:dyDescent="0.2">
      <c r="A28">
        <v>23</v>
      </c>
      <c r="B28" s="203" t="s">
        <v>170</v>
      </c>
      <c r="C28">
        <v>12</v>
      </c>
      <c r="D28" t="s">
        <v>167</v>
      </c>
      <c r="E28" s="223"/>
      <c r="F28" s="86">
        <f t="shared" si="2"/>
        <v>0</v>
      </c>
      <c r="G28" s="223"/>
      <c r="H28" s="216">
        <f t="shared" si="3"/>
        <v>0</v>
      </c>
    </row>
    <row r="29" spans="1:8" ht="30" customHeight="1" x14ac:dyDescent="0.2">
      <c r="A29">
        <v>24</v>
      </c>
      <c r="B29" s="203" t="s">
        <v>171</v>
      </c>
      <c r="C29">
        <v>24</v>
      </c>
      <c r="D29" t="s">
        <v>132</v>
      </c>
      <c r="E29" s="223"/>
      <c r="F29" s="86">
        <f t="shared" si="2"/>
        <v>0</v>
      </c>
      <c r="G29" s="223"/>
      <c r="H29" s="216">
        <f t="shared" si="3"/>
        <v>0</v>
      </c>
    </row>
    <row r="30" spans="1:8" ht="30" customHeight="1" x14ac:dyDescent="0.2">
      <c r="A30">
        <v>25</v>
      </c>
      <c r="B30" s="203" t="s">
        <v>172</v>
      </c>
      <c r="C30">
        <v>1</v>
      </c>
      <c r="D30" t="s">
        <v>90</v>
      </c>
      <c r="E30" s="223"/>
      <c r="F30" s="86">
        <f t="shared" si="2"/>
        <v>0</v>
      </c>
      <c r="G30" s="223"/>
      <c r="H30" s="216">
        <f t="shared" si="3"/>
        <v>0</v>
      </c>
    </row>
    <row r="31" spans="1:8" ht="30" customHeight="1" x14ac:dyDescent="0.2">
      <c r="A31">
        <v>26</v>
      </c>
      <c r="B31" s="203" t="s">
        <v>173</v>
      </c>
      <c r="C31">
        <v>1</v>
      </c>
      <c r="D31" t="s">
        <v>90</v>
      </c>
      <c r="E31" s="223"/>
      <c r="F31" s="86">
        <f t="shared" si="2"/>
        <v>0</v>
      </c>
      <c r="H31" s="216">
        <f t="shared" si="3"/>
        <v>0</v>
      </c>
    </row>
    <row r="32" spans="1:8" ht="30" customHeight="1" x14ac:dyDescent="0.2">
      <c r="A32">
        <v>27</v>
      </c>
      <c r="B32" s="203" t="s">
        <v>174</v>
      </c>
      <c r="C32">
        <v>1</v>
      </c>
      <c r="D32" t="s">
        <v>90</v>
      </c>
      <c r="E32" s="223"/>
      <c r="F32" s="86">
        <f t="shared" si="2"/>
        <v>0</v>
      </c>
      <c r="H32" s="216">
        <f t="shared" si="3"/>
        <v>0</v>
      </c>
    </row>
    <row r="33" spans="1:8" ht="30" customHeight="1" x14ac:dyDescent="0.2">
      <c r="A33">
        <v>28</v>
      </c>
      <c r="B33" s="203" t="s">
        <v>175</v>
      </c>
      <c r="C33">
        <v>1</v>
      </c>
      <c r="D33" t="s">
        <v>90</v>
      </c>
      <c r="F33" s="86">
        <v>0</v>
      </c>
      <c r="G33" s="223"/>
      <c r="H33" s="216">
        <f t="shared" si="3"/>
        <v>0</v>
      </c>
    </row>
    <row r="34" spans="1:8" ht="30" customHeight="1" x14ac:dyDescent="0.2">
      <c r="A34">
        <v>29</v>
      </c>
      <c r="B34" s="203" t="s">
        <v>176</v>
      </c>
      <c r="C34">
        <v>1</v>
      </c>
      <c r="D34" t="s">
        <v>90</v>
      </c>
      <c r="E34" s="223"/>
      <c r="F34" s="86">
        <f t="shared" si="2"/>
        <v>0</v>
      </c>
      <c r="H34" s="216">
        <f t="shared" si="3"/>
        <v>0</v>
      </c>
    </row>
    <row r="35" spans="1:8" ht="30" customHeight="1" x14ac:dyDescent="0.2">
      <c r="B35" s="203"/>
      <c r="H35" s="216"/>
    </row>
    <row r="36" spans="1:8" ht="30" customHeight="1" x14ac:dyDescent="0.2">
      <c r="A36">
        <v>30</v>
      </c>
      <c r="B36" s="203" t="s">
        <v>177</v>
      </c>
      <c r="C36">
        <v>2</v>
      </c>
      <c r="D36" t="s">
        <v>132</v>
      </c>
      <c r="E36" s="223"/>
      <c r="F36" s="86">
        <f>E36*C36</f>
        <v>0</v>
      </c>
      <c r="G36" s="223"/>
      <c r="H36" s="216">
        <f>G36*C36</f>
        <v>0</v>
      </c>
    </row>
    <row r="37" spans="1:8" ht="30" customHeight="1" x14ac:dyDescent="0.2">
      <c r="A37">
        <v>31</v>
      </c>
      <c r="B37" s="204" t="s">
        <v>178</v>
      </c>
      <c r="C37" s="52">
        <v>1</v>
      </c>
      <c r="D37" s="52" t="s">
        <v>90</v>
      </c>
      <c r="E37" s="223"/>
      <c r="F37" s="86">
        <f>E37*C37</f>
        <v>0</v>
      </c>
      <c r="G37" s="223"/>
      <c r="H37" s="216">
        <f>G37*C37</f>
        <v>0</v>
      </c>
    </row>
    <row r="38" spans="1:8" ht="30" customHeight="1" thickBot="1" x14ac:dyDescent="0.25">
      <c r="B38" s="205"/>
      <c r="C38" s="206"/>
      <c r="D38" s="206"/>
      <c r="E38" s="212"/>
      <c r="F38" s="207">
        <f>SUM(F5:F37)</f>
        <v>0</v>
      </c>
      <c r="G38" s="207"/>
      <c r="H38" s="208">
        <f>SUM(H5:H37)</f>
        <v>0</v>
      </c>
    </row>
    <row r="39" spans="1:8" ht="30" customHeight="1" x14ac:dyDescent="0.2"/>
    <row r="40" spans="1:8" ht="30" customHeight="1" x14ac:dyDescent="0.2"/>
    <row r="41" spans="1:8" ht="30" customHeight="1" x14ac:dyDescent="0.2"/>
    <row r="42" spans="1:8" ht="30" customHeight="1" x14ac:dyDescent="0.2">
      <c r="F42" s="213"/>
    </row>
    <row r="43" spans="1:8" ht="30" customHeight="1" x14ac:dyDescent="0.2"/>
    <row r="44" spans="1:8" ht="30" customHeight="1" x14ac:dyDescent="0.2"/>
    <row r="45" spans="1:8" ht="30" customHeight="1" x14ac:dyDescent="0.2"/>
    <row r="46" spans="1:8" ht="30" customHeight="1" x14ac:dyDescent="0.2">
      <c r="B46" s="52"/>
    </row>
    <row r="47" spans="1:8" ht="30" customHeight="1" x14ac:dyDescent="0.2"/>
    <row r="48" spans="1:8" x14ac:dyDescent="0.2">
      <c r="B48" s="74"/>
    </row>
    <row r="49" spans="2:6" ht="15.75" x14ac:dyDescent="0.25">
      <c r="B49" s="119"/>
      <c r="C49" s="195"/>
    </row>
    <row r="56" spans="2:6" x14ac:dyDescent="0.2">
      <c r="B56" s="52"/>
    </row>
    <row r="63" spans="2:6" x14ac:dyDescent="0.2">
      <c r="F63" s="213"/>
    </row>
    <row r="72" spans="2:2" ht="15.75" x14ac:dyDescent="0.25">
      <c r="B72" s="119"/>
    </row>
    <row r="73" spans="2:2" x14ac:dyDescent="0.2">
      <c r="B73" s="52"/>
    </row>
    <row r="74" spans="2:2" x14ac:dyDescent="0.2">
      <c r="B74" s="52"/>
    </row>
    <row r="75" spans="2:2" x14ac:dyDescent="0.2">
      <c r="B75" s="52"/>
    </row>
    <row r="77" spans="2:2" x14ac:dyDescent="0.2">
      <c r="B77" s="52"/>
    </row>
    <row r="78" spans="2:2" x14ac:dyDescent="0.2">
      <c r="B78" s="52"/>
    </row>
    <row r="81" spans="2:6" ht="15.75" x14ac:dyDescent="0.25">
      <c r="B81" s="119"/>
    </row>
    <row r="85" spans="2:6" x14ac:dyDescent="0.2">
      <c r="E85" s="214"/>
      <c r="F85" s="213"/>
    </row>
    <row r="86" spans="2:6" x14ac:dyDescent="0.2">
      <c r="E86" s="214"/>
    </row>
    <row r="87" spans="2:6" x14ac:dyDescent="0.2">
      <c r="E87" s="214"/>
    </row>
    <row r="88" spans="2:6" x14ac:dyDescent="0.2">
      <c r="E88" s="214"/>
    </row>
    <row r="89" spans="2:6" x14ac:dyDescent="0.2">
      <c r="E89" s="214"/>
    </row>
    <row r="90" spans="2:6" x14ac:dyDescent="0.2">
      <c r="E90" s="214"/>
    </row>
    <row r="91" spans="2:6" ht="15.75" x14ac:dyDescent="0.25">
      <c r="B91" s="119"/>
      <c r="E91" s="214"/>
    </row>
    <row r="92" spans="2:6" x14ac:dyDescent="0.2">
      <c r="E92" s="214"/>
    </row>
    <row r="93" spans="2:6" x14ac:dyDescent="0.2">
      <c r="E93" s="214"/>
    </row>
    <row r="94" spans="2:6" x14ac:dyDescent="0.2">
      <c r="E94" s="214"/>
    </row>
    <row r="95" spans="2:6" x14ac:dyDescent="0.2">
      <c r="E95" s="214"/>
    </row>
    <row r="103" spans="6:6" x14ac:dyDescent="0.2">
      <c r="F103" s="213"/>
    </row>
    <row r="106" spans="6:6" x14ac:dyDescent="0.2">
      <c r="F106" s="213"/>
    </row>
  </sheetData>
  <sheetProtection algorithmName="SHA-512" hashValue="0Oeaf1z8WENrbjwYgzbDFOFI2HmfnwFWcqTZY4dN0Aaaoi3M68mK4cFZq7IS71bJ153Ek0RAW0ZU3fegRXZApQ==" saltValue="M24OESEpS5iH6RZhokSeXw==" spinCount="100000" sheet="1" objects="1" scenarios="1"/>
  <pageMargins left="0.7" right="0.7" top="0.78740157499999996" bottom="0.78740157499999996" header="0.3" footer="0.3"/>
  <pageSetup paperSize="9" scale="71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409" t="s">
        <v>7</v>
      </c>
      <c r="B1" s="409"/>
      <c r="C1" s="410"/>
      <c r="D1" s="409"/>
      <c r="E1" s="409"/>
      <c r="F1" s="409"/>
      <c r="G1" s="409"/>
    </row>
    <row r="2" spans="1:7" ht="24.95" customHeight="1" x14ac:dyDescent="0.2">
      <c r="A2" s="50" t="s">
        <v>8</v>
      </c>
      <c r="B2" s="49"/>
      <c r="C2" s="411"/>
      <c r="D2" s="411"/>
      <c r="E2" s="411"/>
      <c r="F2" s="411"/>
      <c r="G2" s="412"/>
    </row>
    <row r="3" spans="1:7" ht="24.95" customHeight="1" x14ac:dyDescent="0.2">
      <c r="A3" s="50" t="s">
        <v>9</v>
      </c>
      <c r="B3" s="49"/>
      <c r="C3" s="411"/>
      <c r="D3" s="411"/>
      <c r="E3" s="411"/>
      <c r="F3" s="411"/>
      <c r="G3" s="412"/>
    </row>
    <row r="4" spans="1:7" ht="24.95" customHeight="1" x14ac:dyDescent="0.2">
      <c r="A4" s="50" t="s">
        <v>10</v>
      </c>
      <c r="B4" s="49"/>
      <c r="C4" s="411"/>
      <c r="D4" s="411"/>
      <c r="E4" s="411"/>
      <c r="F4" s="411"/>
      <c r="G4" s="412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Stavba</vt:lpstr>
      <vt:lpstr>SO 42 Rekapitulace</vt:lpstr>
      <vt:lpstr>SO 42 NN</vt:lpstr>
      <vt:lpstr>SO 42 SLP</vt:lpstr>
      <vt:lpstr>VzorPolozky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42 Rekapitulace'!Názvy_tisku</vt:lpstr>
      <vt:lpstr>oadresa</vt:lpstr>
      <vt:lpstr>Stavba!Objednatel</vt:lpstr>
      <vt:lpstr>Stavba!Objekt</vt:lpstr>
      <vt:lpstr>'SO 42 Rekapitulace'!Oblast_tisku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Libuse</dc:creator>
  <cp:lastModifiedBy>Nevoralová Jana, Ing.</cp:lastModifiedBy>
  <cp:lastPrinted>2019-03-19T12:27:02Z</cp:lastPrinted>
  <dcterms:created xsi:type="dcterms:W3CDTF">2009-04-08T07:15:50Z</dcterms:created>
  <dcterms:modified xsi:type="dcterms:W3CDTF">2023-11-21T11:34:26Z</dcterms:modified>
</cp:coreProperties>
</file>