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spider_laptop\Documents\projekty\TREBIC\MAN\Borovina_DDM\export\DDM\D\D.3_rozpocet_VV\"/>
    </mc:Choice>
  </mc:AlternateContent>
  <xr:revisionPtr revIDLastSave="0" documentId="13_ncr:1_{F5A94031-C1B5-4047-B43B-0008BBF71F20}" xr6:coauthVersionLast="47" xr6:coauthVersionMax="47" xr10:uidLastSave="{00000000-0000-0000-0000-000000000000}"/>
  <bookViews>
    <workbookView xWindow="28680" yWindow="-120" windowWidth="28065" windowHeight="16440" xr2:uid="{00000000-000D-0000-FFFF-FFFF00000000}"/>
  </bookViews>
  <sheets>
    <sheet name="Rekapitulace stavby" sheetId="1" r:id="rId1"/>
    <sheet name="MAN - metropolitní síť (M..." sheetId="2" r:id="rId2"/>
    <sheet name="Pokyny pro vyplnění" sheetId="3" r:id="rId3"/>
  </sheets>
  <definedNames>
    <definedName name="_xlnm._FilterDatabase" localSheetId="1" hidden="1">'MAN - metropolitní síť (M...'!$C$92:$K$391</definedName>
    <definedName name="_xlnm.Print_Area" localSheetId="1">'MAN - metropolitní síť (M...'!$C$4:$J$39,'MAN - metropolitní síť (M...'!$C$45:$J$74,'MAN - metropolitní síť (M...'!$C$80:$K$391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Titles" localSheetId="1">'MAN - metropolitní síť (M...'!$92:$92</definedName>
    <definedName name="_xlnm.Print_Titles" localSheetId="0">'Rekapitulace stavby'!$52:$52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2" i="2" l="1"/>
  <c r="J37" i="2"/>
  <c r="J36" i="2"/>
  <c r="AY55" i="1"/>
  <c r="J35" i="2"/>
  <c r="AX55" i="1"/>
  <c r="BI389" i="2"/>
  <c r="BH389" i="2"/>
  <c r="BG389" i="2"/>
  <c r="BF389" i="2"/>
  <c r="T389" i="2"/>
  <c r="T388" i="2"/>
  <c r="R389" i="2"/>
  <c r="R388" i="2"/>
  <c r="P389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J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0" i="2"/>
  <c r="BH290" i="2"/>
  <c r="BG290" i="2"/>
  <c r="BF290" i="2"/>
  <c r="T290" i="2"/>
  <c r="R290" i="2"/>
  <c r="P290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1" i="2"/>
  <c r="BH261" i="2"/>
  <c r="BG261" i="2"/>
  <c r="BF261" i="2"/>
  <c r="T261" i="2"/>
  <c r="R261" i="2"/>
  <c r="P261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3" i="2"/>
  <c r="BH153" i="2"/>
  <c r="BG153" i="2"/>
  <c r="BF153" i="2"/>
  <c r="T153" i="2"/>
  <c r="R153" i="2"/>
  <c r="P153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 s="1"/>
  <c r="J17" i="2"/>
  <c r="J12" i="2"/>
  <c r="J87" i="2"/>
  <c r="E7" i="2"/>
  <c r="E83" i="2"/>
  <c r="L50" i="1"/>
  <c r="AM50" i="1"/>
  <c r="AM49" i="1"/>
  <c r="L49" i="1"/>
  <c r="AM47" i="1"/>
  <c r="L47" i="1"/>
  <c r="L45" i="1"/>
  <c r="L44" i="1"/>
  <c r="BK389" i="2"/>
  <c r="J389" i="2"/>
  <c r="BK385" i="2"/>
  <c r="J385" i="2"/>
  <c r="BK383" i="2"/>
  <c r="J383" i="2"/>
  <c r="BK380" i="2"/>
  <c r="J380" i="2"/>
  <c r="BK377" i="2"/>
  <c r="J377" i="2"/>
  <c r="BK374" i="2"/>
  <c r="J374" i="2"/>
  <c r="BK369" i="2"/>
  <c r="J369" i="2"/>
  <c r="BK366" i="2"/>
  <c r="J366" i="2"/>
  <c r="BK363" i="2"/>
  <c r="BK358" i="2"/>
  <c r="BK355" i="2"/>
  <c r="J355" i="2"/>
  <c r="J350" i="2"/>
  <c r="J345" i="2"/>
  <c r="J342" i="2"/>
  <c r="J338" i="2"/>
  <c r="J333" i="2"/>
  <c r="J328" i="2"/>
  <c r="BK322" i="2"/>
  <c r="BK319" i="2"/>
  <c r="BK315" i="2"/>
  <c r="BK312" i="2"/>
  <c r="BK310" i="2"/>
  <c r="J307" i="2"/>
  <c r="BK304" i="2"/>
  <c r="BK300" i="2"/>
  <c r="J298" i="2"/>
  <c r="J296" i="2"/>
  <c r="J290" i="2"/>
  <c r="J284" i="2"/>
  <c r="J281" i="2"/>
  <c r="BK277" i="2"/>
  <c r="BK274" i="2"/>
  <c r="BK271" i="2"/>
  <c r="BK267" i="2"/>
  <c r="BK261" i="2"/>
  <c r="J255" i="2"/>
  <c r="BK253" i="2"/>
  <c r="BK249" i="2"/>
  <c r="BK244" i="2"/>
  <c r="J238" i="2"/>
  <c r="J234" i="2"/>
  <c r="J227" i="2"/>
  <c r="BK223" i="2"/>
  <c r="BK221" i="2"/>
  <c r="J218" i="2"/>
  <c r="J215" i="2"/>
  <c r="J213" i="2"/>
  <c r="BK210" i="2"/>
  <c r="BK207" i="2"/>
  <c r="J202" i="2"/>
  <c r="J200" i="2"/>
  <c r="J197" i="2"/>
  <c r="J190" i="2"/>
  <c r="BK188" i="2"/>
  <c r="BK186" i="2"/>
  <c r="BK184" i="2"/>
  <c r="BK182" i="2"/>
  <c r="J179" i="2"/>
  <c r="J177" i="2"/>
  <c r="J174" i="2"/>
  <c r="J172" i="2"/>
  <c r="J167" i="2"/>
  <c r="J165" i="2"/>
  <c r="J162" i="2"/>
  <c r="J153" i="2"/>
  <c r="J145" i="2"/>
  <c r="J143" i="2"/>
  <c r="J141" i="2"/>
  <c r="J139" i="2"/>
  <c r="J136" i="2"/>
  <c r="J134" i="2"/>
  <c r="BK132" i="2"/>
  <c r="BK130" i="2"/>
  <c r="BK128" i="2"/>
  <c r="BK126" i="2"/>
  <c r="BK124" i="2"/>
  <c r="J122" i="2"/>
  <c r="J120" i="2"/>
  <c r="BK118" i="2"/>
  <c r="BK116" i="2"/>
  <c r="BK114" i="2"/>
  <c r="J111" i="2"/>
  <c r="BK109" i="2"/>
  <c r="BK106" i="2"/>
  <c r="J103" i="2"/>
  <c r="BK100" i="2"/>
  <c r="BK98" i="2"/>
  <c r="BK96" i="2"/>
  <c r="AS54" i="1"/>
  <c r="J363" i="2"/>
  <c r="J358" i="2"/>
  <c r="BK350" i="2"/>
  <c r="BK345" i="2"/>
  <c r="BK342" i="2"/>
  <c r="BK338" i="2"/>
  <c r="BK333" i="2"/>
  <c r="BK328" i="2"/>
  <c r="J322" i="2"/>
  <c r="J319" i="2"/>
  <c r="J315" i="2"/>
  <c r="J312" i="2"/>
  <c r="J310" i="2"/>
  <c r="BK307" i="2"/>
  <c r="J304" i="2"/>
  <c r="J300" i="2"/>
  <c r="BK298" i="2"/>
  <c r="BK296" i="2"/>
  <c r="BK290" i="2"/>
  <c r="BK284" i="2"/>
  <c r="BK281" i="2"/>
  <c r="J277" i="2"/>
  <c r="J274" i="2"/>
  <c r="J271" i="2"/>
  <c r="J267" i="2"/>
  <c r="J261" i="2"/>
  <c r="BK255" i="2"/>
  <c r="J253" i="2"/>
  <c r="J249" i="2"/>
  <c r="J244" i="2"/>
  <c r="BK238" i="2"/>
  <c r="BK234" i="2"/>
  <c r="BK227" i="2"/>
  <c r="J223" i="2"/>
  <c r="J221" i="2"/>
  <c r="BK218" i="2"/>
  <c r="BK215" i="2"/>
  <c r="BK213" i="2"/>
  <c r="J210" i="2"/>
  <c r="J207" i="2"/>
  <c r="BK202" i="2"/>
  <c r="BK200" i="2"/>
  <c r="BK197" i="2"/>
  <c r="BK190" i="2"/>
  <c r="J188" i="2"/>
  <c r="J186" i="2"/>
  <c r="J184" i="2"/>
  <c r="J182" i="2"/>
  <c r="BK179" i="2"/>
  <c r="BK177" i="2"/>
  <c r="BK174" i="2"/>
  <c r="BK172" i="2"/>
  <c r="BK167" i="2"/>
  <c r="BK165" i="2"/>
  <c r="BK162" i="2"/>
  <c r="BK153" i="2"/>
  <c r="BK145" i="2"/>
  <c r="BK143" i="2"/>
  <c r="BK141" i="2"/>
  <c r="BK139" i="2"/>
  <c r="BK136" i="2"/>
  <c r="BK134" i="2"/>
  <c r="J132" i="2"/>
  <c r="J130" i="2"/>
  <c r="J128" i="2"/>
  <c r="J126" i="2"/>
  <c r="J124" i="2"/>
  <c r="BK122" i="2"/>
  <c r="BK120" i="2"/>
  <c r="J118" i="2"/>
  <c r="J116" i="2"/>
  <c r="J114" i="2"/>
  <c r="BK111" i="2"/>
  <c r="J109" i="2"/>
  <c r="J106" i="2"/>
  <c r="BK103" i="2"/>
  <c r="J100" i="2"/>
  <c r="J98" i="2"/>
  <c r="J96" i="2"/>
  <c r="R373" i="2" l="1"/>
  <c r="R362" i="2" s="1"/>
  <c r="R361" i="2" s="1"/>
  <c r="BK95" i="2"/>
  <c r="J95" i="2" s="1"/>
  <c r="J61" i="2" s="1"/>
  <c r="P95" i="2"/>
  <c r="R95" i="2"/>
  <c r="T95" i="2"/>
  <c r="BK108" i="2"/>
  <c r="J108" i="2" s="1"/>
  <c r="J62" i="2" s="1"/>
  <c r="P108" i="2"/>
  <c r="R108" i="2"/>
  <c r="T108" i="2"/>
  <c r="BK196" i="2"/>
  <c r="J196" i="2" s="1"/>
  <c r="J64" i="2" s="1"/>
  <c r="P196" i="2"/>
  <c r="P138" i="2"/>
  <c r="R196" i="2"/>
  <c r="R138" i="2"/>
  <c r="T196" i="2"/>
  <c r="T138" i="2"/>
  <c r="BK206" i="2"/>
  <c r="J206" i="2"/>
  <c r="J65" i="2" s="1"/>
  <c r="P206" i="2"/>
  <c r="R206" i="2"/>
  <c r="T206" i="2"/>
  <c r="BK248" i="2"/>
  <c r="J248" i="2"/>
  <c r="J66" i="2" s="1"/>
  <c r="P248" i="2"/>
  <c r="R248" i="2"/>
  <c r="T248" i="2"/>
  <c r="BK314" i="2"/>
  <c r="J314" i="2"/>
  <c r="J67" i="2" s="1"/>
  <c r="P314" i="2"/>
  <c r="R314" i="2"/>
  <c r="T314" i="2"/>
  <c r="BK341" i="2"/>
  <c r="J341" i="2"/>
  <c r="J68" i="2" s="1"/>
  <c r="P341" i="2"/>
  <c r="R341" i="2"/>
  <c r="T341" i="2"/>
  <c r="BK373" i="2"/>
  <c r="J373" i="2"/>
  <c r="J72" i="2" s="1"/>
  <c r="P373" i="2"/>
  <c r="P362" i="2" s="1"/>
  <c r="P361" i="2" s="1"/>
  <c r="T373" i="2"/>
  <c r="T362" i="2"/>
  <c r="T361" i="2" s="1"/>
  <c r="E48" i="2"/>
  <c r="J52" i="2"/>
  <c r="F55" i="2"/>
  <c r="BE96" i="2"/>
  <c r="BE98" i="2"/>
  <c r="BE100" i="2"/>
  <c r="BE103" i="2"/>
  <c r="BE106" i="2"/>
  <c r="BE109" i="2"/>
  <c r="BE111" i="2"/>
  <c r="BE114" i="2"/>
  <c r="BE116" i="2"/>
  <c r="BE118" i="2"/>
  <c r="BE120" i="2"/>
  <c r="BE122" i="2"/>
  <c r="BE124" i="2"/>
  <c r="BE126" i="2"/>
  <c r="BE128" i="2"/>
  <c r="BE130" i="2"/>
  <c r="BE132" i="2"/>
  <c r="BE134" i="2"/>
  <c r="BE136" i="2"/>
  <c r="BE139" i="2"/>
  <c r="BE141" i="2"/>
  <c r="BE143" i="2"/>
  <c r="BE145" i="2"/>
  <c r="BE153" i="2"/>
  <c r="BE162" i="2"/>
  <c r="BE165" i="2"/>
  <c r="BE167" i="2"/>
  <c r="BE172" i="2"/>
  <c r="BE174" i="2"/>
  <c r="BE177" i="2"/>
  <c r="BE179" i="2"/>
  <c r="BE182" i="2"/>
  <c r="BE184" i="2"/>
  <c r="BE186" i="2"/>
  <c r="BE188" i="2"/>
  <c r="BE190" i="2"/>
  <c r="BE197" i="2"/>
  <c r="BE200" i="2"/>
  <c r="BE202" i="2"/>
  <c r="BE207" i="2"/>
  <c r="BE210" i="2"/>
  <c r="BE213" i="2"/>
  <c r="BE215" i="2"/>
  <c r="BE218" i="2"/>
  <c r="BE221" i="2"/>
  <c r="BE223" i="2"/>
  <c r="BE227" i="2"/>
  <c r="BE234" i="2"/>
  <c r="BE238" i="2"/>
  <c r="BE244" i="2"/>
  <c r="BE249" i="2"/>
  <c r="BE253" i="2"/>
  <c r="BE255" i="2"/>
  <c r="BE261" i="2"/>
  <c r="BE267" i="2"/>
  <c r="BE271" i="2"/>
  <c r="BE274" i="2"/>
  <c r="BE277" i="2"/>
  <c r="BE281" i="2"/>
  <c r="BE284" i="2"/>
  <c r="BE290" i="2"/>
  <c r="BE296" i="2"/>
  <c r="BE298" i="2"/>
  <c r="BE300" i="2"/>
  <c r="BE304" i="2"/>
  <c r="BE307" i="2"/>
  <c r="BE310" i="2"/>
  <c r="BE312" i="2"/>
  <c r="BE315" i="2"/>
  <c r="BE319" i="2"/>
  <c r="BE322" i="2"/>
  <c r="BE328" i="2"/>
  <c r="BE333" i="2"/>
  <c r="BE338" i="2"/>
  <c r="BE342" i="2"/>
  <c r="BE345" i="2"/>
  <c r="BE350" i="2"/>
  <c r="BE355" i="2"/>
  <c r="BE358" i="2"/>
  <c r="BE363" i="2"/>
  <c r="BE366" i="2"/>
  <c r="BE369" i="2"/>
  <c r="BE374" i="2"/>
  <c r="BE377" i="2"/>
  <c r="BE380" i="2"/>
  <c r="BE383" i="2"/>
  <c r="BE385" i="2"/>
  <c r="BE389" i="2"/>
  <c r="BK138" i="2"/>
  <c r="J138" i="2" s="1"/>
  <c r="J63" i="2" s="1"/>
  <c r="BK388" i="2"/>
  <c r="J388" i="2"/>
  <c r="J73" i="2" s="1"/>
  <c r="F34" i="2"/>
  <c r="BA55" i="1" s="1"/>
  <c r="BA54" i="1" s="1"/>
  <c r="W30" i="1" s="1"/>
  <c r="J34" i="2"/>
  <c r="AW55" i="1" s="1"/>
  <c r="F35" i="2"/>
  <c r="BB55" i="1" s="1"/>
  <c r="BB54" i="1" s="1"/>
  <c r="W31" i="1" s="1"/>
  <c r="F36" i="2"/>
  <c r="BC55" i="1" s="1"/>
  <c r="BC54" i="1" s="1"/>
  <c r="W32" i="1" s="1"/>
  <c r="F37" i="2"/>
  <c r="BD55" i="1" s="1"/>
  <c r="BD54" i="1" s="1"/>
  <c r="W33" i="1" s="1"/>
  <c r="T94" i="2" l="1"/>
  <c r="T93" i="2"/>
  <c r="R94" i="2"/>
  <c r="R93" i="2"/>
  <c r="P94" i="2"/>
  <c r="P93" i="2"/>
  <c r="AU55" i="1" s="1"/>
  <c r="AU54" i="1" s="1"/>
  <c r="BK362" i="2"/>
  <c r="J362" i="2" s="1"/>
  <c r="J70" i="2" s="1"/>
  <c r="BK94" i="2"/>
  <c r="J94" i="2"/>
  <c r="J60" i="2" s="1"/>
  <c r="AW54" i="1"/>
  <c r="AK30" i="1"/>
  <c r="AX54" i="1"/>
  <c r="AY54" i="1"/>
  <c r="F33" i="2"/>
  <c r="AZ55" i="1" s="1"/>
  <c r="AZ54" i="1" s="1"/>
  <c r="W29" i="1" s="1"/>
  <c r="J33" i="2"/>
  <c r="AV55" i="1" s="1"/>
  <c r="AT55" i="1" s="1"/>
  <c r="BK361" i="2" l="1"/>
  <c r="J361" i="2"/>
  <c r="J69" i="2" s="1"/>
  <c r="AV54" i="1"/>
  <c r="AK29" i="1" s="1"/>
  <c r="BK93" i="2" l="1"/>
  <c r="J93" i="2" s="1"/>
  <c r="J59" i="2" s="1"/>
  <c r="AT54" i="1"/>
  <c r="J30" i="2" l="1"/>
  <c r="AG55" i="1"/>
  <c r="AG54" i="1"/>
  <c r="AK26" i="1" s="1"/>
  <c r="AK35" i="1" s="1"/>
  <c r="AN54" i="1" l="1"/>
  <c r="AN55" i="1"/>
  <c r="J39" i="2"/>
</calcChain>
</file>

<file path=xl/sharedStrings.xml><?xml version="1.0" encoding="utf-8"?>
<sst xmlns="http://schemas.openxmlformats.org/spreadsheetml/2006/main" count="3300" uniqueCount="823">
  <si>
    <t>Export Komplet</t>
  </si>
  <si>
    <t>VZ</t>
  </si>
  <si>
    <t>2.0</t>
  </si>
  <si>
    <t>ZAMOK</t>
  </si>
  <si>
    <t>False</t>
  </si>
  <si>
    <t>{f3f1903f-8cc0-4c33-98f3-4e7e2618d653}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</si>
  <si>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</si>
  <si>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</si>
  <si>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</si>
  <si>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</si>
  <si>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</si>
  <si>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</si>
  <si>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</si>
  <si>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</si>
  <si>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JK-TR-38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</si>
  <si>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</si>
  <si>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</si>
  <si>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PŘIPOJENÍ DDM TŘEBÍČ NA MAN</t>
  </si>
  <si>
    <t>KSO:</t>
  </si>
  <si>
    <t/>
  </si>
  <si>
    <t>CC-CZ:</t>
  </si>
  <si>
    <t>Místo:</t>
  </si>
  <si>
    <t>Třebíč, Borovina, T. Bati</t>
  </si>
  <si>
    <t>Datum:</t>
  </si>
  <si>
    <t>13. 12. 2021</t>
  </si>
  <si>
    <t>Zadavatel:</t>
  </si>
  <si>
    <t>IČ:</t>
  </si>
  <si>
    <t>00260629</t>
  </si>
  <si>
    <t>Město Třebíč, Karlovo nám. 104/55, 674 01 Třebíč</t>
  </si>
  <si>
    <t>DIČ:</t>
  </si>
  <si>
    <t>CZ00260629</t>
  </si>
  <si>
    <t>Uchazeč:</t>
  </si>
  <si>
    <t>Vyplň údaj</t>
  </si>
  <si>
    <t>Projektant:</t>
  </si>
  <si>
    <t>Ing. Karel Tomek</t>
  </si>
  <si>
    <t>True</t>
  </si>
  <si>
    <t>Zpracovatel:</t>
  </si>
  <si>
    <t>Ing. Josef Klíma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</si>
  <si>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</si>
  <si>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</si>
  <si>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</si>
  <si>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</si>
  <si>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</si>
  <si>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</si>
  <si>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</si>
  <si>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</si>
  <si>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</si>
  <si>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</si>
  <si>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</si>
  <si>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</si>
  <si>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</si>
  <si>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</si>
  <si>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</si>
  <si>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</si>
  <si>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</si>
  <si>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</si>
  <si>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</si>
  <si>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</si>
  <si>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</si>
  <si>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</si>
  <si>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</si>
  <si>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</si>
  <si>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</si>
  <si>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</si>
  <si>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</si>
  <si>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</si>
  <si>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</si>
  <si>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</si>
  <si>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</si>
  <si>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</si>
  <si>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</si>
  <si>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</si>
  <si>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</si>
  <si>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</si>
  <si>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</si>
  <si>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</si>
  <si>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</si>
  <si>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</si>
  <si>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</si>
  <si>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MAN</t>
  </si>
  <si>
    <t>metropolitní síť (Metropolian Area Network)</t>
  </si>
  <si>
    <t>STA</t>
  </si>
  <si>
    <t>1</t>
  </si>
  <si>
    <t>{d3cd5f28-73cc-4026-a613-f71615165536}</t>
  </si>
  <si>
    <t>828 82 11</t>
  </si>
  <si>
    <t>2</t>
  </si>
  <si>
    <t>KRYCÍ LIST SOUPISU PRACÍ</t>
  </si>
  <si>
    <t>Objekt:</t>
  </si>
  <si>
    <t>MAN - metropolitní síť (Metropolian Area Network)</t>
  </si>
  <si>
    <t>22246</t>
  </si>
  <si>
    <t>CZ-CPV:</t>
  </si>
  <si>
    <t>51300000-5</t>
  </si>
  <si>
    <t>CZ-CPA:</t>
  </si>
  <si>
    <t>42.22.22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</si>
  <si>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</si>
  <si>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</si>
  <si>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</si>
  <si>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</si>
  <si>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</si>
  <si>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</si>
  <si>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 xml:space="preserve">    742 - Elektroinstalace - trasy</t>
  </si>
  <si>
    <t>22-M - Montáže technologických zařízení pro dopravní stavby</t>
  </si>
  <si>
    <t xml:space="preserve">    21-M - Elektromontáže</t>
  </si>
  <si>
    <t>1 - Zemní práce</t>
  </si>
  <si>
    <t>46-M - Zemní práce při extr.mont.pracích</t>
  </si>
  <si>
    <t>5 - Komunikace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</si>
  <si>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</si>
  <si>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</si>
  <si>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</si>
  <si>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  000 - VRN - Vedlejší rozpočtové náklady</t>
  </si>
  <si>
    <t xml:space="preserve">      0 - VRN - Inženýrská činnost</t>
  </si>
  <si>
    <t xml:space="preserve">      VRN6 - Územní vlivy - VRN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</si>
  <si>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</si>
  <si>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</si>
  <si>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</si>
  <si>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</si>
  <si>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</si>
  <si>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</si>
  <si>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</si>
  <si>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</si>
  <si>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</si>
  <si>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</si>
  <si>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</si>
  <si>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</si>
  <si>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</si>
  <si>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</si>
  <si>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</si>
  <si>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</si>
  <si>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</si>
  <si>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</si>
  <si>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20</t>
  </si>
  <si>
    <t>K</t>
  </si>
  <si>
    <t>977151111</t>
  </si>
  <si>
    <t>Jádrové vrty diamantovými korunkami do D 35 mm do stavebních materiálů</t>
  </si>
  <si>
    <t>m</t>
  </si>
  <si>
    <t>16</t>
  </si>
  <si>
    <t>453679654</t>
  </si>
  <si>
    <t>PP</t>
  </si>
  <si>
    <t>977151116</t>
  </si>
  <si>
    <t>827062557</t>
  </si>
  <si>
    <t>Jádrové vrty diamantovými korunkami do D 80 mm do stavebních materiálů</t>
  </si>
  <si>
    <t>22</t>
  </si>
  <si>
    <t>PM</t>
  </si>
  <si>
    <t>Přidružený materiál</t>
  </si>
  <si>
    <t>%</t>
  </si>
  <si>
    <t>-1977259654</t>
  </si>
  <si>
    <t>P</t>
  </si>
  <si>
    <t>Poznámka k položce:_x000D_
Přidružený materiál - kotvicí, spojovací, izolavací a jiný potřebný materiál blíže nespecifikovaný</t>
  </si>
  <si>
    <t>23</t>
  </si>
  <si>
    <t>PPV</t>
  </si>
  <si>
    <t>Podíl přidružených výkonů</t>
  </si>
  <si>
    <t>11602889</t>
  </si>
  <si>
    <t>Poznámka k položce:_x000D_
Podíl přidružených výkonů</t>
  </si>
  <si>
    <t>24</t>
  </si>
  <si>
    <t>ZV</t>
  </si>
  <si>
    <t>Zednické výpomoci</t>
  </si>
  <si>
    <t>2125747987</t>
  </si>
  <si>
    <t>742</t>
  </si>
  <si>
    <t>Elektroinstalace - trasy</t>
  </si>
  <si>
    <t>742110102</t>
  </si>
  <si>
    <t>Montáž kabelového žlabu drátěného do velikosti 150/100 mm včetně víka</t>
  </si>
  <si>
    <t>CS ÚRS 2021 01</t>
  </si>
  <si>
    <t>378830509</t>
  </si>
  <si>
    <t>3</t>
  </si>
  <si>
    <t>M</t>
  </si>
  <si>
    <t>211120</t>
  </si>
  <si>
    <t>drátěný žlab kabelový pozinkovaný (GZ) 2m/ks 100/50</t>
  </si>
  <si>
    <t>32</t>
  </si>
  <si>
    <t>-1451991238</t>
  </si>
  <si>
    <t>VV</t>
  </si>
  <si>
    <t>130+10</t>
  </si>
  <si>
    <t>4</t>
  </si>
  <si>
    <t>213010</t>
  </si>
  <si>
    <t>spojka drátěného žlabu GZ výšky bočnice 50 mm</t>
  </si>
  <si>
    <t>kus</t>
  </si>
  <si>
    <t>-1724399417</t>
  </si>
  <si>
    <t>5</t>
  </si>
  <si>
    <t>213085</t>
  </si>
  <si>
    <t>spojka víka drátěného žlabu GZ</t>
  </si>
  <si>
    <t>-1146978815</t>
  </si>
  <si>
    <t>6</t>
  </si>
  <si>
    <t>213040</t>
  </si>
  <si>
    <t>spojka tvarovací drátěného žlabu GZ</t>
  </si>
  <si>
    <t>-851897725</t>
  </si>
  <si>
    <t>7</t>
  </si>
  <si>
    <t>213050</t>
  </si>
  <si>
    <t>tvarovací sada drátěného žlabu GZ 50-100</t>
  </si>
  <si>
    <t>-1983447549</t>
  </si>
  <si>
    <t>8</t>
  </si>
  <si>
    <t>222010</t>
  </si>
  <si>
    <t>víko drátěného žlabu GZ 100</t>
  </si>
  <si>
    <t>-768985383</t>
  </si>
  <si>
    <t>10</t>
  </si>
  <si>
    <t>219103</t>
  </si>
  <si>
    <t>GZ  Šroub vratový M6/16 (Bal = 100 Ks)</t>
  </si>
  <si>
    <t>-897990009</t>
  </si>
  <si>
    <t>11</t>
  </si>
  <si>
    <t>219411</t>
  </si>
  <si>
    <t>GZ  Matice M6 límcová (Bal = 100 Ks)</t>
  </si>
  <si>
    <t>1117435818</t>
  </si>
  <si>
    <t>12</t>
  </si>
  <si>
    <t>219981</t>
  </si>
  <si>
    <t>Sprej zinkový - zinek 98% 400ml</t>
  </si>
  <si>
    <t>304837069</t>
  </si>
  <si>
    <t xml:space="preserve"> Sprej zinkový - zinek 98% 400ml</t>
  </si>
  <si>
    <t>13</t>
  </si>
  <si>
    <t>742110122</t>
  </si>
  <si>
    <t>Montáž nosníku s konzolami nebo závitovými tyčemi pro šířky do 150 mm</t>
  </si>
  <si>
    <t>698213045</t>
  </si>
  <si>
    <t>Montáž kabelového žlabu nosníku včetně konzol nebo závitových tyčí, šířky do 150 mm</t>
  </si>
  <si>
    <t>215010</t>
  </si>
  <si>
    <t>nosník drátěného žlabu GZ 100</t>
  </si>
  <si>
    <t>-1476982592</t>
  </si>
  <si>
    <t>18</t>
  </si>
  <si>
    <t>742190004</t>
  </si>
  <si>
    <t>Požárně těsnící materiál do prostupu</t>
  </si>
  <si>
    <t>-1800975263</t>
  </si>
  <si>
    <t>Ostatní práce pro trasy požárně těsnící materiál do prostupu</t>
  </si>
  <si>
    <t>19</t>
  </si>
  <si>
    <t>59081009</t>
  </si>
  <si>
    <t>tmel požárně ochranný akrylátový interiérový</t>
  </si>
  <si>
    <t>litr</t>
  </si>
  <si>
    <t>-34804602</t>
  </si>
  <si>
    <t>22-M</t>
  </si>
  <si>
    <t>Montáže technologických zařízení pro dopravní stavby</t>
  </si>
  <si>
    <t>33</t>
  </si>
  <si>
    <t>220110346</t>
  </si>
  <si>
    <t>Montáž štítku kabelového průběžného</t>
  </si>
  <si>
    <t>64</t>
  </si>
  <si>
    <t>715109598</t>
  </si>
  <si>
    <t>34</t>
  </si>
  <si>
    <t>354421100M.01</t>
  </si>
  <si>
    <t>štítek plastový - označovací</t>
  </si>
  <si>
    <t>256</t>
  </si>
  <si>
    <t>1754519940</t>
  </si>
  <si>
    <t>35</t>
  </si>
  <si>
    <t>220182022</t>
  </si>
  <si>
    <t>Uložení HDPE trubky pro optický kabel do výkopu bez zřízení lože a bez krytí</t>
  </si>
  <si>
    <t>494644073</t>
  </si>
  <si>
    <t>36</t>
  </si>
  <si>
    <t>345713600.M02</t>
  </si>
  <si>
    <t>Mikrotrubička 12/8 HDPE silnostěnná</t>
  </si>
  <si>
    <t>1444862069</t>
  </si>
  <si>
    <t>20 "MT-1"</t>
  </si>
  <si>
    <t>40 "MT-2"</t>
  </si>
  <si>
    <t>250 "MT-3"</t>
  </si>
  <si>
    <t>130 "MT-4"</t>
  </si>
  <si>
    <t>Součet</t>
  </si>
  <si>
    <t>440*1,2 'Přepočtené koeficientem množství</t>
  </si>
  <si>
    <t>37</t>
  </si>
  <si>
    <t>345713500</t>
  </si>
  <si>
    <t>trubka elektroinstalační ohebná HDPE - svazek mikrtrubiček 7x 12/8 mm</t>
  </si>
  <si>
    <t>-1095527854</t>
  </si>
  <si>
    <t>2*330 "Svazek-1 a svazek-2"</t>
  </si>
  <si>
    <t>2*20 "Svazek-3 a svazek-4"</t>
  </si>
  <si>
    <t>2*40 "Svazek-5 a svazek-6"</t>
  </si>
  <si>
    <t>2*250 "Svazek-7 a svazek-8"</t>
  </si>
  <si>
    <t>2*130 "Svazek-9 a svazek-10"</t>
  </si>
  <si>
    <t>1540*1,15 'Přepočtené koeficientem množství</t>
  </si>
  <si>
    <t>38</t>
  </si>
  <si>
    <t>220182023</t>
  </si>
  <si>
    <t>Kontrola tlakutěsnosti HDPE trubky za úsek</t>
  </si>
  <si>
    <t>1202860222</t>
  </si>
  <si>
    <t>1*2+3*4</t>
  </si>
  <si>
    <t>39</t>
  </si>
  <si>
    <t>220182024</t>
  </si>
  <si>
    <t>Označení optického kabelu nebo spojky dvojicí magnetu - určí provozovatel MAN na vyzvání</t>
  </si>
  <si>
    <t>958899898</t>
  </si>
  <si>
    <t>40</t>
  </si>
  <si>
    <t>220182025</t>
  </si>
  <si>
    <t>Kontrola průchodnosti trubky pro optický kabel</t>
  </si>
  <si>
    <t>km</t>
  </si>
  <si>
    <t>-64447142</t>
  </si>
  <si>
    <t>(20+40+250+130)/1000 "MT HDPE 12/8"</t>
  </si>
  <si>
    <t>2*(330+20+40+250+130)*7/1000 "svazek MT 7x 12/8"</t>
  </si>
  <si>
    <t>46</t>
  </si>
  <si>
    <t>220182026</t>
  </si>
  <si>
    <t>Montáž spojky na HDPE trubce rovné</t>
  </si>
  <si>
    <t>-1572628830</t>
  </si>
  <si>
    <t>48</t>
  </si>
  <si>
    <t>562411201</t>
  </si>
  <si>
    <t>spojka na optické vedení HDPE 40, certifikovaná</t>
  </si>
  <si>
    <t>602278955</t>
  </si>
  <si>
    <t>spojka mikrotrubičky HDPE 12 mm, certifikovaná</t>
  </si>
  <si>
    <t>7*6+8</t>
  </si>
  <si>
    <t>49</t>
  </si>
  <si>
    <t>220182027</t>
  </si>
  <si>
    <t>Montáž koncovky nebo záslepky bez svařování na HDPE trubku</t>
  </si>
  <si>
    <t>731284720</t>
  </si>
  <si>
    <t>51</t>
  </si>
  <si>
    <t>562411301</t>
  </si>
  <si>
    <t>koncovka na optické vedení mikrotruničku HDPE 12, certifikovaná</t>
  </si>
  <si>
    <t>1413142481</t>
  </si>
  <si>
    <t>7*2*10+8+2</t>
  </si>
  <si>
    <t>41</t>
  </si>
  <si>
    <t>220182029</t>
  </si>
  <si>
    <t>Montáž plastové komory na spojkování optického kabelu</t>
  </si>
  <si>
    <t>1269495689</t>
  </si>
  <si>
    <t>42</t>
  </si>
  <si>
    <t>345731050</t>
  </si>
  <si>
    <t>přístupová komora pro HDPE rozvody, pojezdová 800x795x1220 mm</t>
  </si>
  <si>
    <t>-863523870</t>
  </si>
  <si>
    <t>43</t>
  </si>
  <si>
    <t>345731080</t>
  </si>
  <si>
    <t>víko komory pojezdové komory</t>
  </si>
  <si>
    <t>991095492</t>
  </si>
  <si>
    <t>44</t>
  </si>
  <si>
    <t>460520174</t>
  </si>
  <si>
    <t>Montáž trubek ochranných plastových ohebných do 110 mm uložených do rýhy</t>
  </si>
  <si>
    <t>CS ÚRS 2020 01</t>
  </si>
  <si>
    <t>-12073202</t>
  </si>
  <si>
    <t>Montáž trubek ochranných uložených volně do rýhy plastových ohebných, vnitřního průměru přes 90 do 110 mm</t>
  </si>
  <si>
    <t>45</t>
  </si>
  <si>
    <t>34571355</t>
  </si>
  <si>
    <t>trubka elektroinstalační ohebná dvouplášťová korugovaná (chránička) D 94/110mm, HDPE+LDPE</t>
  </si>
  <si>
    <t>-1034955420</t>
  </si>
  <si>
    <t>15 "protlak"</t>
  </si>
  <si>
    <t>10 "překop"</t>
  </si>
  <si>
    <t>25*1,25 'Přepočtené koeficientem množství</t>
  </si>
  <si>
    <t>21-M</t>
  </si>
  <si>
    <t>Elektromontáže</t>
  </si>
  <si>
    <t>52</t>
  </si>
  <si>
    <t>210100002</t>
  </si>
  <si>
    <t>Ukončení vodičů v rozváděči nebo na přístroji včetně zapojení průřezu žíly do 6 mm2</t>
  </si>
  <si>
    <t>512</t>
  </si>
  <si>
    <t>-127686729</t>
  </si>
  <si>
    <t>Ukončení vodičů izolovaných s označením a zapojením v rozváděči nebo na přístroji průřezu žíly do 6 mm2</t>
  </si>
  <si>
    <t>2*5</t>
  </si>
  <si>
    <t>53</t>
  </si>
  <si>
    <t>210801311</t>
  </si>
  <si>
    <t>Montáž vodiče Cu izolovaný plný a laněný s PVC pláštěm do 1 kV žíla 1,5 až 16 mm2 volně (CY, CHAH-R(V))</t>
  </si>
  <si>
    <t>-1219852717</t>
  </si>
  <si>
    <t>Montáž izolovaných vodičů měděných do 1 kV bez ukončení uložených volně plných a laněných s PVC pláštěm, bezhalogenových, ohniodolných (CY, CHAH-R(V),...) průřezu žíly 1,5 až 16 mm2</t>
  </si>
  <si>
    <t>54</t>
  </si>
  <si>
    <t>34140826</t>
  </si>
  <si>
    <t>vodič silový s Cu jádrem 6mm2</t>
  </si>
  <si>
    <t>128</t>
  </si>
  <si>
    <t>-1666774029</t>
  </si>
  <si>
    <t>vodič silový s Cu jádrem 6mm2 zž</t>
  </si>
  <si>
    <t>330+20+40+250+130</t>
  </si>
  <si>
    <t>770*1,2 'Přepočtené koeficientem množství</t>
  </si>
  <si>
    <t>Zemní práce</t>
  </si>
  <si>
    <t>55</t>
  </si>
  <si>
    <t>119002121</t>
  </si>
  <si>
    <t>Přechodová lávka délky do 2 m včetně zábradlí pro zabezpečení výkopu zřízení</t>
  </si>
  <si>
    <t>-917773148</t>
  </si>
  <si>
    <t>Pomocné konstrukce při zabezpečení výkopu vodorovné pochozí přechodová lávka délky do 2 m včetně zábradlí zřízení</t>
  </si>
  <si>
    <t>PSC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</si>
  <si>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</si>
  <si>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56</t>
  </si>
  <si>
    <t>119002122</t>
  </si>
  <si>
    <t>Přechodová lávka délky do 2 m včetně zábradlí pro zabezpečení výkopu odstranění</t>
  </si>
  <si>
    <t>-1481766678</t>
  </si>
  <si>
    <t>Pomocné konstrukce při zabezpečení výkopu vodorovné pochozí přechodová lávka délky do 2 m včetně zábradlí odstranění</t>
  </si>
  <si>
    <t>57</t>
  </si>
  <si>
    <t>95250800</t>
  </si>
  <si>
    <t>nájem za 8 až 28 dnů lávky přechodové 2000x900 zábradlí v 1000mm</t>
  </si>
  <si>
    <t>1962384785</t>
  </si>
  <si>
    <t>58</t>
  </si>
  <si>
    <t>119003227</t>
  </si>
  <si>
    <t>Mobilní plotová zábrana vyplněná dráty výšky do 2,2 m pro zabezpečení výkopu zřízení</t>
  </si>
  <si>
    <t>-1739358598</t>
  </si>
  <si>
    <t>Pomocné konstrukce při zabezpečení výkopu svislé ocelové mobilní oplocení, výšky do 2,2 m panely vyplněné dráty zřízení</t>
  </si>
  <si>
    <t>59</t>
  </si>
  <si>
    <t>119003228</t>
  </si>
  <si>
    <t>Mobilní plotová zábrana vyplněná dráty výšky do 2,2 m pro zabezpečení výkopu odstranění</t>
  </si>
  <si>
    <t>-805362662</t>
  </si>
  <si>
    <t>Pomocné konstrukce při zabezpečení výkopu svislé ocelové mobilní oplocení, výšky do 2,2 m panely vyplněné dráty odstranění</t>
  </si>
  <si>
    <t>60</t>
  </si>
  <si>
    <t>95250820</t>
  </si>
  <si>
    <t>nájem kus/měsíc dílce plotové-europloty, standardní panel medium 3500x2000mm</t>
  </si>
  <si>
    <t>2044468276</t>
  </si>
  <si>
    <t>61</t>
  </si>
  <si>
    <t>130001101</t>
  </si>
  <si>
    <t>Příplatek za ztížení vykopávky v blízkosti podzemního vedení</t>
  </si>
  <si>
    <t>m3</t>
  </si>
  <si>
    <t>-880716111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</si>
  <si>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</si>
  <si>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i pro soubor cen 123 . 0-21 Vykopávky zářezů se šikmými stěnami pro podzemní vedení části A 02,_x000D_
b) pro podzemní vedení procházející hloubenou vykopávkou nebo uložené ve stěně výkopu při jakékoliv hloubce vedení pod původním terénem nebo jeho výšce nade dnem výkopu a jakémkoliv směru vedení ke stranám výkopu;_x000D_
c)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7._x000D_
3. Cenu nelze použít pro ztížení vykopávky v blízkosti podzemních vedení nebo výbušnin, u nichž je projektem zakázáno použít při vykopávce kovové nástroje nebo nářadí._x000D_
4.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5. Je-li vedení uloženo ve výkopišti tak, že se vykopávka v celém výše popsaném objemu nevykopává, např. blízko stěn nebo dna výkopu, oceňuje se ztížení vykopávky jen pro tu část objemu, v níž se ztížená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</t>
  </si>
  <si>
    <t>(260+20+20)*0,3*0,5</t>
  </si>
  <si>
    <t>62</t>
  </si>
  <si>
    <t>162651112</t>
  </si>
  <si>
    <t>Vodorovné přemístění do 5000 m výkopku/sypaniny z horniny třídy těžitelnosti I, skupiny 1 až 3</t>
  </si>
  <si>
    <t>479384499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</si>
  <si>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</si>
  <si>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</si>
  <si>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Poznámka k položce:_x000D_
Odvoz přebytku zeminy pro pískové lože v rámci staveniště na místo určené investorem v rámci stavby - bez poplatku za uložení.</t>
  </si>
  <si>
    <t>(170+230+2+5)*0,3*0,3 "přebytek zeminy po výkopu pro pískové lože"</t>
  </si>
  <si>
    <t>(5+90)*0,3*0,3 "přebytek v komunikacích  azpevněných plochách"</t>
  </si>
  <si>
    <t>65</t>
  </si>
  <si>
    <t>171152501</t>
  </si>
  <si>
    <t>Zhutnění podloží z hornin soudržných nebo nesoudržných pod násypy</t>
  </si>
  <si>
    <t>m2</t>
  </si>
  <si>
    <t>-598948206</t>
  </si>
  <si>
    <t>Zhutnění podloží pod násypy z rostlé horniny třídy těžitelnosti I a II, skupiny 1 až 4 z hornin soudružných a nesoudržných</t>
  </si>
  <si>
    <t xml:space="preserve">Poznámka k souboru cen:_x000D_
1. Cena je určena pro zhutnění ploch vodorovných nebo ve sklonu do 1 : 5, je-li předepsáno zhutnění do hloubky 0,7 m od pláně._x000D_
2. Cenu nelze použít pro zhutnění podloží z hornin konzistence kašovité až tekoucí._x000D_
3. Množství jednotek se určí v m2 půdorysné plochy zhutněného podloží._x000D_
</t>
  </si>
  <si>
    <t>((170+230)+(5+90)+(5+2))*0,4 "kabelová trasa"</t>
  </si>
  <si>
    <t>63</t>
  </si>
  <si>
    <t>171201201</t>
  </si>
  <si>
    <t>Uložení sypaniny na skládky nebo meziskládky</t>
  </si>
  <si>
    <t>1688753316</t>
  </si>
  <si>
    <t>Uložení sypaniny na skládky nebo meziskládky bez hutnění s upravením uložené sypaniny do předepsaného tvaru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</si>
  <si>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</si>
  <si>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181301102</t>
  </si>
  <si>
    <t>Rozprostření ornice tl vrstvy do 150 mm pl do 500 m2 v rovině nebo ve svahu do 1:5</t>
  </si>
  <si>
    <t>-1350250422</t>
  </si>
  <si>
    <t>Rozprostření a urovnání ornice v rovině nebo ve svahu sklonu do 1:5 při souvislé ploše do 500 m2, tl. vrstvy přes 100 do 150 mm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</si>
  <si>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</si>
  <si>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45,180/0,15</t>
  </si>
  <si>
    <t>46-M</t>
  </si>
  <si>
    <t>Zemní práce při extr.mont.pracích</t>
  </si>
  <si>
    <t>66</t>
  </si>
  <si>
    <t>460030193</t>
  </si>
  <si>
    <t>Řezání podkladu nebo krytu živičného tloušťky do 15 cm</t>
  </si>
  <si>
    <t>-798846573</t>
  </si>
  <si>
    <t>Přípravné terénní práce řezání spár v podkladu nebo krytu živičném, tloušťky přes 10 do 15 cm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</si>
  <si>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</si>
  <si>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67</t>
  </si>
  <si>
    <t>11162550</t>
  </si>
  <si>
    <t>emulze asfaltová spojovací</t>
  </si>
  <si>
    <t>kg</t>
  </si>
  <si>
    <t>-1630675164</t>
  </si>
  <si>
    <t>72</t>
  </si>
  <si>
    <t>460071003</t>
  </si>
  <si>
    <t>Hloubení nezapažených jam strojně v hornině tř 3</t>
  </si>
  <si>
    <t>885274658</t>
  </si>
  <si>
    <t>Hloubení nezapažených jam strojně pro ostatní konstrukce včetně přemístění výkopku do vzdálenosti 3 m od okraje jámy nebo naložení na dopravní prostředek v hornině třídy 3</t>
  </si>
  <si>
    <t xml:space="preserve">Poznámka k souboru cen:_x000D_
1. Ceny hloubení jam strojně v hornině třídy 6 a 7 jsou stanoveny za použití trhaviny._x000D_
</t>
  </si>
  <si>
    <t>3*2,5*2*1,5 "startovací jáma protlaku / provrtu"</t>
  </si>
  <si>
    <t>3*0,5*3*1,8 "koncová jáma protlaku / provrtu"</t>
  </si>
  <si>
    <t>73</t>
  </si>
  <si>
    <t>460300001</t>
  </si>
  <si>
    <t>Zásyp jam nebo rýh strojně včetně zhutnění v zástavbě</t>
  </si>
  <si>
    <t>782115226</t>
  </si>
  <si>
    <t>Zásyp jam strojně s uložením výkopku ve vrstvách včetně zhutnění a urovnání povrchu v zástavbě</t>
  </si>
  <si>
    <t xml:space="preserve">Poznámka k souboru cen:_x000D_
1. Ceny 460 30-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</si>
  <si>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74</t>
  </si>
  <si>
    <t>460310103</t>
  </si>
  <si>
    <t>Řízený zemní protlak strojně v hornině tř 1 až 4 hloubky do 6 m vnějšího průměru do 110 mm</t>
  </si>
  <si>
    <t>2102180605</t>
  </si>
  <si>
    <t>Zemní protlaky strojně neřízený zemní protlak ( krtek) řízené horizontální vrtání v hornině tř. 1 až 4 pro protlačení PE trub, v hloubce do 6 m vnějšího průměru vrtu přes 90 do 110 mm</t>
  </si>
  <si>
    <t xml:space="preserve">Poznámka k souboru cen:_x000D_
1. V cenách -0001 až 0017 nejsou započteny náklady na:_x000D_
a) zemní práce nutné k provedení protlaku (startovací a cílové jámy),_x000D_
b) dodání chráničky a potrubí. Tyto materiály se oceňují ve specifikaci._x000D_
2. V cenách -0101 až 0109 jsou započteny i náklady na:_x000D_
a) případné vodorovné přemístění výkopku z protlačovaného potrubí a svislé přemístění výkopku z montážní jámy na povrch a jeho přehození na povrchu,_x000D_
b) úpravu čela potrubí pro protlačení._x000D_
3. V cenách -0101 až 0109 nejsou započteny náklady na:_x000D_
a) případné zemní práce nutné k provedení protlaku (startovací a cílové jámy),_x000D_
b) případné čerpání vody,_x000D_
c) montáž vedení a jeho příslušenství, slouží-li protlačená trouba jako ochranné potrubí,_x000D_
d) dodávku potrubí učeného k protlačení. Toto potrubí se oceňuje ve specifikaci. Ztratné lze stanovit ve výši 3%,_x000D_
e) překládání a zajišťování inženýrských sítí,_x000D_
f) vytýčení směru protlaku a stávajících inženýrských sítí._x000D_
</t>
  </si>
  <si>
    <t>75</t>
  </si>
  <si>
    <t>28610008</t>
  </si>
  <si>
    <t>trubka pro vrtané studny PVC D 110x2,7x4000mm</t>
  </si>
  <si>
    <t>-1766298076</t>
  </si>
  <si>
    <t>10*1,2 'Přepočtené koeficientem množství</t>
  </si>
  <si>
    <t>99</t>
  </si>
  <si>
    <t>28610010</t>
  </si>
  <si>
    <t>trubka pro vrtané studny PVC D 160x3,6x4000mm</t>
  </si>
  <si>
    <t>1502546310</t>
  </si>
  <si>
    <t>Poznámka k položce:_x000D_
trubka pro křížení Stařečského potoka</t>
  </si>
  <si>
    <t>79</t>
  </si>
  <si>
    <t>460150153</t>
  </si>
  <si>
    <t>Hloubení kabelových zapažených i nezapažených rýh ručně š 35 cm, hl 70 cm, v hornině tř 3</t>
  </si>
  <si>
    <t>475670803</t>
  </si>
  <si>
    <t>Hloubení zapažených i nezapažených kabelových rýh ručně včetně urovnání dna s přemístěním výkopku do vzdálenosti 3 m od okraje jámy nebo naložením na dopravní prostředek šířky 35 cm, hloubky 70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</si>
  <si>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</si>
  <si>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20+10+80</t>
  </si>
  <si>
    <t>80</t>
  </si>
  <si>
    <t>460560153</t>
  </si>
  <si>
    <t>Zásyp rýh ručně šířky 35 cm, hloubky 70 cm, z horniny třídy 3</t>
  </si>
  <si>
    <t>-1755578267</t>
  </si>
  <si>
    <t>Zásyp kabelových rýh ručně s uložením výkopku ve vrstvách včetně zhutnění a urovnání povrchu šířky 35 cm hloubky 70 cm, v hornině třídy 3</t>
  </si>
  <si>
    <t>83</t>
  </si>
  <si>
    <t>460201603</t>
  </si>
  <si>
    <t>Hloubení kabelových nezapažených rýh jakýchkoli rozměrů strojně v hornině tř 3</t>
  </si>
  <si>
    <t>-96179993</t>
  </si>
  <si>
    <t>Hloubení nezapažených kabelových rýh strojně s přemístěním výkopku do vzdálenosti 3 m od okraje jámy nebo naložením na dopravní prostředek jakýchkoli rozměrů, v hornině třídy 3</t>
  </si>
  <si>
    <t xml:space="preserve">Poznámka k souboru cen:_x000D_
1. Ceny hloubení rýh strojně v hornině třídy 6 a 7 jsou stanoveny za použití trhaviny._x000D_
</t>
  </si>
  <si>
    <t>(5+90)*0,4*1,2 "komunikace, vjezdy"</t>
  </si>
  <si>
    <t>(170+230+5+2-110)*0,35*0,8 "zeleň"</t>
  </si>
  <si>
    <t>84</t>
  </si>
  <si>
    <t>460561811</t>
  </si>
  <si>
    <t>Zásyp rýh strojně včetně zhutnění a urovnání povrchu - ve volném terénu</t>
  </si>
  <si>
    <t>-1559854872</t>
  </si>
  <si>
    <t>Zásyp kabelových rýh strojně s uložením výkopku ve vrstvách včetně zhutnění a urovnání povrchu ve volném terénu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</si>
  <si>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</si>
  <si>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85</t>
  </si>
  <si>
    <t>460490013</t>
  </si>
  <si>
    <t>Krytí kabelů výstražnou fólií šířky 34 cm</t>
  </si>
  <si>
    <t>772487103</t>
  </si>
  <si>
    <t>Krytí kabelů, spojek, koncovek a odbočnic kabelů výstražnou fólií z PVC včetně vyrovnání povrchu rýhy, rozvinutí a uložení fólie do rýhy, fólie šířky do 34cm</t>
  </si>
  <si>
    <t>86</t>
  </si>
  <si>
    <t>69311310</t>
  </si>
  <si>
    <t>pás varovný plný PE š 330mm</t>
  </si>
  <si>
    <t>1289180537</t>
  </si>
  <si>
    <t>69</t>
  </si>
  <si>
    <t>460080033</t>
  </si>
  <si>
    <t>Základové konstrukce ze ŽB tř. C 16/20</t>
  </si>
  <si>
    <t>1754974413</t>
  </si>
  <si>
    <t>Základové konstrukce základ bez bednění do rostlé zeminy z monolitického železobetonu bez výztuže tř. C 16/20</t>
  </si>
  <si>
    <t>Poznámka k položce:_x000D_
Základové konstrukce pros vstup do kolektorů a objektů</t>
  </si>
  <si>
    <t>(2+1)*0,5*0,5*0,5</t>
  </si>
  <si>
    <t>70</t>
  </si>
  <si>
    <t>460080041</t>
  </si>
  <si>
    <t>Výztuž základových konstrukcí betonářskou ocelí 10 216</t>
  </si>
  <si>
    <t>t</t>
  </si>
  <si>
    <t>1361620209</t>
  </si>
  <si>
    <t>Základové konstrukce výztuž základové konstrukce z betonářské oceli 10206</t>
  </si>
  <si>
    <t>3*0,015</t>
  </si>
  <si>
    <t>76</t>
  </si>
  <si>
    <t>460520151</t>
  </si>
  <si>
    <t>Křižovatka betonového kabelového žlabu s inženýrskými sítěmi bez zásypu</t>
  </si>
  <si>
    <t>-1559580632</t>
  </si>
  <si>
    <t>Kabelové žlaby nebo kryty křižovatka betonového kabelového žlabu s inženýrskými sítěmi, včetně úpravy dna rýhy a zakrytím žlabu bez zásypu</t>
  </si>
  <si>
    <t xml:space="preserve">Poznámka k souboru cen:_x000D_
1. V ceně-0011 nejsou obsaženy náklady na dodávku žlabů. Tato dodávka se oceňuje ve specifikaci._x000D_
2. V cenách -0131 až -0133 nejsou obsaženy náklady na dodávku tvárnic. Tato dodávka se oceňuje ve specifikaci._x000D_
</t>
  </si>
  <si>
    <t>77</t>
  </si>
  <si>
    <t>59213010</t>
  </si>
  <si>
    <t>žlab kabelový betonový k ochraně zemního drátovodného vedení 50x31x26cm</t>
  </si>
  <si>
    <t>891901971</t>
  </si>
  <si>
    <t>78</t>
  </si>
  <si>
    <t>56245111</t>
  </si>
  <si>
    <t>víko kabelového žlabu betonové, dl 50 cm</t>
  </si>
  <si>
    <t>-1233510155</t>
  </si>
  <si>
    <t>Komunikace</t>
  </si>
  <si>
    <t>93</t>
  </si>
  <si>
    <t>564411121</t>
  </si>
  <si>
    <t>Podklad nebo podsyp z asfaltového recyklátu tl do 50 mm</t>
  </si>
  <si>
    <t>417371522</t>
  </si>
  <si>
    <t>Poznámka k položce:_x000D_
Položka obsahuje veškeré manipulace s materiálem - naložení na dopravní prostředek, dopravu, složení a urovnání na místo určení.</t>
  </si>
  <si>
    <t>(5+90+5+2)*0,5</t>
  </si>
  <si>
    <t>94</t>
  </si>
  <si>
    <t>587211000</t>
  </si>
  <si>
    <t>asfaltový recyklát</t>
  </si>
  <si>
    <t>-564131779</t>
  </si>
  <si>
    <t>(5+90+5+2)*0,5*0,4*2,7</t>
  </si>
  <si>
    <t>95</t>
  </si>
  <si>
    <t>564751111</t>
  </si>
  <si>
    <t>Podklad ze štěrkodratě vel. 0-63 mm tl 150 mm</t>
  </si>
  <si>
    <t>1466705151</t>
  </si>
  <si>
    <t>(5+2)*0,5 "chodníky"</t>
  </si>
  <si>
    <t>2*(5+90)*0,7 "komunikace"</t>
  </si>
  <si>
    <t>96</t>
  </si>
  <si>
    <t>58344197</t>
  </si>
  <si>
    <t>štěrkodrť frakce 0/63</t>
  </si>
  <si>
    <t>-1163825848</t>
  </si>
  <si>
    <t>(5+2)*0,5*0,15*2,7 "chodníky"</t>
  </si>
  <si>
    <t>2*(5+90)*0,7*0,3*2,7 "komunikace"</t>
  </si>
  <si>
    <t>97</t>
  </si>
  <si>
    <t>577124111</t>
  </si>
  <si>
    <t>Asfaltový beton vrstva obrusná ACO 11 (ABS) tř. I tl 40 mm š do 3 m z nemodifikovaného asfaltu</t>
  </si>
  <si>
    <t>-1278385059</t>
  </si>
  <si>
    <t>(5)*0,7 "komunikace"</t>
  </si>
  <si>
    <t>98</t>
  </si>
  <si>
    <t>589425020</t>
  </si>
  <si>
    <t>směs pro asfaltový beton  vrstva obrusná ACO 11S PMB45/80-50 do 11 mm (ABS) tř. 1</t>
  </si>
  <si>
    <t>-1745788366</t>
  </si>
  <si>
    <t>(5)*0,7*0,04*3,2 "komunikace"</t>
  </si>
  <si>
    <t>HZS</t>
  </si>
  <si>
    <t>Hodinové zúčtovací sazby</t>
  </si>
  <si>
    <t>100</t>
  </si>
  <si>
    <t>HZS1442</t>
  </si>
  <si>
    <t>Hodinová zúčtovací sazba svářeč kvalifikovaný</t>
  </si>
  <si>
    <t>hod</t>
  </si>
  <si>
    <t>1843221239</t>
  </si>
  <si>
    <t>Hodinové zúčtovací sazby profesí HSV provádění konstrukcí inženýrských a dopravních staveb svářeč kvalifikovaný</t>
  </si>
  <si>
    <t>2*8 "montáž - svařování tribky přes Stařečský potok"</t>
  </si>
  <si>
    <t>26</t>
  </si>
  <si>
    <t>HZS3221</t>
  </si>
  <si>
    <t>Hodinová zúčtovací sazba montér slaboproudých zařízení</t>
  </si>
  <si>
    <t>1197650452</t>
  </si>
  <si>
    <t>Hodinové zúčtovací sazby montáží technologických zařízení na stavebních objektech montér slaboproudých zařízení</t>
  </si>
  <si>
    <t>3*8 "příprava a zakončení datových chrániček v kabelových komorách"</t>
  </si>
  <si>
    <t>1*8 "zajištění prostupů do kolektoru"</t>
  </si>
  <si>
    <t>27</t>
  </si>
  <si>
    <t>HZS3222</t>
  </si>
  <si>
    <t>Hodinová zúčtovací sazba montér slaboproudých zařízení odborný</t>
  </si>
  <si>
    <t>808042655</t>
  </si>
  <si>
    <t>Hodinové zúčtovací sazby montáží technologických zařízení na stavebních objektech montér slaboproudých zařízení odborný</t>
  </si>
  <si>
    <t>2*8 "zajištění přípravy optochrániček do objektů k optickým rozváděčům"</t>
  </si>
  <si>
    <t>4*8 "organizace a instrukce prací"</t>
  </si>
  <si>
    <t>29</t>
  </si>
  <si>
    <t>HZS2491</t>
  </si>
  <si>
    <t>Hodinová zúčtovací sazba dělník zednických výpomocí</t>
  </si>
  <si>
    <t>15955941</t>
  </si>
  <si>
    <t>Hodinové zúčtovací sazby profesí PSV zednické výpomoci a pomocné práce PSV dělník zednických výpomocí</t>
  </si>
  <si>
    <t>8*5 "zapravení vstupů do objektů a kolektoru"</t>
  </si>
  <si>
    <t>28</t>
  </si>
  <si>
    <t>HZS4211</t>
  </si>
  <si>
    <t>Hodinová zúčtovací sazba revizní technik</t>
  </si>
  <si>
    <t>-694380184</t>
  </si>
  <si>
    <t>Hodinové zúčtovací sazby ostatních profesí revizní a kontrolní činnost revizní technik</t>
  </si>
  <si>
    <t>2*8 "revizní činnost pro vytyčovací vodič, jeho celistvost a funkčnost"</t>
  </si>
  <si>
    <t>VRN</t>
  </si>
  <si>
    <t>Vedlejší rozpočtové náklady</t>
  </si>
  <si>
    <t>VRN1</t>
  </si>
  <si>
    <t>Průzkumné, geodetické a projektové práce</t>
  </si>
  <si>
    <t>30</t>
  </si>
  <si>
    <t>013244000</t>
  </si>
  <si>
    <t>Dokumentace pro provádění stavby</t>
  </si>
  <si>
    <t>soubor</t>
  </si>
  <si>
    <t>1024</t>
  </si>
  <si>
    <t>1590767645</t>
  </si>
  <si>
    <t>Poznámka k položce:_x000D_
REALIZAČNÍ PD</t>
  </si>
  <si>
    <t>31</t>
  </si>
  <si>
    <t>013254000</t>
  </si>
  <si>
    <t>Dokumentace skutečného provedení stavby</t>
  </si>
  <si>
    <t>816696436</t>
  </si>
  <si>
    <t>Poznámka k položce:_x000D_
Skutečné proveddení stavby.</t>
  </si>
  <si>
    <t>013274000</t>
  </si>
  <si>
    <t>Pasportizace objektu před započetím prací</t>
  </si>
  <si>
    <t>-748429111</t>
  </si>
  <si>
    <t>Poznámka k položce:_x000D_
Zkištění stávajícího stavu - vstup do objektů, kolektory apod.</t>
  </si>
  <si>
    <t>000</t>
  </si>
  <si>
    <t>VRN - Inženýrská činnost</t>
  </si>
  <si>
    <t>101</t>
  </si>
  <si>
    <t>012103000</t>
  </si>
  <si>
    <t>Geodetické práce před výstavbou</t>
  </si>
  <si>
    <t>1048538948</t>
  </si>
  <si>
    <t>Poznámka k položce:_x000D_
Vytýčení  kabelové trasy MAN; vytýčení ostatních inženýrských sítí</t>
  </si>
  <si>
    <t>102</t>
  </si>
  <si>
    <t>012203000</t>
  </si>
  <si>
    <t>Geodetické práce při provádění stavby</t>
  </si>
  <si>
    <t>1892994521</t>
  </si>
  <si>
    <t>Poznámka k položce:_x000D_
Průběžné zaměření kabelové trasy MAN během stavebních prací před zásypem.</t>
  </si>
  <si>
    <t>103</t>
  </si>
  <si>
    <t>012303000</t>
  </si>
  <si>
    <t>Geodetické práce po výstavbě</t>
  </si>
  <si>
    <t>128876230</t>
  </si>
  <si>
    <t>Poznámka k položce:_x000D_
Zaměření skutečného stavu kabelové trasy MAN, kabelových kom_x000D_
_x000D_
Dokumentace zaměření realizované stavby v 6 paré a 1x digitálně (CD nebo flashdisk)</t>
  </si>
  <si>
    <t>104</t>
  </si>
  <si>
    <t>044002000</t>
  </si>
  <si>
    <t>Revize elektro</t>
  </si>
  <si>
    <t>1040720622</t>
  </si>
  <si>
    <t>105</t>
  </si>
  <si>
    <t>045002000</t>
  </si>
  <si>
    <t>Kompletační a koordinační činnost</t>
  </si>
  <si>
    <t>-1398767159</t>
  </si>
  <si>
    <t>Poznámka k položce:_x000D_
Kompletační a koordinační činnost s investorem stavby a s ostatními správci sítí.</t>
  </si>
  <si>
    <t>VRN6 - Územní vlivy</t>
  </si>
  <si>
    <t>VRN - Územní vlivy</t>
  </si>
  <si>
    <t>106</t>
  </si>
  <si>
    <t>065002000</t>
  </si>
  <si>
    <t>Mimostaveništní doprava materiálů</t>
  </si>
  <si>
    <t>615672162</t>
  </si>
  <si>
    <t>Poznámka k položce:_x000D_
Mimostaveništní doprava materiálu - vytyčovací vodič, optochráničky, kabelové komory, stavební materiál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</si>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</sst>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0" fillId="2" borderId="23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vertical="center" wrapText="1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22" t="s">
        <v>14</v>
      </c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2"/>
      <c r="AQ5" s="22"/>
      <c r="AR5" s="20"/>
      <c r="BE5" s="319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4" t="s">
        <v>17</v>
      </c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  <c r="AP6" s="22"/>
      <c r="AQ6" s="22"/>
      <c r="AR6" s="20"/>
      <c r="BE6" s="32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20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20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20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20"/>
      <c r="BS10" s="17" t="s">
        <v>6</v>
      </c>
    </row>
    <row r="11" spans="1:74" s="1" customFormat="1" ht="18.45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20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20"/>
      <c r="BS12" s="17" t="s">
        <v>6</v>
      </c>
    </row>
    <row r="13" spans="1:74" s="1" customFormat="1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32</v>
      </c>
      <c r="AO13" s="22"/>
      <c r="AP13" s="22"/>
      <c r="AQ13" s="22"/>
      <c r="AR13" s="20"/>
      <c r="BE13" s="320"/>
      <c r="BS13" s="17" t="s">
        <v>6</v>
      </c>
    </row>
    <row r="14" spans="1:74" ht="13.2">
      <c r="B14" s="21"/>
      <c r="C14" s="22"/>
      <c r="D14" s="22"/>
      <c r="E14" s="325" t="s">
        <v>32</v>
      </c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29" t="s">
        <v>29</v>
      </c>
      <c r="AL14" s="22"/>
      <c r="AM14" s="22"/>
      <c r="AN14" s="31" t="s">
        <v>32</v>
      </c>
      <c r="AO14" s="22"/>
      <c r="AP14" s="22"/>
      <c r="AQ14" s="22"/>
      <c r="AR14" s="20"/>
      <c r="BE14" s="320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20"/>
      <c r="BS15" s="17" t="s">
        <v>4</v>
      </c>
    </row>
    <row r="16" spans="1:74" s="1" customFormat="1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20"/>
      <c r="BS16" s="17" t="s">
        <v>4</v>
      </c>
    </row>
    <row r="17" spans="1:71" s="1" customFormat="1" ht="18.45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20"/>
      <c r="BS17" s="17" t="s">
        <v>35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20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20"/>
      <c r="BS19" s="17" t="s">
        <v>6</v>
      </c>
    </row>
    <row r="20" spans="1:71" s="1" customFormat="1" ht="18.45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20"/>
      <c r="BS20" s="17" t="s">
        <v>35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20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20"/>
    </row>
    <row r="23" spans="1:71" s="1" customFormat="1" ht="47.25" customHeight="1">
      <c r="B23" s="21"/>
      <c r="C23" s="22"/>
      <c r="D23" s="22"/>
      <c r="E23" s="327" t="s">
        <v>39</v>
      </c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22"/>
      <c r="AP23" s="22"/>
      <c r="AQ23" s="22"/>
      <c r="AR23" s="20"/>
      <c r="BE23" s="320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20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20"/>
    </row>
    <row r="26" spans="1:71" s="2" customFormat="1" ht="25.95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8">
        <f>ROUND(AG54,2)</f>
        <v>0</v>
      </c>
      <c r="AL26" s="329"/>
      <c r="AM26" s="329"/>
      <c r="AN26" s="329"/>
      <c r="AO26" s="329"/>
      <c r="AP26" s="36"/>
      <c r="AQ26" s="36"/>
      <c r="AR26" s="39"/>
      <c r="BE26" s="320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20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30" t="s">
        <v>41</v>
      </c>
      <c r="M28" s="330"/>
      <c r="N28" s="330"/>
      <c r="O28" s="330"/>
      <c r="P28" s="330"/>
      <c r="Q28" s="36"/>
      <c r="R28" s="36"/>
      <c r="S28" s="36"/>
      <c r="T28" s="36"/>
      <c r="U28" s="36"/>
      <c r="V28" s="36"/>
      <c r="W28" s="330" t="s">
        <v>42</v>
      </c>
      <c r="X28" s="330"/>
      <c r="Y28" s="330"/>
      <c r="Z28" s="330"/>
      <c r="AA28" s="330"/>
      <c r="AB28" s="330"/>
      <c r="AC28" s="330"/>
      <c r="AD28" s="330"/>
      <c r="AE28" s="330"/>
      <c r="AF28" s="36"/>
      <c r="AG28" s="36"/>
      <c r="AH28" s="36"/>
      <c r="AI28" s="36"/>
      <c r="AJ28" s="36"/>
      <c r="AK28" s="330" t="s">
        <v>43</v>
      </c>
      <c r="AL28" s="330"/>
      <c r="AM28" s="330"/>
      <c r="AN28" s="330"/>
      <c r="AO28" s="330"/>
      <c r="AP28" s="36"/>
      <c r="AQ28" s="36"/>
      <c r="AR28" s="39"/>
      <c r="BE28" s="320"/>
    </row>
    <row r="29" spans="1:71" s="3" customFormat="1" ht="14.4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333">
        <v>0.21</v>
      </c>
      <c r="M29" s="332"/>
      <c r="N29" s="332"/>
      <c r="O29" s="332"/>
      <c r="P29" s="332"/>
      <c r="Q29" s="41"/>
      <c r="R29" s="41"/>
      <c r="S29" s="41"/>
      <c r="T29" s="41"/>
      <c r="U29" s="41"/>
      <c r="V29" s="41"/>
      <c r="W29" s="331">
        <f>ROUND(AZ54, 2)</f>
        <v>0</v>
      </c>
      <c r="X29" s="332"/>
      <c r="Y29" s="332"/>
      <c r="Z29" s="332"/>
      <c r="AA29" s="332"/>
      <c r="AB29" s="332"/>
      <c r="AC29" s="332"/>
      <c r="AD29" s="332"/>
      <c r="AE29" s="332"/>
      <c r="AF29" s="41"/>
      <c r="AG29" s="41"/>
      <c r="AH29" s="41"/>
      <c r="AI29" s="41"/>
      <c r="AJ29" s="41"/>
      <c r="AK29" s="331">
        <f>ROUND(AV54, 2)</f>
        <v>0</v>
      </c>
      <c r="AL29" s="332"/>
      <c r="AM29" s="332"/>
      <c r="AN29" s="332"/>
      <c r="AO29" s="332"/>
      <c r="AP29" s="41"/>
      <c r="AQ29" s="41"/>
      <c r="AR29" s="42"/>
      <c r="BE29" s="321"/>
    </row>
    <row r="30" spans="1:71" s="3" customFormat="1" ht="14.4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333">
        <v>0.15</v>
      </c>
      <c r="M30" s="332"/>
      <c r="N30" s="332"/>
      <c r="O30" s="332"/>
      <c r="P30" s="332"/>
      <c r="Q30" s="41"/>
      <c r="R30" s="41"/>
      <c r="S30" s="41"/>
      <c r="T30" s="41"/>
      <c r="U30" s="41"/>
      <c r="V30" s="41"/>
      <c r="W30" s="331">
        <f>ROUND(BA54, 2)</f>
        <v>0</v>
      </c>
      <c r="X30" s="332"/>
      <c r="Y30" s="332"/>
      <c r="Z30" s="332"/>
      <c r="AA30" s="332"/>
      <c r="AB30" s="332"/>
      <c r="AC30" s="332"/>
      <c r="AD30" s="332"/>
      <c r="AE30" s="332"/>
      <c r="AF30" s="41"/>
      <c r="AG30" s="41"/>
      <c r="AH30" s="41"/>
      <c r="AI30" s="41"/>
      <c r="AJ30" s="41"/>
      <c r="AK30" s="331">
        <f>ROUND(AW54, 2)</f>
        <v>0</v>
      </c>
      <c r="AL30" s="332"/>
      <c r="AM30" s="332"/>
      <c r="AN30" s="332"/>
      <c r="AO30" s="332"/>
      <c r="AP30" s="41"/>
      <c r="AQ30" s="41"/>
      <c r="AR30" s="42"/>
      <c r="BE30" s="321"/>
    </row>
    <row r="31" spans="1:71" s="3" customFormat="1" ht="14.4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333">
        <v>0.21</v>
      </c>
      <c r="M31" s="332"/>
      <c r="N31" s="332"/>
      <c r="O31" s="332"/>
      <c r="P31" s="332"/>
      <c r="Q31" s="41"/>
      <c r="R31" s="41"/>
      <c r="S31" s="41"/>
      <c r="T31" s="41"/>
      <c r="U31" s="41"/>
      <c r="V31" s="41"/>
      <c r="W31" s="331">
        <f>ROUND(BB54, 2)</f>
        <v>0</v>
      </c>
      <c r="X31" s="332"/>
      <c r="Y31" s="332"/>
      <c r="Z31" s="332"/>
      <c r="AA31" s="332"/>
      <c r="AB31" s="332"/>
      <c r="AC31" s="332"/>
      <c r="AD31" s="332"/>
      <c r="AE31" s="332"/>
      <c r="AF31" s="41"/>
      <c r="AG31" s="41"/>
      <c r="AH31" s="41"/>
      <c r="AI31" s="41"/>
      <c r="AJ31" s="41"/>
      <c r="AK31" s="331">
        <v>0</v>
      </c>
      <c r="AL31" s="332"/>
      <c r="AM31" s="332"/>
      <c r="AN31" s="332"/>
      <c r="AO31" s="332"/>
      <c r="AP31" s="41"/>
      <c r="AQ31" s="41"/>
      <c r="AR31" s="42"/>
      <c r="BE31" s="321"/>
    </row>
    <row r="32" spans="1:71" s="3" customFormat="1" ht="14.4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333">
        <v>0.15</v>
      </c>
      <c r="M32" s="332"/>
      <c r="N32" s="332"/>
      <c r="O32" s="332"/>
      <c r="P32" s="332"/>
      <c r="Q32" s="41"/>
      <c r="R32" s="41"/>
      <c r="S32" s="41"/>
      <c r="T32" s="41"/>
      <c r="U32" s="41"/>
      <c r="V32" s="41"/>
      <c r="W32" s="331">
        <f>ROUND(BC54, 2)</f>
        <v>0</v>
      </c>
      <c r="X32" s="332"/>
      <c r="Y32" s="332"/>
      <c r="Z32" s="332"/>
      <c r="AA32" s="332"/>
      <c r="AB32" s="332"/>
      <c r="AC32" s="332"/>
      <c r="AD32" s="332"/>
      <c r="AE32" s="332"/>
      <c r="AF32" s="41"/>
      <c r="AG32" s="41"/>
      <c r="AH32" s="41"/>
      <c r="AI32" s="41"/>
      <c r="AJ32" s="41"/>
      <c r="AK32" s="331">
        <v>0</v>
      </c>
      <c r="AL32" s="332"/>
      <c r="AM32" s="332"/>
      <c r="AN32" s="332"/>
      <c r="AO32" s="332"/>
      <c r="AP32" s="41"/>
      <c r="AQ32" s="41"/>
      <c r="AR32" s="42"/>
      <c r="BE32" s="321"/>
    </row>
    <row r="33" spans="1:57" s="3" customFormat="1" ht="14.4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333">
        <v>0</v>
      </c>
      <c r="M33" s="332"/>
      <c r="N33" s="332"/>
      <c r="O33" s="332"/>
      <c r="P33" s="332"/>
      <c r="Q33" s="41"/>
      <c r="R33" s="41"/>
      <c r="S33" s="41"/>
      <c r="T33" s="41"/>
      <c r="U33" s="41"/>
      <c r="V33" s="41"/>
      <c r="W33" s="331">
        <f>ROUND(BD54, 2)</f>
        <v>0</v>
      </c>
      <c r="X33" s="332"/>
      <c r="Y33" s="332"/>
      <c r="Z33" s="332"/>
      <c r="AA33" s="332"/>
      <c r="AB33" s="332"/>
      <c r="AC33" s="332"/>
      <c r="AD33" s="332"/>
      <c r="AE33" s="332"/>
      <c r="AF33" s="41"/>
      <c r="AG33" s="41"/>
      <c r="AH33" s="41"/>
      <c r="AI33" s="41"/>
      <c r="AJ33" s="41"/>
      <c r="AK33" s="331">
        <v>0</v>
      </c>
      <c r="AL33" s="332"/>
      <c r="AM33" s="332"/>
      <c r="AN33" s="332"/>
      <c r="AO33" s="332"/>
      <c r="AP33" s="41"/>
      <c r="AQ33" s="41"/>
      <c r="AR33" s="4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5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334" t="s">
        <v>52</v>
      </c>
      <c r="Y35" s="335"/>
      <c r="Z35" s="335"/>
      <c r="AA35" s="335"/>
      <c r="AB35" s="335"/>
      <c r="AC35" s="45"/>
      <c r="AD35" s="45"/>
      <c r="AE35" s="45"/>
      <c r="AF35" s="45"/>
      <c r="AG35" s="45"/>
      <c r="AH35" s="45"/>
      <c r="AI35" s="45"/>
      <c r="AJ35" s="45"/>
      <c r="AK35" s="336">
        <f>SUM(AK26:AK33)</f>
        <v>0</v>
      </c>
      <c r="AL35" s="335"/>
      <c r="AM35" s="335"/>
      <c r="AN35" s="335"/>
      <c r="AO35" s="337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JK-TR-38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38" t="str">
        <f>K6</f>
        <v>PŘIPOJENÍ DDM TŘEBÍČ NA MAN</v>
      </c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56"/>
      <c r="AQ45" s="56"/>
      <c r="AR45" s="57"/>
    </row>
    <row r="46" spans="1:57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Třebíč, Borovina, T. Bati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40" t="str">
        <f>IF(AN8= "","",AN8)</f>
        <v>13. 12. 2021</v>
      </c>
      <c r="AN47" s="340"/>
      <c r="AO47" s="36"/>
      <c r="AP47" s="36"/>
      <c r="AQ47" s="36"/>
      <c r="AR47" s="39"/>
      <c r="BE47" s="34"/>
    </row>
    <row r="48" spans="1:57" s="2" customFormat="1" ht="6.9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15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Třebíč, Karlovo nám. 104/55, 674 01 Třebíč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33</v>
      </c>
      <c r="AJ49" s="36"/>
      <c r="AK49" s="36"/>
      <c r="AL49" s="36"/>
      <c r="AM49" s="341" t="str">
        <f>IF(E17="","",E17)</f>
        <v>Ing. Karel Tomek</v>
      </c>
      <c r="AN49" s="342"/>
      <c r="AO49" s="342"/>
      <c r="AP49" s="342"/>
      <c r="AQ49" s="36"/>
      <c r="AR49" s="39"/>
      <c r="AS49" s="343" t="s">
        <v>54</v>
      </c>
      <c r="AT49" s="34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15" customHeight="1">
      <c r="A50" s="34"/>
      <c r="B50" s="35"/>
      <c r="C50" s="29" t="s">
        <v>31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36</v>
      </c>
      <c r="AJ50" s="36"/>
      <c r="AK50" s="36"/>
      <c r="AL50" s="36"/>
      <c r="AM50" s="341" t="str">
        <f>IF(E20="","",E20)</f>
        <v>Ing. Josef Klíma</v>
      </c>
      <c r="AN50" s="342"/>
      <c r="AO50" s="342"/>
      <c r="AP50" s="342"/>
      <c r="AQ50" s="36"/>
      <c r="AR50" s="39"/>
      <c r="AS50" s="345"/>
      <c r="AT50" s="34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7"/>
      <c r="AT51" s="34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49" t="s">
        <v>55</v>
      </c>
      <c r="D52" s="350"/>
      <c r="E52" s="350"/>
      <c r="F52" s="350"/>
      <c r="G52" s="350"/>
      <c r="H52" s="66"/>
      <c r="I52" s="351" t="s">
        <v>56</v>
      </c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2" t="s">
        <v>57</v>
      </c>
      <c r="AH52" s="350"/>
      <c r="AI52" s="350"/>
      <c r="AJ52" s="350"/>
      <c r="AK52" s="350"/>
      <c r="AL52" s="350"/>
      <c r="AM52" s="350"/>
      <c r="AN52" s="351" t="s">
        <v>58</v>
      </c>
      <c r="AO52" s="350"/>
      <c r="AP52" s="350"/>
      <c r="AQ52" s="67" t="s">
        <v>59</v>
      </c>
      <c r="AR52" s="39"/>
      <c r="AS52" s="68" t="s">
        <v>60</v>
      </c>
      <c r="AT52" s="69" t="s">
        <v>61</v>
      </c>
      <c r="AU52" s="69" t="s">
        <v>62</v>
      </c>
      <c r="AV52" s="69" t="s">
        <v>63</v>
      </c>
      <c r="AW52" s="69" t="s">
        <v>64</v>
      </c>
      <c r="AX52" s="69" t="s">
        <v>65</v>
      </c>
      <c r="AY52" s="69" t="s">
        <v>66</v>
      </c>
      <c r="AZ52" s="69" t="s">
        <v>67</v>
      </c>
      <c r="BA52" s="69" t="s">
        <v>68</v>
      </c>
      <c r="BB52" s="69" t="s">
        <v>69</v>
      </c>
      <c r="BC52" s="69" t="s">
        <v>70</v>
      </c>
      <c r="BD52" s="70" t="s">
        <v>71</v>
      </c>
      <c r="BE52" s="34"/>
    </row>
    <row r="53" spans="1:91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72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56">
        <f>ROUND(AG55,2)</f>
        <v>0</v>
      </c>
      <c r="AH54" s="356"/>
      <c r="AI54" s="356"/>
      <c r="AJ54" s="356"/>
      <c r="AK54" s="356"/>
      <c r="AL54" s="356"/>
      <c r="AM54" s="356"/>
      <c r="AN54" s="357">
        <f>SUM(AG54,AT54)</f>
        <v>0</v>
      </c>
      <c r="AO54" s="357"/>
      <c r="AP54" s="357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73</v>
      </c>
      <c r="BT54" s="84" t="s">
        <v>74</v>
      </c>
      <c r="BU54" s="85" t="s">
        <v>75</v>
      </c>
      <c r="BV54" s="84" t="s">
        <v>76</v>
      </c>
      <c r="BW54" s="84" t="s">
        <v>5</v>
      </c>
      <c r="BX54" s="84" t="s">
        <v>77</v>
      </c>
      <c r="CL54" s="84" t="s">
        <v>19</v>
      </c>
    </row>
    <row r="55" spans="1:91" s="7" customFormat="1" ht="24.75" customHeight="1">
      <c r="A55" s="86" t="s">
        <v>78</v>
      </c>
      <c r="B55" s="87"/>
      <c r="C55" s="88"/>
      <c r="D55" s="355" t="s">
        <v>79</v>
      </c>
      <c r="E55" s="355"/>
      <c r="F55" s="355"/>
      <c r="G55" s="355"/>
      <c r="H55" s="355"/>
      <c r="I55" s="89"/>
      <c r="J55" s="355" t="s">
        <v>80</v>
      </c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3">
        <f>'MAN - metropolitní síť (M...'!J30</f>
        <v>0</v>
      </c>
      <c r="AH55" s="354"/>
      <c r="AI55" s="354"/>
      <c r="AJ55" s="354"/>
      <c r="AK55" s="354"/>
      <c r="AL55" s="354"/>
      <c r="AM55" s="354"/>
      <c r="AN55" s="353">
        <f>SUM(AG55,AT55)</f>
        <v>0</v>
      </c>
      <c r="AO55" s="354"/>
      <c r="AP55" s="354"/>
      <c r="AQ55" s="90" t="s">
        <v>81</v>
      </c>
      <c r="AR55" s="91"/>
      <c r="AS55" s="92">
        <v>0</v>
      </c>
      <c r="AT55" s="93">
        <f>ROUND(SUM(AV55:AW55),2)</f>
        <v>0</v>
      </c>
      <c r="AU55" s="94">
        <f>'MAN - metropolitní síť (M...'!P93</f>
        <v>0</v>
      </c>
      <c r="AV55" s="93">
        <f>'MAN - metropolitní síť (M...'!J33</f>
        <v>0</v>
      </c>
      <c r="AW55" s="93">
        <f>'MAN - metropolitní síť (M...'!J34</f>
        <v>0</v>
      </c>
      <c r="AX55" s="93">
        <f>'MAN - metropolitní síť (M...'!J35</f>
        <v>0</v>
      </c>
      <c r="AY55" s="93">
        <f>'MAN - metropolitní síť (M...'!J36</f>
        <v>0</v>
      </c>
      <c r="AZ55" s="93">
        <f>'MAN - metropolitní síť (M...'!F33</f>
        <v>0</v>
      </c>
      <c r="BA55" s="93">
        <f>'MAN - metropolitní síť (M...'!F34</f>
        <v>0</v>
      </c>
      <c r="BB55" s="93">
        <f>'MAN - metropolitní síť (M...'!F35</f>
        <v>0</v>
      </c>
      <c r="BC55" s="93">
        <f>'MAN - metropolitní síť (M...'!F36</f>
        <v>0</v>
      </c>
      <c r="BD55" s="95">
        <f>'MAN - metropolitní síť (M...'!F37</f>
        <v>0</v>
      </c>
      <c r="BT55" s="96" t="s">
        <v>82</v>
      </c>
      <c r="BV55" s="96" t="s">
        <v>76</v>
      </c>
      <c r="BW55" s="96" t="s">
        <v>83</v>
      </c>
      <c r="BX55" s="96" t="s">
        <v>5</v>
      </c>
      <c r="CL55" s="96" t="s">
        <v>84</v>
      </c>
      <c r="CM55" s="96" t="s">
        <v>85</v>
      </c>
    </row>
    <row r="56" spans="1:91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TUS1ew+7As+KGmZqDZx8DE1HOve+DQDWQHwwLg4YdLB7lxnl2H7S2olAXRih93sNIt7nAZng2RN89ljdfQUHKA==" saltValue="kDyDnhe2PV5p0zRZhcUIhUpAS4insMHbPxp1SDj8K/2cD5IGxhe7gJzKYlVSv432bgQYagQ7mLxLQ/iNeuS4W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MAN - metropolitní síť (M...'!C2" display="/" xr:uid="{00000000-0004-0000-0000-000000000000}"/>
  </hyperlinks>
  <pageMargins left="0.39374999999999999" right="0.39374999999999999" top="0.39374999999999999" bottom="0.39374999999999999" header="0" footer="0"/>
  <pageSetup paperSize="9" scale="6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2"/>
  <sheetViews>
    <sheetView showGridLines="0" workbookViewId="0">
      <selection activeCell="B1" sqref="B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97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97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AT2" s="17" t="s">
        <v>83</v>
      </c>
    </row>
    <row r="3" spans="1:46" s="1" customFormat="1" ht="6.9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0"/>
      <c r="AT3" s="17" t="s">
        <v>85</v>
      </c>
    </row>
    <row r="4" spans="1:46" s="1" customFormat="1" ht="24.9" customHeight="1">
      <c r="B4" s="20"/>
      <c r="D4" s="101" t="s">
        <v>86</v>
      </c>
      <c r="I4" s="97"/>
      <c r="L4" s="20"/>
      <c r="M4" s="102" t="s">
        <v>10</v>
      </c>
      <c r="AT4" s="17" t="s">
        <v>4</v>
      </c>
    </row>
    <row r="5" spans="1:46" s="1" customFormat="1" ht="6.9" customHeight="1">
      <c r="B5" s="20"/>
      <c r="I5" s="97"/>
      <c r="L5" s="20"/>
    </row>
    <row r="6" spans="1:46" s="1" customFormat="1" ht="12" customHeight="1">
      <c r="B6" s="20"/>
      <c r="D6" s="103" t="s">
        <v>16</v>
      </c>
      <c r="I6" s="97"/>
      <c r="L6" s="20"/>
    </row>
    <row r="7" spans="1:46" s="1" customFormat="1" ht="16.5" customHeight="1">
      <c r="B7" s="20"/>
      <c r="E7" s="359" t="str">
        <f>'Rekapitulace stavby'!K6</f>
        <v>PŘIPOJENÍ DDM TŘEBÍČ NA MAN</v>
      </c>
      <c r="F7" s="360"/>
      <c r="G7" s="360"/>
      <c r="H7" s="360"/>
      <c r="I7" s="97"/>
      <c r="L7" s="20"/>
    </row>
    <row r="8" spans="1:46" s="2" customFormat="1" ht="12" customHeight="1">
      <c r="A8" s="34"/>
      <c r="B8" s="39"/>
      <c r="C8" s="34"/>
      <c r="D8" s="103" t="s">
        <v>87</v>
      </c>
      <c r="E8" s="34"/>
      <c r="F8" s="34"/>
      <c r="G8" s="34"/>
      <c r="H8" s="34"/>
      <c r="I8" s="104"/>
      <c r="J8" s="34"/>
      <c r="K8" s="34"/>
      <c r="L8" s="10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61" t="s">
        <v>88</v>
      </c>
      <c r="F9" s="362"/>
      <c r="G9" s="362"/>
      <c r="H9" s="362"/>
      <c r="I9" s="104"/>
      <c r="J9" s="34"/>
      <c r="K9" s="34"/>
      <c r="L9" s="10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04"/>
      <c r="J10" s="34"/>
      <c r="K10" s="34"/>
      <c r="L10" s="10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3" t="s">
        <v>18</v>
      </c>
      <c r="E11" s="34"/>
      <c r="F11" s="106" t="s">
        <v>84</v>
      </c>
      <c r="G11" s="34"/>
      <c r="H11" s="34"/>
      <c r="I11" s="107" t="s">
        <v>20</v>
      </c>
      <c r="J11" s="106" t="s">
        <v>89</v>
      </c>
      <c r="K11" s="34"/>
      <c r="L11" s="10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3" t="s">
        <v>21</v>
      </c>
      <c r="E12" s="34"/>
      <c r="F12" s="106" t="s">
        <v>22</v>
      </c>
      <c r="G12" s="34"/>
      <c r="H12" s="34"/>
      <c r="I12" s="107" t="s">
        <v>23</v>
      </c>
      <c r="J12" s="108" t="str">
        <f>'Rekapitulace stavby'!AN8</f>
        <v>13. 12. 2021</v>
      </c>
      <c r="K12" s="34"/>
      <c r="L12" s="10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21.75" customHeight="1">
      <c r="A13" s="34"/>
      <c r="B13" s="39"/>
      <c r="C13" s="34"/>
      <c r="D13" s="109" t="s">
        <v>90</v>
      </c>
      <c r="E13" s="34"/>
      <c r="F13" s="110" t="s">
        <v>91</v>
      </c>
      <c r="G13" s="34"/>
      <c r="H13" s="34"/>
      <c r="I13" s="111" t="s">
        <v>92</v>
      </c>
      <c r="J13" s="110" t="s">
        <v>93</v>
      </c>
      <c r="K13" s="34"/>
      <c r="L13" s="10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3" t="s">
        <v>25</v>
      </c>
      <c r="E14" s="34"/>
      <c r="F14" s="34"/>
      <c r="G14" s="34"/>
      <c r="H14" s="34"/>
      <c r="I14" s="107" t="s">
        <v>26</v>
      </c>
      <c r="J14" s="106" t="s">
        <v>27</v>
      </c>
      <c r="K14" s="34"/>
      <c r="L14" s="10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6" t="s">
        <v>28</v>
      </c>
      <c r="F15" s="34"/>
      <c r="G15" s="34"/>
      <c r="H15" s="34"/>
      <c r="I15" s="107" t="s">
        <v>29</v>
      </c>
      <c r="J15" s="106" t="s">
        <v>30</v>
      </c>
      <c r="K15" s="34"/>
      <c r="L15" s="10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04"/>
      <c r="J16" s="34"/>
      <c r="K16" s="34"/>
      <c r="L16" s="10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3" t="s">
        <v>31</v>
      </c>
      <c r="E17" s="34"/>
      <c r="F17" s="34"/>
      <c r="G17" s="34"/>
      <c r="H17" s="34"/>
      <c r="I17" s="107" t="s">
        <v>26</v>
      </c>
      <c r="J17" s="30" t="str">
        <f>'Rekapitulace stavby'!AN13</f>
        <v>Vyplň údaj</v>
      </c>
      <c r="K17" s="34"/>
      <c r="L17" s="10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63" t="str">
        <f>'Rekapitulace stavby'!E14</f>
        <v>Vyplň údaj</v>
      </c>
      <c r="F18" s="364"/>
      <c r="G18" s="364"/>
      <c r="H18" s="364"/>
      <c r="I18" s="107" t="s">
        <v>29</v>
      </c>
      <c r="J18" s="30" t="str">
        <f>'Rekapitulace stavby'!AN14</f>
        <v>Vyplň údaj</v>
      </c>
      <c r="K18" s="34"/>
      <c r="L18" s="10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04"/>
      <c r="J19" s="34"/>
      <c r="K19" s="34"/>
      <c r="L19" s="10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3" t="s">
        <v>33</v>
      </c>
      <c r="E20" s="34"/>
      <c r="F20" s="34"/>
      <c r="G20" s="34"/>
      <c r="H20" s="34"/>
      <c r="I20" s="107" t="s">
        <v>26</v>
      </c>
      <c r="J20" s="106" t="s">
        <v>19</v>
      </c>
      <c r="K20" s="34"/>
      <c r="L20" s="10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6" t="s">
        <v>34</v>
      </c>
      <c r="F21" s="34"/>
      <c r="G21" s="34"/>
      <c r="H21" s="34"/>
      <c r="I21" s="107" t="s">
        <v>29</v>
      </c>
      <c r="J21" s="106" t="s">
        <v>19</v>
      </c>
      <c r="K21" s="34"/>
      <c r="L21" s="10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04"/>
      <c r="J22" s="34"/>
      <c r="K22" s="34"/>
      <c r="L22" s="10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3" t="s">
        <v>36</v>
      </c>
      <c r="E23" s="34"/>
      <c r="F23" s="34"/>
      <c r="G23" s="34"/>
      <c r="H23" s="34"/>
      <c r="I23" s="107" t="s">
        <v>26</v>
      </c>
      <c r="J23" s="106" t="s">
        <v>19</v>
      </c>
      <c r="K23" s="34"/>
      <c r="L23" s="10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6" t="s">
        <v>37</v>
      </c>
      <c r="F24" s="34"/>
      <c r="G24" s="34"/>
      <c r="H24" s="34"/>
      <c r="I24" s="107" t="s">
        <v>29</v>
      </c>
      <c r="J24" s="106" t="s">
        <v>19</v>
      </c>
      <c r="K24" s="34"/>
      <c r="L24" s="10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04"/>
      <c r="J25" s="34"/>
      <c r="K25" s="34"/>
      <c r="L25" s="10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3" t="s">
        <v>38</v>
      </c>
      <c r="E26" s="34"/>
      <c r="F26" s="34"/>
      <c r="G26" s="34"/>
      <c r="H26" s="34"/>
      <c r="I26" s="104"/>
      <c r="J26" s="34"/>
      <c r="K26" s="34"/>
      <c r="L26" s="10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2"/>
      <c r="B27" s="113"/>
      <c r="C27" s="112"/>
      <c r="D27" s="112"/>
      <c r="E27" s="365" t="s">
        <v>19</v>
      </c>
      <c r="F27" s="365"/>
      <c r="G27" s="365"/>
      <c r="H27" s="365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04"/>
      <c r="J28" s="34"/>
      <c r="K28" s="34"/>
      <c r="L28" s="10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6"/>
      <c r="E29" s="116"/>
      <c r="F29" s="116"/>
      <c r="G29" s="116"/>
      <c r="H29" s="116"/>
      <c r="I29" s="117"/>
      <c r="J29" s="116"/>
      <c r="K29" s="116"/>
      <c r="L29" s="10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8" t="s">
        <v>40</v>
      </c>
      <c r="E30" s="34"/>
      <c r="F30" s="34"/>
      <c r="G30" s="34"/>
      <c r="H30" s="34"/>
      <c r="I30" s="104"/>
      <c r="J30" s="119">
        <f>ROUND(J93, 2)</f>
        <v>0</v>
      </c>
      <c r="K30" s="34"/>
      <c r="L30" s="10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6"/>
      <c r="E31" s="116"/>
      <c r="F31" s="116"/>
      <c r="G31" s="116"/>
      <c r="H31" s="116"/>
      <c r="I31" s="117"/>
      <c r="J31" s="116"/>
      <c r="K31" s="116"/>
      <c r="L31" s="10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0" t="s">
        <v>42</v>
      </c>
      <c r="G32" s="34"/>
      <c r="H32" s="34"/>
      <c r="I32" s="121" t="s">
        <v>41</v>
      </c>
      <c r="J32" s="120" t="s">
        <v>43</v>
      </c>
      <c r="K32" s="34"/>
      <c r="L32" s="10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22" t="s">
        <v>44</v>
      </c>
      <c r="E33" s="103" t="s">
        <v>45</v>
      </c>
      <c r="F33" s="123">
        <f>ROUND((SUM(BE93:BE391)),  2)</f>
        <v>0</v>
      </c>
      <c r="G33" s="34"/>
      <c r="H33" s="34"/>
      <c r="I33" s="124">
        <v>0.21</v>
      </c>
      <c r="J33" s="123">
        <f>ROUND(((SUM(BE93:BE391))*I33),  2)</f>
        <v>0</v>
      </c>
      <c r="K33" s="34"/>
      <c r="L33" s="10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3" t="s">
        <v>46</v>
      </c>
      <c r="F34" s="123">
        <f>ROUND((SUM(BF93:BF391)),  2)</f>
        <v>0</v>
      </c>
      <c r="G34" s="34"/>
      <c r="H34" s="34"/>
      <c r="I34" s="124">
        <v>0.15</v>
      </c>
      <c r="J34" s="123">
        <f>ROUND(((SUM(BF93:BF391))*I34),  2)</f>
        <v>0</v>
      </c>
      <c r="K34" s="34"/>
      <c r="L34" s="10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3" t="s">
        <v>47</v>
      </c>
      <c r="F35" s="123">
        <f>ROUND((SUM(BG93:BG391)),  2)</f>
        <v>0</v>
      </c>
      <c r="G35" s="34"/>
      <c r="H35" s="34"/>
      <c r="I35" s="124">
        <v>0.21</v>
      </c>
      <c r="J35" s="123">
        <f>0</f>
        <v>0</v>
      </c>
      <c r="K35" s="34"/>
      <c r="L35" s="10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3" t="s">
        <v>48</v>
      </c>
      <c r="F36" s="123">
        <f>ROUND((SUM(BH93:BH391)),  2)</f>
        <v>0</v>
      </c>
      <c r="G36" s="34"/>
      <c r="H36" s="34"/>
      <c r="I36" s="124">
        <v>0.15</v>
      </c>
      <c r="J36" s="123">
        <f>0</f>
        <v>0</v>
      </c>
      <c r="K36" s="34"/>
      <c r="L36" s="10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3" t="s">
        <v>49</v>
      </c>
      <c r="F37" s="123">
        <f>ROUND((SUM(BI93:BI391)),  2)</f>
        <v>0</v>
      </c>
      <c r="G37" s="34"/>
      <c r="H37" s="34"/>
      <c r="I37" s="124">
        <v>0</v>
      </c>
      <c r="J37" s="123">
        <f>0</f>
        <v>0</v>
      </c>
      <c r="K37" s="34"/>
      <c r="L37" s="10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04"/>
      <c r="J38" s="34"/>
      <c r="K38" s="34"/>
      <c r="L38" s="10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30"/>
      <c r="J39" s="131">
        <f>SUM(J30:J37)</f>
        <v>0</v>
      </c>
      <c r="K39" s="132"/>
      <c r="L39" s="10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" customHeight="1">
      <c r="A44" s="34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94</v>
      </c>
      <c r="D45" s="36"/>
      <c r="E45" s="36"/>
      <c r="F45" s="36"/>
      <c r="G45" s="36"/>
      <c r="H45" s="36"/>
      <c r="I45" s="104"/>
      <c r="J45" s="36"/>
      <c r="K45" s="36"/>
      <c r="L45" s="105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104"/>
      <c r="J46" s="36"/>
      <c r="K46" s="36"/>
      <c r="L46" s="105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104"/>
      <c r="J47" s="36"/>
      <c r="K47" s="36"/>
      <c r="L47" s="105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6" t="str">
        <f>E7</f>
        <v>PŘIPOJENÍ DDM TŘEBÍČ NA MAN</v>
      </c>
      <c r="F48" s="367"/>
      <c r="G48" s="367"/>
      <c r="H48" s="367"/>
      <c r="I48" s="104"/>
      <c r="J48" s="36"/>
      <c r="K48" s="36"/>
      <c r="L48" s="105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87</v>
      </c>
      <c r="D49" s="36"/>
      <c r="E49" s="36"/>
      <c r="F49" s="36"/>
      <c r="G49" s="36"/>
      <c r="H49" s="36"/>
      <c r="I49" s="104"/>
      <c r="J49" s="36"/>
      <c r="K49" s="36"/>
      <c r="L49" s="105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8" t="str">
        <f>E9</f>
        <v>MAN - metropolitní síť (Metropolian Area Network)</v>
      </c>
      <c r="F50" s="368"/>
      <c r="G50" s="368"/>
      <c r="H50" s="368"/>
      <c r="I50" s="104"/>
      <c r="J50" s="36"/>
      <c r="K50" s="36"/>
      <c r="L50" s="105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104"/>
      <c r="J51" s="36"/>
      <c r="K51" s="36"/>
      <c r="L51" s="105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Třebíč, Borovina, T. Bati</v>
      </c>
      <c r="G52" s="36"/>
      <c r="H52" s="36"/>
      <c r="I52" s="107" t="s">
        <v>23</v>
      </c>
      <c r="J52" s="59" t="str">
        <f>IF(J12="","",J12)</f>
        <v>13. 12. 2021</v>
      </c>
      <c r="K52" s="36"/>
      <c r="L52" s="105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104"/>
      <c r="J53" s="36"/>
      <c r="K53" s="36"/>
      <c r="L53" s="105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15" customHeight="1">
      <c r="A54" s="34"/>
      <c r="B54" s="35"/>
      <c r="C54" s="29" t="s">
        <v>25</v>
      </c>
      <c r="D54" s="36"/>
      <c r="E54" s="36"/>
      <c r="F54" s="27" t="str">
        <f>E15</f>
        <v>Město Třebíč, Karlovo nám. 104/55, 674 01 Třebíč</v>
      </c>
      <c r="G54" s="36"/>
      <c r="H54" s="36"/>
      <c r="I54" s="107" t="s">
        <v>33</v>
      </c>
      <c r="J54" s="32" t="str">
        <f>E21</f>
        <v>Ing. Karel Tomek</v>
      </c>
      <c r="K54" s="36"/>
      <c r="L54" s="105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15" customHeight="1">
      <c r="A55" s="34"/>
      <c r="B55" s="35"/>
      <c r="C55" s="29" t="s">
        <v>31</v>
      </c>
      <c r="D55" s="36"/>
      <c r="E55" s="36"/>
      <c r="F55" s="27" t="str">
        <f>IF(E18="","",E18)</f>
        <v>Vyplň údaj</v>
      </c>
      <c r="G55" s="36"/>
      <c r="H55" s="36"/>
      <c r="I55" s="107" t="s">
        <v>36</v>
      </c>
      <c r="J55" s="32" t="str">
        <f>E24</f>
        <v>Ing. Josef Klíma</v>
      </c>
      <c r="K55" s="36"/>
      <c r="L55" s="105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4"/>
      <c r="J56" s="36"/>
      <c r="K56" s="36"/>
      <c r="L56" s="105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9" t="s">
        <v>95</v>
      </c>
      <c r="D57" s="140"/>
      <c r="E57" s="140"/>
      <c r="F57" s="140"/>
      <c r="G57" s="140"/>
      <c r="H57" s="140"/>
      <c r="I57" s="141"/>
      <c r="J57" s="142" t="s">
        <v>96</v>
      </c>
      <c r="K57" s="140"/>
      <c r="L57" s="105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4"/>
      <c r="J58" s="36"/>
      <c r="K58" s="36"/>
      <c r="L58" s="105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43" t="s">
        <v>72</v>
      </c>
      <c r="D59" s="36"/>
      <c r="E59" s="36"/>
      <c r="F59" s="36"/>
      <c r="G59" s="36"/>
      <c r="H59" s="36"/>
      <c r="I59" s="104"/>
      <c r="J59" s="77">
        <f>J93</f>
        <v>0</v>
      </c>
      <c r="K59" s="36"/>
      <c r="L59" s="105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97</v>
      </c>
    </row>
    <row r="60" spans="1:47" s="9" customFormat="1" ht="24.9" customHeight="1">
      <c r="B60" s="144"/>
      <c r="C60" s="145"/>
      <c r="D60" s="146" t="s">
        <v>98</v>
      </c>
      <c r="E60" s="147"/>
      <c r="F60" s="147"/>
      <c r="G60" s="147"/>
      <c r="H60" s="147"/>
      <c r="I60" s="148"/>
      <c r="J60" s="149">
        <f>J94</f>
        <v>0</v>
      </c>
      <c r="K60" s="145"/>
      <c r="L60" s="150"/>
    </row>
    <row r="61" spans="1:47" s="10" customFormat="1" ht="19.95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J95</f>
        <v>0</v>
      </c>
      <c r="K61" s="152"/>
      <c r="L61" s="157"/>
    </row>
    <row r="62" spans="1:47" s="10" customFormat="1" ht="19.95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J108</f>
        <v>0</v>
      </c>
      <c r="K62" s="152"/>
      <c r="L62" s="157"/>
    </row>
    <row r="63" spans="1:47" s="9" customFormat="1" ht="24.9" customHeight="1">
      <c r="B63" s="144"/>
      <c r="C63" s="145"/>
      <c r="D63" s="146" t="s">
        <v>101</v>
      </c>
      <c r="E63" s="147"/>
      <c r="F63" s="147"/>
      <c r="G63" s="147"/>
      <c r="H63" s="147"/>
      <c r="I63" s="148"/>
      <c r="J63" s="149">
        <f>J138</f>
        <v>0</v>
      </c>
      <c r="K63" s="145"/>
      <c r="L63" s="150"/>
    </row>
    <row r="64" spans="1:47" s="10" customFormat="1" ht="19.95" customHeight="1">
      <c r="B64" s="151"/>
      <c r="C64" s="152"/>
      <c r="D64" s="153" t="s">
        <v>102</v>
      </c>
      <c r="E64" s="154"/>
      <c r="F64" s="154"/>
      <c r="G64" s="154"/>
      <c r="H64" s="154"/>
      <c r="I64" s="155"/>
      <c r="J64" s="156">
        <f>J196</f>
        <v>0</v>
      </c>
      <c r="K64" s="152"/>
      <c r="L64" s="157"/>
    </row>
    <row r="65" spans="1:31" s="9" customFormat="1" ht="24.9" customHeight="1">
      <c r="B65" s="144"/>
      <c r="C65" s="145"/>
      <c r="D65" s="146" t="s">
        <v>103</v>
      </c>
      <c r="E65" s="147"/>
      <c r="F65" s="147"/>
      <c r="G65" s="147"/>
      <c r="H65" s="147"/>
      <c r="I65" s="148"/>
      <c r="J65" s="149">
        <f>J206</f>
        <v>0</v>
      </c>
      <c r="K65" s="145"/>
      <c r="L65" s="150"/>
    </row>
    <row r="66" spans="1:31" s="9" customFormat="1" ht="24.9" customHeight="1">
      <c r="B66" s="144"/>
      <c r="C66" s="145"/>
      <c r="D66" s="146" t="s">
        <v>104</v>
      </c>
      <c r="E66" s="147"/>
      <c r="F66" s="147"/>
      <c r="G66" s="147"/>
      <c r="H66" s="147"/>
      <c r="I66" s="148"/>
      <c r="J66" s="149">
        <f>J248</f>
        <v>0</v>
      </c>
      <c r="K66" s="145"/>
      <c r="L66" s="150"/>
    </row>
    <row r="67" spans="1:31" s="9" customFormat="1" ht="24.9" customHeight="1">
      <c r="B67" s="144"/>
      <c r="C67" s="145"/>
      <c r="D67" s="146" t="s">
        <v>105</v>
      </c>
      <c r="E67" s="147"/>
      <c r="F67" s="147"/>
      <c r="G67" s="147"/>
      <c r="H67" s="147"/>
      <c r="I67" s="148"/>
      <c r="J67" s="149">
        <f>J314</f>
        <v>0</v>
      </c>
      <c r="K67" s="145"/>
      <c r="L67" s="150"/>
    </row>
    <row r="68" spans="1:31" s="9" customFormat="1" ht="24.9" customHeight="1">
      <c r="B68" s="144"/>
      <c r="C68" s="145"/>
      <c r="D68" s="146" t="s">
        <v>106</v>
      </c>
      <c r="E68" s="147"/>
      <c r="F68" s="147"/>
      <c r="G68" s="147"/>
      <c r="H68" s="147"/>
      <c r="I68" s="148"/>
      <c r="J68" s="149">
        <f>J341</f>
        <v>0</v>
      </c>
      <c r="K68" s="145"/>
      <c r="L68" s="150"/>
    </row>
    <row r="69" spans="1:31" s="9" customFormat="1" ht="24.9" customHeight="1">
      <c r="B69" s="144"/>
      <c r="C69" s="145"/>
      <c r="D69" s="146" t="s">
        <v>107</v>
      </c>
      <c r="E69" s="147"/>
      <c r="F69" s="147"/>
      <c r="G69" s="147"/>
      <c r="H69" s="147"/>
      <c r="I69" s="148"/>
      <c r="J69" s="149">
        <f>J361</f>
        <v>0</v>
      </c>
      <c r="K69" s="145"/>
      <c r="L69" s="150"/>
    </row>
    <row r="70" spans="1:31" s="10" customFormat="1" ht="19.95" customHeight="1">
      <c r="B70" s="151"/>
      <c r="C70" s="152"/>
      <c r="D70" s="153" t="s">
        <v>108</v>
      </c>
      <c r="E70" s="154"/>
      <c r="F70" s="154"/>
      <c r="G70" s="154"/>
      <c r="H70" s="154"/>
      <c r="I70" s="155"/>
      <c r="J70" s="156">
        <f>J362</f>
        <v>0</v>
      </c>
      <c r="K70" s="152"/>
      <c r="L70" s="157"/>
    </row>
    <row r="71" spans="1:31" s="10" customFormat="1" ht="14.85" customHeight="1">
      <c r="B71" s="151"/>
      <c r="C71" s="152"/>
      <c r="D71" s="153" t="s">
        <v>109</v>
      </c>
      <c r="E71" s="154"/>
      <c r="F71" s="154"/>
      <c r="G71" s="154"/>
      <c r="H71" s="154"/>
      <c r="I71" s="155"/>
      <c r="J71" s="156">
        <f>J372</f>
        <v>0</v>
      </c>
      <c r="K71" s="152"/>
      <c r="L71" s="157"/>
    </row>
    <row r="72" spans="1:31" s="10" customFormat="1" ht="14.85" customHeight="1">
      <c r="B72" s="151"/>
      <c r="C72" s="152"/>
      <c r="D72" s="153" t="s">
        <v>110</v>
      </c>
      <c r="E72" s="154"/>
      <c r="F72" s="154"/>
      <c r="G72" s="154"/>
      <c r="H72" s="154"/>
      <c r="I72" s="155"/>
      <c r="J72" s="156">
        <f>J373</f>
        <v>0</v>
      </c>
      <c r="K72" s="152"/>
      <c r="L72" s="157"/>
    </row>
    <row r="73" spans="1:31" s="10" customFormat="1" ht="14.85" customHeight="1">
      <c r="B73" s="151"/>
      <c r="C73" s="152"/>
      <c r="D73" s="153" t="s">
        <v>111</v>
      </c>
      <c r="E73" s="154"/>
      <c r="F73" s="154"/>
      <c r="G73" s="154"/>
      <c r="H73" s="154"/>
      <c r="I73" s="155"/>
      <c r="J73" s="156">
        <f>J388</f>
        <v>0</v>
      </c>
      <c r="K73" s="152"/>
      <c r="L73" s="157"/>
    </row>
    <row r="74" spans="1:31" s="2" customFormat="1" ht="21.75" customHeight="1">
      <c r="A74" s="34"/>
      <c r="B74" s="35"/>
      <c r="C74" s="36"/>
      <c r="D74" s="36"/>
      <c r="E74" s="36"/>
      <c r="F74" s="36"/>
      <c r="G74" s="36"/>
      <c r="H74" s="36"/>
      <c r="I74" s="104"/>
      <c r="J74" s="36"/>
      <c r="K74" s="36"/>
      <c r="L74" s="105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" customHeight="1">
      <c r="A75" s="34"/>
      <c r="B75" s="47"/>
      <c r="C75" s="48"/>
      <c r="D75" s="48"/>
      <c r="E75" s="48"/>
      <c r="F75" s="48"/>
      <c r="G75" s="48"/>
      <c r="H75" s="48"/>
      <c r="I75" s="135"/>
      <c r="J75" s="48"/>
      <c r="K75" s="48"/>
      <c r="L75" s="105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9" spans="1:31" s="2" customFormat="1" ht="6.9" customHeight="1">
      <c r="A79" s="34"/>
      <c r="B79" s="49"/>
      <c r="C79" s="50"/>
      <c r="D79" s="50"/>
      <c r="E79" s="50"/>
      <c r="F79" s="50"/>
      <c r="G79" s="50"/>
      <c r="H79" s="50"/>
      <c r="I79" s="138"/>
      <c r="J79" s="50"/>
      <c r="K79" s="50"/>
      <c r="L79" s="105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4.9" customHeight="1">
      <c r="A80" s="34"/>
      <c r="B80" s="35"/>
      <c r="C80" s="23" t="s">
        <v>112</v>
      </c>
      <c r="D80" s="36"/>
      <c r="E80" s="36"/>
      <c r="F80" s="36"/>
      <c r="G80" s="36"/>
      <c r="H80" s="36"/>
      <c r="I80" s="104"/>
      <c r="J80" s="36"/>
      <c r="K80" s="36"/>
      <c r="L80" s="105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" customHeight="1">
      <c r="A81" s="34"/>
      <c r="B81" s="35"/>
      <c r="C81" s="36"/>
      <c r="D81" s="36"/>
      <c r="E81" s="36"/>
      <c r="F81" s="36"/>
      <c r="G81" s="36"/>
      <c r="H81" s="36"/>
      <c r="I81" s="104"/>
      <c r="J81" s="36"/>
      <c r="K81" s="36"/>
      <c r="L81" s="10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16</v>
      </c>
      <c r="D82" s="36"/>
      <c r="E82" s="36"/>
      <c r="F82" s="36"/>
      <c r="G82" s="36"/>
      <c r="H82" s="36"/>
      <c r="I82" s="104"/>
      <c r="J82" s="36"/>
      <c r="K82" s="36"/>
      <c r="L82" s="10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6"/>
      <c r="D83" s="36"/>
      <c r="E83" s="366" t="str">
        <f>E7</f>
        <v>PŘIPOJENÍ DDM TŘEBÍČ NA MAN</v>
      </c>
      <c r="F83" s="367"/>
      <c r="G83" s="367"/>
      <c r="H83" s="367"/>
      <c r="I83" s="104"/>
      <c r="J83" s="36"/>
      <c r="K83" s="36"/>
      <c r="L83" s="10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87</v>
      </c>
      <c r="D84" s="36"/>
      <c r="E84" s="36"/>
      <c r="F84" s="36"/>
      <c r="G84" s="36"/>
      <c r="H84" s="36"/>
      <c r="I84" s="104"/>
      <c r="J84" s="36"/>
      <c r="K84" s="36"/>
      <c r="L84" s="10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6"/>
      <c r="D85" s="36"/>
      <c r="E85" s="338" t="str">
        <f>E9</f>
        <v>MAN - metropolitní síť (Metropolian Area Network)</v>
      </c>
      <c r="F85" s="368"/>
      <c r="G85" s="368"/>
      <c r="H85" s="368"/>
      <c r="I85" s="104"/>
      <c r="J85" s="36"/>
      <c r="K85" s="36"/>
      <c r="L85" s="105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104"/>
      <c r="J86" s="36"/>
      <c r="K86" s="36"/>
      <c r="L86" s="105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6"/>
      <c r="E87" s="36"/>
      <c r="F87" s="27" t="str">
        <f>F12</f>
        <v>Třebíč, Borovina, T. Bati</v>
      </c>
      <c r="G87" s="36"/>
      <c r="H87" s="36"/>
      <c r="I87" s="107" t="s">
        <v>23</v>
      </c>
      <c r="J87" s="59" t="str">
        <f>IF(J12="","",J12)</f>
        <v>13. 12. 2021</v>
      </c>
      <c r="K87" s="36"/>
      <c r="L87" s="105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04"/>
      <c r="J88" s="36"/>
      <c r="K88" s="36"/>
      <c r="L88" s="105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15" customHeight="1">
      <c r="A89" s="34"/>
      <c r="B89" s="35"/>
      <c r="C89" s="29" t="s">
        <v>25</v>
      </c>
      <c r="D89" s="36"/>
      <c r="E89" s="36"/>
      <c r="F89" s="27" t="str">
        <f>E15</f>
        <v>Město Třebíč, Karlovo nám. 104/55, 674 01 Třebíč</v>
      </c>
      <c r="G89" s="36"/>
      <c r="H89" s="36"/>
      <c r="I89" s="107" t="s">
        <v>33</v>
      </c>
      <c r="J89" s="32" t="str">
        <f>E21</f>
        <v>Ing. Karel Tomek</v>
      </c>
      <c r="K89" s="36"/>
      <c r="L89" s="105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15" customHeight="1">
      <c r="A90" s="34"/>
      <c r="B90" s="35"/>
      <c r="C90" s="29" t="s">
        <v>31</v>
      </c>
      <c r="D90" s="36"/>
      <c r="E90" s="36"/>
      <c r="F90" s="27" t="str">
        <f>IF(E18="","",E18)</f>
        <v>Vyplň údaj</v>
      </c>
      <c r="G90" s="36"/>
      <c r="H90" s="36"/>
      <c r="I90" s="107" t="s">
        <v>36</v>
      </c>
      <c r="J90" s="32" t="str">
        <f>E24</f>
        <v>Ing. Josef Klíma</v>
      </c>
      <c r="K90" s="36"/>
      <c r="L90" s="105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104"/>
      <c r="J91" s="36"/>
      <c r="K91" s="36"/>
      <c r="L91" s="105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58"/>
      <c r="B92" s="159"/>
      <c r="C92" s="160" t="s">
        <v>113</v>
      </c>
      <c r="D92" s="161" t="s">
        <v>59</v>
      </c>
      <c r="E92" s="161" t="s">
        <v>55</v>
      </c>
      <c r="F92" s="161" t="s">
        <v>56</v>
      </c>
      <c r="G92" s="161" t="s">
        <v>114</v>
      </c>
      <c r="H92" s="161" t="s">
        <v>115</v>
      </c>
      <c r="I92" s="162" t="s">
        <v>116</v>
      </c>
      <c r="J92" s="161" t="s">
        <v>96</v>
      </c>
      <c r="K92" s="163" t="s">
        <v>117</v>
      </c>
      <c r="L92" s="164"/>
      <c r="M92" s="68" t="s">
        <v>19</v>
      </c>
      <c r="N92" s="69" t="s">
        <v>44</v>
      </c>
      <c r="O92" s="69" t="s">
        <v>118</v>
      </c>
      <c r="P92" s="69" t="s">
        <v>119</v>
      </c>
      <c r="Q92" s="69" t="s">
        <v>120</v>
      </c>
      <c r="R92" s="69" t="s">
        <v>121</v>
      </c>
      <c r="S92" s="69" t="s">
        <v>122</v>
      </c>
      <c r="T92" s="70" t="s">
        <v>123</v>
      </c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</row>
    <row r="93" spans="1:65" s="2" customFormat="1" ht="22.8" customHeight="1">
      <c r="A93" s="34"/>
      <c r="B93" s="35"/>
      <c r="C93" s="75" t="s">
        <v>124</v>
      </c>
      <c r="D93" s="36"/>
      <c r="E93" s="36"/>
      <c r="F93" s="36"/>
      <c r="G93" s="36"/>
      <c r="H93" s="36"/>
      <c r="I93" s="104"/>
      <c r="J93" s="165">
        <f>BK93</f>
        <v>0</v>
      </c>
      <c r="K93" s="36"/>
      <c r="L93" s="39"/>
      <c r="M93" s="71"/>
      <c r="N93" s="166"/>
      <c r="O93" s="72"/>
      <c r="P93" s="167">
        <f>P94+P138+P206+P248+P314+P341+P361</f>
        <v>0</v>
      </c>
      <c r="Q93" s="72"/>
      <c r="R93" s="167">
        <f>R94+R138+R206+R248+R314+R341+R361</f>
        <v>173.71858265000003</v>
      </c>
      <c r="S93" s="72"/>
      <c r="T93" s="168">
        <f>T94+T138+T206+T248+T314+T341+T361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73</v>
      </c>
      <c r="AU93" s="17" t="s">
        <v>97</v>
      </c>
      <c r="BK93" s="169">
        <f>BK94+BK138+BK206+BK248+BK314+BK341+BK361</f>
        <v>0</v>
      </c>
    </row>
    <row r="94" spans="1:65" s="12" customFormat="1" ht="25.95" customHeight="1">
      <c r="B94" s="170"/>
      <c r="C94" s="171"/>
      <c r="D94" s="172" t="s">
        <v>73</v>
      </c>
      <c r="E94" s="173" t="s">
        <v>125</v>
      </c>
      <c r="F94" s="173" t="s">
        <v>126</v>
      </c>
      <c r="G94" s="171"/>
      <c r="H94" s="171"/>
      <c r="I94" s="174"/>
      <c r="J94" s="175">
        <f>BK94</f>
        <v>0</v>
      </c>
      <c r="K94" s="171"/>
      <c r="L94" s="176"/>
      <c r="M94" s="177"/>
      <c r="N94" s="178"/>
      <c r="O94" s="178"/>
      <c r="P94" s="179">
        <f>P95+P108</f>
        <v>0</v>
      </c>
      <c r="Q94" s="178"/>
      <c r="R94" s="179">
        <f>R95+R108</f>
        <v>3.5784000000000002</v>
      </c>
      <c r="S94" s="178"/>
      <c r="T94" s="180">
        <f>T95+T108</f>
        <v>0</v>
      </c>
      <c r="AR94" s="181" t="s">
        <v>85</v>
      </c>
      <c r="AT94" s="182" t="s">
        <v>73</v>
      </c>
      <c r="AU94" s="182" t="s">
        <v>74</v>
      </c>
      <c r="AY94" s="181" t="s">
        <v>127</v>
      </c>
      <c r="BK94" s="183">
        <f>BK95+BK108</f>
        <v>0</v>
      </c>
    </row>
    <row r="95" spans="1:65" s="12" customFormat="1" ht="22.8" customHeight="1">
      <c r="B95" s="170"/>
      <c r="C95" s="171"/>
      <c r="D95" s="172" t="s">
        <v>73</v>
      </c>
      <c r="E95" s="184" t="s">
        <v>128</v>
      </c>
      <c r="F95" s="184" t="s">
        <v>129</v>
      </c>
      <c r="G95" s="171"/>
      <c r="H95" s="171"/>
      <c r="I95" s="174"/>
      <c r="J95" s="185">
        <f>BK95</f>
        <v>0</v>
      </c>
      <c r="K95" s="171"/>
      <c r="L95" s="176"/>
      <c r="M95" s="177"/>
      <c r="N95" s="178"/>
      <c r="O95" s="178"/>
      <c r="P95" s="179">
        <f>SUM(P96:P107)</f>
        <v>0</v>
      </c>
      <c r="Q95" s="178"/>
      <c r="R95" s="179">
        <f>SUM(R96:R107)</f>
        <v>0</v>
      </c>
      <c r="S95" s="178"/>
      <c r="T95" s="180">
        <f>SUM(T96:T107)</f>
        <v>0</v>
      </c>
      <c r="AR95" s="181" t="s">
        <v>85</v>
      </c>
      <c r="AT95" s="182" t="s">
        <v>73</v>
      </c>
      <c r="AU95" s="182" t="s">
        <v>82</v>
      </c>
      <c r="AY95" s="181" t="s">
        <v>127</v>
      </c>
      <c r="BK95" s="183">
        <f>SUM(BK96:BK107)</f>
        <v>0</v>
      </c>
    </row>
    <row r="96" spans="1:65" s="2" customFormat="1" ht="21.75" customHeight="1">
      <c r="A96" s="34"/>
      <c r="B96" s="35"/>
      <c r="C96" s="186" t="s">
        <v>130</v>
      </c>
      <c r="D96" s="186" t="s">
        <v>131</v>
      </c>
      <c r="E96" s="187" t="s">
        <v>132</v>
      </c>
      <c r="F96" s="188" t="s">
        <v>133</v>
      </c>
      <c r="G96" s="189" t="s">
        <v>134</v>
      </c>
      <c r="H96" s="190">
        <v>8</v>
      </c>
      <c r="I96" s="191"/>
      <c r="J96" s="192">
        <f>ROUND(I96*H96,2)</f>
        <v>0</v>
      </c>
      <c r="K96" s="188" t="s">
        <v>19</v>
      </c>
      <c r="L96" s="39"/>
      <c r="M96" s="193" t="s">
        <v>19</v>
      </c>
      <c r="N96" s="194" t="s">
        <v>45</v>
      </c>
      <c r="O96" s="64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97" t="s">
        <v>135</v>
      </c>
      <c r="AT96" s="197" t="s">
        <v>131</v>
      </c>
      <c r="AU96" s="197" t="s">
        <v>85</v>
      </c>
      <c r="AY96" s="17" t="s">
        <v>127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7" t="s">
        <v>82</v>
      </c>
      <c r="BK96" s="198">
        <f>ROUND(I96*H96,2)</f>
        <v>0</v>
      </c>
      <c r="BL96" s="17" t="s">
        <v>135</v>
      </c>
      <c r="BM96" s="197" t="s">
        <v>136</v>
      </c>
    </row>
    <row r="97" spans="1:65" s="2" customFormat="1" ht="19.2">
      <c r="A97" s="34"/>
      <c r="B97" s="35"/>
      <c r="C97" s="36"/>
      <c r="D97" s="199" t="s">
        <v>137</v>
      </c>
      <c r="E97" s="36"/>
      <c r="F97" s="200" t="s">
        <v>133</v>
      </c>
      <c r="G97" s="36"/>
      <c r="H97" s="36"/>
      <c r="I97" s="104"/>
      <c r="J97" s="36"/>
      <c r="K97" s="36"/>
      <c r="L97" s="39"/>
      <c r="M97" s="201"/>
      <c r="N97" s="202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137</v>
      </c>
      <c r="AU97" s="17" t="s">
        <v>85</v>
      </c>
    </row>
    <row r="98" spans="1:65" s="2" customFormat="1" ht="21.75" customHeight="1">
      <c r="A98" s="34"/>
      <c r="B98" s="35"/>
      <c r="C98" s="186" t="s">
        <v>7</v>
      </c>
      <c r="D98" s="186" t="s">
        <v>131</v>
      </c>
      <c r="E98" s="187" t="s">
        <v>138</v>
      </c>
      <c r="F98" s="188" t="s">
        <v>133</v>
      </c>
      <c r="G98" s="189" t="s">
        <v>134</v>
      </c>
      <c r="H98" s="190">
        <v>8</v>
      </c>
      <c r="I98" s="191"/>
      <c r="J98" s="192">
        <f>ROUND(I98*H98,2)</f>
        <v>0</v>
      </c>
      <c r="K98" s="188" t="s">
        <v>19</v>
      </c>
      <c r="L98" s="39"/>
      <c r="M98" s="193" t="s">
        <v>19</v>
      </c>
      <c r="N98" s="194" t="s">
        <v>45</v>
      </c>
      <c r="O98" s="64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97" t="s">
        <v>135</v>
      </c>
      <c r="AT98" s="197" t="s">
        <v>131</v>
      </c>
      <c r="AU98" s="197" t="s">
        <v>85</v>
      </c>
      <c r="AY98" s="17" t="s">
        <v>127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7" t="s">
        <v>82</v>
      </c>
      <c r="BK98" s="198">
        <f>ROUND(I98*H98,2)</f>
        <v>0</v>
      </c>
      <c r="BL98" s="17" t="s">
        <v>135</v>
      </c>
      <c r="BM98" s="197" t="s">
        <v>139</v>
      </c>
    </row>
    <row r="99" spans="1:65" s="2" customFormat="1" ht="19.2">
      <c r="A99" s="34"/>
      <c r="B99" s="35"/>
      <c r="C99" s="36"/>
      <c r="D99" s="199" t="s">
        <v>137</v>
      </c>
      <c r="E99" s="36"/>
      <c r="F99" s="200" t="s">
        <v>140</v>
      </c>
      <c r="G99" s="36"/>
      <c r="H99" s="36"/>
      <c r="I99" s="104"/>
      <c r="J99" s="36"/>
      <c r="K99" s="36"/>
      <c r="L99" s="39"/>
      <c r="M99" s="201"/>
      <c r="N99" s="202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137</v>
      </c>
      <c r="AU99" s="17" t="s">
        <v>85</v>
      </c>
    </row>
    <row r="100" spans="1:65" s="2" customFormat="1" ht="16.5" customHeight="1">
      <c r="A100" s="34"/>
      <c r="B100" s="35"/>
      <c r="C100" s="186" t="s">
        <v>141</v>
      </c>
      <c r="D100" s="186" t="s">
        <v>131</v>
      </c>
      <c r="E100" s="187" t="s">
        <v>142</v>
      </c>
      <c r="F100" s="188" t="s">
        <v>143</v>
      </c>
      <c r="G100" s="189" t="s">
        <v>144</v>
      </c>
      <c r="H100" s="203"/>
      <c r="I100" s="191"/>
      <c r="J100" s="192">
        <f>ROUND(I100*H100,2)</f>
        <v>0</v>
      </c>
      <c r="K100" s="188" t="s">
        <v>19</v>
      </c>
      <c r="L100" s="39"/>
      <c r="M100" s="193" t="s">
        <v>19</v>
      </c>
      <c r="N100" s="194" t="s">
        <v>45</v>
      </c>
      <c r="O100" s="64"/>
      <c r="P100" s="195">
        <f>O100*H100</f>
        <v>0</v>
      </c>
      <c r="Q100" s="195">
        <v>0</v>
      </c>
      <c r="R100" s="195">
        <f>Q100*H100</f>
        <v>0</v>
      </c>
      <c r="S100" s="195">
        <v>0</v>
      </c>
      <c r="T100" s="196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97" t="s">
        <v>135</v>
      </c>
      <c r="AT100" s="197" t="s">
        <v>131</v>
      </c>
      <c r="AU100" s="197" t="s">
        <v>85</v>
      </c>
      <c r="AY100" s="17" t="s">
        <v>127</v>
      </c>
      <c r="BE100" s="198">
        <f>IF(N100="základní",J100,0)</f>
        <v>0</v>
      </c>
      <c r="BF100" s="198">
        <f>IF(N100="snížená",J100,0)</f>
        <v>0</v>
      </c>
      <c r="BG100" s="198">
        <f>IF(N100="zákl. přenesená",J100,0)</f>
        <v>0</v>
      </c>
      <c r="BH100" s="198">
        <f>IF(N100="sníž. přenesená",J100,0)</f>
        <v>0</v>
      </c>
      <c r="BI100" s="198">
        <f>IF(N100="nulová",J100,0)</f>
        <v>0</v>
      </c>
      <c r="BJ100" s="17" t="s">
        <v>82</v>
      </c>
      <c r="BK100" s="198">
        <f>ROUND(I100*H100,2)</f>
        <v>0</v>
      </c>
      <c r="BL100" s="17" t="s">
        <v>135</v>
      </c>
      <c r="BM100" s="197" t="s">
        <v>145</v>
      </c>
    </row>
    <row r="101" spans="1:65" s="2" customFormat="1" ht="10.199999999999999">
      <c r="A101" s="34"/>
      <c r="B101" s="35"/>
      <c r="C101" s="36"/>
      <c r="D101" s="199" t="s">
        <v>137</v>
      </c>
      <c r="E101" s="36"/>
      <c r="F101" s="200" t="s">
        <v>143</v>
      </c>
      <c r="G101" s="36"/>
      <c r="H101" s="36"/>
      <c r="I101" s="104"/>
      <c r="J101" s="36"/>
      <c r="K101" s="36"/>
      <c r="L101" s="39"/>
      <c r="M101" s="201"/>
      <c r="N101" s="202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137</v>
      </c>
      <c r="AU101" s="17" t="s">
        <v>85</v>
      </c>
    </row>
    <row r="102" spans="1:65" s="2" customFormat="1" ht="28.8">
      <c r="A102" s="34"/>
      <c r="B102" s="35"/>
      <c r="C102" s="36"/>
      <c r="D102" s="199" t="s">
        <v>146</v>
      </c>
      <c r="E102" s="36"/>
      <c r="F102" s="204" t="s">
        <v>147</v>
      </c>
      <c r="G102" s="36"/>
      <c r="H102" s="36"/>
      <c r="I102" s="104"/>
      <c r="J102" s="36"/>
      <c r="K102" s="36"/>
      <c r="L102" s="39"/>
      <c r="M102" s="201"/>
      <c r="N102" s="202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146</v>
      </c>
      <c r="AU102" s="17" t="s">
        <v>85</v>
      </c>
    </row>
    <row r="103" spans="1:65" s="2" customFormat="1" ht="16.5" customHeight="1">
      <c r="A103" s="34"/>
      <c r="B103" s="35"/>
      <c r="C103" s="186" t="s">
        <v>148</v>
      </c>
      <c r="D103" s="186" t="s">
        <v>131</v>
      </c>
      <c r="E103" s="187" t="s">
        <v>149</v>
      </c>
      <c r="F103" s="188" t="s">
        <v>150</v>
      </c>
      <c r="G103" s="189" t="s">
        <v>144</v>
      </c>
      <c r="H103" s="203"/>
      <c r="I103" s="191"/>
      <c r="J103" s="192">
        <f>ROUND(I103*H103,2)</f>
        <v>0</v>
      </c>
      <c r="K103" s="188" t="s">
        <v>19</v>
      </c>
      <c r="L103" s="39"/>
      <c r="M103" s="193" t="s">
        <v>19</v>
      </c>
      <c r="N103" s="194" t="s">
        <v>45</v>
      </c>
      <c r="O103" s="64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97" t="s">
        <v>135</v>
      </c>
      <c r="AT103" s="197" t="s">
        <v>131</v>
      </c>
      <c r="AU103" s="197" t="s">
        <v>85</v>
      </c>
      <c r="AY103" s="17" t="s">
        <v>127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7" t="s">
        <v>82</v>
      </c>
      <c r="BK103" s="198">
        <f>ROUND(I103*H103,2)</f>
        <v>0</v>
      </c>
      <c r="BL103" s="17" t="s">
        <v>135</v>
      </c>
      <c r="BM103" s="197" t="s">
        <v>151</v>
      </c>
    </row>
    <row r="104" spans="1:65" s="2" customFormat="1" ht="10.199999999999999">
      <c r="A104" s="34"/>
      <c r="B104" s="35"/>
      <c r="C104" s="36"/>
      <c r="D104" s="199" t="s">
        <v>137</v>
      </c>
      <c r="E104" s="36"/>
      <c r="F104" s="200" t="s">
        <v>150</v>
      </c>
      <c r="G104" s="36"/>
      <c r="H104" s="36"/>
      <c r="I104" s="104"/>
      <c r="J104" s="36"/>
      <c r="K104" s="36"/>
      <c r="L104" s="39"/>
      <c r="M104" s="201"/>
      <c r="N104" s="202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137</v>
      </c>
      <c r="AU104" s="17" t="s">
        <v>85</v>
      </c>
    </row>
    <row r="105" spans="1:65" s="2" customFormat="1" ht="19.2">
      <c r="A105" s="34"/>
      <c r="B105" s="35"/>
      <c r="C105" s="36"/>
      <c r="D105" s="199" t="s">
        <v>146</v>
      </c>
      <c r="E105" s="36"/>
      <c r="F105" s="204" t="s">
        <v>152</v>
      </c>
      <c r="G105" s="36"/>
      <c r="H105" s="36"/>
      <c r="I105" s="104"/>
      <c r="J105" s="36"/>
      <c r="K105" s="36"/>
      <c r="L105" s="39"/>
      <c r="M105" s="201"/>
      <c r="N105" s="202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146</v>
      </c>
      <c r="AU105" s="17" t="s">
        <v>85</v>
      </c>
    </row>
    <row r="106" spans="1:65" s="2" customFormat="1" ht="16.5" customHeight="1">
      <c r="A106" s="34"/>
      <c r="B106" s="35"/>
      <c r="C106" s="186" t="s">
        <v>153</v>
      </c>
      <c r="D106" s="186" t="s">
        <v>131</v>
      </c>
      <c r="E106" s="187" t="s">
        <v>154</v>
      </c>
      <c r="F106" s="188" t="s">
        <v>155</v>
      </c>
      <c r="G106" s="189" t="s">
        <v>144</v>
      </c>
      <c r="H106" s="203"/>
      <c r="I106" s="191"/>
      <c r="J106" s="192">
        <f>ROUND(I106*H106,2)</f>
        <v>0</v>
      </c>
      <c r="K106" s="188" t="s">
        <v>19</v>
      </c>
      <c r="L106" s="39"/>
      <c r="M106" s="193" t="s">
        <v>19</v>
      </c>
      <c r="N106" s="194" t="s">
        <v>45</v>
      </c>
      <c r="O106" s="64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97" t="s">
        <v>135</v>
      </c>
      <c r="AT106" s="197" t="s">
        <v>131</v>
      </c>
      <c r="AU106" s="197" t="s">
        <v>85</v>
      </c>
      <c r="AY106" s="17" t="s">
        <v>127</v>
      </c>
      <c r="BE106" s="198">
        <f>IF(N106="základní",J106,0)</f>
        <v>0</v>
      </c>
      <c r="BF106" s="198">
        <f>IF(N106="snížená",J106,0)</f>
        <v>0</v>
      </c>
      <c r="BG106" s="198">
        <f>IF(N106="zákl. přenesená",J106,0)</f>
        <v>0</v>
      </c>
      <c r="BH106" s="198">
        <f>IF(N106="sníž. přenesená",J106,0)</f>
        <v>0</v>
      </c>
      <c r="BI106" s="198">
        <f>IF(N106="nulová",J106,0)</f>
        <v>0</v>
      </c>
      <c r="BJ106" s="17" t="s">
        <v>82</v>
      </c>
      <c r="BK106" s="198">
        <f>ROUND(I106*H106,2)</f>
        <v>0</v>
      </c>
      <c r="BL106" s="17" t="s">
        <v>135</v>
      </c>
      <c r="BM106" s="197" t="s">
        <v>156</v>
      </c>
    </row>
    <row r="107" spans="1:65" s="2" customFormat="1" ht="10.199999999999999">
      <c r="A107" s="34"/>
      <c r="B107" s="35"/>
      <c r="C107" s="36"/>
      <c r="D107" s="199" t="s">
        <v>137</v>
      </c>
      <c r="E107" s="36"/>
      <c r="F107" s="200" t="s">
        <v>155</v>
      </c>
      <c r="G107" s="36"/>
      <c r="H107" s="36"/>
      <c r="I107" s="104"/>
      <c r="J107" s="36"/>
      <c r="K107" s="36"/>
      <c r="L107" s="39"/>
      <c r="M107" s="201"/>
      <c r="N107" s="202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137</v>
      </c>
      <c r="AU107" s="17" t="s">
        <v>85</v>
      </c>
    </row>
    <row r="108" spans="1:65" s="12" customFormat="1" ht="22.8" customHeight="1">
      <c r="B108" s="170"/>
      <c r="C108" s="171"/>
      <c r="D108" s="172" t="s">
        <v>73</v>
      </c>
      <c r="E108" s="184" t="s">
        <v>157</v>
      </c>
      <c r="F108" s="184" t="s">
        <v>158</v>
      </c>
      <c r="G108" s="171"/>
      <c r="H108" s="171"/>
      <c r="I108" s="174"/>
      <c r="J108" s="185">
        <f>BK108</f>
        <v>0</v>
      </c>
      <c r="K108" s="171"/>
      <c r="L108" s="176"/>
      <c r="M108" s="177"/>
      <c r="N108" s="178"/>
      <c r="O108" s="178"/>
      <c r="P108" s="179">
        <f>SUM(P109:P137)</f>
        <v>0</v>
      </c>
      <c r="Q108" s="178"/>
      <c r="R108" s="179">
        <f>SUM(R109:R137)</f>
        <v>3.5784000000000002</v>
      </c>
      <c r="S108" s="178"/>
      <c r="T108" s="180">
        <f>SUM(T109:T137)</f>
        <v>0</v>
      </c>
      <c r="AR108" s="181" t="s">
        <v>85</v>
      </c>
      <c r="AT108" s="182" t="s">
        <v>73</v>
      </c>
      <c r="AU108" s="182" t="s">
        <v>82</v>
      </c>
      <c r="AY108" s="181" t="s">
        <v>127</v>
      </c>
      <c r="BK108" s="183">
        <f>SUM(BK109:BK137)</f>
        <v>0</v>
      </c>
    </row>
    <row r="109" spans="1:65" s="2" customFormat="1" ht="21.75" customHeight="1">
      <c r="A109" s="34"/>
      <c r="B109" s="35"/>
      <c r="C109" s="186" t="s">
        <v>82</v>
      </c>
      <c r="D109" s="186" t="s">
        <v>131</v>
      </c>
      <c r="E109" s="187" t="s">
        <v>159</v>
      </c>
      <c r="F109" s="188" t="s">
        <v>160</v>
      </c>
      <c r="G109" s="189" t="s">
        <v>134</v>
      </c>
      <c r="H109" s="190">
        <v>140</v>
      </c>
      <c r="I109" s="191"/>
      <c r="J109" s="192">
        <f>ROUND(I109*H109,2)</f>
        <v>0</v>
      </c>
      <c r="K109" s="188" t="s">
        <v>161</v>
      </c>
      <c r="L109" s="39"/>
      <c r="M109" s="193" t="s">
        <v>19</v>
      </c>
      <c r="N109" s="194" t="s">
        <v>45</v>
      </c>
      <c r="O109" s="64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97" t="s">
        <v>135</v>
      </c>
      <c r="AT109" s="197" t="s">
        <v>131</v>
      </c>
      <c r="AU109" s="197" t="s">
        <v>85</v>
      </c>
      <c r="AY109" s="17" t="s">
        <v>127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7" t="s">
        <v>82</v>
      </c>
      <c r="BK109" s="198">
        <f>ROUND(I109*H109,2)</f>
        <v>0</v>
      </c>
      <c r="BL109" s="17" t="s">
        <v>135</v>
      </c>
      <c r="BM109" s="197" t="s">
        <v>162</v>
      </c>
    </row>
    <row r="110" spans="1:65" s="2" customFormat="1" ht="19.2">
      <c r="A110" s="34"/>
      <c r="B110" s="35"/>
      <c r="C110" s="36"/>
      <c r="D110" s="199" t="s">
        <v>137</v>
      </c>
      <c r="E110" s="36"/>
      <c r="F110" s="200" t="s">
        <v>160</v>
      </c>
      <c r="G110" s="36"/>
      <c r="H110" s="36"/>
      <c r="I110" s="104"/>
      <c r="J110" s="36"/>
      <c r="K110" s="36"/>
      <c r="L110" s="39"/>
      <c r="M110" s="201"/>
      <c r="N110" s="202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137</v>
      </c>
      <c r="AU110" s="17" t="s">
        <v>85</v>
      </c>
    </row>
    <row r="111" spans="1:65" s="2" customFormat="1" ht="24" customHeight="1">
      <c r="A111" s="34"/>
      <c r="B111" s="35"/>
      <c r="C111" s="205" t="s">
        <v>163</v>
      </c>
      <c r="D111" s="205" t="s">
        <v>164</v>
      </c>
      <c r="E111" s="206" t="s">
        <v>165</v>
      </c>
      <c r="F111" s="207" t="s">
        <v>166</v>
      </c>
      <c r="G111" s="208" t="s">
        <v>134</v>
      </c>
      <c r="H111" s="209">
        <v>140</v>
      </c>
      <c r="I111" s="210"/>
      <c r="J111" s="211">
        <f>ROUND(I111*H111,2)</f>
        <v>0</v>
      </c>
      <c r="K111" s="207" t="s">
        <v>19</v>
      </c>
      <c r="L111" s="212"/>
      <c r="M111" s="213" t="s">
        <v>19</v>
      </c>
      <c r="N111" s="214" t="s">
        <v>45</v>
      </c>
      <c r="O111" s="64"/>
      <c r="P111" s="195">
        <f>O111*H111</f>
        <v>0</v>
      </c>
      <c r="Q111" s="195">
        <v>4.4999999999999997E-3</v>
      </c>
      <c r="R111" s="195">
        <f>Q111*H111</f>
        <v>0.63</v>
      </c>
      <c r="S111" s="195">
        <v>0</v>
      </c>
      <c r="T111" s="196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97" t="s">
        <v>167</v>
      </c>
      <c r="AT111" s="197" t="s">
        <v>164</v>
      </c>
      <c r="AU111" s="197" t="s">
        <v>85</v>
      </c>
      <c r="AY111" s="17" t="s">
        <v>127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7" t="s">
        <v>82</v>
      </c>
      <c r="BK111" s="198">
        <f>ROUND(I111*H111,2)</f>
        <v>0</v>
      </c>
      <c r="BL111" s="17" t="s">
        <v>135</v>
      </c>
      <c r="BM111" s="197" t="s">
        <v>168</v>
      </c>
    </row>
    <row r="112" spans="1:65" s="2" customFormat="1" ht="10.199999999999999">
      <c r="A112" s="34"/>
      <c r="B112" s="35"/>
      <c r="C112" s="36"/>
      <c r="D112" s="199" t="s">
        <v>137</v>
      </c>
      <c r="E112" s="36"/>
      <c r="F112" s="200" t="s">
        <v>166</v>
      </c>
      <c r="G112" s="36"/>
      <c r="H112" s="36"/>
      <c r="I112" s="104"/>
      <c r="J112" s="36"/>
      <c r="K112" s="36"/>
      <c r="L112" s="39"/>
      <c r="M112" s="201"/>
      <c r="N112" s="202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137</v>
      </c>
      <c r="AU112" s="17" t="s">
        <v>85</v>
      </c>
    </row>
    <row r="113" spans="1:65" s="13" customFormat="1" ht="10.199999999999999">
      <c r="B113" s="215"/>
      <c r="C113" s="216"/>
      <c r="D113" s="199" t="s">
        <v>169</v>
      </c>
      <c r="E113" s="217" t="s">
        <v>19</v>
      </c>
      <c r="F113" s="218" t="s">
        <v>170</v>
      </c>
      <c r="G113" s="216"/>
      <c r="H113" s="219">
        <v>140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169</v>
      </c>
      <c r="AU113" s="225" t="s">
        <v>85</v>
      </c>
      <c r="AV113" s="13" t="s">
        <v>85</v>
      </c>
      <c r="AW113" s="13" t="s">
        <v>35</v>
      </c>
      <c r="AX113" s="13" t="s">
        <v>82</v>
      </c>
      <c r="AY113" s="225" t="s">
        <v>127</v>
      </c>
    </row>
    <row r="114" spans="1:65" s="2" customFormat="1" ht="16.5" customHeight="1">
      <c r="A114" s="34"/>
      <c r="B114" s="35"/>
      <c r="C114" s="205" t="s">
        <v>171</v>
      </c>
      <c r="D114" s="205" t="s">
        <v>164</v>
      </c>
      <c r="E114" s="206" t="s">
        <v>172</v>
      </c>
      <c r="F114" s="207" t="s">
        <v>173</v>
      </c>
      <c r="G114" s="208" t="s">
        <v>174</v>
      </c>
      <c r="H114" s="209">
        <v>130</v>
      </c>
      <c r="I114" s="210"/>
      <c r="J114" s="211">
        <f>ROUND(I114*H114,2)</f>
        <v>0</v>
      </c>
      <c r="K114" s="207" t="s">
        <v>19</v>
      </c>
      <c r="L114" s="212"/>
      <c r="M114" s="213" t="s">
        <v>19</v>
      </c>
      <c r="N114" s="214" t="s">
        <v>45</v>
      </c>
      <c r="O114" s="64"/>
      <c r="P114" s="195">
        <f>O114*H114</f>
        <v>0</v>
      </c>
      <c r="Q114" s="195">
        <v>4.4999999999999997E-3</v>
      </c>
      <c r="R114" s="195">
        <f>Q114*H114</f>
        <v>0.58499999999999996</v>
      </c>
      <c r="S114" s="195">
        <v>0</v>
      </c>
      <c r="T114" s="196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7" t="s">
        <v>167</v>
      </c>
      <c r="AT114" s="197" t="s">
        <v>164</v>
      </c>
      <c r="AU114" s="197" t="s">
        <v>85</v>
      </c>
      <c r="AY114" s="17" t="s">
        <v>127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7" t="s">
        <v>82</v>
      </c>
      <c r="BK114" s="198">
        <f>ROUND(I114*H114,2)</f>
        <v>0</v>
      </c>
      <c r="BL114" s="17" t="s">
        <v>135</v>
      </c>
      <c r="BM114" s="197" t="s">
        <v>175</v>
      </c>
    </row>
    <row r="115" spans="1:65" s="2" customFormat="1" ht="10.199999999999999">
      <c r="A115" s="34"/>
      <c r="B115" s="35"/>
      <c r="C115" s="36"/>
      <c r="D115" s="199" t="s">
        <v>137</v>
      </c>
      <c r="E115" s="36"/>
      <c r="F115" s="200" t="s">
        <v>173</v>
      </c>
      <c r="G115" s="36"/>
      <c r="H115" s="36"/>
      <c r="I115" s="104"/>
      <c r="J115" s="36"/>
      <c r="K115" s="36"/>
      <c r="L115" s="39"/>
      <c r="M115" s="201"/>
      <c r="N115" s="202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137</v>
      </c>
      <c r="AU115" s="17" t="s">
        <v>85</v>
      </c>
    </row>
    <row r="116" spans="1:65" s="2" customFormat="1" ht="16.5" customHeight="1">
      <c r="A116" s="34"/>
      <c r="B116" s="35"/>
      <c r="C116" s="205" t="s">
        <v>176</v>
      </c>
      <c r="D116" s="205" t="s">
        <v>164</v>
      </c>
      <c r="E116" s="206" t="s">
        <v>177</v>
      </c>
      <c r="F116" s="207" t="s">
        <v>178</v>
      </c>
      <c r="G116" s="208" t="s">
        <v>174</v>
      </c>
      <c r="H116" s="209">
        <v>260</v>
      </c>
      <c r="I116" s="210"/>
      <c r="J116" s="211">
        <f>ROUND(I116*H116,2)</f>
        <v>0</v>
      </c>
      <c r="K116" s="207" t="s">
        <v>19</v>
      </c>
      <c r="L116" s="212"/>
      <c r="M116" s="213" t="s">
        <v>19</v>
      </c>
      <c r="N116" s="214" t="s">
        <v>45</v>
      </c>
      <c r="O116" s="64"/>
      <c r="P116" s="195">
        <f>O116*H116</f>
        <v>0</v>
      </c>
      <c r="Q116" s="195">
        <v>4.4999999999999997E-3</v>
      </c>
      <c r="R116" s="195">
        <f>Q116*H116</f>
        <v>1.17</v>
      </c>
      <c r="S116" s="195">
        <v>0</v>
      </c>
      <c r="T116" s="196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97" t="s">
        <v>167</v>
      </c>
      <c r="AT116" s="197" t="s">
        <v>164</v>
      </c>
      <c r="AU116" s="197" t="s">
        <v>85</v>
      </c>
      <c r="AY116" s="17" t="s">
        <v>127</v>
      </c>
      <c r="BE116" s="198">
        <f>IF(N116="základní",J116,0)</f>
        <v>0</v>
      </c>
      <c r="BF116" s="198">
        <f>IF(N116="snížená",J116,0)</f>
        <v>0</v>
      </c>
      <c r="BG116" s="198">
        <f>IF(N116="zákl. přenesená",J116,0)</f>
        <v>0</v>
      </c>
      <c r="BH116" s="198">
        <f>IF(N116="sníž. přenesená",J116,0)</f>
        <v>0</v>
      </c>
      <c r="BI116" s="198">
        <f>IF(N116="nulová",J116,0)</f>
        <v>0</v>
      </c>
      <c r="BJ116" s="17" t="s">
        <v>82</v>
      </c>
      <c r="BK116" s="198">
        <f>ROUND(I116*H116,2)</f>
        <v>0</v>
      </c>
      <c r="BL116" s="17" t="s">
        <v>135</v>
      </c>
      <c r="BM116" s="197" t="s">
        <v>179</v>
      </c>
    </row>
    <row r="117" spans="1:65" s="2" customFormat="1" ht="10.199999999999999">
      <c r="A117" s="34"/>
      <c r="B117" s="35"/>
      <c r="C117" s="36"/>
      <c r="D117" s="199" t="s">
        <v>137</v>
      </c>
      <c r="E117" s="36"/>
      <c r="F117" s="200" t="s">
        <v>178</v>
      </c>
      <c r="G117" s="36"/>
      <c r="H117" s="36"/>
      <c r="I117" s="104"/>
      <c r="J117" s="36"/>
      <c r="K117" s="36"/>
      <c r="L117" s="39"/>
      <c r="M117" s="201"/>
      <c r="N117" s="202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137</v>
      </c>
      <c r="AU117" s="17" t="s">
        <v>85</v>
      </c>
    </row>
    <row r="118" spans="1:65" s="2" customFormat="1" ht="16.5" customHeight="1">
      <c r="A118" s="34"/>
      <c r="B118" s="35"/>
      <c r="C118" s="205" t="s">
        <v>180</v>
      </c>
      <c r="D118" s="205" t="s">
        <v>164</v>
      </c>
      <c r="E118" s="206" t="s">
        <v>181</v>
      </c>
      <c r="F118" s="207" t="s">
        <v>182</v>
      </c>
      <c r="G118" s="208" t="s">
        <v>174</v>
      </c>
      <c r="H118" s="209">
        <v>20</v>
      </c>
      <c r="I118" s="210"/>
      <c r="J118" s="211">
        <f>ROUND(I118*H118,2)</f>
        <v>0</v>
      </c>
      <c r="K118" s="207" t="s">
        <v>19</v>
      </c>
      <c r="L118" s="212"/>
      <c r="M118" s="213" t="s">
        <v>19</v>
      </c>
      <c r="N118" s="214" t="s">
        <v>45</v>
      </c>
      <c r="O118" s="64"/>
      <c r="P118" s="195">
        <f>O118*H118</f>
        <v>0</v>
      </c>
      <c r="Q118" s="195">
        <v>4.4999999999999997E-3</v>
      </c>
      <c r="R118" s="195">
        <f>Q118*H118</f>
        <v>0.09</v>
      </c>
      <c r="S118" s="195">
        <v>0</v>
      </c>
      <c r="T118" s="196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97" t="s">
        <v>167</v>
      </c>
      <c r="AT118" s="197" t="s">
        <v>164</v>
      </c>
      <c r="AU118" s="197" t="s">
        <v>85</v>
      </c>
      <c r="AY118" s="17" t="s">
        <v>127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7" t="s">
        <v>82</v>
      </c>
      <c r="BK118" s="198">
        <f>ROUND(I118*H118,2)</f>
        <v>0</v>
      </c>
      <c r="BL118" s="17" t="s">
        <v>135</v>
      </c>
      <c r="BM118" s="197" t="s">
        <v>183</v>
      </c>
    </row>
    <row r="119" spans="1:65" s="2" customFormat="1" ht="10.199999999999999">
      <c r="A119" s="34"/>
      <c r="B119" s="35"/>
      <c r="C119" s="36"/>
      <c r="D119" s="199" t="s">
        <v>137</v>
      </c>
      <c r="E119" s="36"/>
      <c r="F119" s="200" t="s">
        <v>182</v>
      </c>
      <c r="G119" s="36"/>
      <c r="H119" s="36"/>
      <c r="I119" s="104"/>
      <c r="J119" s="36"/>
      <c r="K119" s="36"/>
      <c r="L119" s="39"/>
      <c r="M119" s="201"/>
      <c r="N119" s="202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137</v>
      </c>
      <c r="AU119" s="17" t="s">
        <v>85</v>
      </c>
    </row>
    <row r="120" spans="1:65" s="2" customFormat="1" ht="16.5" customHeight="1">
      <c r="A120" s="34"/>
      <c r="B120" s="35"/>
      <c r="C120" s="205" t="s">
        <v>184</v>
      </c>
      <c r="D120" s="205" t="s">
        <v>164</v>
      </c>
      <c r="E120" s="206" t="s">
        <v>185</v>
      </c>
      <c r="F120" s="207" t="s">
        <v>186</v>
      </c>
      <c r="G120" s="208" t="s">
        <v>174</v>
      </c>
      <c r="H120" s="209">
        <v>1</v>
      </c>
      <c r="I120" s="210"/>
      <c r="J120" s="211">
        <f>ROUND(I120*H120,2)</f>
        <v>0</v>
      </c>
      <c r="K120" s="207" t="s">
        <v>19</v>
      </c>
      <c r="L120" s="212"/>
      <c r="M120" s="213" t="s">
        <v>19</v>
      </c>
      <c r="N120" s="214" t="s">
        <v>45</v>
      </c>
      <c r="O120" s="64"/>
      <c r="P120" s="195">
        <f>O120*H120</f>
        <v>0</v>
      </c>
      <c r="Q120" s="195">
        <v>4.4999999999999997E-3</v>
      </c>
      <c r="R120" s="195">
        <f>Q120*H120</f>
        <v>4.4999999999999997E-3</v>
      </c>
      <c r="S120" s="195">
        <v>0</v>
      </c>
      <c r="T120" s="196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7" t="s">
        <v>167</v>
      </c>
      <c r="AT120" s="197" t="s">
        <v>164</v>
      </c>
      <c r="AU120" s="197" t="s">
        <v>85</v>
      </c>
      <c r="AY120" s="17" t="s">
        <v>127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7" t="s">
        <v>82</v>
      </c>
      <c r="BK120" s="198">
        <f>ROUND(I120*H120,2)</f>
        <v>0</v>
      </c>
      <c r="BL120" s="17" t="s">
        <v>135</v>
      </c>
      <c r="BM120" s="197" t="s">
        <v>187</v>
      </c>
    </row>
    <row r="121" spans="1:65" s="2" customFormat="1" ht="10.199999999999999">
      <c r="A121" s="34"/>
      <c r="B121" s="35"/>
      <c r="C121" s="36"/>
      <c r="D121" s="199" t="s">
        <v>137</v>
      </c>
      <c r="E121" s="36"/>
      <c r="F121" s="200" t="s">
        <v>186</v>
      </c>
      <c r="G121" s="36"/>
      <c r="H121" s="36"/>
      <c r="I121" s="104"/>
      <c r="J121" s="36"/>
      <c r="K121" s="36"/>
      <c r="L121" s="39"/>
      <c r="M121" s="201"/>
      <c r="N121" s="202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137</v>
      </c>
      <c r="AU121" s="17" t="s">
        <v>85</v>
      </c>
    </row>
    <row r="122" spans="1:65" s="2" customFormat="1" ht="16.5" customHeight="1">
      <c r="A122" s="34"/>
      <c r="B122" s="35"/>
      <c r="C122" s="205" t="s">
        <v>188</v>
      </c>
      <c r="D122" s="205" t="s">
        <v>164</v>
      </c>
      <c r="E122" s="206" t="s">
        <v>189</v>
      </c>
      <c r="F122" s="207" t="s">
        <v>190</v>
      </c>
      <c r="G122" s="208" t="s">
        <v>134</v>
      </c>
      <c r="H122" s="209">
        <v>130</v>
      </c>
      <c r="I122" s="210"/>
      <c r="J122" s="211">
        <f>ROUND(I122*H122,2)</f>
        <v>0</v>
      </c>
      <c r="K122" s="207" t="s">
        <v>19</v>
      </c>
      <c r="L122" s="212"/>
      <c r="M122" s="213" t="s">
        <v>19</v>
      </c>
      <c r="N122" s="214" t="s">
        <v>45</v>
      </c>
      <c r="O122" s="64"/>
      <c r="P122" s="195">
        <f>O122*H122</f>
        <v>0</v>
      </c>
      <c r="Q122" s="195">
        <v>4.4999999999999997E-3</v>
      </c>
      <c r="R122" s="195">
        <f>Q122*H122</f>
        <v>0.58499999999999996</v>
      </c>
      <c r="S122" s="195">
        <v>0</v>
      </c>
      <c r="T122" s="19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7" t="s">
        <v>167</v>
      </c>
      <c r="AT122" s="197" t="s">
        <v>164</v>
      </c>
      <c r="AU122" s="197" t="s">
        <v>85</v>
      </c>
      <c r="AY122" s="17" t="s">
        <v>127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7" t="s">
        <v>82</v>
      </c>
      <c r="BK122" s="198">
        <f>ROUND(I122*H122,2)</f>
        <v>0</v>
      </c>
      <c r="BL122" s="17" t="s">
        <v>135</v>
      </c>
      <c r="BM122" s="197" t="s">
        <v>191</v>
      </c>
    </row>
    <row r="123" spans="1:65" s="2" customFormat="1" ht="10.199999999999999">
      <c r="A123" s="34"/>
      <c r="B123" s="35"/>
      <c r="C123" s="36"/>
      <c r="D123" s="199" t="s">
        <v>137</v>
      </c>
      <c r="E123" s="36"/>
      <c r="F123" s="200" t="s">
        <v>190</v>
      </c>
      <c r="G123" s="36"/>
      <c r="H123" s="36"/>
      <c r="I123" s="104"/>
      <c r="J123" s="36"/>
      <c r="K123" s="36"/>
      <c r="L123" s="39"/>
      <c r="M123" s="201"/>
      <c r="N123" s="202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137</v>
      </c>
      <c r="AU123" s="17" t="s">
        <v>85</v>
      </c>
    </row>
    <row r="124" spans="1:65" s="2" customFormat="1" ht="16.5" customHeight="1">
      <c r="A124" s="34"/>
      <c r="B124" s="35"/>
      <c r="C124" s="205" t="s">
        <v>192</v>
      </c>
      <c r="D124" s="205" t="s">
        <v>164</v>
      </c>
      <c r="E124" s="206" t="s">
        <v>193</v>
      </c>
      <c r="F124" s="207" t="s">
        <v>194</v>
      </c>
      <c r="G124" s="208" t="s">
        <v>134</v>
      </c>
      <c r="H124" s="209">
        <v>1</v>
      </c>
      <c r="I124" s="210"/>
      <c r="J124" s="211">
        <f>ROUND(I124*H124,2)</f>
        <v>0</v>
      </c>
      <c r="K124" s="207" t="s">
        <v>19</v>
      </c>
      <c r="L124" s="212"/>
      <c r="M124" s="213" t="s">
        <v>19</v>
      </c>
      <c r="N124" s="214" t="s">
        <v>45</v>
      </c>
      <c r="O124" s="64"/>
      <c r="P124" s="195">
        <f>O124*H124</f>
        <v>0</v>
      </c>
      <c r="Q124" s="195">
        <v>4.4999999999999997E-3</v>
      </c>
      <c r="R124" s="195">
        <f>Q124*H124</f>
        <v>4.4999999999999997E-3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167</v>
      </c>
      <c r="AT124" s="197" t="s">
        <v>164</v>
      </c>
      <c r="AU124" s="197" t="s">
        <v>85</v>
      </c>
      <c r="AY124" s="17" t="s">
        <v>127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82</v>
      </c>
      <c r="BK124" s="198">
        <f>ROUND(I124*H124,2)</f>
        <v>0</v>
      </c>
      <c r="BL124" s="17" t="s">
        <v>135</v>
      </c>
      <c r="BM124" s="197" t="s">
        <v>195</v>
      </c>
    </row>
    <row r="125" spans="1:65" s="2" customFormat="1" ht="10.199999999999999">
      <c r="A125" s="34"/>
      <c r="B125" s="35"/>
      <c r="C125" s="36"/>
      <c r="D125" s="199" t="s">
        <v>137</v>
      </c>
      <c r="E125" s="36"/>
      <c r="F125" s="200" t="s">
        <v>194</v>
      </c>
      <c r="G125" s="36"/>
      <c r="H125" s="36"/>
      <c r="I125" s="104"/>
      <c r="J125" s="36"/>
      <c r="K125" s="36"/>
      <c r="L125" s="39"/>
      <c r="M125" s="201"/>
      <c r="N125" s="202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137</v>
      </c>
      <c r="AU125" s="17" t="s">
        <v>85</v>
      </c>
    </row>
    <row r="126" spans="1:65" s="2" customFormat="1" ht="16.5" customHeight="1">
      <c r="A126" s="34"/>
      <c r="B126" s="35"/>
      <c r="C126" s="205" t="s">
        <v>196</v>
      </c>
      <c r="D126" s="205" t="s">
        <v>164</v>
      </c>
      <c r="E126" s="206" t="s">
        <v>197</v>
      </c>
      <c r="F126" s="207" t="s">
        <v>198</v>
      </c>
      <c r="G126" s="208" t="s">
        <v>134</v>
      </c>
      <c r="H126" s="209">
        <v>1</v>
      </c>
      <c r="I126" s="210"/>
      <c r="J126" s="211">
        <f>ROUND(I126*H126,2)</f>
        <v>0</v>
      </c>
      <c r="K126" s="207" t="s">
        <v>19</v>
      </c>
      <c r="L126" s="212"/>
      <c r="M126" s="213" t="s">
        <v>19</v>
      </c>
      <c r="N126" s="214" t="s">
        <v>45</v>
      </c>
      <c r="O126" s="64"/>
      <c r="P126" s="195">
        <f>O126*H126</f>
        <v>0</v>
      </c>
      <c r="Q126" s="195">
        <v>4.4999999999999997E-3</v>
      </c>
      <c r="R126" s="195">
        <f>Q126*H126</f>
        <v>4.4999999999999997E-3</v>
      </c>
      <c r="S126" s="195">
        <v>0</v>
      </c>
      <c r="T126" s="19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167</v>
      </c>
      <c r="AT126" s="197" t="s">
        <v>164</v>
      </c>
      <c r="AU126" s="197" t="s">
        <v>85</v>
      </c>
      <c r="AY126" s="17" t="s">
        <v>127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82</v>
      </c>
      <c r="BK126" s="198">
        <f>ROUND(I126*H126,2)</f>
        <v>0</v>
      </c>
      <c r="BL126" s="17" t="s">
        <v>135</v>
      </c>
      <c r="BM126" s="197" t="s">
        <v>199</v>
      </c>
    </row>
    <row r="127" spans="1:65" s="2" customFormat="1" ht="10.199999999999999">
      <c r="A127" s="34"/>
      <c r="B127" s="35"/>
      <c r="C127" s="36"/>
      <c r="D127" s="199" t="s">
        <v>137</v>
      </c>
      <c r="E127" s="36"/>
      <c r="F127" s="200" t="s">
        <v>198</v>
      </c>
      <c r="G127" s="36"/>
      <c r="H127" s="36"/>
      <c r="I127" s="104"/>
      <c r="J127" s="36"/>
      <c r="K127" s="36"/>
      <c r="L127" s="39"/>
      <c r="M127" s="201"/>
      <c r="N127" s="202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137</v>
      </c>
      <c r="AU127" s="17" t="s">
        <v>85</v>
      </c>
    </row>
    <row r="128" spans="1:65" s="2" customFormat="1" ht="16.5" customHeight="1">
      <c r="A128" s="34"/>
      <c r="B128" s="35"/>
      <c r="C128" s="205" t="s">
        <v>200</v>
      </c>
      <c r="D128" s="205" t="s">
        <v>164</v>
      </c>
      <c r="E128" s="206" t="s">
        <v>201</v>
      </c>
      <c r="F128" s="207" t="s">
        <v>202</v>
      </c>
      <c r="G128" s="208" t="s">
        <v>134</v>
      </c>
      <c r="H128" s="209">
        <v>1</v>
      </c>
      <c r="I128" s="210"/>
      <c r="J128" s="211">
        <f>ROUND(I128*H128,2)</f>
        <v>0</v>
      </c>
      <c r="K128" s="207" t="s">
        <v>19</v>
      </c>
      <c r="L128" s="212"/>
      <c r="M128" s="213" t="s">
        <v>19</v>
      </c>
      <c r="N128" s="214" t="s">
        <v>45</v>
      </c>
      <c r="O128" s="64"/>
      <c r="P128" s="195">
        <f>O128*H128</f>
        <v>0</v>
      </c>
      <c r="Q128" s="195">
        <v>4.4999999999999997E-3</v>
      </c>
      <c r="R128" s="195">
        <f>Q128*H128</f>
        <v>4.4999999999999997E-3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167</v>
      </c>
      <c r="AT128" s="197" t="s">
        <v>164</v>
      </c>
      <c r="AU128" s="197" t="s">
        <v>85</v>
      </c>
      <c r="AY128" s="17" t="s">
        <v>127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82</v>
      </c>
      <c r="BK128" s="198">
        <f>ROUND(I128*H128,2)</f>
        <v>0</v>
      </c>
      <c r="BL128" s="17" t="s">
        <v>135</v>
      </c>
      <c r="BM128" s="197" t="s">
        <v>203</v>
      </c>
    </row>
    <row r="129" spans="1:65" s="2" customFormat="1" ht="10.199999999999999">
      <c r="A129" s="34"/>
      <c r="B129" s="35"/>
      <c r="C129" s="36"/>
      <c r="D129" s="199" t="s">
        <v>137</v>
      </c>
      <c r="E129" s="36"/>
      <c r="F129" s="200" t="s">
        <v>204</v>
      </c>
      <c r="G129" s="36"/>
      <c r="H129" s="36"/>
      <c r="I129" s="104"/>
      <c r="J129" s="36"/>
      <c r="K129" s="36"/>
      <c r="L129" s="39"/>
      <c r="M129" s="201"/>
      <c r="N129" s="202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137</v>
      </c>
      <c r="AU129" s="17" t="s">
        <v>85</v>
      </c>
    </row>
    <row r="130" spans="1:65" s="2" customFormat="1" ht="21.75" customHeight="1">
      <c r="A130" s="34"/>
      <c r="B130" s="35"/>
      <c r="C130" s="186" t="s">
        <v>205</v>
      </c>
      <c r="D130" s="186" t="s">
        <v>131</v>
      </c>
      <c r="E130" s="187" t="s">
        <v>206</v>
      </c>
      <c r="F130" s="188" t="s">
        <v>207</v>
      </c>
      <c r="G130" s="189" t="s">
        <v>174</v>
      </c>
      <c r="H130" s="190">
        <v>110</v>
      </c>
      <c r="I130" s="191"/>
      <c r="J130" s="192">
        <f>ROUND(I130*H130,2)</f>
        <v>0</v>
      </c>
      <c r="K130" s="188" t="s">
        <v>161</v>
      </c>
      <c r="L130" s="39"/>
      <c r="M130" s="193" t="s">
        <v>19</v>
      </c>
      <c r="N130" s="194" t="s">
        <v>45</v>
      </c>
      <c r="O130" s="64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135</v>
      </c>
      <c r="AT130" s="197" t="s">
        <v>131</v>
      </c>
      <c r="AU130" s="197" t="s">
        <v>85</v>
      </c>
      <c r="AY130" s="17" t="s">
        <v>127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7" t="s">
        <v>82</v>
      </c>
      <c r="BK130" s="198">
        <f>ROUND(I130*H130,2)</f>
        <v>0</v>
      </c>
      <c r="BL130" s="17" t="s">
        <v>135</v>
      </c>
      <c r="BM130" s="197" t="s">
        <v>208</v>
      </c>
    </row>
    <row r="131" spans="1:65" s="2" customFormat="1" ht="19.2">
      <c r="A131" s="34"/>
      <c r="B131" s="35"/>
      <c r="C131" s="36"/>
      <c r="D131" s="199" t="s">
        <v>137</v>
      </c>
      <c r="E131" s="36"/>
      <c r="F131" s="200" t="s">
        <v>209</v>
      </c>
      <c r="G131" s="36"/>
      <c r="H131" s="36"/>
      <c r="I131" s="104"/>
      <c r="J131" s="36"/>
      <c r="K131" s="36"/>
      <c r="L131" s="39"/>
      <c r="M131" s="201"/>
      <c r="N131" s="202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137</v>
      </c>
      <c r="AU131" s="17" t="s">
        <v>85</v>
      </c>
    </row>
    <row r="132" spans="1:65" s="2" customFormat="1" ht="16.5" customHeight="1">
      <c r="A132" s="34"/>
      <c r="B132" s="35"/>
      <c r="C132" s="205" t="s">
        <v>8</v>
      </c>
      <c r="D132" s="205" t="s">
        <v>164</v>
      </c>
      <c r="E132" s="206" t="s">
        <v>210</v>
      </c>
      <c r="F132" s="207" t="s">
        <v>211</v>
      </c>
      <c r="G132" s="208" t="s">
        <v>174</v>
      </c>
      <c r="H132" s="209">
        <v>110</v>
      </c>
      <c r="I132" s="210"/>
      <c r="J132" s="211">
        <f>ROUND(I132*H132,2)</f>
        <v>0</v>
      </c>
      <c r="K132" s="207" t="s">
        <v>19</v>
      </c>
      <c r="L132" s="212"/>
      <c r="M132" s="213" t="s">
        <v>19</v>
      </c>
      <c r="N132" s="214" t="s">
        <v>45</v>
      </c>
      <c r="O132" s="64"/>
      <c r="P132" s="195">
        <f>O132*H132</f>
        <v>0</v>
      </c>
      <c r="Q132" s="195">
        <v>4.4999999999999997E-3</v>
      </c>
      <c r="R132" s="195">
        <f>Q132*H132</f>
        <v>0.49499999999999994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167</v>
      </c>
      <c r="AT132" s="197" t="s">
        <v>164</v>
      </c>
      <c r="AU132" s="197" t="s">
        <v>85</v>
      </c>
      <c r="AY132" s="17" t="s">
        <v>127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82</v>
      </c>
      <c r="BK132" s="198">
        <f>ROUND(I132*H132,2)</f>
        <v>0</v>
      </c>
      <c r="BL132" s="17" t="s">
        <v>135</v>
      </c>
      <c r="BM132" s="197" t="s">
        <v>212</v>
      </c>
    </row>
    <row r="133" spans="1:65" s="2" customFormat="1" ht="10.199999999999999">
      <c r="A133" s="34"/>
      <c r="B133" s="35"/>
      <c r="C133" s="36"/>
      <c r="D133" s="199" t="s">
        <v>137</v>
      </c>
      <c r="E133" s="36"/>
      <c r="F133" s="200" t="s">
        <v>211</v>
      </c>
      <c r="G133" s="36"/>
      <c r="H133" s="36"/>
      <c r="I133" s="104"/>
      <c r="J133" s="36"/>
      <c r="K133" s="36"/>
      <c r="L133" s="39"/>
      <c r="M133" s="201"/>
      <c r="N133" s="202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137</v>
      </c>
      <c r="AU133" s="17" t="s">
        <v>85</v>
      </c>
    </row>
    <row r="134" spans="1:65" s="2" customFormat="1" ht="16.5" customHeight="1">
      <c r="A134" s="34"/>
      <c r="B134" s="35"/>
      <c r="C134" s="186" t="s">
        <v>213</v>
      </c>
      <c r="D134" s="186" t="s">
        <v>131</v>
      </c>
      <c r="E134" s="187" t="s">
        <v>214</v>
      </c>
      <c r="F134" s="188" t="s">
        <v>215</v>
      </c>
      <c r="G134" s="189" t="s">
        <v>174</v>
      </c>
      <c r="H134" s="190">
        <v>3</v>
      </c>
      <c r="I134" s="191"/>
      <c r="J134" s="192">
        <f>ROUND(I134*H134,2)</f>
        <v>0</v>
      </c>
      <c r="K134" s="188" t="s">
        <v>161</v>
      </c>
      <c r="L134" s="39"/>
      <c r="M134" s="193" t="s">
        <v>19</v>
      </c>
      <c r="N134" s="194" t="s">
        <v>45</v>
      </c>
      <c r="O134" s="64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135</v>
      </c>
      <c r="AT134" s="197" t="s">
        <v>131</v>
      </c>
      <c r="AU134" s="197" t="s">
        <v>85</v>
      </c>
      <c r="AY134" s="17" t="s">
        <v>127</v>
      </c>
      <c r="BE134" s="198">
        <f>IF(N134="základní",J134,0)</f>
        <v>0</v>
      </c>
      <c r="BF134" s="198">
        <f>IF(N134="snížená",J134,0)</f>
        <v>0</v>
      </c>
      <c r="BG134" s="198">
        <f>IF(N134="zákl. přenesená",J134,0)</f>
        <v>0</v>
      </c>
      <c r="BH134" s="198">
        <f>IF(N134="sníž. přenesená",J134,0)</f>
        <v>0</v>
      </c>
      <c r="BI134" s="198">
        <f>IF(N134="nulová",J134,0)</f>
        <v>0</v>
      </c>
      <c r="BJ134" s="17" t="s">
        <v>82</v>
      </c>
      <c r="BK134" s="198">
        <f>ROUND(I134*H134,2)</f>
        <v>0</v>
      </c>
      <c r="BL134" s="17" t="s">
        <v>135</v>
      </c>
      <c r="BM134" s="197" t="s">
        <v>216</v>
      </c>
    </row>
    <row r="135" spans="1:65" s="2" customFormat="1" ht="10.199999999999999">
      <c r="A135" s="34"/>
      <c r="B135" s="35"/>
      <c r="C135" s="36"/>
      <c r="D135" s="199" t="s">
        <v>137</v>
      </c>
      <c r="E135" s="36"/>
      <c r="F135" s="200" t="s">
        <v>217</v>
      </c>
      <c r="G135" s="36"/>
      <c r="H135" s="36"/>
      <c r="I135" s="104"/>
      <c r="J135" s="36"/>
      <c r="K135" s="36"/>
      <c r="L135" s="39"/>
      <c r="M135" s="201"/>
      <c r="N135" s="202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137</v>
      </c>
      <c r="AU135" s="17" t="s">
        <v>85</v>
      </c>
    </row>
    <row r="136" spans="1:65" s="2" customFormat="1" ht="16.5" customHeight="1">
      <c r="A136" s="34"/>
      <c r="B136" s="35"/>
      <c r="C136" s="205" t="s">
        <v>218</v>
      </c>
      <c r="D136" s="205" t="s">
        <v>164</v>
      </c>
      <c r="E136" s="206" t="s">
        <v>219</v>
      </c>
      <c r="F136" s="207" t="s">
        <v>220</v>
      </c>
      <c r="G136" s="208" t="s">
        <v>221</v>
      </c>
      <c r="H136" s="209">
        <v>3</v>
      </c>
      <c r="I136" s="210"/>
      <c r="J136" s="211">
        <f>ROUND(I136*H136,2)</f>
        <v>0</v>
      </c>
      <c r="K136" s="207" t="s">
        <v>161</v>
      </c>
      <c r="L136" s="212"/>
      <c r="M136" s="213" t="s">
        <v>19</v>
      </c>
      <c r="N136" s="214" t="s">
        <v>45</v>
      </c>
      <c r="O136" s="64"/>
      <c r="P136" s="195">
        <f>O136*H136</f>
        <v>0</v>
      </c>
      <c r="Q136" s="195">
        <v>1.8E-3</v>
      </c>
      <c r="R136" s="195">
        <f>Q136*H136</f>
        <v>5.4000000000000003E-3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167</v>
      </c>
      <c r="AT136" s="197" t="s">
        <v>164</v>
      </c>
      <c r="AU136" s="197" t="s">
        <v>85</v>
      </c>
      <c r="AY136" s="17" t="s">
        <v>127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7" t="s">
        <v>82</v>
      </c>
      <c r="BK136" s="198">
        <f>ROUND(I136*H136,2)</f>
        <v>0</v>
      </c>
      <c r="BL136" s="17" t="s">
        <v>135</v>
      </c>
      <c r="BM136" s="197" t="s">
        <v>222</v>
      </c>
    </row>
    <row r="137" spans="1:65" s="2" customFormat="1" ht="10.199999999999999">
      <c r="A137" s="34"/>
      <c r="B137" s="35"/>
      <c r="C137" s="36"/>
      <c r="D137" s="199" t="s">
        <v>137</v>
      </c>
      <c r="E137" s="36"/>
      <c r="F137" s="200" t="s">
        <v>220</v>
      </c>
      <c r="G137" s="36"/>
      <c r="H137" s="36"/>
      <c r="I137" s="104"/>
      <c r="J137" s="36"/>
      <c r="K137" s="36"/>
      <c r="L137" s="39"/>
      <c r="M137" s="201"/>
      <c r="N137" s="202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137</v>
      </c>
      <c r="AU137" s="17" t="s">
        <v>85</v>
      </c>
    </row>
    <row r="138" spans="1:65" s="12" customFormat="1" ht="25.95" customHeight="1">
      <c r="B138" s="170"/>
      <c r="C138" s="171"/>
      <c r="D138" s="172" t="s">
        <v>73</v>
      </c>
      <c r="E138" s="173" t="s">
        <v>223</v>
      </c>
      <c r="F138" s="173" t="s">
        <v>224</v>
      </c>
      <c r="G138" s="171"/>
      <c r="H138" s="171"/>
      <c r="I138" s="174"/>
      <c r="J138" s="175">
        <f>BK138</f>
        <v>0</v>
      </c>
      <c r="K138" s="171"/>
      <c r="L138" s="176"/>
      <c r="M138" s="177"/>
      <c r="N138" s="178"/>
      <c r="O138" s="178"/>
      <c r="P138" s="179">
        <f>P139+SUM(P140:P196)</f>
        <v>0</v>
      </c>
      <c r="Q138" s="178"/>
      <c r="R138" s="179">
        <f>R139+SUM(R140:R196)</f>
        <v>1.3077325000000002</v>
      </c>
      <c r="S138" s="178"/>
      <c r="T138" s="180">
        <f>T139+SUM(T140:T196)</f>
        <v>0</v>
      </c>
      <c r="AR138" s="181" t="s">
        <v>163</v>
      </c>
      <c r="AT138" s="182" t="s">
        <v>73</v>
      </c>
      <c r="AU138" s="182" t="s">
        <v>74</v>
      </c>
      <c r="AY138" s="181" t="s">
        <v>127</v>
      </c>
      <c r="BK138" s="183">
        <f>BK139+SUM(BK140:BK196)</f>
        <v>0</v>
      </c>
    </row>
    <row r="139" spans="1:65" s="2" customFormat="1" ht="16.5" customHeight="1">
      <c r="A139" s="34"/>
      <c r="B139" s="35"/>
      <c r="C139" s="186" t="s">
        <v>225</v>
      </c>
      <c r="D139" s="186" t="s">
        <v>131</v>
      </c>
      <c r="E139" s="187" t="s">
        <v>226</v>
      </c>
      <c r="F139" s="188" t="s">
        <v>227</v>
      </c>
      <c r="G139" s="189" t="s">
        <v>174</v>
      </c>
      <c r="H139" s="190">
        <v>30</v>
      </c>
      <c r="I139" s="191"/>
      <c r="J139" s="192">
        <f>ROUND(I139*H139,2)</f>
        <v>0</v>
      </c>
      <c r="K139" s="188" t="s">
        <v>19</v>
      </c>
      <c r="L139" s="39"/>
      <c r="M139" s="193" t="s">
        <v>19</v>
      </c>
      <c r="N139" s="194" t="s">
        <v>45</v>
      </c>
      <c r="O139" s="64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228</v>
      </c>
      <c r="AT139" s="197" t="s">
        <v>131</v>
      </c>
      <c r="AU139" s="197" t="s">
        <v>82</v>
      </c>
      <c r="AY139" s="17" t="s">
        <v>127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82</v>
      </c>
      <c r="BK139" s="198">
        <f>ROUND(I139*H139,2)</f>
        <v>0</v>
      </c>
      <c r="BL139" s="17" t="s">
        <v>228</v>
      </c>
      <c r="BM139" s="197" t="s">
        <v>229</v>
      </c>
    </row>
    <row r="140" spans="1:65" s="2" customFormat="1" ht="10.199999999999999">
      <c r="A140" s="34"/>
      <c r="B140" s="35"/>
      <c r="C140" s="36"/>
      <c r="D140" s="199" t="s">
        <v>137</v>
      </c>
      <c r="E140" s="36"/>
      <c r="F140" s="200" t="s">
        <v>227</v>
      </c>
      <c r="G140" s="36"/>
      <c r="H140" s="36"/>
      <c r="I140" s="104"/>
      <c r="J140" s="36"/>
      <c r="K140" s="36"/>
      <c r="L140" s="39"/>
      <c r="M140" s="201"/>
      <c r="N140" s="202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137</v>
      </c>
      <c r="AU140" s="17" t="s">
        <v>82</v>
      </c>
    </row>
    <row r="141" spans="1:65" s="2" customFormat="1" ht="16.5" customHeight="1">
      <c r="A141" s="34"/>
      <c r="B141" s="35"/>
      <c r="C141" s="205" t="s">
        <v>230</v>
      </c>
      <c r="D141" s="205" t="s">
        <v>164</v>
      </c>
      <c r="E141" s="206" t="s">
        <v>231</v>
      </c>
      <c r="F141" s="207" t="s">
        <v>232</v>
      </c>
      <c r="G141" s="208" t="s">
        <v>174</v>
      </c>
      <c r="H141" s="209">
        <v>30</v>
      </c>
      <c r="I141" s="210"/>
      <c r="J141" s="211">
        <f>ROUND(I141*H141,2)</f>
        <v>0</v>
      </c>
      <c r="K141" s="207" t="s">
        <v>19</v>
      </c>
      <c r="L141" s="212"/>
      <c r="M141" s="213" t="s">
        <v>19</v>
      </c>
      <c r="N141" s="214" t="s">
        <v>45</v>
      </c>
      <c r="O141" s="64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233</v>
      </c>
      <c r="AT141" s="197" t="s">
        <v>164</v>
      </c>
      <c r="AU141" s="197" t="s">
        <v>82</v>
      </c>
      <c r="AY141" s="17" t="s">
        <v>127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82</v>
      </c>
      <c r="BK141" s="198">
        <f>ROUND(I141*H141,2)</f>
        <v>0</v>
      </c>
      <c r="BL141" s="17" t="s">
        <v>228</v>
      </c>
      <c r="BM141" s="197" t="s">
        <v>234</v>
      </c>
    </row>
    <row r="142" spans="1:65" s="2" customFormat="1" ht="10.199999999999999">
      <c r="A142" s="34"/>
      <c r="B142" s="35"/>
      <c r="C142" s="36"/>
      <c r="D142" s="199" t="s">
        <v>137</v>
      </c>
      <c r="E142" s="36"/>
      <c r="F142" s="200" t="s">
        <v>232</v>
      </c>
      <c r="G142" s="36"/>
      <c r="H142" s="36"/>
      <c r="I142" s="104"/>
      <c r="J142" s="36"/>
      <c r="K142" s="36"/>
      <c r="L142" s="39"/>
      <c r="M142" s="201"/>
      <c r="N142" s="202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137</v>
      </c>
      <c r="AU142" s="17" t="s">
        <v>82</v>
      </c>
    </row>
    <row r="143" spans="1:65" s="2" customFormat="1" ht="21.75" customHeight="1">
      <c r="A143" s="34"/>
      <c r="B143" s="35"/>
      <c r="C143" s="186" t="s">
        <v>235</v>
      </c>
      <c r="D143" s="186" t="s">
        <v>131</v>
      </c>
      <c r="E143" s="187" t="s">
        <v>236</v>
      </c>
      <c r="F143" s="188" t="s">
        <v>237</v>
      </c>
      <c r="G143" s="189" t="s">
        <v>134</v>
      </c>
      <c r="H143" s="190">
        <v>1980</v>
      </c>
      <c r="I143" s="191"/>
      <c r="J143" s="192">
        <f>ROUND(I143*H143,2)</f>
        <v>0</v>
      </c>
      <c r="K143" s="188" t="s">
        <v>19</v>
      </c>
      <c r="L143" s="39"/>
      <c r="M143" s="193" t="s">
        <v>19</v>
      </c>
      <c r="N143" s="194" t="s">
        <v>45</v>
      </c>
      <c r="O143" s="64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228</v>
      </c>
      <c r="AT143" s="197" t="s">
        <v>131</v>
      </c>
      <c r="AU143" s="197" t="s">
        <v>82</v>
      </c>
      <c r="AY143" s="17" t="s">
        <v>127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7" t="s">
        <v>82</v>
      </c>
      <c r="BK143" s="198">
        <f>ROUND(I143*H143,2)</f>
        <v>0</v>
      </c>
      <c r="BL143" s="17" t="s">
        <v>228</v>
      </c>
      <c r="BM143" s="197" t="s">
        <v>238</v>
      </c>
    </row>
    <row r="144" spans="1:65" s="2" customFormat="1" ht="19.2">
      <c r="A144" s="34"/>
      <c r="B144" s="35"/>
      <c r="C144" s="36"/>
      <c r="D144" s="199" t="s">
        <v>137</v>
      </c>
      <c r="E144" s="36"/>
      <c r="F144" s="200" t="s">
        <v>237</v>
      </c>
      <c r="G144" s="36"/>
      <c r="H144" s="36"/>
      <c r="I144" s="104"/>
      <c r="J144" s="36"/>
      <c r="K144" s="36"/>
      <c r="L144" s="39"/>
      <c r="M144" s="201"/>
      <c r="N144" s="202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137</v>
      </c>
      <c r="AU144" s="17" t="s">
        <v>82</v>
      </c>
    </row>
    <row r="145" spans="1:65" s="2" customFormat="1" ht="16.5" customHeight="1">
      <c r="A145" s="34"/>
      <c r="B145" s="35"/>
      <c r="C145" s="205" t="s">
        <v>239</v>
      </c>
      <c r="D145" s="205" t="s">
        <v>164</v>
      </c>
      <c r="E145" s="206" t="s">
        <v>240</v>
      </c>
      <c r="F145" s="207" t="s">
        <v>241</v>
      </c>
      <c r="G145" s="208" t="s">
        <v>134</v>
      </c>
      <c r="H145" s="209">
        <v>528</v>
      </c>
      <c r="I145" s="210"/>
      <c r="J145" s="211">
        <f>ROUND(I145*H145,2)</f>
        <v>0</v>
      </c>
      <c r="K145" s="207" t="s">
        <v>19</v>
      </c>
      <c r="L145" s="212"/>
      <c r="M145" s="213" t="s">
        <v>19</v>
      </c>
      <c r="N145" s="214" t="s">
        <v>45</v>
      </c>
      <c r="O145" s="64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233</v>
      </c>
      <c r="AT145" s="197" t="s">
        <v>164</v>
      </c>
      <c r="AU145" s="197" t="s">
        <v>82</v>
      </c>
      <c r="AY145" s="17" t="s">
        <v>127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7" t="s">
        <v>82</v>
      </c>
      <c r="BK145" s="198">
        <f>ROUND(I145*H145,2)</f>
        <v>0</v>
      </c>
      <c r="BL145" s="17" t="s">
        <v>228</v>
      </c>
      <c r="BM145" s="197" t="s">
        <v>242</v>
      </c>
    </row>
    <row r="146" spans="1:65" s="2" customFormat="1" ht="10.199999999999999">
      <c r="A146" s="34"/>
      <c r="B146" s="35"/>
      <c r="C146" s="36"/>
      <c r="D146" s="199" t="s">
        <v>137</v>
      </c>
      <c r="E146" s="36"/>
      <c r="F146" s="200" t="s">
        <v>241</v>
      </c>
      <c r="G146" s="36"/>
      <c r="H146" s="36"/>
      <c r="I146" s="104"/>
      <c r="J146" s="36"/>
      <c r="K146" s="36"/>
      <c r="L146" s="39"/>
      <c r="M146" s="201"/>
      <c r="N146" s="202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137</v>
      </c>
      <c r="AU146" s="17" t="s">
        <v>82</v>
      </c>
    </row>
    <row r="147" spans="1:65" s="13" customFormat="1" ht="10.199999999999999">
      <c r="B147" s="215"/>
      <c r="C147" s="216"/>
      <c r="D147" s="199" t="s">
        <v>169</v>
      </c>
      <c r="E147" s="217" t="s">
        <v>19</v>
      </c>
      <c r="F147" s="218" t="s">
        <v>243</v>
      </c>
      <c r="G147" s="216"/>
      <c r="H147" s="219">
        <v>20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169</v>
      </c>
      <c r="AU147" s="225" t="s">
        <v>82</v>
      </c>
      <c r="AV147" s="13" t="s">
        <v>85</v>
      </c>
      <c r="AW147" s="13" t="s">
        <v>35</v>
      </c>
      <c r="AX147" s="13" t="s">
        <v>74</v>
      </c>
      <c r="AY147" s="225" t="s">
        <v>127</v>
      </c>
    </row>
    <row r="148" spans="1:65" s="13" customFormat="1" ht="10.199999999999999">
      <c r="B148" s="215"/>
      <c r="C148" s="216"/>
      <c r="D148" s="199" t="s">
        <v>169</v>
      </c>
      <c r="E148" s="217" t="s">
        <v>19</v>
      </c>
      <c r="F148" s="218" t="s">
        <v>244</v>
      </c>
      <c r="G148" s="216"/>
      <c r="H148" s="219">
        <v>40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169</v>
      </c>
      <c r="AU148" s="225" t="s">
        <v>82</v>
      </c>
      <c r="AV148" s="13" t="s">
        <v>85</v>
      </c>
      <c r="AW148" s="13" t="s">
        <v>35</v>
      </c>
      <c r="AX148" s="13" t="s">
        <v>74</v>
      </c>
      <c r="AY148" s="225" t="s">
        <v>127</v>
      </c>
    </row>
    <row r="149" spans="1:65" s="13" customFormat="1" ht="10.199999999999999">
      <c r="B149" s="215"/>
      <c r="C149" s="216"/>
      <c r="D149" s="199" t="s">
        <v>169</v>
      </c>
      <c r="E149" s="217" t="s">
        <v>19</v>
      </c>
      <c r="F149" s="218" t="s">
        <v>245</v>
      </c>
      <c r="G149" s="216"/>
      <c r="H149" s="219">
        <v>250</v>
      </c>
      <c r="I149" s="220"/>
      <c r="J149" s="216"/>
      <c r="K149" s="216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169</v>
      </c>
      <c r="AU149" s="225" t="s">
        <v>82</v>
      </c>
      <c r="AV149" s="13" t="s">
        <v>85</v>
      </c>
      <c r="AW149" s="13" t="s">
        <v>35</v>
      </c>
      <c r="AX149" s="13" t="s">
        <v>74</v>
      </c>
      <c r="AY149" s="225" t="s">
        <v>127</v>
      </c>
    </row>
    <row r="150" spans="1:65" s="13" customFormat="1" ht="10.199999999999999">
      <c r="B150" s="215"/>
      <c r="C150" s="216"/>
      <c r="D150" s="199" t="s">
        <v>169</v>
      </c>
      <c r="E150" s="217" t="s">
        <v>19</v>
      </c>
      <c r="F150" s="218" t="s">
        <v>246</v>
      </c>
      <c r="G150" s="216"/>
      <c r="H150" s="219">
        <v>130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169</v>
      </c>
      <c r="AU150" s="225" t="s">
        <v>82</v>
      </c>
      <c r="AV150" s="13" t="s">
        <v>85</v>
      </c>
      <c r="AW150" s="13" t="s">
        <v>35</v>
      </c>
      <c r="AX150" s="13" t="s">
        <v>74</v>
      </c>
      <c r="AY150" s="225" t="s">
        <v>127</v>
      </c>
    </row>
    <row r="151" spans="1:65" s="14" customFormat="1" ht="10.199999999999999">
      <c r="B151" s="226"/>
      <c r="C151" s="227"/>
      <c r="D151" s="199" t="s">
        <v>169</v>
      </c>
      <c r="E151" s="228" t="s">
        <v>19</v>
      </c>
      <c r="F151" s="229" t="s">
        <v>247</v>
      </c>
      <c r="G151" s="227"/>
      <c r="H151" s="230">
        <v>440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169</v>
      </c>
      <c r="AU151" s="236" t="s">
        <v>82</v>
      </c>
      <c r="AV151" s="14" t="s">
        <v>171</v>
      </c>
      <c r="AW151" s="14" t="s">
        <v>35</v>
      </c>
      <c r="AX151" s="14" t="s">
        <v>82</v>
      </c>
      <c r="AY151" s="236" t="s">
        <v>127</v>
      </c>
    </row>
    <row r="152" spans="1:65" s="13" customFormat="1" ht="10.199999999999999">
      <c r="B152" s="215"/>
      <c r="C152" s="216"/>
      <c r="D152" s="199" t="s">
        <v>169</v>
      </c>
      <c r="E152" s="216"/>
      <c r="F152" s="218" t="s">
        <v>248</v>
      </c>
      <c r="G152" s="216"/>
      <c r="H152" s="219">
        <v>528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169</v>
      </c>
      <c r="AU152" s="225" t="s">
        <v>82</v>
      </c>
      <c r="AV152" s="13" t="s">
        <v>85</v>
      </c>
      <c r="AW152" s="13" t="s">
        <v>4</v>
      </c>
      <c r="AX152" s="13" t="s">
        <v>82</v>
      </c>
      <c r="AY152" s="225" t="s">
        <v>127</v>
      </c>
    </row>
    <row r="153" spans="1:65" s="2" customFormat="1" ht="21.75" customHeight="1">
      <c r="A153" s="34"/>
      <c r="B153" s="35"/>
      <c r="C153" s="205" t="s">
        <v>249</v>
      </c>
      <c r="D153" s="205" t="s">
        <v>164</v>
      </c>
      <c r="E153" s="206" t="s">
        <v>250</v>
      </c>
      <c r="F153" s="207" t="s">
        <v>251</v>
      </c>
      <c r="G153" s="208" t="s">
        <v>134</v>
      </c>
      <c r="H153" s="209">
        <v>1771</v>
      </c>
      <c r="I153" s="210"/>
      <c r="J153" s="211">
        <f>ROUND(I153*H153,2)</f>
        <v>0</v>
      </c>
      <c r="K153" s="207" t="s">
        <v>19</v>
      </c>
      <c r="L153" s="212"/>
      <c r="M153" s="213" t="s">
        <v>19</v>
      </c>
      <c r="N153" s="214" t="s">
        <v>45</v>
      </c>
      <c r="O153" s="64"/>
      <c r="P153" s="195">
        <f>O153*H153</f>
        <v>0</v>
      </c>
      <c r="Q153" s="195">
        <v>1.9000000000000001E-4</v>
      </c>
      <c r="R153" s="195">
        <f>Q153*H153</f>
        <v>0.33649000000000001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233</v>
      </c>
      <c r="AT153" s="197" t="s">
        <v>164</v>
      </c>
      <c r="AU153" s="197" t="s">
        <v>82</v>
      </c>
      <c r="AY153" s="17" t="s">
        <v>127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7" t="s">
        <v>82</v>
      </c>
      <c r="BK153" s="198">
        <f>ROUND(I153*H153,2)</f>
        <v>0</v>
      </c>
      <c r="BL153" s="17" t="s">
        <v>228</v>
      </c>
      <c r="BM153" s="197" t="s">
        <v>252</v>
      </c>
    </row>
    <row r="154" spans="1:65" s="2" customFormat="1" ht="19.2">
      <c r="A154" s="34"/>
      <c r="B154" s="35"/>
      <c r="C154" s="36"/>
      <c r="D154" s="199" t="s">
        <v>137</v>
      </c>
      <c r="E154" s="36"/>
      <c r="F154" s="200" t="s">
        <v>251</v>
      </c>
      <c r="G154" s="36"/>
      <c r="H154" s="36"/>
      <c r="I154" s="104"/>
      <c r="J154" s="36"/>
      <c r="K154" s="36"/>
      <c r="L154" s="39"/>
      <c r="M154" s="201"/>
      <c r="N154" s="202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137</v>
      </c>
      <c r="AU154" s="17" t="s">
        <v>82</v>
      </c>
    </row>
    <row r="155" spans="1:65" s="13" customFormat="1" ht="10.199999999999999">
      <c r="B155" s="215"/>
      <c r="C155" s="216"/>
      <c r="D155" s="199" t="s">
        <v>169</v>
      </c>
      <c r="E155" s="217" t="s">
        <v>19</v>
      </c>
      <c r="F155" s="218" t="s">
        <v>253</v>
      </c>
      <c r="G155" s="216"/>
      <c r="H155" s="219">
        <v>660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169</v>
      </c>
      <c r="AU155" s="225" t="s">
        <v>82</v>
      </c>
      <c r="AV155" s="13" t="s">
        <v>85</v>
      </c>
      <c r="AW155" s="13" t="s">
        <v>35</v>
      </c>
      <c r="AX155" s="13" t="s">
        <v>74</v>
      </c>
      <c r="AY155" s="225" t="s">
        <v>127</v>
      </c>
    </row>
    <row r="156" spans="1:65" s="13" customFormat="1" ht="10.199999999999999">
      <c r="B156" s="215"/>
      <c r="C156" s="216"/>
      <c r="D156" s="199" t="s">
        <v>169</v>
      </c>
      <c r="E156" s="217" t="s">
        <v>19</v>
      </c>
      <c r="F156" s="218" t="s">
        <v>254</v>
      </c>
      <c r="G156" s="216"/>
      <c r="H156" s="219">
        <v>40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169</v>
      </c>
      <c r="AU156" s="225" t="s">
        <v>82</v>
      </c>
      <c r="AV156" s="13" t="s">
        <v>85</v>
      </c>
      <c r="AW156" s="13" t="s">
        <v>35</v>
      </c>
      <c r="AX156" s="13" t="s">
        <v>74</v>
      </c>
      <c r="AY156" s="225" t="s">
        <v>127</v>
      </c>
    </row>
    <row r="157" spans="1:65" s="13" customFormat="1" ht="10.199999999999999">
      <c r="B157" s="215"/>
      <c r="C157" s="216"/>
      <c r="D157" s="199" t="s">
        <v>169</v>
      </c>
      <c r="E157" s="217" t="s">
        <v>19</v>
      </c>
      <c r="F157" s="218" t="s">
        <v>255</v>
      </c>
      <c r="G157" s="216"/>
      <c r="H157" s="219">
        <v>80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169</v>
      </c>
      <c r="AU157" s="225" t="s">
        <v>82</v>
      </c>
      <c r="AV157" s="13" t="s">
        <v>85</v>
      </c>
      <c r="AW157" s="13" t="s">
        <v>35</v>
      </c>
      <c r="AX157" s="13" t="s">
        <v>74</v>
      </c>
      <c r="AY157" s="225" t="s">
        <v>127</v>
      </c>
    </row>
    <row r="158" spans="1:65" s="13" customFormat="1" ht="10.199999999999999">
      <c r="B158" s="215"/>
      <c r="C158" s="216"/>
      <c r="D158" s="199" t="s">
        <v>169</v>
      </c>
      <c r="E158" s="217" t="s">
        <v>19</v>
      </c>
      <c r="F158" s="218" t="s">
        <v>256</v>
      </c>
      <c r="G158" s="216"/>
      <c r="H158" s="219">
        <v>500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169</v>
      </c>
      <c r="AU158" s="225" t="s">
        <v>82</v>
      </c>
      <c r="AV158" s="13" t="s">
        <v>85</v>
      </c>
      <c r="AW158" s="13" t="s">
        <v>35</v>
      </c>
      <c r="AX158" s="13" t="s">
        <v>74</v>
      </c>
      <c r="AY158" s="225" t="s">
        <v>127</v>
      </c>
    </row>
    <row r="159" spans="1:65" s="13" customFormat="1" ht="10.199999999999999">
      <c r="B159" s="215"/>
      <c r="C159" s="216"/>
      <c r="D159" s="199" t="s">
        <v>169</v>
      </c>
      <c r="E159" s="217" t="s">
        <v>19</v>
      </c>
      <c r="F159" s="218" t="s">
        <v>257</v>
      </c>
      <c r="G159" s="216"/>
      <c r="H159" s="219">
        <v>260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169</v>
      </c>
      <c r="AU159" s="225" t="s">
        <v>82</v>
      </c>
      <c r="AV159" s="13" t="s">
        <v>85</v>
      </c>
      <c r="AW159" s="13" t="s">
        <v>35</v>
      </c>
      <c r="AX159" s="13" t="s">
        <v>74</v>
      </c>
      <c r="AY159" s="225" t="s">
        <v>127</v>
      </c>
    </row>
    <row r="160" spans="1:65" s="14" customFormat="1" ht="10.199999999999999">
      <c r="B160" s="226"/>
      <c r="C160" s="227"/>
      <c r="D160" s="199" t="s">
        <v>169</v>
      </c>
      <c r="E160" s="228" t="s">
        <v>19</v>
      </c>
      <c r="F160" s="229" t="s">
        <v>247</v>
      </c>
      <c r="G160" s="227"/>
      <c r="H160" s="230">
        <v>1540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169</v>
      </c>
      <c r="AU160" s="236" t="s">
        <v>82</v>
      </c>
      <c r="AV160" s="14" t="s">
        <v>171</v>
      </c>
      <c r="AW160" s="14" t="s">
        <v>35</v>
      </c>
      <c r="AX160" s="14" t="s">
        <v>82</v>
      </c>
      <c r="AY160" s="236" t="s">
        <v>127</v>
      </c>
    </row>
    <row r="161" spans="1:65" s="13" customFormat="1" ht="10.199999999999999">
      <c r="B161" s="215"/>
      <c r="C161" s="216"/>
      <c r="D161" s="199" t="s">
        <v>169</v>
      </c>
      <c r="E161" s="216"/>
      <c r="F161" s="218" t="s">
        <v>258</v>
      </c>
      <c r="G161" s="216"/>
      <c r="H161" s="219">
        <v>1771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169</v>
      </c>
      <c r="AU161" s="225" t="s">
        <v>82</v>
      </c>
      <c r="AV161" s="13" t="s">
        <v>85</v>
      </c>
      <c r="AW161" s="13" t="s">
        <v>4</v>
      </c>
      <c r="AX161" s="13" t="s">
        <v>82</v>
      </c>
      <c r="AY161" s="225" t="s">
        <v>127</v>
      </c>
    </row>
    <row r="162" spans="1:65" s="2" customFormat="1" ht="16.5" customHeight="1">
      <c r="A162" s="34"/>
      <c r="B162" s="35"/>
      <c r="C162" s="186" t="s">
        <v>259</v>
      </c>
      <c r="D162" s="186" t="s">
        <v>131</v>
      </c>
      <c r="E162" s="187" t="s">
        <v>260</v>
      </c>
      <c r="F162" s="188" t="s">
        <v>261</v>
      </c>
      <c r="G162" s="189" t="s">
        <v>174</v>
      </c>
      <c r="H162" s="190">
        <v>14</v>
      </c>
      <c r="I162" s="191"/>
      <c r="J162" s="192">
        <f>ROUND(I162*H162,2)</f>
        <v>0</v>
      </c>
      <c r="K162" s="188" t="s">
        <v>19</v>
      </c>
      <c r="L162" s="39"/>
      <c r="M162" s="193" t="s">
        <v>19</v>
      </c>
      <c r="N162" s="194" t="s">
        <v>45</v>
      </c>
      <c r="O162" s="64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228</v>
      </c>
      <c r="AT162" s="197" t="s">
        <v>131</v>
      </c>
      <c r="AU162" s="197" t="s">
        <v>82</v>
      </c>
      <c r="AY162" s="17" t="s">
        <v>127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17" t="s">
        <v>82</v>
      </c>
      <c r="BK162" s="198">
        <f>ROUND(I162*H162,2)</f>
        <v>0</v>
      </c>
      <c r="BL162" s="17" t="s">
        <v>228</v>
      </c>
      <c r="BM162" s="197" t="s">
        <v>262</v>
      </c>
    </row>
    <row r="163" spans="1:65" s="2" customFormat="1" ht="10.199999999999999">
      <c r="A163" s="34"/>
      <c r="B163" s="35"/>
      <c r="C163" s="36"/>
      <c r="D163" s="199" t="s">
        <v>137</v>
      </c>
      <c r="E163" s="36"/>
      <c r="F163" s="200" t="s">
        <v>261</v>
      </c>
      <c r="G163" s="36"/>
      <c r="H163" s="36"/>
      <c r="I163" s="104"/>
      <c r="J163" s="36"/>
      <c r="K163" s="36"/>
      <c r="L163" s="39"/>
      <c r="M163" s="201"/>
      <c r="N163" s="202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137</v>
      </c>
      <c r="AU163" s="17" t="s">
        <v>82</v>
      </c>
    </row>
    <row r="164" spans="1:65" s="13" customFormat="1" ht="10.199999999999999">
      <c r="B164" s="215"/>
      <c r="C164" s="216"/>
      <c r="D164" s="199" t="s">
        <v>169</v>
      </c>
      <c r="E164" s="217" t="s">
        <v>19</v>
      </c>
      <c r="F164" s="218" t="s">
        <v>263</v>
      </c>
      <c r="G164" s="216"/>
      <c r="H164" s="219">
        <v>14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169</v>
      </c>
      <c r="AU164" s="225" t="s">
        <v>82</v>
      </c>
      <c r="AV164" s="13" t="s">
        <v>85</v>
      </c>
      <c r="AW164" s="13" t="s">
        <v>35</v>
      </c>
      <c r="AX164" s="13" t="s">
        <v>82</v>
      </c>
      <c r="AY164" s="225" t="s">
        <v>127</v>
      </c>
    </row>
    <row r="165" spans="1:65" s="2" customFormat="1" ht="25.2" customHeight="1">
      <c r="A165" s="34"/>
      <c r="B165" s="35"/>
      <c r="C165" s="186" t="s">
        <v>264</v>
      </c>
      <c r="D165" s="186" t="s">
        <v>131</v>
      </c>
      <c r="E165" s="187" t="s">
        <v>265</v>
      </c>
      <c r="F165" s="188" t="s">
        <v>266</v>
      </c>
      <c r="G165" s="189" t="s">
        <v>174</v>
      </c>
      <c r="H165" s="190">
        <v>10</v>
      </c>
      <c r="I165" s="191"/>
      <c r="J165" s="192">
        <f>ROUND(I165*H165,2)</f>
        <v>0</v>
      </c>
      <c r="K165" s="188" t="s">
        <v>19</v>
      </c>
      <c r="L165" s="39"/>
      <c r="M165" s="193" t="s">
        <v>19</v>
      </c>
      <c r="N165" s="194" t="s">
        <v>45</v>
      </c>
      <c r="O165" s="64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228</v>
      </c>
      <c r="AT165" s="197" t="s">
        <v>131</v>
      </c>
      <c r="AU165" s="197" t="s">
        <v>82</v>
      </c>
      <c r="AY165" s="17" t="s">
        <v>127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7" t="s">
        <v>82</v>
      </c>
      <c r="BK165" s="198">
        <f>ROUND(I165*H165,2)</f>
        <v>0</v>
      </c>
      <c r="BL165" s="17" t="s">
        <v>228</v>
      </c>
      <c r="BM165" s="197" t="s">
        <v>267</v>
      </c>
    </row>
    <row r="166" spans="1:65" s="2" customFormat="1" ht="19.2">
      <c r="A166" s="34"/>
      <c r="B166" s="35"/>
      <c r="C166" s="36"/>
      <c r="D166" s="199" t="s">
        <v>137</v>
      </c>
      <c r="E166" s="36"/>
      <c r="F166" s="200" t="s">
        <v>266</v>
      </c>
      <c r="G166" s="36"/>
      <c r="H166" s="36"/>
      <c r="I166" s="104"/>
      <c r="J166" s="36"/>
      <c r="K166" s="36"/>
      <c r="L166" s="39"/>
      <c r="M166" s="201"/>
      <c r="N166" s="202"/>
      <c r="O166" s="64"/>
      <c r="P166" s="64"/>
      <c r="Q166" s="64"/>
      <c r="R166" s="64"/>
      <c r="S166" s="64"/>
      <c r="T166" s="65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137</v>
      </c>
      <c r="AU166" s="17" t="s">
        <v>82</v>
      </c>
    </row>
    <row r="167" spans="1:65" s="2" customFormat="1" ht="16.5" customHeight="1">
      <c r="A167" s="34"/>
      <c r="B167" s="35"/>
      <c r="C167" s="186" t="s">
        <v>268</v>
      </c>
      <c r="D167" s="186" t="s">
        <v>131</v>
      </c>
      <c r="E167" s="187" t="s">
        <v>269</v>
      </c>
      <c r="F167" s="188" t="s">
        <v>270</v>
      </c>
      <c r="G167" s="189" t="s">
        <v>271</v>
      </c>
      <c r="H167" s="190">
        <v>11.22</v>
      </c>
      <c r="I167" s="191"/>
      <c r="J167" s="192">
        <f>ROUND(I167*H167,2)</f>
        <v>0</v>
      </c>
      <c r="K167" s="188" t="s">
        <v>19</v>
      </c>
      <c r="L167" s="39"/>
      <c r="M167" s="193" t="s">
        <v>19</v>
      </c>
      <c r="N167" s="194" t="s">
        <v>45</v>
      </c>
      <c r="O167" s="64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228</v>
      </c>
      <c r="AT167" s="197" t="s">
        <v>131</v>
      </c>
      <c r="AU167" s="197" t="s">
        <v>82</v>
      </c>
      <c r="AY167" s="17" t="s">
        <v>127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7" t="s">
        <v>82</v>
      </c>
      <c r="BK167" s="198">
        <f>ROUND(I167*H167,2)</f>
        <v>0</v>
      </c>
      <c r="BL167" s="17" t="s">
        <v>228</v>
      </c>
      <c r="BM167" s="197" t="s">
        <v>272</v>
      </c>
    </row>
    <row r="168" spans="1:65" s="2" customFormat="1" ht="10.199999999999999">
      <c r="A168" s="34"/>
      <c r="B168" s="35"/>
      <c r="C168" s="36"/>
      <c r="D168" s="199" t="s">
        <v>137</v>
      </c>
      <c r="E168" s="36"/>
      <c r="F168" s="200" t="s">
        <v>270</v>
      </c>
      <c r="G168" s="36"/>
      <c r="H168" s="36"/>
      <c r="I168" s="104"/>
      <c r="J168" s="36"/>
      <c r="K168" s="36"/>
      <c r="L168" s="39"/>
      <c r="M168" s="201"/>
      <c r="N168" s="202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137</v>
      </c>
      <c r="AU168" s="17" t="s">
        <v>82</v>
      </c>
    </row>
    <row r="169" spans="1:65" s="13" customFormat="1" ht="10.199999999999999">
      <c r="B169" s="215"/>
      <c r="C169" s="216"/>
      <c r="D169" s="199" t="s">
        <v>169</v>
      </c>
      <c r="E169" s="217" t="s">
        <v>19</v>
      </c>
      <c r="F169" s="218" t="s">
        <v>273</v>
      </c>
      <c r="G169" s="216"/>
      <c r="H169" s="219">
        <v>0.44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169</v>
      </c>
      <c r="AU169" s="225" t="s">
        <v>82</v>
      </c>
      <c r="AV169" s="13" t="s">
        <v>85</v>
      </c>
      <c r="AW169" s="13" t="s">
        <v>35</v>
      </c>
      <c r="AX169" s="13" t="s">
        <v>74</v>
      </c>
      <c r="AY169" s="225" t="s">
        <v>127</v>
      </c>
    </row>
    <row r="170" spans="1:65" s="13" customFormat="1" ht="10.199999999999999">
      <c r="B170" s="215"/>
      <c r="C170" s="216"/>
      <c r="D170" s="199" t="s">
        <v>169</v>
      </c>
      <c r="E170" s="217" t="s">
        <v>19</v>
      </c>
      <c r="F170" s="218" t="s">
        <v>274</v>
      </c>
      <c r="G170" s="216"/>
      <c r="H170" s="219">
        <v>10.78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169</v>
      </c>
      <c r="AU170" s="225" t="s">
        <v>82</v>
      </c>
      <c r="AV170" s="13" t="s">
        <v>85</v>
      </c>
      <c r="AW170" s="13" t="s">
        <v>35</v>
      </c>
      <c r="AX170" s="13" t="s">
        <v>74</v>
      </c>
      <c r="AY170" s="225" t="s">
        <v>127</v>
      </c>
    </row>
    <row r="171" spans="1:65" s="14" customFormat="1" ht="10.199999999999999">
      <c r="B171" s="226"/>
      <c r="C171" s="227"/>
      <c r="D171" s="199" t="s">
        <v>169</v>
      </c>
      <c r="E171" s="228" t="s">
        <v>19</v>
      </c>
      <c r="F171" s="229" t="s">
        <v>247</v>
      </c>
      <c r="G171" s="227"/>
      <c r="H171" s="230">
        <v>11.219999999999999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169</v>
      </c>
      <c r="AU171" s="236" t="s">
        <v>82</v>
      </c>
      <c r="AV171" s="14" t="s">
        <v>171</v>
      </c>
      <c r="AW171" s="14" t="s">
        <v>35</v>
      </c>
      <c r="AX171" s="14" t="s">
        <v>82</v>
      </c>
      <c r="AY171" s="236" t="s">
        <v>127</v>
      </c>
    </row>
    <row r="172" spans="1:65" s="2" customFormat="1" ht="16.5" customHeight="1">
      <c r="A172" s="34"/>
      <c r="B172" s="35"/>
      <c r="C172" s="186" t="s">
        <v>275</v>
      </c>
      <c r="D172" s="186" t="s">
        <v>131</v>
      </c>
      <c r="E172" s="187" t="s">
        <v>276</v>
      </c>
      <c r="F172" s="188" t="s">
        <v>277</v>
      </c>
      <c r="G172" s="189" t="s">
        <v>174</v>
      </c>
      <c r="H172" s="190">
        <v>50</v>
      </c>
      <c r="I172" s="191"/>
      <c r="J172" s="192">
        <f>ROUND(I172*H172,2)</f>
        <v>0</v>
      </c>
      <c r="K172" s="188" t="s">
        <v>19</v>
      </c>
      <c r="L172" s="39"/>
      <c r="M172" s="193" t="s">
        <v>19</v>
      </c>
      <c r="N172" s="194" t="s">
        <v>45</v>
      </c>
      <c r="O172" s="64"/>
      <c r="P172" s="195">
        <f>O172*H172</f>
        <v>0</v>
      </c>
      <c r="Q172" s="195">
        <v>0</v>
      </c>
      <c r="R172" s="195">
        <f>Q172*H172</f>
        <v>0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228</v>
      </c>
      <c r="AT172" s="197" t="s">
        <v>131</v>
      </c>
      <c r="AU172" s="197" t="s">
        <v>82</v>
      </c>
      <c r="AY172" s="17" t="s">
        <v>127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17" t="s">
        <v>82</v>
      </c>
      <c r="BK172" s="198">
        <f>ROUND(I172*H172,2)</f>
        <v>0</v>
      </c>
      <c r="BL172" s="17" t="s">
        <v>228</v>
      </c>
      <c r="BM172" s="197" t="s">
        <v>278</v>
      </c>
    </row>
    <row r="173" spans="1:65" s="2" customFormat="1" ht="10.199999999999999">
      <c r="A173" s="34"/>
      <c r="B173" s="35"/>
      <c r="C173" s="36"/>
      <c r="D173" s="199" t="s">
        <v>137</v>
      </c>
      <c r="E173" s="36"/>
      <c r="F173" s="200" t="s">
        <v>277</v>
      </c>
      <c r="G173" s="36"/>
      <c r="H173" s="36"/>
      <c r="I173" s="104"/>
      <c r="J173" s="36"/>
      <c r="K173" s="36"/>
      <c r="L173" s="39"/>
      <c r="M173" s="201"/>
      <c r="N173" s="202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137</v>
      </c>
      <c r="AU173" s="17" t="s">
        <v>82</v>
      </c>
    </row>
    <row r="174" spans="1:65" s="2" customFormat="1" ht="16.5" customHeight="1">
      <c r="A174" s="34"/>
      <c r="B174" s="35"/>
      <c r="C174" s="205" t="s">
        <v>279</v>
      </c>
      <c r="D174" s="205" t="s">
        <v>164</v>
      </c>
      <c r="E174" s="206" t="s">
        <v>280</v>
      </c>
      <c r="F174" s="207" t="s">
        <v>281</v>
      </c>
      <c r="G174" s="208" t="s">
        <v>174</v>
      </c>
      <c r="H174" s="209">
        <v>50</v>
      </c>
      <c r="I174" s="210"/>
      <c r="J174" s="211">
        <f>ROUND(I174*H174,2)</f>
        <v>0</v>
      </c>
      <c r="K174" s="207" t="s">
        <v>19</v>
      </c>
      <c r="L174" s="212"/>
      <c r="M174" s="213" t="s">
        <v>19</v>
      </c>
      <c r="N174" s="214" t="s">
        <v>45</v>
      </c>
      <c r="O174" s="64"/>
      <c r="P174" s="195">
        <f>O174*H174</f>
        <v>0</v>
      </c>
      <c r="Q174" s="195">
        <v>3.0000000000000001E-3</v>
      </c>
      <c r="R174" s="195">
        <f>Q174*H174</f>
        <v>0.15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233</v>
      </c>
      <c r="AT174" s="197" t="s">
        <v>164</v>
      </c>
      <c r="AU174" s="197" t="s">
        <v>82</v>
      </c>
      <c r="AY174" s="17" t="s">
        <v>127</v>
      </c>
      <c r="BE174" s="198">
        <f>IF(N174="základní",J174,0)</f>
        <v>0</v>
      </c>
      <c r="BF174" s="198">
        <f>IF(N174="snížená",J174,0)</f>
        <v>0</v>
      </c>
      <c r="BG174" s="198">
        <f>IF(N174="zákl. přenesená",J174,0)</f>
        <v>0</v>
      </c>
      <c r="BH174" s="198">
        <f>IF(N174="sníž. přenesená",J174,0)</f>
        <v>0</v>
      </c>
      <c r="BI174" s="198">
        <f>IF(N174="nulová",J174,0)</f>
        <v>0</v>
      </c>
      <c r="BJ174" s="17" t="s">
        <v>82</v>
      </c>
      <c r="BK174" s="198">
        <f>ROUND(I174*H174,2)</f>
        <v>0</v>
      </c>
      <c r="BL174" s="17" t="s">
        <v>228</v>
      </c>
      <c r="BM174" s="197" t="s">
        <v>282</v>
      </c>
    </row>
    <row r="175" spans="1:65" s="2" customFormat="1" ht="10.199999999999999">
      <c r="A175" s="34"/>
      <c r="B175" s="35"/>
      <c r="C175" s="36"/>
      <c r="D175" s="199" t="s">
        <v>137</v>
      </c>
      <c r="E175" s="36"/>
      <c r="F175" s="200" t="s">
        <v>283</v>
      </c>
      <c r="G175" s="36"/>
      <c r="H175" s="36"/>
      <c r="I175" s="104"/>
      <c r="J175" s="36"/>
      <c r="K175" s="36"/>
      <c r="L175" s="39"/>
      <c r="M175" s="201"/>
      <c r="N175" s="202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137</v>
      </c>
      <c r="AU175" s="17" t="s">
        <v>82</v>
      </c>
    </row>
    <row r="176" spans="1:65" s="13" customFormat="1" ht="10.199999999999999">
      <c r="B176" s="215"/>
      <c r="C176" s="216"/>
      <c r="D176" s="199" t="s">
        <v>169</v>
      </c>
      <c r="E176" s="217" t="s">
        <v>19</v>
      </c>
      <c r="F176" s="218" t="s">
        <v>284</v>
      </c>
      <c r="G176" s="216"/>
      <c r="H176" s="219">
        <v>50</v>
      </c>
      <c r="I176" s="220"/>
      <c r="J176" s="216"/>
      <c r="K176" s="216"/>
      <c r="L176" s="221"/>
      <c r="M176" s="222"/>
      <c r="N176" s="223"/>
      <c r="O176" s="223"/>
      <c r="P176" s="223"/>
      <c r="Q176" s="223"/>
      <c r="R176" s="223"/>
      <c r="S176" s="223"/>
      <c r="T176" s="224"/>
      <c r="AT176" s="225" t="s">
        <v>169</v>
      </c>
      <c r="AU176" s="225" t="s">
        <v>82</v>
      </c>
      <c r="AV176" s="13" t="s">
        <v>85</v>
      </c>
      <c r="AW176" s="13" t="s">
        <v>35</v>
      </c>
      <c r="AX176" s="13" t="s">
        <v>82</v>
      </c>
      <c r="AY176" s="225" t="s">
        <v>127</v>
      </c>
    </row>
    <row r="177" spans="1:65" s="2" customFormat="1" ht="27" customHeight="1">
      <c r="A177" s="34"/>
      <c r="B177" s="35"/>
      <c r="C177" s="186" t="s">
        <v>285</v>
      </c>
      <c r="D177" s="186" t="s">
        <v>131</v>
      </c>
      <c r="E177" s="187" t="s">
        <v>286</v>
      </c>
      <c r="F177" s="188" t="s">
        <v>287</v>
      </c>
      <c r="G177" s="189" t="s">
        <v>174</v>
      </c>
      <c r="H177" s="190">
        <v>150</v>
      </c>
      <c r="I177" s="191"/>
      <c r="J177" s="192">
        <f>ROUND(I177*H177,2)</f>
        <v>0</v>
      </c>
      <c r="K177" s="188" t="s">
        <v>161</v>
      </c>
      <c r="L177" s="39"/>
      <c r="M177" s="193" t="s">
        <v>19</v>
      </c>
      <c r="N177" s="194" t="s">
        <v>45</v>
      </c>
      <c r="O177" s="64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228</v>
      </c>
      <c r="AT177" s="197" t="s">
        <v>131</v>
      </c>
      <c r="AU177" s="197" t="s">
        <v>82</v>
      </c>
      <c r="AY177" s="17" t="s">
        <v>127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7" t="s">
        <v>82</v>
      </c>
      <c r="BK177" s="198">
        <f>ROUND(I177*H177,2)</f>
        <v>0</v>
      </c>
      <c r="BL177" s="17" t="s">
        <v>228</v>
      </c>
      <c r="BM177" s="197" t="s">
        <v>288</v>
      </c>
    </row>
    <row r="178" spans="1:65" s="2" customFormat="1" ht="19.2">
      <c r="A178" s="34"/>
      <c r="B178" s="35"/>
      <c r="C178" s="36"/>
      <c r="D178" s="199" t="s">
        <v>137</v>
      </c>
      <c r="E178" s="36"/>
      <c r="F178" s="200" t="s">
        <v>287</v>
      </c>
      <c r="G178" s="36"/>
      <c r="H178" s="36"/>
      <c r="I178" s="104"/>
      <c r="J178" s="36"/>
      <c r="K178" s="36"/>
      <c r="L178" s="39"/>
      <c r="M178" s="201"/>
      <c r="N178" s="202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137</v>
      </c>
      <c r="AU178" s="17" t="s">
        <v>82</v>
      </c>
    </row>
    <row r="179" spans="1:65" s="2" customFormat="1" ht="26.4" customHeight="1">
      <c r="A179" s="34"/>
      <c r="B179" s="35"/>
      <c r="C179" s="205" t="s">
        <v>289</v>
      </c>
      <c r="D179" s="205" t="s">
        <v>164</v>
      </c>
      <c r="E179" s="206" t="s">
        <v>290</v>
      </c>
      <c r="F179" s="207" t="s">
        <v>291</v>
      </c>
      <c r="G179" s="208" t="s">
        <v>174</v>
      </c>
      <c r="H179" s="209">
        <v>150</v>
      </c>
      <c r="I179" s="210"/>
      <c r="J179" s="211">
        <f>ROUND(I179*H179,2)</f>
        <v>0</v>
      </c>
      <c r="K179" s="207" t="s">
        <v>19</v>
      </c>
      <c r="L179" s="212"/>
      <c r="M179" s="213" t="s">
        <v>19</v>
      </c>
      <c r="N179" s="214" t="s">
        <v>45</v>
      </c>
      <c r="O179" s="64"/>
      <c r="P179" s="195">
        <f>O179*H179</f>
        <v>0</v>
      </c>
      <c r="Q179" s="195">
        <v>3.0000000000000001E-3</v>
      </c>
      <c r="R179" s="195">
        <f>Q179*H179</f>
        <v>0.45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233</v>
      </c>
      <c r="AT179" s="197" t="s">
        <v>164</v>
      </c>
      <c r="AU179" s="197" t="s">
        <v>82</v>
      </c>
      <c r="AY179" s="17" t="s">
        <v>127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7" t="s">
        <v>82</v>
      </c>
      <c r="BK179" s="198">
        <f>ROUND(I179*H179,2)</f>
        <v>0</v>
      </c>
      <c r="BL179" s="17" t="s">
        <v>228</v>
      </c>
      <c r="BM179" s="197" t="s">
        <v>292</v>
      </c>
    </row>
    <row r="180" spans="1:65" s="2" customFormat="1" ht="19.2">
      <c r="A180" s="34"/>
      <c r="B180" s="35"/>
      <c r="C180" s="36"/>
      <c r="D180" s="199" t="s">
        <v>137</v>
      </c>
      <c r="E180" s="36"/>
      <c r="F180" s="200" t="s">
        <v>291</v>
      </c>
      <c r="G180" s="36"/>
      <c r="H180" s="36"/>
      <c r="I180" s="104"/>
      <c r="J180" s="36"/>
      <c r="K180" s="36"/>
      <c r="L180" s="39"/>
      <c r="M180" s="201"/>
      <c r="N180" s="202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137</v>
      </c>
      <c r="AU180" s="17" t="s">
        <v>82</v>
      </c>
    </row>
    <row r="181" spans="1:65" s="13" customFormat="1" ht="10.199999999999999">
      <c r="B181" s="215"/>
      <c r="C181" s="216"/>
      <c r="D181" s="199" t="s">
        <v>169</v>
      </c>
      <c r="E181" s="217" t="s">
        <v>19</v>
      </c>
      <c r="F181" s="218" t="s">
        <v>293</v>
      </c>
      <c r="G181" s="216"/>
      <c r="H181" s="219">
        <v>150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169</v>
      </c>
      <c r="AU181" s="225" t="s">
        <v>82</v>
      </c>
      <c r="AV181" s="13" t="s">
        <v>85</v>
      </c>
      <c r="AW181" s="13" t="s">
        <v>35</v>
      </c>
      <c r="AX181" s="13" t="s">
        <v>82</v>
      </c>
      <c r="AY181" s="225" t="s">
        <v>127</v>
      </c>
    </row>
    <row r="182" spans="1:65" s="2" customFormat="1" ht="24.6" customHeight="1">
      <c r="A182" s="34"/>
      <c r="B182" s="35"/>
      <c r="C182" s="186" t="s">
        <v>294</v>
      </c>
      <c r="D182" s="186" t="s">
        <v>131</v>
      </c>
      <c r="E182" s="187" t="s">
        <v>295</v>
      </c>
      <c r="F182" s="188" t="s">
        <v>296</v>
      </c>
      <c r="G182" s="189" t="s">
        <v>174</v>
      </c>
      <c r="H182" s="190">
        <v>3</v>
      </c>
      <c r="I182" s="191"/>
      <c r="J182" s="192">
        <f>ROUND(I182*H182,2)</f>
        <v>0</v>
      </c>
      <c r="K182" s="188" t="s">
        <v>19</v>
      </c>
      <c r="L182" s="39"/>
      <c r="M182" s="193" t="s">
        <v>19</v>
      </c>
      <c r="N182" s="194" t="s">
        <v>45</v>
      </c>
      <c r="O182" s="64"/>
      <c r="P182" s="195">
        <f>O182*H182</f>
        <v>0</v>
      </c>
      <c r="Q182" s="195">
        <v>0</v>
      </c>
      <c r="R182" s="195">
        <f>Q182*H182</f>
        <v>0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228</v>
      </c>
      <c r="AT182" s="197" t="s">
        <v>131</v>
      </c>
      <c r="AU182" s="197" t="s">
        <v>82</v>
      </c>
      <c r="AY182" s="17" t="s">
        <v>127</v>
      </c>
      <c r="BE182" s="198">
        <f>IF(N182="základní",J182,0)</f>
        <v>0</v>
      </c>
      <c r="BF182" s="198">
        <f>IF(N182="snížená",J182,0)</f>
        <v>0</v>
      </c>
      <c r="BG182" s="198">
        <f>IF(N182="zákl. přenesená",J182,0)</f>
        <v>0</v>
      </c>
      <c r="BH182" s="198">
        <f>IF(N182="sníž. přenesená",J182,0)</f>
        <v>0</v>
      </c>
      <c r="BI182" s="198">
        <f>IF(N182="nulová",J182,0)</f>
        <v>0</v>
      </c>
      <c r="BJ182" s="17" t="s">
        <v>82</v>
      </c>
      <c r="BK182" s="198">
        <f>ROUND(I182*H182,2)</f>
        <v>0</v>
      </c>
      <c r="BL182" s="17" t="s">
        <v>228</v>
      </c>
      <c r="BM182" s="197" t="s">
        <v>297</v>
      </c>
    </row>
    <row r="183" spans="1:65" s="2" customFormat="1" ht="10.199999999999999">
      <c r="A183" s="34"/>
      <c r="B183" s="35"/>
      <c r="C183" s="36"/>
      <c r="D183" s="199" t="s">
        <v>137</v>
      </c>
      <c r="E183" s="36"/>
      <c r="F183" s="200" t="s">
        <v>296</v>
      </c>
      <c r="G183" s="36"/>
      <c r="H183" s="36"/>
      <c r="I183" s="104"/>
      <c r="J183" s="36"/>
      <c r="K183" s="36"/>
      <c r="L183" s="39"/>
      <c r="M183" s="201"/>
      <c r="N183" s="202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137</v>
      </c>
      <c r="AU183" s="17" t="s">
        <v>82</v>
      </c>
    </row>
    <row r="184" spans="1:65" s="2" customFormat="1" ht="28.2" customHeight="1">
      <c r="A184" s="34"/>
      <c r="B184" s="35"/>
      <c r="C184" s="205" t="s">
        <v>298</v>
      </c>
      <c r="D184" s="205" t="s">
        <v>164</v>
      </c>
      <c r="E184" s="206" t="s">
        <v>299</v>
      </c>
      <c r="F184" s="207" t="s">
        <v>300</v>
      </c>
      <c r="G184" s="208" t="s">
        <v>174</v>
      </c>
      <c r="H184" s="209">
        <v>3</v>
      </c>
      <c r="I184" s="210"/>
      <c r="J184" s="211">
        <f>ROUND(I184*H184,2)</f>
        <v>0</v>
      </c>
      <c r="K184" s="207" t="s">
        <v>19</v>
      </c>
      <c r="L184" s="212"/>
      <c r="M184" s="213" t="s">
        <v>19</v>
      </c>
      <c r="N184" s="214" t="s">
        <v>45</v>
      </c>
      <c r="O184" s="64"/>
      <c r="P184" s="195">
        <f>O184*H184</f>
        <v>0</v>
      </c>
      <c r="Q184" s="195">
        <v>4.4999999999999998E-2</v>
      </c>
      <c r="R184" s="195">
        <f>Q184*H184</f>
        <v>0.13500000000000001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233</v>
      </c>
      <c r="AT184" s="197" t="s">
        <v>164</v>
      </c>
      <c r="AU184" s="197" t="s">
        <v>82</v>
      </c>
      <c r="AY184" s="17" t="s">
        <v>127</v>
      </c>
      <c r="BE184" s="198">
        <f>IF(N184="základní",J184,0)</f>
        <v>0</v>
      </c>
      <c r="BF184" s="198">
        <f>IF(N184="snížená",J184,0)</f>
        <v>0</v>
      </c>
      <c r="BG184" s="198">
        <f>IF(N184="zákl. přenesená",J184,0)</f>
        <v>0</v>
      </c>
      <c r="BH184" s="198">
        <f>IF(N184="sníž. přenesená",J184,0)</f>
        <v>0</v>
      </c>
      <c r="BI184" s="198">
        <f>IF(N184="nulová",J184,0)</f>
        <v>0</v>
      </c>
      <c r="BJ184" s="17" t="s">
        <v>82</v>
      </c>
      <c r="BK184" s="198">
        <f>ROUND(I184*H184,2)</f>
        <v>0</v>
      </c>
      <c r="BL184" s="17" t="s">
        <v>228</v>
      </c>
      <c r="BM184" s="197" t="s">
        <v>301</v>
      </c>
    </row>
    <row r="185" spans="1:65" s="2" customFormat="1" ht="19.2">
      <c r="A185" s="34"/>
      <c r="B185" s="35"/>
      <c r="C185" s="36"/>
      <c r="D185" s="199" t="s">
        <v>137</v>
      </c>
      <c r="E185" s="36"/>
      <c r="F185" s="200" t="s">
        <v>300</v>
      </c>
      <c r="G185" s="36"/>
      <c r="H185" s="36"/>
      <c r="I185" s="104"/>
      <c r="J185" s="36"/>
      <c r="K185" s="36"/>
      <c r="L185" s="39"/>
      <c r="M185" s="201"/>
      <c r="N185" s="202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137</v>
      </c>
      <c r="AU185" s="17" t="s">
        <v>82</v>
      </c>
    </row>
    <row r="186" spans="1:65" s="2" customFormat="1" ht="16.5" customHeight="1">
      <c r="A186" s="34"/>
      <c r="B186" s="35"/>
      <c r="C186" s="205" t="s">
        <v>302</v>
      </c>
      <c r="D186" s="205" t="s">
        <v>164</v>
      </c>
      <c r="E186" s="206" t="s">
        <v>303</v>
      </c>
      <c r="F186" s="207" t="s">
        <v>304</v>
      </c>
      <c r="G186" s="208" t="s">
        <v>174</v>
      </c>
      <c r="H186" s="209">
        <v>3</v>
      </c>
      <c r="I186" s="210"/>
      <c r="J186" s="211">
        <f>ROUND(I186*H186,2)</f>
        <v>0</v>
      </c>
      <c r="K186" s="207" t="s">
        <v>19</v>
      </c>
      <c r="L186" s="212"/>
      <c r="M186" s="213" t="s">
        <v>19</v>
      </c>
      <c r="N186" s="214" t="s">
        <v>45</v>
      </c>
      <c r="O186" s="64"/>
      <c r="P186" s="195">
        <f>O186*H186</f>
        <v>0</v>
      </c>
      <c r="Q186" s="195">
        <v>0.05</v>
      </c>
      <c r="R186" s="195">
        <f>Q186*H186</f>
        <v>0.15000000000000002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233</v>
      </c>
      <c r="AT186" s="197" t="s">
        <v>164</v>
      </c>
      <c r="AU186" s="197" t="s">
        <v>82</v>
      </c>
      <c r="AY186" s="17" t="s">
        <v>127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17" t="s">
        <v>82</v>
      </c>
      <c r="BK186" s="198">
        <f>ROUND(I186*H186,2)</f>
        <v>0</v>
      </c>
      <c r="BL186" s="17" t="s">
        <v>228</v>
      </c>
      <c r="BM186" s="197" t="s">
        <v>305</v>
      </c>
    </row>
    <row r="187" spans="1:65" s="2" customFormat="1" ht="10.199999999999999">
      <c r="A187" s="34"/>
      <c r="B187" s="35"/>
      <c r="C187" s="36"/>
      <c r="D187" s="199" t="s">
        <v>137</v>
      </c>
      <c r="E187" s="36"/>
      <c r="F187" s="200" t="s">
        <v>304</v>
      </c>
      <c r="G187" s="36"/>
      <c r="H187" s="36"/>
      <c r="I187" s="104"/>
      <c r="J187" s="36"/>
      <c r="K187" s="36"/>
      <c r="L187" s="39"/>
      <c r="M187" s="201"/>
      <c r="N187" s="202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137</v>
      </c>
      <c r="AU187" s="17" t="s">
        <v>82</v>
      </c>
    </row>
    <row r="188" spans="1:65" s="2" customFormat="1" ht="21.75" customHeight="1">
      <c r="A188" s="34"/>
      <c r="B188" s="35"/>
      <c r="C188" s="186" t="s">
        <v>306</v>
      </c>
      <c r="D188" s="186" t="s">
        <v>131</v>
      </c>
      <c r="E188" s="187" t="s">
        <v>307</v>
      </c>
      <c r="F188" s="188" t="s">
        <v>308</v>
      </c>
      <c r="G188" s="189" t="s">
        <v>134</v>
      </c>
      <c r="H188" s="190">
        <v>25</v>
      </c>
      <c r="I188" s="191"/>
      <c r="J188" s="192">
        <f>ROUND(I188*H188,2)</f>
        <v>0</v>
      </c>
      <c r="K188" s="188" t="s">
        <v>309</v>
      </c>
      <c r="L188" s="39"/>
      <c r="M188" s="193" t="s">
        <v>19</v>
      </c>
      <c r="N188" s="194" t="s">
        <v>45</v>
      </c>
      <c r="O188" s="64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228</v>
      </c>
      <c r="AT188" s="197" t="s">
        <v>131</v>
      </c>
      <c r="AU188" s="197" t="s">
        <v>82</v>
      </c>
      <c r="AY188" s="17" t="s">
        <v>127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17" t="s">
        <v>82</v>
      </c>
      <c r="BK188" s="198">
        <f>ROUND(I188*H188,2)</f>
        <v>0</v>
      </c>
      <c r="BL188" s="17" t="s">
        <v>228</v>
      </c>
      <c r="BM188" s="197" t="s">
        <v>310</v>
      </c>
    </row>
    <row r="189" spans="1:65" s="2" customFormat="1" ht="19.2">
      <c r="A189" s="34"/>
      <c r="B189" s="35"/>
      <c r="C189" s="36"/>
      <c r="D189" s="199" t="s">
        <v>137</v>
      </c>
      <c r="E189" s="36"/>
      <c r="F189" s="200" t="s">
        <v>311</v>
      </c>
      <c r="G189" s="36"/>
      <c r="H189" s="36"/>
      <c r="I189" s="104"/>
      <c r="J189" s="36"/>
      <c r="K189" s="36"/>
      <c r="L189" s="39"/>
      <c r="M189" s="201"/>
      <c r="N189" s="202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137</v>
      </c>
      <c r="AU189" s="17" t="s">
        <v>82</v>
      </c>
    </row>
    <row r="190" spans="1:65" s="2" customFormat="1" ht="37.200000000000003" customHeight="1">
      <c r="A190" s="34"/>
      <c r="B190" s="35"/>
      <c r="C190" s="205" t="s">
        <v>312</v>
      </c>
      <c r="D190" s="205" t="s">
        <v>164</v>
      </c>
      <c r="E190" s="206" t="s">
        <v>313</v>
      </c>
      <c r="F190" s="207" t="s">
        <v>314</v>
      </c>
      <c r="G190" s="208" t="s">
        <v>134</v>
      </c>
      <c r="H190" s="209">
        <v>31.25</v>
      </c>
      <c r="I190" s="210"/>
      <c r="J190" s="211">
        <f>ROUND(I190*H190,2)</f>
        <v>0</v>
      </c>
      <c r="K190" s="207" t="s">
        <v>309</v>
      </c>
      <c r="L190" s="212"/>
      <c r="M190" s="213" t="s">
        <v>19</v>
      </c>
      <c r="N190" s="214" t="s">
        <v>45</v>
      </c>
      <c r="O190" s="64"/>
      <c r="P190" s="195">
        <f>O190*H190</f>
        <v>0</v>
      </c>
      <c r="Q190" s="195">
        <v>6.8999999999999997E-4</v>
      </c>
      <c r="R190" s="195">
        <f>Q190*H190</f>
        <v>2.1562499999999998E-2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233</v>
      </c>
      <c r="AT190" s="197" t="s">
        <v>164</v>
      </c>
      <c r="AU190" s="197" t="s">
        <v>82</v>
      </c>
      <c r="AY190" s="17" t="s">
        <v>127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17" t="s">
        <v>82</v>
      </c>
      <c r="BK190" s="198">
        <f>ROUND(I190*H190,2)</f>
        <v>0</v>
      </c>
      <c r="BL190" s="17" t="s">
        <v>228</v>
      </c>
      <c r="BM190" s="197" t="s">
        <v>315</v>
      </c>
    </row>
    <row r="191" spans="1:65" s="2" customFormat="1" ht="19.2">
      <c r="A191" s="34"/>
      <c r="B191" s="35"/>
      <c r="C191" s="36"/>
      <c r="D191" s="199" t="s">
        <v>137</v>
      </c>
      <c r="E191" s="36"/>
      <c r="F191" s="200" t="s">
        <v>314</v>
      </c>
      <c r="G191" s="36"/>
      <c r="H191" s="36"/>
      <c r="I191" s="104"/>
      <c r="J191" s="36"/>
      <c r="K191" s="36"/>
      <c r="L191" s="39"/>
      <c r="M191" s="201"/>
      <c r="N191" s="202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137</v>
      </c>
      <c r="AU191" s="17" t="s">
        <v>82</v>
      </c>
    </row>
    <row r="192" spans="1:65" s="13" customFormat="1" ht="10.199999999999999">
      <c r="B192" s="215"/>
      <c r="C192" s="216"/>
      <c r="D192" s="199" t="s">
        <v>169</v>
      </c>
      <c r="E192" s="217" t="s">
        <v>19</v>
      </c>
      <c r="F192" s="218" t="s">
        <v>316</v>
      </c>
      <c r="G192" s="216"/>
      <c r="H192" s="219">
        <v>15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169</v>
      </c>
      <c r="AU192" s="225" t="s">
        <v>82</v>
      </c>
      <c r="AV192" s="13" t="s">
        <v>85</v>
      </c>
      <c r="AW192" s="13" t="s">
        <v>35</v>
      </c>
      <c r="AX192" s="13" t="s">
        <v>74</v>
      </c>
      <c r="AY192" s="225" t="s">
        <v>127</v>
      </c>
    </row>
    <row r="193" spans="1:65" s="13" customFormat="1" ht="10.199999999999999">
      <c r="B193" s="215"/>
      <c r="C193" s="216"/>
      <c r="D193" s="199" t="s">
        <v>169</v>
      </c>
      <c r="E193" s="217" t="s">
        <v>19</v>
      </c>
      <c r="F193" s="218" t="s">
        <v>317</v>
      </c>
      <c r="G193" s="216"/>
      <c r="H193" s="219">
        <v>10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169</v>
      </c>
      <c r="AU193" s="225" t="s">
        <v>82</v>
      </c>
      <c r="AV193" s="13" t="s">
        <v>85</v>
      </c>
      <c r="AW193" s="13" t="s">
        <v>35</v>
      </c>
      <c r="AX193" s="13" t="s">
        <v>74</v>
      </c>
      <c r="AY193" s="225" t="s">
        <v>127</v>
      </c>
    </row>
    <row r="194" spans="1:65" s="14" customFormat="1" ht="10.199999999999999">
      <c r="B194" s="226"/>
      <c r="C194" s="227"/>
      <c r="D194" s="199" t="s">
        <v>169</v>
      </c>
      <c r="E194" s="228" t="s">
        <v>19</v>
      </c>
      <c r="F194" s="229" t="s">
        <v>247</v>
      </c>
      <c r="G194" s="227"/>
      <c r="H194" s="230">
        <v>25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AT194" s="236" t="s">
        <v>169</v>
      </c>
      <c r="AU194" s="236" t="s">
        <v>82</v>
      </c>
      <c r="AV194" s="14" t="s">
        <v>171</v>
      </c>
      <c r="AW194" s="14" t="s">
        <v>35</v>
      </c>
      <c r="AX194" s="14" t="s">
        <v>82</v>
      </c>
      <c r="AY194" s="236" t="s">
        <v>127</v>
      </c>
    </row>
    <row r="195" spans="1:65" s="13" customFormat="1" ht="10.199999999999999">
      <c r="B195" s="215"/>
      <c r="C195" s="216"/>
      <c r="D195" s="199" t="s">
        <v>169</v>
      </c>
      <c r="E195" s="216"/>
      <c r="F195" s="218" t="s">
        <v>318</v>
      </c>
      <c r="G195" s="216"/>
      <c r="H195" s="219">
        <v>31.25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169</v>
      </c>
      <c r="AU195" s="225" t="s">
        <v>82</v>
      </c>
      <c r="AV195" s="13" t="s">
        <v>85</v>
      </c>
      <c r="AW195" s="13" t="s">
        <v>4</v>
      </c>
      <c r="AX195" s="13" t="s">
        <v>82</v>
      </c>
      <c r="AY195" s="225" t="s">
        <v>127</v>
      </c>
    </row>
    <row r="196" spans="1:65" s="12" customFormat="1" ht="22.8" customHeight="1">
      <c r="B196" s="170"/>
      <c r="C196" s="171"/>
      <c r="D196" s="172" t="s">
        <v>73</v>
      </c>
      <c r="E196" s="184" t="s">
        <v>319</v>
      </c>
      <c r="F196" s="184" t="s">
        <v>320</v>
      </c>
      <c r="G196" s="171"/>
      <c r="H196" s="171"/>
      <c r="I196" s="174"/>
      <c r="J196" s="185">
        <f>BK196</f>
        <v>0</v>
      </c>
      <c r="K196" s="171"/>
      <c r="L196" s="176"/>
      <c r="M196" s="177"/>
      <c r="N196" s="178"/>
      <c r="O196" s="178"/>
      <c r="P196" s="179">
        <f>SUM(P197:P205)</f>
        <v>0</v>
      </c>
      <c r="Q196" s="178"/>
      <c r="R196" s="179">
        <f>SUM(R197:R205)</f>
        <v>6.4679999999999988E-2</v>
      </c>
      <c r="S196" s="178"/>
      <c r="T196" s="180">
        <f>SUM(T197:T205)</f>
        <v>0</v>
      </c>
      <c r="AR196" s="181" t="s">
        <v>171</v>
      </c>
      <c r="AT196" s="182" t="s">
        <v>73</v>
      </c>
      <c r="AU196" s="182" t="s">
        <v>82</v>
      </c>
      <c r="AY196" s="181" t="s">
        <v>127</v>
      </c>
      <c r="BK196" s="183">
        <f>SUM(BK197:BK205)</f>
        <v>0</v>
      </c>
    </row>
    <row r="197" spans="1:65" s="2" customFormat="1" ht="27.6" customHeight="1">
      <c r="A197" s="34"/>
      <c r="B197" s="35"/>
      <c r="C197" s="186" t="s">
        <v>321</v>
      </c>
      <c r="D197" s="186" t="s">
        <v>131</v>
      </c>
      <c r="E197" s="187" t="s">
        <v>322</v>
      </c>
      <c r="F197" s="188" t="s">
        <v>323</v>
      </c>
      <c r="G197" s="189" t="s">
        <v>174</v>
      </c>
      <c r="H197" s="190">
        <v>10</v>
      </c>
      <c r="I197" s="191"/>
      <c r="J197" s="192">
        <f>ROUND(I197*H197,2)</f>
        <v>0</v>
      </c>
      <c r="K197" s="188" t="s">
        <v>309</v>
      </c>
      <c r="L197" s="39"/>
      <c r="M197" s="193" t="s">
        <v>19</v>
      </c>
      <c r="N197" s="194" t="s">
        <v>45</v>
      </c>
      <c r="O197" s="64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324</v>
      </c>
      <c r="AT197" s="197" t="s">
        <v>131</v>
      </c>
      <c r="AU197" s="197" t="s">
        <v>85</v>
      </c>
      <c r="AY197" s="17" t="s">
        <v>127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7" t="s">
        <v>82</v>
      </c>
      <c r="BK197" s="198">
        <f>ROUND(I197*H197,2)</f>
        <v>0</v>
      </c>
      <c r="BL197" s="17" t="s">
        <v>324</v>
      </c>
      <c r="BM197" s="197" t="s">
        <v>325</v>
      </c>
    </row>
    <row r="198" spans="1:65" s="2" customFormat="1" ht="19.2">
      <c r="A198" s="34"/>
      <c r="B198" s="35"/>
      <c r="C198" s="36"/>
      <c r="D198" s="199" t="s">
        <v>137</v>
      </c>
      <c r="E198" s="36"/>
      <c r="F198" s="200" t="s">
        <v>326</v>
      </c>
      <c r="G198" s="36"/>
      <c r="H198" s="36"/>
      <c r="I198" s="104"/>
      <c r="J198" s="36"/>
      <c r="K198" s="36"/>
      <c r="L198" s="39"/>
      <c r="M198" s="201"/>
      <c r="N198" s="202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137</v>
      </c>
      <c r="AU198" s="17" t="s">
        <v>85</v>
      </c>
    </row>
    <row r="199" spans="1:65" s="13" customFormat="1" ht="10.199999999999999">
      <c r="B199" s="215"/>
      <c r="C199" s="216"/>
      <c r="D199" s="199" t="s">
        <v>169</v>
      </c>
      <c r="E199" s="217" t="s">
        <v>19</v>
      </c>
      <c r="F199" s="218" t="s">
        <v>327</v>
      </c>
      <c r="G199" s="216"/>
      <c r="H199" s="219">
        <v>10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169</v>
      </c>
      <c r="AU199" s="225" t="s">
        <v>85</v>
      </c>
      <c r="AV199" s="13" t="s">
        <v>85</v>
      </c>
      <c r="AW199" s="13" t="s">
        <v>35</v>
      </c>
      <c r="AX199" s="13" t="s">
        <v>82</v>
      </c>
      <c r="AY199" s="225" t="s">
        <v>127</v>
      </c>
    </row>
    <row r="200" spans="1:65" s="2" customFormat="1" ht="41.4" customHeight="1">
      <c r="A200" s="34"/>
      <c r="B200" s="35"/>
      <c r="C200" s="186" t="s">
        <v>328</v>
      </c>
      <c r="D200" s="186" t="s">
        <v>131</v>
      </c>
      <c r="E200" s="187" t="s">
        <v>329</v>
      </c>
      <c r="F200" s="188" t="s">
        <v>330</v>
      </c>
      <c r="G200" s="189" t="s">
        <v>134</v>
      </c>
      <c r="H200" s="190">
        <v>770</v>
      </c>
      <c r="I200" s="191"/>
      <c r="J200" s="192">
        <f>ROUND(I200*H200,2)</f>
        <v>0</v>
      </c>
      <c r="K200" s="188" t="s">
        <v>161</v>
      </c>
      <c r="L200" s="39"/>
      <c r="M200" s="193" t="s">
        <v>19</v>
      </c>
      <c r="N200" s="194" t="s">
        <v>45</v>
      </c>
      <c r="O200" s="64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324</v>
      </c>
      <c r="AT200" s="197" t="s">
        <v>131</v>
      </c>
      <c r="AU200" s="197" t="s">
        <v>85</v>
      </c>
      <c r="AY200" s="17" t="s">
        <v>127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17" t="s">
        <v>82</v>
      </c>
      <c r="BK200" s="198">
        <f>ROUND(I200*H200,2)</f>
        <v>0</v>
      </c>
      <c r="BL200" s="17" t="s">
        <v>324</v>
      </c>
      <c r="BM200" s="197" t="s">
        <v>331</v>
      </c>
    </row>
    <row r="201" spans="1:65" s="2" customFormat="1" ht="38.4">
      <c r="A201" s="34"/>
      <c r="B201" s="35"/>
      <c r="C201" s="36"/>
      <c r="D201" s="199" t="s">
        <v>137</v>
      </c>
      <c r="E201" s="36"/>
      <c r="F201" s="200" t="s">
        <v>332</v>
      </c>
      <c r="G201" s="36"/>
      <c r="H201" s="36"/>
      <c r="I201" s="104"/>
      <c r="J201" s="36"/>
      <c r="K201" s="36"/>
      <c r="L201" s="39"/>
      <c r="M201" s="201"/>
      <c r="N201" s="202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137</v>
      </c>
      <c r="AU201" s="17" t="s">
        <v>85</v>
      </c>
    </row>
    <row r="202" spans="1:65" s="2" customFormat="1" ht="16.5" customHeight="1">
      <c r="A202" s="34"/>
      <c r="B202" s="35"/>
      <c r="C202" s="205" t="s">
        <v>333</v>
      </c>
      <c r="D202" s="205" t="s">
        <v>164</v>
      </c>
      <c r="E202" s="206" t="s">
        <v>334</v>
      </c>
      <c r="F202" s="207" t="s">
        <v>335</v>
      </c>
      <c r="G202" s="208" t="s">
        <v>134</v>
      </c>
      <c r="H202" s="209">
        <v>924</v>
      </c>
      <c r="I202" s="210"/>
      <c r="J202" s="211">
        <f>ROUND(I202*H202,2)</f>
        <v>0</v>
      </c>
      <c r="K202" s="207" t="s">
        <v>161</v>
      </c>
      <c r="L202" s="212"/>
      <c r="M202" s="213" t="s">
        <v>19</v>
      </c>
      <c r="N202" s="214" t="s">
        <v>45</v>
      </c>
      <c r="O202" s="64"/>
      <c r="P202" s="195">
        <f>O202*H202</f>
        <v>0</v>
      </c>
      <c r="Q202" s="195">
        <v>6.9999999999999994E-5</v>
      </c>
      <c r="R202" s="195">
        <f>Q202*H202</f>
        <v>6.4679999999999988E-2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336</v>
      </c>
      <c r="AT202" s="197" t="s">
        <v>164</v>
      </c>
      <c r="AU202" s="197" t="s">
        <v>85</v>
      </c>
      <c r="AY202" s="17" t="s">
        <v>127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17" t="s">
        <v>82</v>
      </c>
      <c r="BK202" s="198">
        <f>ROUND(I202*H202,2)</f>
        <v>0</v>
      </c>
      <c r="BL202" s="17" t="s">
        <v>336</v>
      </c>
      <c r="BM202" s="197" t="s">
        <v>337</v>
      </c>
    </row>
    <row r="203" spans="1:65" s="2" customFormat="1" ht="10.199999999999999">
      <c r="A203" s="34"/>
      <c r="B203" s="35"/>
      <c r="C203" s="36"/>
      <c r="D203" s="199" t="s">
        <v>137</v>
      </c>
      <c r="E203" s="36"/>
      <c r="F203" s="200" t="s">
        <v>338</v>
      </c>
      <c r="G203" s="36"/>
      <c r="H203" s="36"/>
      <c r="I203" s="104"/>
      <c r="J203" s="36"/>
      <c r="K203" s="36"/>
      <c r="L203" s="39"/>
      <c r="M203" s="201"/>
      <c r="N203" s="202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137</v>
      </c>
      <c r="AU203" s="17" t="s">
        <v>85</v>
      </c>
    </row>
    <row r="204" spans="1:65" s="13" customFormat="1" ht="10.199999999999999">
      <c r="B204" s="215"/>
      <c r="C204" s="216"/>
      <c r="D204" s="199" t="s">
        <v>169</v>
      </c>
      <c r="E204" s="217" t="s">
        <v>19</v>
      </c>
      <c r="F204" s="218" t="s">
        <v>339</v>
      </c>
      <c r="G204" s="216"/>
      <c r="H204" s="219">
        <v>770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169</v>
      </c>
      <c r="AU204" s="225" t="s">
        <v>85</v>
      </c>
      <c r="AV204" s="13" t="s">
        <v>85</v>
      </c>
      <c r="AW204" s="13" t="s">
        <v>35</v>
      </c>
      <c r="AX204" s="13" t="s">
        <v>82</v>
      </c>
      <c r="AY204" s="225" t="s">
        <v>127</v>
      </c>
    </row>
    <row r="205" spans="1:65" s="13" customFormat="1" ht="10.199999999999999">
      <c r="B205" s="215"/>
      <c r="C205" s="216"/>
      <c r="D205" s="199" t="s">
        <v>169</v>
      </c>
      <c r="E205" s="216"/>
      <c r="F205" s="218" t="s">
        <v>340</v>
      </c>
      <c r="G205" s="216"/>
      <c r="H205" s="219">
        <v>924</v>
      </c>
      <c r="I205" s="220"/>
      <c r="J205" s="216"/>
      <c r="K205" s="216"/>
      <c r="L205" s="221"/>
      <c r="M205" s="222"/>
      <c r="N205" s="223"/>
      <c r="O205" s="223"/>
      <c r="P205" s="223"/>
      <c r="Q205" s="223"/>
      <c r="R205" s="223"/>
      <c r="S205" s="223"/>
      <c r="T205" s="224"/>
      <c r="AT205" s="225" t="s">
        <v>169</v>
      </c>
      <c r="AU205" s="225" t="s">
        <v>85</v>
      </c>
      <c r="AV205" s="13" t="s">
        <v>85</v>
      </c>
      <c r="AW205" s="13" t="s">
        <v>4</v>
      </c>
      <c r="AX205" s="13" t="s">
        <v>82</v>
      </c>
      <c r="AY205" s="225" t="s">
        <v>127</v>
      </c>
    </row>
    <row r="206" spans="1:65" s="12" customFormat="1" ht="25.95" customHeight="1">
      <c r="B206" s="170"/>
      <c r="C206" s="171"/>
      <c r="D206" s="172" t="s">
        <v>73</v>
      </c>
      <c r="E206" s="173" t="s">
        <v>82</v>
      </c>
      <c r="F206" s="173" t="s">
        <v>341</v>
      </c>
      <c r="G206" s="171"/>
      <c r="H206" s="171"/>
      <c r="I206" s="174"/>
      <c r="J206" s="175">
        <f>BK206</f>
        <v>0</v>
      </c>
      <c r="K206" s="171"/>
      <c r="L206" s="176"/>
      <c r="M206" s="177"/>
      <c r="N206" s="178"/>
      <c r="O206" s="178"/>
      <c r="P206" s="179">
        <f>SUM(P207:P247)</f>
        <v>0</v>
      </c>
      <c r="Q206" s="178"/>
      <c r="R206" s="179">
        <f>SUM(R207:R247)</f>
        <v>0.78669999999999995</v>
      </c>
      <c r="S206" s="178"/>
      <c r="T206" s="180">
        <f>SUM(T207:T247)</f>
        <v>0</v>
      </c>
      <c r="AR206" s="181" t="s">
        <v>171</v>
      </c>
      <c r="AT206" s="182" t="s">
        <v>73</v>
      </c>
      <c r="AU206" s="182" t="s">
        <v>74</v>
      </c>
      <c r="AY206" s="181" t="s">
        <v>127</v>
      </c>
      <c r="BK206" s="183">
        <f>SUM(BK207:BK247)</f>
        <v>0</v>
      </c>
    </row>
    <row r="207" spans="1:65" s="2" customFormat="1" ht="27.6" customHeight="1">
      <c r="A207" s="34"/>
      <c r="B207" s="35"/>
      <c r="C207" s="186" t="s">
        <v>342</v>
      </c>
      <c r="D207" s="186" t="s">
        <v>131</v>
      </c>
      <c r="E207" s="187" t="s">
        <v>343</v>
      </c>
      <c r="F207" s="188" t="s">
        <v>344</v>
      </c>
      <c r="G207" s="189" t="s">
        <v>174</v>
      </c>
      <c r="H207" s="190">
        <v>8</v>
      </c>
      <c r="I207" s="191"/>
      <c r="J207" s="192">
        <f>ROUND(I207*H207,2)</f>
        <v>0</v>
      </c>
      <c r="K207" s="188" t="s">
        <v>161</v>
      </c>
      <c r="L207" s="39"/>
      <c r="M207" s="193" t="s">
        <v>19</v>
      </c>
      <c r="N207" s="194" t="s">
        <v>45</v>
      </c>
      <c r="O207" s="64"/>
      <c r="P207" s="195">
        <f>O207*H207</f>
        <v>0</v>
      </c>
      <c r="Q207" s="195">
        <v>6.4999999999999997E-4</v>
      </c>
      <c r="R207" s="195">
        <f>Q207*H207</f>
        <v>5.1999999999999998E-3</v>
      </c>
      <c r="S207" s="195">
        <v>0</v>
      </c>
      <c r="T207" s="19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7" t="s">
        <v>324</v>
      </c>
      <c r="AT207" s="197" t="s">
        <v>131</v>
      </c>
      <c r="AU207" s="197" t="s">
        <v>82</v>
      </c>
      <c r="AY207" s="17" t="s">
        <v>127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7" t="s">
        <v>82</v>
      </c>
      <c r="BK207" s="198">
        <f>ROUND(I207*H207,2)</f>
        <v>0</v>
      </c>
      <c r="BL207" s="17" t="s">
        <v>324</v>
      </c>
      <c r="BM207" s="197" t="s">
        <v>345</v>
      </c>
    </row>
    <row r="208" spans="1:65" s="2" customFormat="1" ht="19.2">
      <c r="A208" s="34"/>
      <c r="B208" s="35"/>
      <c r="C208" s="36"/>
      <c r="D208" s="199" t="s">
        <v>137</v>
      </c>
      <c r="E208" s="36"/>
      <c r="F208" s="200" t="s">
        <v>346</v>
      </c>
      <c r="G208" s="36"/>
      <c r="H208" s="36"/>
      <c r="I208" s="104"/>
      <c r="J208" s="36"/>
      <c r="K208" s="36"/>
      <c r="L208" s="39"/>
      <c r="M208" s="201"/>
      <c r="N208" s="202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137</v>
      </c>
      <c r="AU208" s="17" t="s">
        <v>82</v>
      </c>
    </row>
    <row r="209" spans="1:65" s="2" customFormat="1" ht="171" customHeight="1">
      <c r="A209" s="34"/>
      <c r="B209" s="35"/>
      <c r="C209" s="36"/>
      <c r="D209" s="199" t="s">
        <v>347</v>
      </c>
      <c r="E209" s="36"/>
      <c r="F209" s="204" t="s">
        <v>348</v>
      </c>
      <c r="G209" s="36"/>
      <c r="H209" s="36"/>
      <c r="I209" s="104"/>
      <c r="J209" s="36"/>
      <c r="K209" s="36"/>
      <c r="L209" s="39"/>
      <c r="M209" s="201"/>
      <c r="N209" s="202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347</v>
      </c>
      <c r="AU209" s="17" t="s">
        <v>82</v>
      </c>
    </row>
    <row r="210" spans="1:65" s="2" customFormat="1" ht="27" customHeight="1">
      <c r="A210" s="34"/>
      <c r="B210" s="35"/>
      <c r="C210" s="186" t="s">
        <v>349</v>
      </c>
      <c r="D210" s="186" t="s">
        <v>131</v>
      </c>
      <c r="E210" s="187" t="s">
        <v>350</v>
      </c>
      <c r="F210" s="188" t="s">
        <v>351</v>
      </c>
      <c r="G210" s="189" t="s">
        <v>174</v>
      </c>
      <c r="H210" s="190">
        <v>8</v>
      </c>
      <c r="I210" s="191"/>
      <c r="J210" s="192">
        <f>ROUND(I210*H210,2)</f>
        <v>0</v>
      </c>
      <c r="K210" s="188" t="s">
        <v>161</v>
      </c>
      <c r="L210" s="39"/>
      <c r="M210" s="193" t="s">
        <v>19</v>
      </c>
      <c r="N210" s="194" t="s">
        <v>45</v>
      </c>
      <c r="O210" s="64"/>
      <c r="P210" s="195">
        <f>O210*H210</f>
        <v>0</v>
      </c>
      <c r="Q210" s="195">
        <v>0</v>
      </c>
      <c r="R210" s="195">
        <f>Q210*H210</f>
        <v>0</v>
      </c>
      <c r="S210" s="195">
        <v>0</v>
      </c>
      <c r="T210" s="19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7" t="s">
        <v>324</v>
      </c>
      <c r="AT210" s="197" t="s">
        <v>131</v>
      </c>
      <c r="AU210" s="197" t="s">
        <v>82</v>
      </c>
      <c r="AY210" s="17" t="s">
        <v>127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17" t="s">
        <v>82</v>
      </c>
      <c r="BK210" s="198">
        <f>ROUND(I210*H210,2)</f>
        <v>0</v>
      </c>
      <c r="BL210" s="17" t="s">
        <v>324</v>
      </c>
      <c r="BM210" s="197" t="s">
        <v>352</v>
      </c>
    </row>
    <row r="211" spans="1:65" s="2" customFormat="1" ht="28.8">
      <c r="A211" s="34"/>
      <c r="B211" s="35"/>
      <c r="C211" s="36"/>
      <c r="D211" s="199" t="s">
        <v>137</v>
      </c>
      <c r="E211" s="36"/>
      <c r="F211" s="200" t="s">
        <v>353</v>
      </c>
      <c r="G211" s="36"/>
      <c r="H211" s="36"/>
      <c r="I211" s="104"/>
      <c r="J211" s="36"/>
      <c r="K211" s="36"/>
      <c r="L211" s="39"/>
      <c r="M211" s="201"/>
      <c r="N211" s="202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137</v>
      </c>
      <c r="AU211" s="17" t="s">
        <v>82</v>
      </c>
    </row>
    <row r="212" spans="1:65" s="2" customFormat="1" ht="173.4" customHeight="1">
      <c r="A212" s="34"/>
      <c r="B212" s="35"/>
      <c r="C212" s="36"/>
      <c r="D212" s="199" t="s">
        <v>347</v>
      </c>
      <c r="E212" s="36"/>
      <c r="F212" s="204" t="s">
        <v>348</v>
      </c>
      <c r="G212" s="36"/>
      <c r="H212" s="36"/>
      <c r="I212" s="104"/>
      <c r="J212" s="36"/>
      <c r="K212" s="36"/>
      <c r="L212" s="39"/>
      <c r="M212" s="201"/>
      <c r="N212" s="202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347</v>
      </c>
      <c r="AU212" s="17" t="s">
        <v>82</v>
      </c>
    </row>
    <row r="213" spans="1:65" s="2" customFormat="1" ht="28.2" customHeight="1">
      <c r="A213" s="34"/>
      <c r="B213" s="35"/>
      <c r="C213" s="205" t="s">
        <v>354</v>
      </c>
      <c r="D213" s="205" t="s">
        <v>164</v>
      </c>
      <c r="E213" s="206" t="s">
        <v>355</v>
      </c>
      <c r="F213" s="207" t="s">
        <v>356</v>
      </c>
      <c r="G213" s="208" t="s">
        <v>174</v>
      </c>
      <c r="H213" s="209">
        <v>28</v>
      </c>
      <c r="I213" s="210"/>
      <c r="J213" s="211">
        <f>ROUND(I213*H213,2)</f>
        <v>0</v>
      </c>
      <c r="K213" s="207" t="s">
        <v>161</v>
      </c>
      <c r="L213" s="212"/>
      <c r="M213" s="213" t="s">
        <v>19</v>
      </c>
      <c r="N213" s="214" t="s">
        <v>45</v>
      </c>
      <c r="O213" s="64"/>
      <c r="P213" s="195">
        <f>O213*H213</f>
        <v>0</v>
      </c>
      <c r="Q213" s="195">
        <v>0</v>
      </c>
      <c r="R213" s="195">
        <f>Q213*H213</f>
        <v>0</v>
      </c>
      <c r="S213" s="195">
        <v>0</v>
      </c>
      <c r="T213" s="19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7" t="s">
        <v>324</v>
      </c>
      <c r="AT213" s="197" t="s">
        <v>164</v>
      </c>
      <c r="AU213" s="197" t="s">
        <v>82</v>
      </c>
      <c r="AY213" s="17" t="s">
        <v>127</v>
      </c>
      <c r="BE213" s="198">
        <f>IF(N213="základní",J213,0)</f>
        <v>0</v>
      </c>
      <c r="BF213" s="198">
        <f>IF(N213="snížená",J213,0)</f>
        <v>0</v>
      </c>
      <c r="BG213" s="198">
        <f>IF(N213="zákl. přenesená",J213,0)</f>
        <v>0</v>
      </c>
      <c r="BH213" s="198">
        <f>IF(N213="sníž. přenesená",J213,0)</f>
        <v>0</v>
      </c>
      <c r="BI213" s="198">
        <f>IF(N213="nulová",J213,0)</f>
        <v>0</v>
      </c>
      <c r="BJ213" s="17" t="s">
        <v>82</v>
      </c>
      <c r="BK213" s="198">
        <f>ROUND(I213*H213,2)</f>
        <v>0</v>
      </c>
      <c r="BL213" s="17" t="s">
        <v>324</v>
      </c>
      <c r="BM213" s="197" t="s">
        <v>357</v>
      </c>
    </row>
    <row r="214" spans="1:65" s="2" customFormat="1" ht="19.2">
      <c r="A214" s="34"/>
      <c r="B214" s="35"/>
      <c r="C214" s="36"/>
      <c r="D214" s="199" t="s">
        <v>137</v>
      </c>
      <c r="E214" s="36"/>
      <c r="F214" s="200" t="s">
        <v>356</v>
      </c>
      <c r="G214" s="36"/>
      <c r="H214" s="36"/>
      <c r="I214" s="104"/>
      <c r="J214" s="36"/>
      <c r="K214" s="36"/>
      <c r="L214" s="39"/>
      <c r="M214" s="201"/>
      <c r="N214" s="202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137</v>
      </c>
      <c r="AU214" s="17" t="s">
        <v>82</v>
      </c>
    </row>
    <row r="215" spans="1:65" s="2" customFormat="1" ht="25.2" customHeight="1">
      <c r="A215" s="34"/>
      <c r="B215" s="35"/>
      <c r="C215" s="186" t="s">
        <v>358</v>
      </c>
      <c r="D215" s="186" t="s">
        <v>131</v>
      </c>
      <c r="E215" s="187" t="s">
        <v>359</v>
      </c>
      <c r="F215" s="188" t="s">
        <v>360</v>
      </c>
      <c r="G215" s="189" t="s">
        <v>134</v>
      </c>
      <c r="H215" s="190">
        <v>210</v>
      </c>
      <c r="I215" s="191"/>
      <c r="J215" s="192">
        <f>ROUND(I215*H215,2)</f>
        <v>0</v>
      </c>
      <c r="K215" s="188" t="s">
        <v>161</v>
      </c>
      <c r="L215" s="39"/>
      <c r="M215" s="193" t="s">
        <v>19</v>
      </c>
      <c r="N215" s="194" t="s">
        <v>45</v>
      </c>
      <c r="O215" s="64"/>
      <c r="P215" s="195">
        <f>O215*H215</f>
        <v>0</v>
      </c>
      <c r="Q215" s="195">
        <v>1.4999999999999999E-4</v>
      </c>
      <c r="R215" s="195">
        <f>Q215*H215</f>
        <v>3.15E-2</v>
      </c>
      <c r="S215" s="195">
        <v>0</v>
      </c>
      <c r="T215" s="19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7" t="s">
        <v>135</v>
      </c>
      <c r="AT215" s="197" t="s">
        <v>131</v>
      </c>
      <c r="AU215" s="197" t="s">
        <v>82</v>
      </c>
      <c r="AY215" s="17" t="s">
        <v>127</v>
      </c>
      <c r="BE215" s="198">
        <f>IF(N215="základní",J215,0)</f>
        <v>0</v>
      </c>
      <c r="BF215" s="198">
        <f>IF(N215="snížená",J215,0)</f>
        <v>0</v>
      </c>
      <c r="BG215" s="198">
        <f>IF(N215="zákl. přenesená",J215,0)</f>
        <v>0</v>
      </c>
      <c r="BH215" s="198">
        <f>IF(N215="sníž. přenesená",J215,0)</f>
        <v>0</v>
      </c>
      <c r="BI215" s="198">
        <f>IF(N215="nulová",J215,0)</f>
        <v>0</v>
      </c>
      <c r="BJ215" s="17" t="s">
        <v>82</v>
      </c>
      <c r="BK215" s="198">
        <f>ROUND(I215*H215,2)</f>
        <v>0</v>
      </c>
      <c r="BL215" s="17" t="s">
        <v>135</v>
      </c>
      <c r="BM215" s="197" t="s">
        <v>361</v>
      </c>
    </row>
    <row r="216" spans="1:65" s="2" customFormat="1" ht="19.2">
      <c r="A216" s="34"/>
      <c r="B216" s="35"/>
      <c r="C216" s="36"/>
      <c r="D216" s="199" t="s">
        <v>137</v>
      </c>
      <c r="E216" s="36"/>
      <c r="F216" s="200" t="s">
        <v>362</v>
      </c>
      <c r="G216" s="36"/>
      <c r="H216" s="36"/>
      <c r="I216" s="104"/>
      <c r="J216" s="36"/>
      <c r="K216" s="36"/>
      <c r="L216" s="39"/>
      <c r="M216" s="201"/>
      <c r="N216" s="202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137</v>
      </c>
      <c r="AU216" s="17" t="s">
        <v>82</v>
      </c>
    </row>
    <row r="217" spans="1:65" s="2" customFormat="1" ht="171.6" customHeight="1">
      <c r="A217" s="34"/>
      <c r="B217" s="35"/>
      <c r="C217" s="36"/>
      <c r="D217" s="199" t="s">
        <v>347</v>
      </c>
      <c r="E217" s="36"/>
      <c r="F217" s="204" t="s">
        <v>348</v>
      </c>
      <c r="G217" s="36"/>
      <c r="H217" s="36"/>
      <c r="I217" s="104"/>
      <c r="J217" s="36"/>
      <c r="K217" s="36"/>
      <c r="L217" s="39"/>
      <c r="M217" s="201"/>
      <c r="N217" s="202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347</v>
      </c>
      <c r="AU217" s="17" t="s">
        <v>82</v>
      </c>
    </row>
    <row r="218" spans="1:65" s="2" customFormat="1" ht="27.6" customHeight="1">
      <c r="A218" s="34"/>
      <c r="B218" s="35"/>
      <c r="C218" s="186" t="s">
        <v>363</v>
      </c>
      <c r="D218" s="186" t="s">
        <v>131</v>
      </c>
      <c r="E218" s="187" t="s">
        <v>364</v>
      </c>
      <c r="F218" s="188" t="s">
        <v>365</v>
      </c>
      <c r="G218" s="189" t="s">
        <v>134</v>
      </c>
      <c r="H218" s="190">
        <v>210</v>
      </c>
      <c r="I218" s="191"/>
      <c r="J218" s="192">
        <f>ROUND(I218*H218,2)</f>
        <v>0</v>
      </c>
      <c r="K218" s="188" t="s">
        <v>161</v>
      </c>
      <c r="L218" s="39"/>
      <c r="M218" s="193" t="s">
        <v>19</v>
      </c>
      <c r="N218" s="194" t="s">
        <v>45</v>
      </c>
      <c r="O218" s="64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7" t="s">
        <v>324</v>
      </c>
      <c r="AT218" s="197" t="s">
        <v>131</v>
      </c>
      <c r="AU218" s="197" t="s">
        <v>82</v>
      </c>
      <c r="AY218" s="17" t="s">
        <v>127</v>
      </c>
      <c r="BE218" s="198">
        <f>IF(N218="základní",J218,0)</f>
        <v>0</v>
      </c>
      <c r="BF218" s="198">
        <f>IF(N218="snížená",J218,0)</f>
        <v>0</v>
      </c>
      <c r="BG218" s="198">
        <f>IF(N218="zákl. přenesená",J218,0)</f>
        <v>0</v>
      </c>
      <c r="BH218" s="198">
        <f>IF(N218="sníž. přenesená",J218,0)</f>
        <v>0</v>
      </c>
      <c r="BI218" s="198">
        <f>IF(N218="nulová",J218,0)</f>
        <v>0</v>
      </c>
      <c r="BJ218" s="17" t="s">
        <v>82</v>
      </c>
      <c r="BK218" s="198">
        <f>ROUND(I218*H218,2)</f>
        <v>0</v>
      </c>
      <c r="BL218" s="17" t="s">
        <v>324</v>
      </c>
      <c r="BM218" s="197" t="s">
        <v>366</v>
      </c>
    </row>
    <row r="219" spans="1:65" s="2" customFormat="1" ht="28.8">
      <c r="A219" s="34"/>
      <c r="B219" s="35"/>
      <c r="C219" s="36"/>
      <c r="D219" s="199" t="s">
        <v>137</v>
      </c>
      <c r="E219" s="36"/>
      <c r="F219" s="200" t="s">
        <v>367</v>
      </c>
      <c r="G219" s="36"/>
      <c r="H219" s="36"/>
      <c r="I219" s="104"/>
      <c r="J219" s="36"/>
      <c r="K219" s="36"/>
      <c r="L219" s="39"/>
      <c r="M219" s="201"/>
      <c r="N219" s="202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137</v>
      </c>
      <c r="AU219" s="17" t="s">
        <v>82</v>
      </c>
    </row>
    <row r="220" spans="1:65" s="2" customFormat="1" ht="174.6" customHeight="1">
      <c r="A220" s="34"/>
      <c r="B220" s="35"/>
      <c r="C220" s="36"/>
      <c r="D220" s="199" t="s">
        <v>347</v>
      </c>
      <c r="E220" s="36"/>
      <c r="F220" s="204" t="s">
        <v>348</v>
      </c>
      <c r="G220" s="36"/>
      <c r="H220" s="36"/>
      <c r="I220" s="104"/>
      <c r="J220" s="36"/>
      <c r="K220" s="36"/>
      <c r="L220" s="39"/>
      <c r="M220" s="201"/>
      <c r="N220" s="202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347</v>
      </c>
      <c r="AU220" s="17" t="s">
        <v>82</v>
      </c>
    </row>
    <row r="221" spans="1:65" s="2" customFormat="1" ht="26.4" customHeight="1">
      <c r="A221" s="34"/>
      <c r="B221" s="35"/>
      <c r="C221" s="205" t="s">
        <v>368</v>
      </c>
      <c r="D221" s="205" t="s">
        <v>164</v>
      </c>
      <c r="E221" s="206" t="s">
        <v>369</v>
      </c>
      <c r="F221" s="207" t="s">
        <v>370</v>
      </c>
      <c r="G221" s="208" t="s">
        <v>174</v>
      </c>
      <c r="H221" s="209">
        <v>60</v>
      </c>
      <c r="I221" s="210"/>
      <c r="J221" s="211">
        <f>ROUND(I221*H221,2)</f>
        <v>0</v>
      </c>
      <c r="K221" s="207" t="s">
        <v>161</v>
      </c>
      <c r="L221" s="212"/>
      <c r="M221" s="213" t="s">
        <v>19</v>
      </c>
      <c r="N221" s="214" t="s">
        <v>45</v>
      </c>
      <c r="O221" s="64"/>
      <c r="P221" s="195">
        <f>O221*H221</f>
        <v>0</v>
      </c>
      <c r="Q221" s="195">
        <v>1.2500000000000001E-2</v>
      </c>
      <c r="R221" s="195">
        <f>Q221*H221</f>
        <v>0.75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324</v>
      </c>
      <c r="AT221" s="197" t="s">
        <v>164</v>
      </c>
      <c r="AU221" s="197" t="s">
        <v>82</v>
      </c>
      <c r="AY221" s="17" t="s">
        <v>127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82</v>
      </c>
      <c r="BK221" s="198">
        <f>ROUND(I221*H221,2)</f>
        <v>0</v>
      </c>
      <c r="BL221" s="17" t="s">
        <v>324</v>
      </c>
      <c r="BM221" s="197" t="s">
        <v>371</v>
      </c>
    </row>
    <row r="222" spans="1:65" s="2" customFormat="1" ht="19.2">
      <c r="A222" s="34"/>
      <c r="B222" s="35"/>
      <c r="C222" s="36"/>
      <c r="D222" s="199" t="s">
        <v>137</v>
      </c>
      <c r="E222" s="36"/>
      <c r="F222" s="200" t="s">
        <v>370</v>
      </c>
      <c r="G222" s="36"/>
      <c r="H222" s="36"/>
      <c r="I222" s="104"/>
      <c r="J222" s="36"/>
      <c r="K222" s="36"/>
      <c r="L222" s="39"/>
      <c r="M222" s="201"/>
      <c r="N222" s="202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137</v>
      </c>
      <c r="AU222" s="17" t="s">
        <v>82</v>
      </c>
    </row>
    <row r="223" spans="1:65" s="2" customFormat="1" ht="26.4" customHeight="1">
      <c r="A223" s="34"/>
      <c r="B223" s="35"/>
      <c r="C223" s="186" t="s">
        <v>372</v>
      </c>
      <c r="D223" s="186" t="s">
        <v>131</v>
      </c>
      <c r="E223" s="187" t="s">
        <v>373</v>
      </c>
      <c r="F223" s="188" t="s">
        <v>374</v>
      </c>
      <c r="G223" s="189" t="s">
        <v>375</v>
      </c>
      <c r="H223" s="190">
        <v>45</v>
      </c>
      <c r="I223" s="191"/>
      <c r="J223" s="192">
        <f>ROUND(I223*H223,2)</f>
        <v>0</v>
      </c>
      <c r="K223" s="188" t="s">
        <v>161</v>
      </c>
      <c r="L223" s="39"/>
      <c r="M223" s="193" t="s">
        <v>19</v>
      </c>
      <c r="N223" s="194" t="s">
        <v>45</v>
      </c>
      <c r="O223" s="64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7" t="s">
        <v>171</v>
      </c>
      <c r="AT223" s="197" t="s">
        <v>131</v>
      </c>
      <c r="AU223" s="197" t="s">
        <v>82</v>
      </c>
      <c r="AY223" s="17" t="s">
        <v>127</v>
      </c>
      <c r="BE223" s="198">
        <f>IF(N223="základní",J223,0)</f>
        <v>0</v>
      </c>
      <c r="BF223" s="198">
        <f>IF(N223="snížená",J223,0)</f>
        <v>0</v>
      </c>
      <c r="BG223" s="198">
        <f>IF(N223="zákl. přenesená",J223,0)</f>
        <v>0</v>
      </c>
      <c r="BH223" s="198">
        <f>IF(N223="sníž. přenesená",J223,0)</f>
        <v>0</v>
      </c>
      <c r="BI223" s="198">
        <f>IF(N223="nulová",J223,0)</f>
        <v>0</v>
      </c>
      <c r="BJ223" s="17" t="s">
        <v>82</v>
      </c>
      <c r="BK223" s="198">
        <f>ROUND(I223*H223,2)</f>
        <v>0</v>
      </c>
      <c r="BL223" s="17" t="s">
        <v>171</v>
      </c>
      <c r="BM223" s="197" t="s">
        <v>376</v>
      </c>
    </row>
    <row r="224" spans="1:65" s="2" customFormat="1" ht="28.8">
      <c r="A224" s="34"/>
      <c r="B224" s="35"/>
      <c r="C224" s="36"/>
      <c r="D224" s="199" t="s">
        <v>137</v>
      </c>
      <c r="E224" s="36"/>
      <c r="F224" s="200" t="s">
        <v>377</v>
      </c>
      <c r="G224" s="36"/>
      <c r="H224" s="36"/>
      <c r="I224" s="104"/>
      <c r="J224" s="36"/>
      <c r="K224" s="36"/>
      <c r="L224" s="39"/>
      <c r="M224" s="201"/>
      <c r="N224" s="202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137</v>
      </c>
      <c r="AU224" s="17" t="s">
        <v>82</v>
      </c>
    </row>
    <row r="225" spans="1:65" s="2" customFormat="1" ht="409.6">
      <c r="A225" s="34"/>
      <c r="B225" s="35"/>
      <c r="C225" s="36"/>
      <c r="D225" s="199" t="s">
        <v>347</v>
      </c>
      <c r="E225" s="36"/>
      <c r="F225" s="204" t="s">
        <v>378</v>
      </c>
      <c r="G225" s="36"/>
      <c r="H225" s="36"/>
      <c r="I225" s="104"/>
      <c r="J225" s="36"/>
      <c r="K225" s="36"/>
      <c r="L225" s="39"/>
      <c r="M225" s="201"/>
      <c r="N225" s="202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347</v>
      </c>
      <c r="AU225" s="17" t="s">
        <v>82</v>
      </c>
    </row>
    <row r="226" spans="1:65" s="13" customFormat="1" ht="10.199999999999999">
      <c r="B226" s="215"/>
      <c r="C226" s="216"/>
      <c r="D226" s="199" t="s">
        <v>169</v>
      </c>
      <c r="E226" s="217" t="s">
        <v>19</v>
      </c>
      <c r="F226" s="218" t="s">
        <v>379</v>
      </c>
      <c r="G226" s="216"/>
      <c r="H226" s="219">
        <v>45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169</v>
      </c>
      <c r="AU226" s="225" t="s">
        <v>82</v>
      </c>
      <c r="AV226" s="13" t="s">
        <v>85</v>
      </c>
      <c r="AW226" s="13" t="s">
        <v>35</v>
      </c>
      <c r="AX226" s="13" t="s">
        <v>82</v>
      </c>
      <c r="AY226" s="225" t="s">
        <v>127</v>
      </c>
    </row>
    <row r="227" spans="1:65" s="2" customFormat="1" ht="21.75" customHeight="1">
      <c r="A227" s="34"/>
      <c r="B227" s="35"/>
      <c r="C227" s="186" t="s">
        <v>380</v>
      </c>
      <c r="D227" s="186" t="s">
        <v>131</v>
      </c>
      <c r="E227" s="187" t="s">
        <v>381</v>
      </c>
      <c r="F227" s="188" t="s">
        <v>382</v>
      </c>
      <c r="G227" s="189" t="s">
        <v>375</v>
      </c>
      <c r="H227" s="190">
        <v>45.18</v>
      </c>
      <c r="I227" s="191"/>
      <c r="J227" s="192">
        <f>ROUND(I227*H227,2)</f>
        <v>0</v>
      </c>
      <c r="K227" s="188" t="s">
        <v>309</v>
      </c>
      <c r="L227" s="39"/>
      <c r="M227" s="193" t="s">
        <v>19</v>
      </c>
      <c r="N227" s="194" t="s">
        <v>45</v>
      </c>
      <c r="O227" s="64"/>
      <c r="P227" s="195">
        <f>O227*H227</f>
        <v>0</v>
      </c>
      <c r="Q227" s="195">
        <v>0</v>
      </c>
      <c r="R227" s="195">
        <f>Q227*H227</f>
        <v>0</v>
      </c>
      <c r="S227" s="195">
        <v>0</v>
      </c>
      <c r="T227" s="19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7" t="s">
        <v>171</v>
      </c>
      <c r="AT227" s="197" t="s">
        <v>131</v>
      </c>
      <c r="AU227" s="197" t="s">
        <v>82</v>
      </c>
      <c r="AY227" s="17" t="s">
        <v>127</v>
      </c>
      <c r="BE227" s="198">
        <f>IF(N227="základní",J227,0)</f>
        <v>0</v>
      </c>
      <c r="BF227" s="198">
        <f>IF(N227="snížená",J227,0)</f>
        <v>0</v>
      </c>
      <c r="BG227" s="198">
        <f>IF(N227="zákl. přenesená",J227,0)</f>
        <v>0</v>
      </c>
      <c r="BH227" s="198">
        <f>IF(N227="sníž. přenesená",J227,0)</f>
        <v>0</v>
      </c>
      <c r="BI227" s="198">
        <f>IF(N227="nulová",J227,0)</f>
        <v>0</v>
      </c>
      <c r="BJ227" s="17" t="s">
        <v>82</v>
      </c>
      <c r="BK227" s="198">
        <f>ROUND(I227*H227,2)</f>
        <v>0</v>
      </c>
      <c r="BL227" s="17" t="s">
        <v>171</v>
      </c>
      <c r="BM227" s="197" t="s">
        <v>383</v>
      </c>
    </row>
    <row r="228" spans="1:65" s="2" customFormat="1" ht="38.4">
      <c r="A228" s="34"/>
      <c r="B228" s="35"/>
      <c r="C228" s="36"/>
      <c r="D228" s="199" t="s">
        <v>137</v>
      </c>
      <c r="E228" s="36"/>
      <c r="F228" s="200" t="s">
        <v>384</v>
      </c>
      <c r="G228" s="36"/>
      <c r="H228" s="36"/>
      <c r="I228" s="104"/>
      <c r="J228" s="36"/>
      <c r="K228" s="36"/>
      <c r="L228" s="39"/>
      <c r="M228" s="201"/>
      <c r="N228" s="202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137</v>
      </c>
      <c r="AU228" s="17" t="s">
        <v>82</v>
      </c>
    </row>
    <row r="229" spans="1:65" s="2" customFormat="1" ht="76.8">
      <c r="A229" s="34"/>
      <c r="B229" s="35"/>
      <c r="C229" s="36"/>
      <c r="D229" s="199" t="s">
        <v>347</v>
      </c>
      <c r="E229" s="36"/>
      <c r="F229" s="204" t="s">
        <v>385</v>
      </c>
      <c r="G229" s="36"/>
      <c r="H229" s="36"/>
      <c r="I229" s="104"/>
      <c r="J229" s="36"/>
      <c r="K229" s="36"/>
      <c r="L229" s="39"/>
      <c r="M229" s="201"/>
      <c r="N229" s="202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347</v>
      </c>
      <c r="AU229" s="17" t="s">
        <v>82</v>
      </c>
    </row>
    <row r="230" spans="1:65" s="2" customFormat="1" ht="38.4">
      <c r="A230" s="34"/>
      <c r="B230" s="35"/>
      <c r="C230" s="36"/>
      <c r="D230" s="199" t="s">
        <v>146</v>
      </c>
      <c r="E230" s="36"/>
      <c r="F230" s="204" t="s">
        <v>386</v>
      </c>
      <c r="G230" s="36"/>
      <c r="H230" s="36"/>
      <c r="I230" s="104"/>
      <c r="J230" s="36"/>
      <c r="K230" s="36"/>
      <c r="L230" s="39"/>
      <c r="M230" s="201"/>
      <c r="N230" s="202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146</v>
      </c>
      <c r="AU230" s="17" t="s">
        <v>82</v>
      </c>
    </row>
    <row r="231" spans="1:65" s="13" customFormat="1" ht="20.399999999999999">
      <c r="B231" s="215"/>
      <c r="C231" s="216"/>
      <c r="D231" s="199" t="s">
        <v>169</v>
      </c>
      <c r="E231" s="217" t="s">
        <v>19</v>
      </c>
      <c r="F231" s="218" t="s">
        <v>387</v>
      </c>
      <c r="G231" s="216"/>
      <c r="H231" s="219">
        <v>36.630000000000003</v>
      </c>
      <c r="I231" s="220"/>
      <c r="J231" s="216"/>
      <c r="K231" s="216"/>
      <c r="L231" s="221"/>
      <c r="M231" s="222"/>
      <c r="N231" s="223"/>
      <c r="O231" s="223"/>
      <c r="P231" s="223"/>
      <c r="Q231" s="223"/>
      <c r="R231" s="223"/>
      <c r="S231" s="223"/>
      <c r="T231" s="224"/>
      <c r="AT231" s="225" t="s">
        <v>169</v>
      </c>
      <c r="AU231" s="225" t="s">
        <v>82</v>
      </c>
      <c r="AV231" s="13" t="s">
        <v>85</v>
      </c>
      <c r="AW231" s="13" t="s">
        <v>35</v>
      </c>
      <c r="AX231" s="13" t="s">
        <v>74</v>
      </c>
      <c r="AY231" s="225" t="s">
        <v>127</v>
      </c>
    </row>
    <row r="232" spans="1:65" s="13" customFormat="1" ht="20.399999999999999">
      <c r="B232" s="215"/>
      <c r="C232" s="216"/>
      <c r="D232" s="199" t="s">
        <v>169</v>
      </c>
      <c r="E232" s="217" t="s">
        <v>19</v>
      </c>
      <c r="F232" s="218" t="s">
        <v>388</v>
      </c>
      <c r="G232" s="216"/>
      <c r="H232" s="219">
        <v>8.5500000000000007</v>
      </c>
      <c r="I232" s="220"/>
      <c r="J232" s="216"/>
      <c r="K232" s="216"/>
      <c r="L232" s="221"/>
      <c r="M232" s="222"/>
      <c r="N232" s="223"/>
      <c r="O232" s="223"/>
      <c r="P232" s="223"/>
      <c r="Q232" s="223"/>
      <c r="R232" s="223"/>
      <c r="S232" s="223"/>
      <c r="T232" s="224"/>
      <c r="AT232" s="225" t="s">
        <v>169</v>
      </c>
      <c r="AU232" s="225" t="s">
        <v>82</v>
      </c>
      <c r="AV232" s="13" t="s">
        <v>85</v>
      </c>
      <c r="AW232" s="13" t="s">
        <v>35</v>
      </c>
      <c r="AX232" s="13" t="s">
        <v>74</v>
      </c>
      <c r="AY232" s="225" t="s">
        <v>127</v>
      </c>
    </row>
    <row r="233" spans="1:65" s="14" customFormat="1" ht="10.199999999999999">
      <c r="B233" s="226"/>
      <c r="C233" s="227"/>
      <c r="D233" s="199" t="s">
        <v>169</v>
      </c>
      <c r="E233" s="228" t="s">
        <v>19</v>
      </c>
      <c r="F233" s="229" t="s">
        <v>247</v>
      </c>
      <c r="G233" s="227"/>
      <c r="H233" s="230">
        <v>45.180000000000007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169</v>
      </c>
      <c r="AU233" s="236" t="s">
        <v>82</v>
      </c>
      <c r="AV233" s="14" t="s">
        <v>171</v>
      </c>
      <c r="AW233" s="14" t="s">
        <v>35</v>
      </c>
      <c r="AX233" s="14" t="s">
        <v>82</v>
      </c>
      <c r="AY233" s="236" t="s">
        <v>127</v>
      </c>
    </row>
    <row r="234" spans="1:65" s="2" customFormat="1" ht="21.75" customHeight="1">
      <c r="A234" s="34"/>
      <c r="B234" s="35"/>
      <c r="C234" s="186" t="s">
        <v>389</v>
      </c>
      <c r="D234" s="186" t="s">
        <v>131</v>
      </c>
      <c r="E234" s="187" t="s">
        <v>390</v>
      </c>
      <c r="F234" s="188" t="s">
        <v>391</v>
      </c>
      <c r="G234" s="189" t="s">
        <v>392</v>
      </c>
      <c r="H234" s="190">
        <v>200.8</v>
      </c>
      <c r="I234" s="191"/>
      <c r="J234" s="192">
        <f>ROUND(I234*H234,2)</f>
        <v>0</v>
      </c>
      <c r="K234" s="188" t="s">
        <v>161</v>
      </c>
      <c r="L234" s="39"/>
      <c r="M234" s="193" t="s">
        <v>19</v>
      </c>
      <c r="N234" s="194" t="s">
        <v>45</v>
      </c>
      <c r="O234" s="64"/>
      <c r="P234" s="195">
        <f>O234*H234</f>
        <v>0</v>
      </c>
      <c r="Q234" s="195">
        <v>0</v>
      </c>
      <c r="R234" s="195">
        <f>Q234*H234</f>
        <v>0</v>
      </c>
      <c r="S234" s="195">
        <v>0</v>
      </c>
      <c r="T234" s="19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7" t="s">
        <v>324</v>
      </c>
      <c r="AT234" s="197" t="s">
        <v>131</v>
      </c>
      <c r="AU234" s="197" t="s">
        <v>82</v>
      </c>
      <c r="AY234" s="17" t="s">
        <v>127</v>
      </c>
      <c r="BE234" s="198">
        <f>IF(N234="základní",J234,0)</f>
        <v>0</v>
      </c>
      <c r="BF234" s="198">
        <f>IF(N234="snížená",J234,0)</f>
        <v>0</v>
      </c>
      <c r="BG234" s="198">
        <f>IF(N234="zákl. přenesená",J234,0)</f>
        <v>0</v>
      </c>
      <c r="BH234" s="198">
        <f>IF(N234="sníž. přenesená",J234,0)</f>
        <v>0</v>
      </c>
      <c r="BI234" s="198">
        <f>IF(N234="nulová",J234,0)</f>
        <v>0</v>
      </c>
      <c r="BJ234" s="17" t="s">
        <v>82</v>
      </c>
      <c r="BK234" s="198">
        <f>ROUND(I234*H234,2)</f>
        <v>0</v>
      </c>
      <c r="BL234" s="17" t="s">
        <v>324</v>
      </c>
      <c r="BM234" s="197" t="s">
        <v>393</v>
      </c>
    </row>
    <row r="235" spans="1:65" s="2" customFormat="1" ht="19.2">
      <c r="A235" s="34"/>
      <c r="B235" s="35"/>
      <c r="C235" s="36"/>
      <c r="D235" s="199" t="s">
        <v>137</v>
      </c>
      <c r="E235" s="36"/>
      <c r="F235" s="200" t="s">
        <v>394</v>
      </c>
      <c r="G235" s="36"/>
      <c r="H235" s="36"/>
      <c r="I235" s="104"/>
      <c r="J235" s="36"/>
      <c r="K235" s="36"/>
      <c r="L235" s="39"/>
      <c r="M235" s="201"/>
      <c r="N235" s="202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137</v>
      </c>
      <c r="AU235" s="17" t="s">
        <v>82</v>
      </c>
    </row>
    <row r="236" spans="1:65" s="2" customFormat="1" ht="86.4">
      <c r="A236" s="34"/>
      <c r="B236" s="35"/>
      <c r="C236" s="36"/>
      <c r="D236" s="199" t="s">
        <v>347</v>
      </c>
      <c r="E236" s="36"/>
      <c r="F236" s="204" t="s">
        <v>395</v>
      </c>
      <c r="G236" s="36"/>
      <c r="H236" s="36"/>
      <c r="I236" s="104"/>
      <c r="J236" s="36"/>
      <c r="K236" s="36"/>
      <c r="L236" s="39"/>
      <c r="M236" s="201"/>
      <c r="N236" s="202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347</v>
      </c>
      <c r="AU236" s="17" t="s">
        <v>82</v>
      </c>
    </row>
    <row r="237" spans="1:65" s="13" customFormat="1" ht="10.199999999999999">
      <c r="B237" s="215"/>
      <c r="C237" s="216"/>
      <c r="D237" s="199" t="s">
        <v>169</v>
      </c>
      <c r="E237" s="217" t="s">
        <v>19</v>
      </c>
      <c r="F237" s="218" t="s">
        <v>396</v>
      </c>
      <c r="G237" s="216"/>
      <c r="H237" s="219">
        <v>200.8</v>
      </c>
      <c r="I237" s="220"/>
      <c r="J237" s="216"/>
      <c r="K237" s="216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169</v>
      </c>
      <c r="AU237" s="225" t="s">
        <v>82</v>
      </c>
      <c r="AV237" s="13" t="s">
        <v>85</v>
      </c>
      <c r="AW237" s="13" t="s">
        <v>35</v>
      </c>
      <c r="AX237" s="13" t="s">
        <v>82</v>
      </c>
      <c r="AY237" s="225" t="s">
        <v>127</v>
      </c>
    </row>
    <row r="238" spans="1:65" s="2" customFormat="1" ht="16.5" customHeight="1">
      <c r="A238" s="34"/>
      <c r="B238" s="35"/>
      <c r="C238" s="186" t="s">
        <v>397</v>
      </c>
      <c r="D238" s="186" t="s">
        <v>131</v>
      </c>
      <c r="E238" s="187" t="s">
        <v>398</v>
      </c>
      <c r="F238" s="188" t="s">
        <v>399</v>
      </c>
      <c r="G238" s="189" t="s">
        <v>375</v>
      </c>
      <c r="H238" s="190">
        <v>45.18</v>
      </c>
      <c r="I238" s="191"/>
      <c r="J238" s="192">
        <f>ROUND(I238*H238,2)</f>
        <v>0</v>
      </c>
      <c r="K238" s="188" t="s">
        <v>19</v>
      </c>
      <c r="L238" s="39"/>
      <c r="M238" s="193" t="s">
        <v>19</v>
      </c>
      <c r="N238" s="194" t="s">
        <v>45</v>
      </c>
      <c r="O238" s="64"/>
      <c r="P238" s="195">
        <f>O238*H238</f>
        <v>0</v>
      </c>
      <c r="Q238" s="195">
        <v>0</v>
      </c>
      <c r="R238" s="195">
        <f>Q238*H238</f>
        <v>0</v>
      </c>
      <c r="S238" s="195">
        <v>0</v>
      </c>
      <c r="T238" s="19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7" t="s">
        <v>171</v>
      </c>
      <c r="AT238" s="197" t="s">
        <v>131</v>
      </c>
      <c r="AU238" s="197" t="s">
        <v>82</v>
      </c>
      <c r="AY238" s="17" t="s">
        <v>127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17" t="s">
        <v>82</v>
      </c>
      <c r="BK238" s="198">
        <f>ROUND(I238*H238,2)</f>
        <v>0</v>
      </c>
      <c r="BL238" s="17" t="s">
        <v>171</v>
      </c>
      <c r="BM238" s="197" t="s">
        <v>400</v>
      </c>
    </row>
    <row r="239" spans="1:65" s="2" customFormat="1" ht="19.2">
      <c r="A239" s="34"/>
      <c r="B239" s="35"/>
      <c r="C239" s="36"/>
      <c r="D239" s="199" t="s">
        <v>137</v>
      </c>
      <c r="E239" s="36"/>
      <c r="F239" s="200" t="s">
        <v>401</v>
      </c>
      <c r="G239" s="36"/>
      <c r="H239" s="36"/>
      <c r="I239" s="104"/>
      <c r="J239" s="36"/>
      <c r="K239" s="36"/>
      <c r="L239" s="39"/>
      <c r="M239" s="201"/>
      <c r="N239" s="202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137</v>
      </c>
      <c r="AU239" s="17" t="s">
        <v>82</v>
      </c>
    </row>
    <row r="240" spans="1:65" s="2" customFormat="1" ht="372.6" customHeight="1">
      <c r="A240" s="34"/>
      <c r="B240" s="35"/>
      <c r="C240" s="36"/>
      <c r="D240" s="199" t="s">
        <v>347</v>
      </c>
      <c r="E240" s="36"/>
      <c r="F240" s="204" t="s">
        <v>402</v>
      </c>
      <c r="G240" s="36"/>
      <c r="H240" s="36"/>
      <c r="I240" s="104"/>
      <c r="J240" s="36"/>
      <c r="K240" s="36"/>
      <c r="L240" s="39"/>
      <c r="M240" s="201"/>
      <c r="N240" s="202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347</v>
      </c>
      <c r="AU240" s="17" t="s">
        <v>82</v>
      </c>
    </row>
    <row r="241" spans="1:65" s="13" customFormat="1" ht="20.399999999999999">
      <c r="B241" s="215"/>
      <c r="C241" s="216"/>
      <c r="D241" s="199" t="s">
        <v>169</v>
      </c>
      <c r="E241" s="217" t="s">
        <v>19</v>
      </c>
      <c r="F241" s="218" t="s">
        <v>387</v>
      </c>
      <c r="G241" s="216"/>
      <c r="H241" s="219">
        <v>36.630000000000003</v>
      </c>
      <c r="I241" s="220"/>
      <c r="J241" s="216"/>
      <c r="K241" s="216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169</v>
      </c>
      <c r="AU241" s="225" t="s">
        <v>82</v>
      </c>
      <c r="AV241" s="13" t="s">
        <v>85</v>
      </c>
      <c r="AW241" s="13" t="s">
        <v>35</v>
      </c>
      <c r="AX241" s="13" t="s">
        <v>74</v>
      </c>
      <c r="AY241" s="225" t="s">
        <v>127</v>
      </c>
    </row>
    <row r="242" spans="1:65" s="13" customFormat="1" ht="20.399999999999999">
      <c r="B242" s="215"/>
      <c r="C242" s="216"/>
      <c r="D242" s="199" t="s">
        <v>169</v>
      </c>
      <c r="E242" s="217" t="s">
        <v>19</v>
      </c>
      <c r="F242" s="218" t="s">
        <v>388</v>
      </c>
      <c r="G242" s="216"/>
      <c r="H242" s="219">
        <v>8.5500000000000007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169</v>
      </c>
      <c r="AU242" s="225" t="s">
        <v>82</v>
      </c>
      <c r="AV242" s="13" t="s">
        <v>85</v>
      </c>
      <c r="AW242" s="13" t="s">
        <v>35</v>
      </c>
      <c r="AX242" s="13" t="s">
        <v>74</v>
      </c>
      <c r="AY242" s="225" t="s">
        <v>127</v>
      </c>
    </row>
    <row r="243" spans="1:65" s="14" customFormat="1" ht="10.199999999999999">
      <c r="B243" s="226"/>
      <c r="C243" s="227"/>
      <c r="D243" s="199" t="s">
        <v>169</v>
      </c>
      <c r="E243" s="228" t="s">
        <v>19</v>
      </c>
      <c r="F243" s="229" t="s">
        <v>247</v>
      </c>
      <c r="G243" s="227"/>
      <c r="H243" s="230">
        <v>45.180000000000007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AT243" s="236" t="s">
        <v>169</v>
      </c>
      <c r="AU243" s="236" t="s">
        <v>82</v>
      </c>
      <c r="AV243" s="14" t="s">
        <v>171</v>
      </c>
      <c r="AW243" s="14" t="s">
        <v>35</v>
      </c>
      <c r="AX243" s="14" t="s">
        <v>82</v>
      </c>
      <c r="AY243" s="236" t="s">
        <v>127</v>
      </c>
    </row>
    <row r="244" spans="1:65" s="2" customFormat="1" ht="21.75" customHeight="1">
      <c r="A244" s="34"/>
      <c r="B244" s="35"/>
      <c r="C244" s="186" t="s">
        <v>228</v>
      </c>
      <c r="D244" s="186" t="s">
        <v>131</v>
      </c>
      <c r="E244" s="187" t="s">
        <v>403</v>
      </c>
      <c r="F244" s="188" t="s">
        <v>404</v>
      </c>
      <c r="G244" s="189" t="s">
        <v>392</v>
      </c>
      <c r="H244" s="190">
        <v>301.2</v>
      </c>
      <c r="I244" s="191"/>
      <c r="J244" s="192">
        <f>ROUND(I244*H244,2)</f>
        <v>0</v>
      </c>
      <c r="K244" s="188" t="s">
        <v>19</v>
      </c>
      <c r="L244" s="39"/>
      <c r="M244" s="193" t="s">
        <v>19</v>
      </c>
      <c r="N244" s="194" t="s">
        <v>45</v>
      </c>
      <c r="O244" s="64"/>
      <c r="P244" s="195">
        <f>O244*H244</f>
        <v>0</v>
      </c>
      <c r="Q244" s="195">
        <v>0</v>
      </c>
      <c r="R244" s="195">
        <f>Q244*H244</f>
        <v>0</v>
      </c>
      <c r="S244" s="195">
        <v>0</v>
      </c>
      <c r="T244" s="19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7" t="s">
        <v>171</v>
      </c>
      <c r="AT244" s="197" t="s">
        <v>131</v>
      </c>
      <c r="AU244" s="197" t="s">
        <v>82</v>
      </c>
      <c r="AY244" s="17" t="s">
        <v>127</v>
      </c>
      <c r="BE244" s="198">
        <f>IF(N244="základní",J244,0)</f>
        <v>0</v>
      </c>
      <c r="BF244" s="198">
        <f>IF(N244="snížená",J244,0)</f>
        <v>0</v>
      </c>
      <c r="BG244" s="198">
        <f>IF(N244="zákl. přenesená",J244,0)</f>
        <v>0</v>
      </c>
      <c r="BH244" s="198">
        <f>IF(N244="sníž. přenesená",J244,0)</f>
        <v>0</v>
      </c>
      <c r="BI244" s="198">
        <f>IF(N244="nulová",J244,0)</f>
        <v>0</v>
      </c>
      <c r="BJ244" s="17" t="s">
        <v>82</v>
      </c>
      <c r="BK244" s="198">
        <f>ROUND(I244*H244,2)</f>
        <v>0</v>
      </c>
      <c r="BL244" s="17" t="s">
        <v>171</v>
      </c>
      <c r="BM244" s="197" t="s">
        <v>405</v>
      </c>
    </row>
    <row r="245" spans="1:65" s="2" customFormat="1" ht="28.8">
      <c r="A245" s="34"/>
      <c r="B245" s="35"/>
      <c r="C245" s="36"/>
      <c r="D245" s="199" t="s">
        <v>137</v>
      </c>
      <c r="E245" s="36"/>
      <c r="F245" s="200" t="s">
        <v>406</v>
      </c>
      <c r="G245" s="36"/>
      <c r="H245" s="36"/>
      <c r="I245" s="104"/>
      <c r="J245" s="36"/>
      <c r="K245" s="36"/>
      <c r="L245" s="39"/>
      <c r="M245" s="201"/>
      <c r="N245" s="202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137</v>
      </c>
      <c r="AU245" s="17" t="s">
        <v>82</v>
      </c>
    </row>
    <row r="246" spans="1:65" s="2" customFormat="1" ht="153.6">
      <c r="A246" s="34"/>
      <c r="B246" s="35"/>
      <c r="C246" s="36"/>
      <c r="D246" s="199" t="s">
        <v>347</v>
      </c>
      <c r="E246" s="36"/>
      <c r="F246" s="204" t="s">
        <v>407</v>
      </c>
      <c r="G246" s="36"/>
      <c r="H246" s="36"/>
      <c r="I246" s="104"/>
      <c r="J246" s="36"/>
      <c r="K246" s="36"/>
      <c r="L246" s="39"/>
      <c r="M246" s="201"/>
      <c r="N246" s="202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347</v>
      </c>
      <c r="AU246" s="17" t="s">
        <v>82</v>
      </c>
    </row>
    <row r="247" spans="1:65" s="13" customFormat="1" ht="10.199999999999999">
      <c r="B247" s="215"/>
      <c r="C247" s="216"/>
      <c r="D247" s="199" t="s">
        <v>169</v>
      </c>
      <c r="E247" s="217" t="s">
        <v>19</v>
      </c>
      <c r="F247" s="218" t="s">
        <v>408</v>
      </c>
      <c r="G247" s="216"/>
      <c r="H247" s="219">
        <v>301.2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169</v>
      </c>
      <c r="AU247" s="225" t="s">
        <v>82</v>
      </c>
      <c r="AV247" s="13" t="s">
        <v>85</v>
      </c>
      <c r="AW247" s="13" t="s">
        <v>35</v>
      </c>
      <c r="AX247" s="13" t="s">
        <v>82</v>
      </c>
      <c r="AY247" s="225" t="s">
        <v>127</v>
      </c>
    </row>
    <row r="248" spans="1:65" s="12" customFormat="1" ht="25.95" customHeight="1">
      <c r="B248" s="170"/>
      <c r="C248" s="171"/>
      <c r="D248" s="172" t="s">
        <v>73</v>
      </c>
      <c r="E248" s="173" t="s">
        <v>409</v>
      </c>
      <c r="F248" s="173" t="s">
        <v>410</v>
      </c>
      <c r="G248" s="171"/>
      <c r="H248" s="171"/>
      <c r="I248" s="174"/>
      <c r="J248" s="175">
        <f>BK248</f>
        <v>0</v>
      </c>
      <c r="K248" s="171"/>
      <c r="L248" s="176"/>
      <c r="M248" s="177"/>
      <c r="N248" s="178"/>
      <c r="O248" s="178"/>
      <c r="P248" s="179">
        <f>SUM(P249:P313)</f>
        <v>0</v>
      </c>
      <c r="Q248" s="178"/>
      <c r="R248" s="179">
        <f>SUM(R249:R313)</f>
        <v>3.3697501500000002</v>
      </c>
      <c r="S248" s="178"/>
      <c r="T248" s="180">
        <f>SUM(T249:T313)</f>
        <v>0</v>
      </c>
      <c r="AR248" s="181" t="s">
        <v>171</v>
      </c>
      <c r="AT248" s="182" t="s">
        <v>73</v>
      </c>
      <c r="AU248" s="182" t="s">
        <v>74</v>
      </c>
      <c r="AY248" s="181" t="s">
        <v>127</v>
      </c>
      <c r="BK248" s="183">
        <f>SUM(BK249:BK313)</f>
        <v>0</v>
      </c>
    </row>
    <row r="249" spans="1:65" s="2" customFormat="1" ht="21.75" customHeight="1">
      <c r="A249" s="34"/>
      <c r="B249" s="35"/>
      <c r="C249" s="186" t="s">
        <v>411</v>
      </c>
      <c r="D249" s="186" t="s">
        <v>131</v>
      </c>
      <c r="E249" s="187" t="s">
        <v>412</v>
      </c>
      <c r="F249" s="188" t="s">
        <v>413</v>
      </c>
      <c r="G249" s="189" t="s">
        <v>134</v>
      </c>
      <c r="H249" s="190">
        <v>10</v>
      </c>
      <c r="I249" s="191"/>
      <c r="J249" s="192">
        <f>ROUND(I249*H249,2)</f>
        <v>0</v>
      </c>
      <c r="K249" s="188" t="s">
        <v>161</v>
      </c>
      <c r="L249" s="39"/>
      <c r="M249" s="193" t="s">
        <v>19</v>
      </c>
      <c r="N249" s="194" t="s">
        <v>45</v>
      </c>
      <c r="O249" s="64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7" t="s">
        <v>228</v>
      </c>
      <c r="AT249" s="197" t="s">
        <v>131</v>
      </c>
      <c r="AU249" s="197" t="s">
        <v>82</v>
      </c>
      <c r="AY249" s="17" t="s">
        <v>127</v>
      </c>
      <c r="BE249" s="198">
        <f>IF(N249="základní",J249,0)</f>
        <v>0</v>
      </c>
      <c r="BF249" s="198">
        <f>IF(N249="snížená",J249,0)</f>
        <v>0</v>
      </c>
      <c r="BG249" s="198">
        <f>IF(N249="zákl. přenesená",J249,0)</f>
        <v>0</v>
      </c>
      <c r="BH249" s="198">
        <f>IF(N249="sníž. přenesená",J249,0)</f>
        <v>0</v>
      </c>
      <c r="BI249" s="198">
        <f>IF(N249="nulová",J249,0)</f>
        <v>0</v>
      </c>
      <c r="BJ249" s="17" t="s">
        <v>82</v>
      </c>
      <c r="BK249" s="198">
        <f>ROUND(I249*H249,2)</f>
        <v>0</v>
      </c>
      <c r="BL249" s="17" t="s">
        <v>228</v>
      </c>
      <c r="BM249" s="197" t="s">
        <v>414</v>
      </c>
    </row>
    <row r="250" spans="1:65" s="2" customFormat="1" ht="19.2">
      <c r="A250" s="34"/>
      <c r="B250" s="35"/>
      <c r="C250" s="36"/>
      <c r="D250" s="199" t="s">
        <v>137</v>
      </c>
      <c r="E250" s="36"/>
      <c r="F250" s="200" t="s">
        <v>415</v>
      </c>
      <c r="G250" s="36"/>
      <c r="H250" s="36"/>
      <c r="I250" s="104"/>
      <c r="J250" s="36"/>
      <c r="K250" s="36"/>
      <c r="L250" s="39"/>
      <c r="M250" s="201"/>
      <c r="N250" s="202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137</v>
      </c>
      <c r="AU250" s="17" t="s">
        <v>82</v>
      </c>
    </row>
    <row r="251" spans="1:65" s="2" customFormat="1" ht="96">
      <c r="A251" s="34"/>
      <c r="B251" s="35"/>
      <c r="C251" s="36"/>
      <c r="D251" s="199" t="s">
        <v>347</v>
      </c>
      <c r="E251" s="36"/>
      <c r="F251" s="204" t="s">
        <v>416</v>
      </c>
      <c r="G251" s="36"/>
      <c r="H251" s="36"/>
      <c r="I251" s="104"/>
      <c r="J251" s="36"/>
      <c r="K251" s="36"/>
      <c r="L251" s="39"/>
      <c r="M251" s="201"/>
      <c r="N251" s="202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347</v>
      </c>
      <c r="AU251" s="17" t="s">
        <v>82</v>
      </c>
    </row>
    <row r="252" spans="1:65" s="13" customFormat="1" ht="10.199999999999999">
      <c r="B252" s="215"/>
      <c r="C252" s="216"/>
      <c r="D252" s="199" t="s">
        <v>169</v>
      </c>
      <c r="E252" s="217" t="s">
        <v>19</v>
      </c>
      <c r="F252" s="218" t="s">
        <v>327</v>
      </c>
      <c r="G252" s="216"/>
      <c r="H252" s="219">
        <v>10</v>
      </c>
      <c r="I252" s="220"/>
      <c r="J252" s="216"/>
      <c r="K252" s="216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169</v>
      </c>
      <c r="AU252" s="225" t="s">
        <v>82</v>
      </c>
      <c r="AV252" s="13" t="s">
        <v>85</v>
      </c>
      <c r="AW252" s="13" t="s">
        <v>35</v>
      </c>
      <c r="AX252" s="13" t="s">
        <v>82</v>
      </c>
      <c r="AY252" s="225" t="s">
        <v>127</v>
      </c>
    </row>
    <row r="253" spans="1:65" s="2" customFormat="1" ht="16.5" customHeight="1">
      <c r="A253" s="34"/>
      <c r="B253" s="35"/>
      <c r="C253" s="205" t="s">
        <v>417</v>
      </c>
      <c r="D253" s="205" t="s">
        <v>164</v>
      </c>
      <c r="E253" s="206" t="s">
        <v>418</v>
      </c>
      <c r="F253" s="207" t="s">
        <v>419</v>
      </c>
      <c r="G253" s="208" t="s">
        <v>420</v>
      </c>
      <c r="H253" s="209">
        <v>5</v>
      </c>
      <c r="I253" s="210"/>
      <c r="J253" s="211">
        <f>ROUND(I253*H253,2)</f>
        <v>0</v>
      </c>
      <c r="K253" s="207" t="s">
        <v>161</v>
      </c>
      <c r="L253" s="212"/>
      <c r="M253" s="213" t="s">
        <v>19</v>
      </c>
      <c r="N253" s="214" t="s">
        <v>45</v>
      </c>
      <c r="O253" s="64"/>
      <c r="P253" s="195">
        <f>O253*H253</f>
        <v>0</v>
      </c>
      <c r="Q253" s="195">
        <v>1E-3</v>
      </c>
      <c r="R253" s="195">
        <f>Q253*H253</f>
        <v>5.0000000000000001E-3</v>
      </c>
      <c r="S253" s="195">
        <v>0</v>
      </c>
      <c r="T253" s="19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7" t="s">
        <v>336</v>
      </c>
      <c r="AT253" s="197" t="s">
        <v>164</v>
      </c>
      <c r="AU253" s="197" t="s">
        <v>82</v>
      </c>
      <c r="AY253" s="17" t="s">
        <v>127</v>
      </c>
      <c r="BE253" s="198">
        <f>IF(N253="základní",J253,0)</f>
        <v>0</v>
      </c>
      <c r="BF253" s="198">
        <f>IF(N253="snížená",J253,0)</f>
        <v>0</v>
      </c>
      <c r="BG253" s="198">
        <f>IF(N253="zákl. přenesená",J253,0)</f>
        <v>0</v>
      </c>
      <c r="BH253" s="198">
        <f>IF(N253="sníž. přenesená",J253,0)</f>
        <v>0</v>
      </c>
      <c r="BI253" s="198">
        <f>IF(N253="nulová",J253,0)</f>
        <v>0</v>
      </c>
      <c r="BJ253" s="17" t="s">
        <v>82</v>
      </c>
      <c r="BK253" s="198">
        <f>ROUND(I253*H253,2)</f>
        <v>0</v>
      </c>
      <c r="BL253" s="17" t="s">
        <v>336</v>
      </c>
      <c r="BM253" s="197" t="s">
        <v>421</v>
      </c>
    </row>
    <row r="254" spans="1:65" s="2" customFormat="1" ht="10.199999999999999">
      <c r="A254" s="34"/>
      <c r="B254" s="35"/>
      <c r="C254" s="36"/>
      <c r="D254" s="199" t="s">
        <v>137</v>
      </c>
      <c r="E254" s="36"/>
      <c r="F254" s="200" t="s">
        <v>419</v>
      </c>
      <c r="G254" s="36"/>
      <c r="H254" s="36"/>
      <c r="I254" s="104"/>
      <c r="J254" s="36"/>
      <c r="K254" s="36"/>
      <c r="L254" s="39"/>
      <c r="M254" s="201"/>
      <c r="N254" s="202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137</v>
      </c>
      <c r="AU254" s="17" t="s">
        <v>82</v>
      </c>
    </row>
    <row r="255" spans="1:65" s="2" customFormat="1" ht="16.5" customHeight="1">
      <c r="A255" s="34"/>
      <c r="B255" s="35"/>
      <c r="C255" s="186" t="s">
        <v>422</v>
      </c>
      <c r="D255" s="186" t="s">
        <v>131</v>
      </c>
      <c r="E255" s="187" t="s">
        <v>423</v>
      </c>
      <c r="F255" s="188" t="s">
        <v>424</v>
      </c>
      <c r="G255" s="189" t="s">
        <v>375</v>
      </c>
      <c r="H255" s="190">
        <v>30.6</v>
      </c>
      <c r="I255" s="191"/>
      <c r="J255" s="192">
        <f>ROUND(I255*H255,2)</f>
        <v>0</v>
      </c>
      <c r="K255" s="188" t="s">
        <v>161</v>
      </c>
      <c r="L255" s="39"/>
      <c r="M255" s="193" t="s">
        <v>19</v>
      </c>
      <c r="N255" s="194" t="s">
        <v>45</v>
      </c>
      <c r="O255" s="64"/>
      <c r="P255" s="195">
        <f>O255*H255</f>
        <v>0</v>
      </c>
      <c r="Q255" s="195">
        <v>0</v>
      </c>
      <c r="R255" s="195">
        <f>Q255*H255</f>
        <v>0</v>
      </c>
      <c r="S255" s="195">
        <v>0</v>
      </c>
      <c r="T255" s="19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7" t="s">
        <v>324</v>
      </c>
      <c r="AT255" s="197" t="s">
        <v>131</v>
      </c>
      <c r="AU255" s="197" t="s">
        <v>82</v>
      </c>
      <c r="AY255" s="17" t="s">
        <v>127</v>
      </c>
      <c r="BE255" s="198">
        <f>IF(N255="základní",J255,0)</f>
        <v>0</v>
      </c>
      <c r="BF255" s="198">
        <f>IF(N255="snížená",J255,0)</f>
        <v>0</v>
      </c>
      <c r="BG255" s="198">
        <f>IF(N255="zákl. přenesená",J255,0)</f>
        <v>0</v>
      </c>
      <c r="BH255" s="198">
        <f>IF(N255="sníž. přenesená",J255,0)</f>
        <v>0</v>
      </c>
      <c r="BI255" s="198">
        <f>IF(N255="nulová",J255,0)</f>
        <v>0</v>
      </c>
      <c r="BJ255" s="17" t="s">
        <v>82</v>
      </c>
      <c r="BK255" s="198">
        <f>ROUND(I255*H255,2)</f>
        <v>0</v>
      </c>
      <c r="BL255" s="17" t="s">
        <v>324</v>
      </c>
      <c r="BM255" s="197" t="s">
        <v>425</v>
      </c>
    </row>
    <row r="256" spans="1:65" s="2" customFormat="1" ht="28.8">
      <c r="A256" s="34"/>
      <c r="B256" s="35"/>
      <c r="C256" s="36"/>
      <c r="D256" s="199" t="s">
        <v>137</v>
      </c>
      <c r="E256" s="36"/>
      <c r="F256" s="200" t="s">
        <v>426</v>
      </c>
      <c r="G256" s="36"/>
      <c r="H256" s="36"/>
      <c r="I256" s="104"/>
      <c r="J256" s="36"/>
      <c r="K256" s="36"/>
      <c r="L256" s="39"/>
      <c r="M256" s="201"/>
      <c r="N256" s="202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137</v>
      </c>
      <c r="AU256" s="17" t="s">
        <v>82</v>
      </c>
    </row>
    <row r="257" spans="1:65" s="2" customFormat="1" ht="38.4">
      <c r="A257" s="34"/>
      <c r="B257" s="35"/>
      <c r="C257" s="36"/>
      <c r="D257" s="199" t="s">
        <v>347</v>
      </c>
      <c r="E257" s="36"/>
      <c r="F257" s="204" t="s">
        <v>427</v>
      </c>
      <c r="G257" s="36"/>
      <c r="H257" s="36"/>
      <c r="I257" s="104"/>
      <c r="J257" s="36"/>
      <c r="K257" s="36"/>
      <c r="L257" s="39"/>
      <c r="M257" s="201"/>
      <c r="N257" s="202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347</v>
      </c>
      <c r="AU257" s="17" t="s">
        <v>82</v>
      </c>
    </row>
    <row r="258" spans="1:65" s="13" customFormat="1" ht="10.199999999999999">
      <c r="B258" s="215"/>
      <c r="C258" s="216"/>
      <c r="D258" s="199" t="s">
        <v>169</v>
      </c>
      <c r="E258" s="217" t="s">
        <v>19</v>
      </c>
      <c r="F258" s="218" t="s">
        <v>428</v>
      </c>
      <c r="G258" s="216"/>
      <c r="H258" s="219">
        <v>22.5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169</v>
      </c>
      <c r="AU258" s="225" t="s">
        <v>82</v>
      </c>
      <c r="AV258" s="13" t="s">
        <v>85</v>
      </c>
      <c r="AW258" s="13" t="s">
        <v>35</v>
      </c>
      <c r="AX258" s="13" t="s">
        <v>74</v>
      </c>
      <c r="AY258" s="225" t="s">
        <v>127</v>
      </c>
    </row>
    <row r="259" spans="1:65" s="13" customFormat="1" ht="10.199999999999999">
      <c r="B259" s="215"/>
      <c r="C259" s="216"/>
      <c r="D259" s="199" t="s">
        <v>169</v>
      </c>
      <c r="E259" s="217" t="s">
        <v>19</v>
      </c>
      <c r="F259" s="218" t="s">
        <v>429</v>
      </c>
      <c r="G259" s="216"/>
      <c r="H259" s="219">
        <v>8.1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169</v>
      </c>
      <c r="AU259" s="225" t="s">
        <v>82</v>
      </c>
      <c r="AV259" s="13" t="s">
        <v>85</v>
      </c>
      <c r="AW259" s="13" t="s">
        <v>35</v>
      </c>
      <c r="AX259" s="13" t="s">
        <v>74</v>
      </c>
      <c r="AY259" s="225" t="s">
        <v>127</v>
      </c>
    </row>
    <row r="260" spans="1:65" s="14" customFormat="1" ht="10.199999999999999">
      <c r="B260" s="226"/>
      <c r="C260" s="227"/>
      <c r="D260" s="199" t="s">
        <v>169</v>
      </c>
      <c r="E260" s="228" t="s">
        <v>19</v>
      </c>
      <c r="F260" s="229" t="s">
        <v>247</v>
      </c>
      <c r="G260" s="227"/>
      <c r="H260" s="230">
        <v>30.6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AT260" s="236" t="s">
        <v>169</v>
      </c>
      <c r="AU260" s="236" t="s">
        <v>82</v>
      </c>
      <c r="AV260" s="14" t="s">
        <v>171</v>
      </c>
      <c r="AW260" s="14" t="s">
        <v>35</v>
      </c>
      <c r="AX260" s="14" t="s">
        <v>82</v>
      </c>
      <c r="AY260" s="236" t="s">
        <v>127</v>
      </c>
    </row>
    <row r="261" spans="1:65" s="2" customFormat="1" ht="27.6" customHeight="1">
      <c r="A261" s="34"/>
      <c r="B261" s="35"/>
      <c r="C261" s="186" t="s">
        <v>430</v>
      </c>
      <c r="D261" s="186" t="s">
        <v>131</v>
      </c>
      <c r="E261" s="187" t="s">
        <v>431</v>
      </c>
      <c r="F261" s="188" t="s">
        <v>432</v>
      </c>
      <c r="G261" s="189" t="s">
        <v>375</v>
      </c>
      <c r="H261" s="190">
        <v>30.6</v>
      </c>
      <c r="I261" s="191"/>
      <c r="J261" s="192">
        <f>ROUND(I261*H261,2)</f>
        <v>0</v>
      </c>
      <c r="K261" s="188" t="s">
        <v>161</v>
      </c>
      <c r="L261" s="39"/>
      <c r="M261" s="193" t="s">
        <v>19</v>
      </c>
      <c r="N261" s="194" t="s">
        <v>45</v>
      </c>
      <c r="O261" s="64"/>
      <c r="P261" s="195">
        <f>O261*H261</f>
        <v>0</v>
      </c>
      <c r="Q261" s="195">
        <v>0</v>
      </c>
      <c r="R261" s="195">
        <f>Q261*H261</f>
        <v>0</v>
      </c>
      <c r="S261" s="195">
        <v>0</v>
      </c>
      <c r="T261" s="19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7" t="s">
        <v>324</v>
      </c>
      <c r="AT261" s="197" t="s">
        <v>131</v>
      </c>
      <c r="AU261" s="197" t="s">
        <v>82</v>
      </c>
      <c r="AY261" s="17" t="s">
        <v>127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17" t="s">
        <v>82</v>
      </c>
      <c r="BK261" s="198">
        <f>ROUND(I261*H261,2)</f>
        <v>0</v>
      </c>
      <c r="BL261" s="17" t="s">
        <v>324</v>
      </c>
      <c r="BM261" s="197" t="s">
        <v>433</v>
      </c>
    </row>
    <row r="262" spans="1:65" s="2" customFormat="1" ht="19.2">
      <c r="A262" s="34"/>
      <c r="B262" s="35"/>
      <c r="C262" s="36"/>
      <c r="D262" s="199" t="s">
        <v>137</v>
      </c>
      <c r="E262" s="36"/>
      <c r="F262" s="200" t="s">
        <v>434</v>
      </c>
      <c r="G262" s="36"/>
      <c r="H262" s="36"/>
      <c r="I262" s="104"/>
      <c r="J262" s="36"/>
      <c r="K262" s="36"/>
      <c r="L262" s="39"/>
      <c r="M262" s="201"/>
      <c r="N262" s="202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137</v>
      </c>
      <c r="AU262" s="17" t="s">
        <v>82</v>
      </c>
    </row>
    <row r="263" spans="1:65" s="2" customFormat="1" ht="124.8">
      <c r="A263" s="34"/>
      <c r="B263" s="35"/>
      <c r="C263" s="36"/>
      <c r="D263" s="199" t="s">
        <v>347</v>
      </c>
      <c r="E263" s="36"/>
      <c r="F263" s="204" t="s">
        <v>435</v>
      </c>
      <c r="G263" s="36"/>
      <c r="H263" s="36"/>
      <c r="I263" s="104"/>
      <c r="J263" s="36"/>
      <c r="K263" s="36"/>
      <c r="L263" s="39"/>
      <c r="M263" s="201"/>
      <c r="N263" s="202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347</v>
      </c>
      <c r="AU263" s="17" t="s">
        <v>82</v>
      </c>
    </row>
    <row r="264" spans="1:65" s="13" customFormat="1" ht="10.199999999999999">
      <c r="B264" s="215"/>
      <c r="C264" s="216"/>
      <c r="D264" s="199" t="s">
        <v>169</v>
      </c>
      <c r="E264" s="217" t="s">
        <v>19</v>
      </c>
      <c r="F264" s="218" t="s">
        <v>428</v>
      </c>
      <c r="G264" s="216"/>
      <c r="H264" s="219">
        <v>22.5</v>
      </c>
      <c r="I264" s="220"/>
      <c r="J264" s="216"/>
      <c r="K264" s="216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169</v>
      </c>
      <c r="AU264" s="225" t="s">
        <v>82</v>
      </c>
      <c r="AV264" s="13" t="s">
        <v>85</v>
      </c>
      <c r="AW264" s="13" t="s">
        <v>35</v>
      </c>
      <c r="AX264" s="13" t="s">
        <v>74</v>
      </c>
      <c r="AY264" s="225" t="s">
        <v>127</v>
      </c>
    </row>
    <row r="265" spans="1:65" s="13" customFormat="1" ht="10.199999999999999">
      <c r="B265" s="215"/>
      <c r="C265" s="216"/>
      <c r="D265" s="199" t="s">
        <v>169</v>
      </c>
      <c r="E265" s="217" t="s">
        <v>19</v>
      </c>
      <c r="F265" s="218" t="s">
        <v>429</v>
      </c>
      <c r="G265" s="216"/>
      <c r="H265" s="219">
        <v>8.1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169</v>
      </c>
      <c r="AU265" s="225" t="s">
        <v>82</v>
      </c>
      <c r="AV265" s="13" t="s">
        <v>85</v>
      </c>
      <c r="AW265" s="13" t="s">
        <v>35</v>
      </c>
      <c r="AX265" s="13" t="s">
        <v>74</v>
      </c>
      <c r="AY265" s="225" t="s">
        <v>127</v>
      </c>
    </row>
    <row r="266" spans="1:65" s="14" customFormat="1" ht="10.199999999999999">
      <c r="B266" s="226"/>
      <c r="C266" s="227"/>
      <c r="D266" s="199" t="s">
        <v>169</v>
      </c>
      <c r="E266" s="228" t="s">
        <v>19</v>
      </c>
      <c r="F266" s="229" t="s">
        <v>247</v>
      </c>
      <c r="G266" s="227"/>
      <c r="H266" s="230">
        <v>30.6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AT266" s="236" t="s">
        <v>169</v>
      </c>
      <c r="AU266" s="236" t="s">
        <v>82</v>
      </c>
      <c r="AV266" s="14" t="s">
        <v>171</v>
      </c>
      <c r="AW266" s="14" t="s">
        <v>35</v>
      </c>
      <c r="AX266" s="14" t="s">
        <v>82</v>
      </c>
      <c r="AY266" s="236" t="s">
        <v>127</v>
      </c>
    </row>
    <row r="267" spans="1:65" s="2" customFormat="1" ht="27.6" customHeight="1">
      <c r="A267" s="34"/>
      <c r="B267" s="35"/>
      <c r="C267" s="186" t="s">
        <v>436</v>
      </c>
      <c r="D267" s="186" t="s">
        <v>131</v>
      </c>
      <c r="E267" s="187" t="s">
        <v>437</v>
      </c>
      <c r="F267" s="188" t="s">
        <v>438</v>
      </c>
      <c r="G267" s="189" t="s">
        <v>134</v>
      </c>
      <c r="H267" s="190">
        <v>12</v>
      </c>
      <c r="I267" s="191"/>
      <c r="J267" s="192">
        <f>ROUND(I267*H267,2)</f>
        <v>0</v>
      </c>
      <c r="K267" s="188" t="s">
        <v>161</v>
      </c>
      <c r="L267" s="39"/>
      <c r="M267" s="193" t="s">
        <v>19</v>
      </c>
      <c r="N267" s="194" t="s">
        <v>45</v>
      </c>
      <c r="O267" s="64"/>
      <c r="P267" s="195">
        <f>O267*H267</f>
        <v>0</v>
      </c>
      <c r="Q267" s="195">
        <v>0</v>
      </c>
      <c r="R267" s="195">
        <f>Q267*H267</f>
        <v>0</v>
      </c>
      <c r="S267" s="195">
        <v>0</v>
      </c>
      <c r="T267" s="19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7" t="s">
        <v>324</v>
      </c>
      <c r="AT267" s="197" t="s">
        <v>131</v>
      </c>
      <c r="AU267" s="197" t="s">
        <v>82</v>
      </c>
      <c r="AY267" s="17" t="s">
        <v>127</v>
      </c>
      <c r="BE267" s="198">
        <f>IF(N267="základní",J267,0)</f>
        <v>0</v>
      </c>
      <c r="BF267" s="198">
        <f>IF(N267="snížená",J267,0)</f>
        <v>0</v>
      </c>
      <c r="BG267" s="198">
        <f>IF(N267="zákl. přenesená",J267,0)</f>
        <v>0</v>
      </c>
      <c r="BH267" s="198">
        <f>IF(N267="sníž. přenesená",J267,0)</f>
        <v>0</v>
      </c>
      <c r="BI267" s="198">
        <f>IF(N267="nulová",J267,0)</f>
        <v>0</v>
      </c>
      <c r="BJ267" s="17" t="s">
        <v>82</v>
      </c>
      <c r="BK267" s="198">
        <f>ROUND(I267*H267,2)</f>
        <v>0</v>
      </c>
      <c r="BL267" s="17" t="s">
        <v>324</v>
      </c>
      <c r="BM267" s="197" t="s">
        <v>439</v>
      </c>
    </row>
    <row r="268" spans="1:65" s="2" customFormat="1" ht="28.8">
      <c r="A268" s="34"/>
      <c r="B268" s="35"/>
      <c r="C268" s="36"/>
      <c r="D268" s="199" t="s">
        <v>137</v>
      </c>
      <c r="E268" s="36"/>
      <c r="F268" s="200" t="s">
        <v>440</v>
      </c>
      <c r="G268" s="36"/>
      <c r="H268" s="36"/>
      <c r="I268" s="104"/>
      <c r="J268" s="36"/>
      <c r="K268" s="36"/>
      <c r="L268" s="39"/>
      <c r="M268" s="201"/>
      <c r="N268" s="202"/>
      <c r="O268" s="64"/>
      <c r="P268" s="64"/>
      <c r="Q268" s="64"/>
      <c r="R268" s="64"/>
      <c r="S268" s="64"/>
      <c r="T268" s="6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137</v>
      </c>
      <c r="AU268" s="17" t="s">
        <v>82</v>
      </c>
    </row>
    <row r="269" spans="1:65" s="2" customFormat="1" ht="211.2">
      <c r="A269" s="34"/>
      <c r="B269" s="35"/>
      <c r="C269" s="36"/>
      <c r="D269" s="199" t="s">
        <v>347</v>
      </c>
      <c r="E269" s="36"/>
      <c r="F269" s="204" t="s">
        <v>441</v>
      </c>
      <c r="G269" s="36"/>
      <c r="H269" s="36"/>
      <c r="I269" s="104"/>
      <c r="J269" s="36"/>
      <c r="K269" s="36"/>
      <c r="L269" s="39"/>
      <c r="M269" s="201"/>
      <c r="N269" s="202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347</v>
      </c>
      <c r="AU269" s="17" t="s">
        <v>82</v>
      </c>
    </row>
    <row r="270" spans="1:65" s="13" customFormat="1" ht="10.199999999999999">
      <c r="B270" s="215"/>
      <c r="C270" s="216"/>
      <c r="D270" s="199" t="s">
        <v>169</v>
      </c>
      <c r="E270" s="217" t="s">
        <v>19</v>
      </c>
      <c r="F270" s="218" t="s">
        <v>200</v>
      </c>
      <c r="G270" s="216"/>
      <c r="H270" s="219">
        <v>12</v>
      </c>
      <c r="I270" s="220"/>
      <c r="J270" s="216"/>
      <c r="K270" s="216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169</v>
      </c>
      <c r="AU270" s="225" t="s">
        <v>82</v>
      </c>
      <c r="AV270" s="13" t="s">
        <v>85</v>
      </c>
      <c r="AW270" s="13" t="s">
        <v>35</v>
      </c>
      <c r="AX270" s="13" t="s">
        <v>82</v>
      </c>
      <c r="AY270" s="225" t="s">
        <v>127</v>
      </c>
    </row>
    <row r="271" spans="1:65" s="2" customFormat="1" ht="16.5" customHeight="1">
      <c r="A271" s="34"/>
      <c r="B271" s="35"/>
      <c r="C271" s="205" t="s">
        <v>442</v>
      </c>
      <c r="D271" s="205" t="s">
        <v>164</v>
      </c>
      <c r="E271" s="206" t="s">
        <v>443</v>
      </c>
      <c r="F271" s="207" t="s">
        <v>444</v>
      </c>
      <c r="G271" s="208" t="s">
        <v>134</v>
      </c>
      <c r="H271" s="209">
        <v>12</v>
      </c>
      <c r="I271" s="210"/>
      <c r="J271" s="211">
        <f>ROUND(I271*H271,2)</f>
        <v>0</v>
      </c>
      <c r="K271" s="207" t="s">
        <v>161</v>
      </c>
      <c r="L271" s="212"/>
      <c r="M271" s="213" t="s">
        <v>19</v>
      </c>
      <c r="N271" s="214" t="s">
        <v>45</v>
      </c>
      <c r="O271" s="64"/>
      <c r="P271" s="195">
        <f>O271*H271</f>
        <v>0</v>
      </c>
      <c r="Q271" s="195">
        <v>1.4E-3</v>
      </c>
      <c r="R271" s="195">
        <f>Q271*H271</f>
        <v>1.6799999999999999E-2</v>
      </c>
      <c r="S271" s="195">
        <v>0</v>
      </c>
      <c r="T271" s="19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7" t="s">
        <v>336</v>
      </c>
      <c r="AT271" s="197" t="s">
        <v>164</v>
      </c>
      <c r="AU271" s="197" t="s">
        <v>82</v>
      </c>
      <c r="AY271" s="17" t="s">
        <v>127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17" t="s">
        <v>82</v>
      </c>
      <c r="BK271" s="198">
        <f>ROUND(I271*H271,2)</f>
        <v>0</v>
      </c>
      <c r="BL271" s="17" t="s">
        <v>336</v>
      </c>
      <c r="BM271" s="197" t="s">
        <v>445</v>
      </c>
    </row>
    <row r="272" spans="1:65" s="2" customFormat="1" ht="10.199999999999999">
      <c r="A272" s="34"/>
      <c r="B272" s="35"/>
      <c r="C272" s="36"/>
      <c r="D272" s="199" t="s">
        <v>137</v>
      </c>
      <c r="E272" s="36"/>
      <c r="F272" s="200" t="s">
        <v>444</v>
      </c>
      <c r="G272" s="36"/>
      <c r="H272" s="36"/>
      <c r="I272" s="104"/>
      <c r="J272" s="36"/>
      <c r="K272" s="36"/>
      <c r="L272" s="39"/>
      <c r="M272" s="201"/>
      <c r="N272" s="202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137</v>
      </c>
      <c r="AU272" s="17" t="s">
        <v>82</v>
      </c>
    </row>
    <row r="273" spans="1:65" s="13" customFormat="1" ht="10.199999999999999">
      <c r="B273" s="215"/>
      <c r="C273" s="216"/>
      <c r="D273" s="199" t="s">
        <v>169</v>
      </c>
      <c r="E273" s="216"/>
      <c r="F273" s="218" t="s">
        <v>446</v>
      </c>
      <c r="G273" s="216"/>
      <c r="H273" s="219">
        <v>12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169</v>
      </c>
      <c r="AU273" s="225" t="s">
        <v>82</v>
      </c>
      <c r="AV273" s="13" t="s">
        <v>85</v>
      </c>
      <c r="AW273" s="13" t="s">
        <v>4</v>
      </c>
      <c r="AX273" s="13" t="s">
        <v>82</v>
      </c>
      <c r="AY273" s="225" t="s">
        <v>127</v>
      </c>
    </row>
    <row r="274" spans="1:65" s="2" customFormat="1" ht="16.5" customHeight="1">
      <c r="A274" s="34"/>
      <c r="B274" s="35"/>
      <c r="C274" s="205" t="s">
        <v>447</v>
      </c>
      <c r="D274" s="205" t="s">
        <v>164</v>
      </c>
      <c r="E274" s="206" t="s">
        <v>448</v>
      </c>
      <c r="F274" s="207" t="s">
        <v>449</v>
      </c>
      <c r="G274" s="208" t="s">
        <v>134</v>
      </c>
      <c r="H274" s="209">
        <v>12</v>
      </c>
      <c r="I274" s="210"/>
      <c r="J274" s="211">
        <f>ROUND(I274*H274,2)</f>
        <v>0</v>
      </c>
      <c r="K274" s="207" t="s">
        <v>309</v>
      </c>
      <c r="L274" s="212"/>
      <c r="M274" s="213" t="s">
        <v>19</v>
      </c>
      <c r="N274" s="214" t="s">
        <v>45</v>
      </c>
      <c r="O274" s="64"/>
      <c r="P274" s="195">
        <f>O274*H274</f>
        <v>0</v>
      </c>
      <c r="Q274" s="195">
        <v>2.6800000000000001E-3</v>
      </c>
      <c r="R274" s="195">
        <f>Q274*H274</f>
        <v>3.2160000000000001E-2</v>
      </c>
      <c r="S274" s="195">
        <v>0</v>
      </c>
      <c r="T274" s="19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7" t="s">
        <v>336</v>
      </c>
      <c r="AT274" s="197" t="s">
        <v>164</v>
      </c>
      <c r="AU274" s="197" t="s">
        <v>82</v>
      </c>
      <c r="AY274" s="17" t="s">
        <v>127</v>
      </c>
      <c r="BE274" s="198">
        <f>IF(N274="základní",J274,0)</f>
        <v>0</v>
      </c>
      <c r="BF274" s="198">
        <f>IF(N274="snížená",J274,0)</f>
        <v>0</v>
      </c>
      <c r="BG274" s="198">
        <f>IF(N274="zákl. přenesená",J274,0)</f>
        <v>0</v>
      </c>
      <c r="BH274" s="198">
        <f>IF(N274="sníž. přenesená",J274,0)</f>
        <v>0</v>
      </c>
      <c r="BI274" s="198">
        <f>IF(N274="nulová",J274,0)</f>
        <v>0</v>
      </c>
      <c r="BJ274" s="17" t="s">
        <v>82</v>
      </c>
      <c r="BK274" s="198">
        <f>ROUND(I274*H274,2)</f>
        <v>0</v>
      </c>
      <c r="BL274" s="17" t="s">
        <v>336</v>
      </c>
      <c r="BM274" s="197" t="s">
        <v>450</v>
      </c>
    </row>
    <row r="275" spans="1:65" s="2" customFormat="1" ht="10.199999999999999">
      <c r="A275" s="34"/>
      <c r="B275" s="35"/>
      <c r="C275" s="36"/>
      <c r="D275" s="199" t="s">
        <v>137</v>
      </c>
      <c r="E275" s="36"/>
      <c r="F275" s="200" t="s">
        <v>449</v>
      </c>
      <c r="G275" s="36"/>
      <c r="H275" s="36"/>
      <c r="I275" s="104"/>
      <c r="J275" s="36"/>
      <c r="K275" s="36"/>
      <c r="L275" s="39"/>
      <c r="M275" s="201"/>
      <c r="N275" s="202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137</v>
      </c>
      <c r="AU275" s="17" t="s">
        <v>82</v>
      </c>
    </row>
    <row r="276" spans="1:65" s="2" customFormat="1" ht="19.2">
      <c r="A276" s="34"/>
      <c r="B276" s="35"/>
      <c r="C276" s="36"/>
      <c r="D276" s="199" t="s">
        <v>146</v>
      </c>
      <c r="E276" s="36"/>
      <c r="F276" s="204" t="s">
        <v>451</v>
      </c>
      <c r="G276" s="36"/>
      <c r="H276" s="36"/>
      <c r="I276" s="104"/>
      <c r="J276" s="36"/>
      <c r="K276" s="36"/>
      <c r="L276" s="39"/>
      <c r="M276" s="201"/>
      <c r="N276" s="202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146</v>
      </c>
      <c r="AU276" s="17" t="s">
        <v>82</v>
      </c>
    </row>
    <row r="277" spans="1:65" s="2" customFormat="1" ht="21.75" customHeight="1">
      <c r="A277" s="34"/>
      <c r="B277" s="35"/>
      <c r="C277" s="186" t="s">
        <v>452</v>
      </c>
      <c r="D277" s="186" t="s">
        <v>131</v>
      </c>
      <c r="E277" s="187" t="s">
        <v>453</v>
      </c>
      <c r="F277" s="188" t="s">
        <v>454</v>
      </c>
      <c r="G277" s="189" t="s">
        <v>134</v>
      </c>
      <c r="H277" s="190">
        <v>110</v>
      </c>
      <c r="I277" s="191"/>
      <c r="J277" s="192">
        <f>ROUND(I277*H277,2)</f>
        <v>0</v>
      </c>
      <c r="K277" s="188" t="s">
        <v>161</v>
      </c>
      <c r="L277" s="39"/>
      <c r="M277" s="193" t="s">
        <v>19</v>
      </c>
      <c r="N277" s="194" t="s">
        <v>45</v>
      </c>
      <c r="O277" s="64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7" t="s">
        <v>324</v>
      </c>
      <c r="AT277" s="197" t="s">
        <v>131</v>
      </c>
      <c r="AU277" s="197" t="s">
        <v>82</v>
      </c>
      <c r="AY277" s="17" t="s">
        <v>127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17" t="s">
        <v>82</v>
      </c>
      <c r="BK277" s="198">
        <f>ROUND(I277*H277,2)</f>
        <v>0</v>
      </c>
      <c r="BL277" s="17" t="s">
        <v>324</v>
      </c>
      <c r="BM277" s="197" t="s">
        <v>455</v>
      </c>
    </row>
    <row r="278" spans="1:65" s="2" customFormat="1" ht="38.4">
      <c r="A278" s="34"/>
      <c r="B278" s="35"/>
      <c r="C278" s="36"/>
      <c r="D278" s="199" t="s">
        <v>137</v>
      </c>
      <c r="E278" s="36"/>
      <c r="F278" s="200" t="s">
        <v>456</v>
      </c>
      <c r="G278" s="36"/>
      <c r="H278" s="36"/>
      <c r="I278" s="104"/>
      <c r="J278" s="36"/>
      <c r="K278" s="36"/>
      <c r="L278" s="39"/>
      <c r="M278" s="201"/>
      <c r="N278" s="202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137</v>
      </c>
      <c r="AU278" s="17" t="s">
        <v>82</v>
      </c>
    </row>
    <row r="279" spans="1:65" s="2" customFormat="1" ht="48">
      <c r="A279" s="34"/>
      <c r="B279" s="35"/>
      <c r="C279" s="36"/>
      <c r="D279" s="199" t="s">
        <v>347</v>
      </c>
      <c r="E279" s="36"/>
      <c r="F279" s="204" t="s">
        <v>457</v>
      </c>
      <c r="G279" s="36"/>
      <c r="H279" s="36"/>
      <c r="I279" s="104"/>
      <c r="J279" s="36"/>
      <c r="K279" s="36"/>
      <c r="L279" s="39"/>
      <c r="M279" s="201"/>
      <c r="N279" s="202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347</v>
      </c>
      <c r="AU279" s="17" t="s">
        <v>82</v>
      </c>
    </row>
    <row r="280" spans="1:65" s="13" customFormat="1" ht="10.199999999999999">
      <c r="B280" s="215"/>
      <c r="C280" s="216"/>
      <c r="D280" s="199" t="s">
        <v>169</v>
      </c>
      <c r="E280" s="217" t="s">
        <v>19</v>
      </c>
      <c r="F280" s="218" t="s">
        <v>458</v>
      </c>
      <c r="G280" s="216"/>
      <c r="H280" s="219">
        <v>110</v>
      </c>
      <c r="I280" s="220"/>
      <c r="J280" s="216"/>
      <c r="K280" s="216"/>
      <c r="L280" s="221"/>
      <c r="M280" s="222"/>
      <c r="N280" s="223"/>
      <c r="O280" s="223"/>
      <c r="P280" s="223"/>
      <c r="Q280" s="223"/>
      <c r="R280" s="223"/>
      <c r="S280" s="223"/>
      <c r="T280" s="224"/>
      <c r="AT280" s="225" t="s">
        <v>169</v>
      </c>
      <c r="AU280" s="225" t="s">
        <v>82</v>
      </c>
      <c r="AV280" s="13" t="s">
        <v>85</v>
      </c>
      <c r="AW280" s="13" t="s">
        <v>35</v>
      </c>
      <c r="AX280" s="13" t="s">
        <v>82</v>
      </c>
      <c r="AY280" s="225" t="s">
        <v>127</v>
      </c>
    </row>
    <row r="281" spans="1:65" s="2" customFormat="1" ht="21.75" customHeight="1">
      <c r="A281" s="34"/>
      <c r="B281" s="35"/>
      <c r="C281" s="186" t="s">
        <v>459</v>
      </c>
      <c r="D281" s="186" t="s">
        <v>131</v>
      </c>
      <c r="E281" s="187" t="s">
        <v>460</v>
      </c>
      <c r="F281" s="188" t="s">
        <v>461</v>
      </c>
      <c r="G281" s="189" t="s">
        <v>134</v>
      </c>
      <c r="H281" s="190">
        <v>110</v>
      </c>
      <c r="I281" s="191"/>
      <c r="J281" s="192">
        <f>ROUND(I281*H281,2)</f>
        <v>0</v>
      </c>
      <c r="K281" s="188" t="s">
        <v>161</v>
      </c>
      <c r="L281" s="39"/>
      <c r="M281" s="193" t="s">
        <v>19</v>
      </c>
      <c r="N281" s="194" t="s">
        <v>45</v>
      </c>
      <c r="O281" s="64"/>
      <c r="P281" s="195">
        <f>O281*H281</f>
        <v>0</v>
      </c>
      <c r="Q281" s="195">
        <v>0</v>
      </c>
      <c r="R281" s="195">
        <f>Q281*H281</f>
        <v>0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324</v>
      </c>
      <c r="AT281" s="197" t="s">
        <v>131</v>
      </c>
      <c r="AU281" s="197" t="s">
        <v>82</v>
      </c>
      <c r="AY281" s="17" t="s">
        <v>127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7" t="s">
        <v>82</v>
      </c>
      <c r="BK281" s="198">
        <f>ROUND(I281*H281,2)</f>
        <v>0</v>
      </c>
      <c r="BL281" s="17" t="s">
        <v>324</v>
      </c>
      <c r="BM281" s="197" t="s">
        <v>462</v>
      </c>
    </row>
    <row r="282" spans="1:65" s="2" customFormat="1" ht="28.8">
      <c r="A282" s="34"/>
      <c r="B282" s="35"/>
      <c r="C282" s="36"/>
      <c r="D282" s="199" t="s">
        <v>137</v>
      </c>
      <c r="E282" s="36"/>
      <c r="F282" s="200" t="s">
        <v>463</v>
      </c>
      <c r="G282" s="36"/>
      <c r="H282" s="36"/>
      <c r="I282" s="104"/>
      <c r="J282" s="36"/>
      <c r="K282" s="36"/>
      <c r="L282" s="39"/>
      <c r="M282" s="201"/>
      <c r="N282" s="202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137</v>
      </c>
      <c r="AU282" s="17" t="s">
        <v>82</v>
      </c>
    </row>
    <row r="283" spans="1:65" s="13" customFormat="1" ht="10.199999999999999">
      <c r="B283" s="215"/>
      <c r="C283" s="216"/>
      <c r="D283" s="199" t="s">
        <v>169</v>
      </c>
      <c r="E283" s="217" t="s">
        <v>19</v>
      </c>
      <c r="F283" s="218" t="s">
        <v>458</v>
      </c>
      <c r="G283" s="216"/>
      <c r="H283" s="219">
        <v>110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169</v>
      </c>
      <c r="AU283" s="225" t="s">
        <v>82</v>
      </c>
      <c r="AV283" s="13" t="s">
        <v>85</v>
      </c>
      <c r="AW283" s="13" t="s">
        <v>35</v>
      </c>
      <c r="AX283" s="13" t="s">
        <v>82</v>
      </c>
      <c r="AY283" s="225" t="s">
        <v>127</v>
      </c>
    </row>
    <row r="284" spans="1:65" s="2" customFormat="1" ht="21.75" customHeight="1">
      <c r="A284" s="34"/>
      <c r="B284" s="35"/>
      <c r="C284" s="186" t="s">
        <v>464</v>
      </c>
      <c r="D284" s="186" t="s">
        <v>131</v>
      </c>
      <c r="E284" s="187" t="s">
        <v>465</v>
      </c>
      <c r="F284" s="188" t="s">
        <v>466</v>
      </c>
      <c r="G284" s="189" t="s">
        <v>375</v>
      </c>
      <c r="H284" s="190">
        <v>128.76</v>
      </c>
      <c r="I284" s="191"/>
      <c r="J284" s="192">
        <f>ROUND(I284*H284,2)</f>
        <v>0</v>
      </c>
      <c r="K284" s="188" t="s">
        <v>161</v>
      </c>
      <c r="L284" s="39"/>
      <c r="M284" s="193" t="s">
        <v>19</v>
      </c>
      <c r="N284" s="194" t="s">
        <v>45</v>
      </c>
      <c r="O284" s="64"/>
      <c r="P284" s="195">
        <f>O284*H284</f>
        <v>0</v>
      </c>
      <c r="Q284" s="195">
        <v>0</v>
      </c>
      <c r="R284" s="195">
        <f>Q284*H284</f>
        <v>0</v>
      </c>
      <c r="S284" s="195">
        <v>0</v>
      </c>
      <c r="T284" s="19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7" t="s">
        <v>171</v>
      </c>
      <c r="AT284" s="197" t="s">
        <v>131</v>
      </c>
      <c r="AU284" s="197" t="s">
        <v>82</v>
      </c>
      <c r="AY284" s="17" t="s">
        <v>127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17" t="s">
        <v>82</v>
      </c>
      <c r="BK284" s="198">
        <f>ROUND(I284*H284,2)</f>
        <v>0</v>
      </c>
      <c r="BL284" s="17" t="s">
        <v>171</v>
      </c>
      <c r="BM284" s="197" t="s">
        <v>467</v>
      </c>
    </row>
    <row r="285" spans="1:65" s="2" customFormat="1" ht="28.8">
      <c r="A285" s="34"/>
      <c r="B285" s="35"/>
      <c r="C285" s="36"/>
      <c r="D285" s="199" t="s">
        <v>137</v>
      </c>
      <c r="E285" s="36"/>
      <c r="F285" s="200" t="s">
        <v>468</v>
      </c>
      <c r="G285" s="36"/>
      <c r="H285" s="36"/>
      <c r="I285" s="104"/>
      <c r="J285" s="36"/>
      <c r="K285" s="36"/>
      <c r="L285" s="39"/>
      <c r="M285" s="201"/>
      <c r="N285" s="202"/>
      <c r="O285" s="64"/>
      <c r="P285" s="64"/>
      <c r="Q285" s="64"/>
      <c r="R285" s="64"/>
      <c r="S285" s="64"/>
      <c r="T285" s="6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137</v>
      </c>
      <c r="AU285" s="17" t="s">
        <v>82</v>
      </c>
    </row>
    <row r="286" spans="1:65" s="2" customFormat="1" ht="38.4">
      <c r="A286" s="34"/>
      <c r="B286" s="35"/>
      <c r="C286" s="36"/>
      <c r="D286" s="199" t="s">
        <v>347</v>
      </c>
      <c r="E286" s="36"/>
      <c r="F286" s="204" t="s">
        <v>469</v>
      </c>
      <c r="G286" s="36"/>
      <c r="H286" s="36"/>
      <c r="I286" s="104"/>
      <c r="J286" s="36"/>
      <c r="K286" s="36"/>
      <c r="L286" s="39"/>
      <c r="M286" s="201"/>
      <c r="N286" s="202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347</v>
      </c>
      <c r="AU286" s="17" t="s">
        <v>82</v>
      </c>
    </row>
    <row r="287" spans="1:65" s="13" customFormat="1" ht="10.199999999999999">
      <c r="B287" s="215"/>
      <c r="C287" s="216"/>
      <c r="D287" s="199" t="s">
        <v>169</v>
      </c>
      <c r="E287" s="217" t="s">
        <v>19</v>
      </c>
      <c r="F287" s="218" t="s">
        <v>470</v>
      </c>
      <c r="G287" s="216"/>
      <c r="H287" s="219">
        <v>45.6</v>
      </c>
      <c r="I287" s="220"/>
      <c r="J287" s="216"/>
      <c r="K287" s="216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169</v>
      </c>
      <c r="AU287" s="225" t="s">
        <v>82</v>
      </c>
      <c r="AV287" s="13" t="s">
        <v>85</v>
      </c>
      <c r="AW287" s="13" t="s">
        <v>35</v>
      </c>
      <c r="AX287" s="13" t="s">
        <v>74</v>
      </c>
      <c r="AY287" s="225" t="s">
        <v>127</v>
      </c>
    </row>
    <row r="288" spans="1:65" s="13" customFormat="1" ht="10.199999999999999">
      <c r="B288" s="215"/>
      <c r="C288" s="216"/>
      <c r="D288" s="199" t="s">
        <v>169</v>
      </c>
      <c r="E288" s="217" t="s">
        <v>19</v>
      </c>
      <c r="F288" s="218" t="s">
        <v>471</v>
      </c>
      <c r="G288" s="216"/>
      <c r="H288" s="219">
        <v>83.16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169</v>
      </c>
      <c r="AU288" s="225" t="s">
        <v>82</v>
      </c>
      <c r="AV288" s="13" t="s">
        <v>85</v>
      </c>
      <c r="AW288" s="13" t="s">
        <v>35</v>
      </c>
      <c r="AX288" s="13" t="s">
        <v>74</v>
      </c>
      <c r="AY288" s="225" t="s">
        <v>127</v>
      </c>
    </row>
    <row r="289" spans="1:65" s="14" customFormat="1" ht="10.199999999999999">
      <c r="B289" s="226"/>
      <c r="C289" s="227"/>
      <c r="D289" s="199" t="s">
        <v>169</v>
      </c>
      <c r="E289" s="228" t="s">
        <v>19</v>
      </c>
      <c r="F289" s="229" t="s">
        <v>247</v>
      </c>
      <c r="G289" s="227"/>
      <c r="H289" s="230">
        <v>128.76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169</v>
      </c>
      <c r="AU289" s="236" t="s">
        <v>82</v>
      </c>
      <c r="AV289" s="14" t="s">
        <v>171</v>
      </c>
      <c r="AW289" s="14" t="s">
        <v>35</v>
      </c>
      <c r="AX289" s="14" t="s">
        <v>82</v>
      </c>
      <c r="AY289" s="236" t="s">
        <v>127</v>
      </c>
    </row>
    <row r="290" spans="1:65" s="2" customFormat="1" ht="21.75" customHeight="1">
      <c r="A290" s="34"/>
      <c r="B290" s="35"/>
      <c r="C290" s="186" t="s">
        <v>472</v>
      </c>
      <c r="D290" s="186" t="s">
        <v>131</v>
      </c>
      <c r="E290" s="187" t="s">
        <v>473</v>
      </c>
      <c r="F290" s="188" t="s">
        <v>474</v>
      </c>
      <c r="G290" s="189" t="s">
        <v>375</v>
      </c>
      <c r="H290" s="190">
        <v>128.76</v>
      </c>
      <c r="I290" s="191"/>
      <c r="J290" s="192">
        <f>ROUND(I290*H290,2)</f>
        <v>0</v>
      </c>
      <c r="K290" s="188" t="s">
        <v>19</v>
      </c>
      <c r="L290" s="39"/>
      <c r="M290" s="193" t="s">
        <v>19</v>
      </c>
      <c r="N290" s="194" t="s">
        <v>45</v>
      </c>
      <c r="O290" s="64"/>
      <c r="P290" s="195">
        <f>O290*H290</f>
        <v>0</v>
      </c>
      <c r="Q290" s="195">
        <v>0</v>
      </c>
      <c r="R290" s="195">
        <f>Q290*H290</f>
        <v>0</v>
      </c>
      <c r="S290" s="195">
        <v>0</v>
      </c>
      <c r="T290" s="19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7" t="s">
        <v>171</v>
      </c>
      <c r="AT290" s="197" t="s">
        <v>131</v>
      </c>
      <c r="AU290" s="197" t="s">
        <v>82</v>
      </c>
      <c r="AY290" s="17" t="s">
        <v>127</v>
      </c>
      <c r="BE290" s="198">
        <f>IF(N290="základní",J290,0)</f>
        <v>0</v>
      </c>
      <c r="BF290" s="198">
        <f>IF(N290="snížená",J290,0)</f>
        <v>0</v>
      </c>
      <c r="BG290" s="198">
        <f>IF(N290="zákl. přenesená",J290,0)</f>
        <v>0</v>
      </c>
      <c r="BH290" s="198">
        <f>IF(N290="sníž. přenesená",J290,0)</f>
        <v>0</v>
      </c>
      <c r="BI290" s="198">
        <f>IF(N290="nulová",J290,0)</f>
        <v>0</v>
      </c>
      <c r="BJ290" s="17" t="s">
        <v>82</v>
      </c>
      <c r="BK290" s="198">
        <f>ROUND(I290*H290,2)</f>
        <v>0</v>
      </c>
      <c r="BL290" s="17" t="s">
        <v>171</v>
      </c>
      <c r="BM290" s="197" t="s">
        <v>475</v>
      </c>
    </row>
    <row r="291" spans="1:65" s="2" customFormat="1" ht="19.2">
      <c r="A291" s="34"/>
      <c r="B291" s="35"/>
      <c r="C291" s="36"/>
      <c r="D291" s="199" t="s">
        <v>137</v>
      </c>
      <c r="E291" s="36"/>
      <c r="F291" s="200" t="s">
        <v>476</v>
      </c>
      <c r="G291" s="36"/>
      <c r="H291" s="36"/>
      <c r="I291" s="104"/>
      <c r="J291" s="36"/>
      <c r="K291" s="36"/>
      <c r="L291" s="39"/>
      <c r="M291" s="201"/>
      <c r="N291" s="202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137</v>
      </c>
      <c r="AU291" s="17" t="s">
        <v>82</v>
      </c>
    </row>
    <row r="292" spans="1:65" s="2" customFormat="1" ht="124.8">
      <c r="A292" s="34"/>
      <c r="B292" s="35"/>
      <c r="C292" s="36"/>
      <c r="D292" s="199" t="s">
        <v>347</v>
      </c>
      <c r="E292" s="36"/>
      <c r="F292" s="204" t="s">
        <v>477</v>
      </c>
      <c r="G292" s="36"/>
      <c r="H292" s="36"/>
      <c r="I292" s="104"/>
      <c r="J292" s="36"/>
      <c r="K292" s="36"/>
      <c r="L292" s="39"/>
      <c r="M292" s="201"/>
      <c r="N292" s="202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347</v>
      </c>
      <c r="AU292" s="17" t="s">
        <v>82</v>
      </c>
    </row>
    <row r="293" spans="1:65" s="13" customFormat="1" ht="10.199999999999999">
      <c r="B293" s="215"/>
      <c r="C293" s="216"/>
      <c r="D293" s="199" t="s">
        <v>169</v>
      </c>
      <c r="E293" s="217" t="s">
        <v>19</v>
      </c>
      <c r="F293" s="218" t="s">
        <v>470</v>
      </c>
      <c r="G293" s="216"/>
      <c r="H293" s="219">
        <v>45.6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169</v>
      </c>
      <c r="AU293" s="225" t="s">
        <v>82</v>
      </c>
      <c r="AV293" s="13" t="s">
        <v>85</v>
      </c>
      <c r="AW293" s="13" t="s">
        <v>35</v>
      </c>
      <c r="AX293" s="13" t="s">
        <v>74</v>
      </c>
      <c r="AY293" s="225" t="s">
        <v>127</v>
      </c>
    </row>
    <row r="294" spans="1:65" s="13" customFormat="1" ht="10.199999999999999">
      <c r="B294" s="215"/>
      <c r="C294" s="216"/>
      <c r="D294" s="199" t="s">
        <v>169</v>
      </c>
      <c r="E294" s="217" t="s">
        <v>19</v>
      </c>
      <c r="F294" s="218" t="s">
        <v>471</v>
      </c>
      <c r="G294" s="216"/>
      <c r="H294" s="219">
        <v>83.16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169</v>
      </c>
      <c r="AU294" s="225" t="s">
        <v>82</v>
      </c>
      <c r="AV294" s="13" t="s">
        <v>85</v>
      </c>
      <c r="AW294" s="13" t="s">
        <v>35</v>
      </c>
      <c r="AX294" s="13" t="s">
        <v>74</v>
      </c>
      <c r="AY294" s="225" t="s">
        <v>127</v>
      </c>
    </row>
    <row r="295" spans="1:65" s="14" customFormat="1" ht="10.199999999999999">
      <c r="B295" s="226"/>
      <c r="C295" s="227"/>
      <c r="D295" s="199" t="s">
        <v>169</v>
      </c>
      <c r="E295" s="228" t="s">
        <v>19</v>
      </c>
      <c r="F295" s="229" t="s">
        <v>247</v>
      </c>
      <c r="G295" s="227"/>
      <c r="H295" s="230">
        <v>128.76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169</v>
      </c>
      <c r="AU295" s="236" t="s">
        <v>82</v>
      </c>
      <c r="AV295" s="14" t="s">
        <v>171</v>
      </c>
      <c r="AW295" s="14" t="s">
        <v>35</v>
      </c>
      <c r="AX295" s="14" t="s">
        <v>82</v>
      </c>
      <c r="AY295" s="236" t="s">
        <v>127</v>
      </c>
    </row>
    <row r="296" spans="1:65" s="2" customFormat="1" ht="16.5" customHeight="1">
      <c r="A296" s="34"/>
      <c r="B296" s="35"/>
      <c r="C296" s="186" t="s">
        <v>478</v>
      </c>
      <c r="D296" s="186" t="s">
        <v>131</v>
      </c>
      <c r="E296" s="187" t="s">
        <v>479</v>
      </c>
      <c r="F296" s="188" t="s">
        <v>480</v>
      </c>
      <c r="G296" s="189" t="s">
        <v>134</v>
      </c>
      <c r="H296" s="190">
        <v>600</v>
      </c>
      <c r="I296" s="191"/>
      <c r="J296" s="192">
        <f>ROUND(I296*H296,2)</f>
        <v>0</v>
      </c>
      <c r="K296" s="188" t="s">
        <v>19</v>
      </c>
      <c r="L296" s="39"/>
      <c r="M296" s="193" t="s">
        <v>19</v>
      </c>
      <c r="N296" s="194" t="s">
        <v>45</v>
      </c>
      <c r="O296" s="64"/>
      <c r="P296" s="195">
        <f>O296*H296</f>
        <v>0</v>
      </c>
      <c r="Q296" s="195">
        <v>9.0000000000000006E-5</v>
      </c>
      <c r="R296" s="195">
        <f>Q296*H296</f>
        <v>5.4000000000000006E-2</v>
      </c>
      <c r="S296" s="195">
        <v>0</v>
      </c>
      <c r="T296" s="19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7" t="s">
        <v>171</v>
      </c>
      <c r="AT296" s="197" t="s">
        <v>131</v>
      </c>
      <c r="AU296" s="197" t="s">
        <v>82</v>
      </c>
      <c r="AY296" s="17" t="s">
        <v>127</v>
      </c>
      <c r="BE296" s="198">
        <f>IF(N296="základní",J296,0)</f>
        <v>0</v>
      </c>
      <c r="BF296" s="198">
        <f>IF(N296="snížená",J296,0)</f>
        <v>0</v>
      </c>
      <c r="BG296" s="198">
        <f>IF(N296="zákl. přenesená",J296,0)</f>
        <v>0</v>
      </c>
      <c r="BH296" s="198">
        <f>IF(N296="sníž. přenesená",J296,0)</f>
        <v>0</v>
      </c>
      <c r="BI296" s="198">
        <f>IF(N296="nulová",J296,0)</f>
        <v>0</v>
      </c>
      <c r="BJ296" s="17" t="s">
        <v>82</v>
      </c>
      <c r="BK296" s="198">
        <f>ROUND(I296*H296,2)</f>
        <v>0</v>
      </c>
      <c r="BL296" s="17" t="s">
        <v>171</v>
      </c>
      <c r="BM296" s="197" t="s">
        <v>481</v>
      </c>
    </row>
    <row r="297" spans="1:65" s="2" customFormat="1" ht="28.8">
      <c r="A297" s="34"/>
      <c r="B297" s="35"/>
      <c r="C297" s="36"/>
      <c r="D297" s="199" t="s">
        <v>137</v>
      </c>
      <c r="E297" s="36"/>
      <c r="F297" s="200" t="s">
        <v>482</v>
      </c>
      <c r="G297" s="36"/>
      <c r="H297" s="36"/>
      <c r="I297" s="104"/>
      <c r="J297" s="36"/>
      <c r="K297" s="36"/>
      <c r="L297" s="39"/>
      <c r="M297" s="201"/>
      <c r="N297" s="202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137</v>
      </c>
      <c r="AU297" s="17" t="s">
        <v>82</v>
      </c>
    </row>
    <row r="298" spans="1:65" s="2" customFormat="1" ht="16.5" customHeight="1">
      <c r="A298" s="34"/>
      <c r="B298" s="35"/>
      <c r="C298" s="205" t="s">
        <v>483</v>
      </c>
      <c r="D298" s="205" t="s">
        <v>164</v>
      </c>
      <c r="E298" s="206" t="s">
        <v>484</v>
      </c>
      <c r="F298" s="207" t="s">
        <v>485</v>
      </c>
      <c r="G298" s="208" t="s">
        <v>134</v>
      </c>
      <c r="H298" s="209">
        <v>600</v>
      </c>
      <c r="I298" s="210"/>
      <c r="J298" s="211">
        <f>ROUND(I298*H298,2)</f>
        <v>0</v>
      </c>
      <c r="K298" s="207" t="s">
        <v>19</v>
      </c>
      <c r="L298" s="212"/>
      <c r="M298" s="213" t="s">
        <v>19</v>
      </c>
      <c r="N298" s="214" t="s">
        <v>45</v>
      </c>
      <c r="O298" s="64"/>
      <c r="P298" s="195">
        <f>O298*H298</f>
        <v>0</v>
      </c>
      <c r="Q298" s="195">
        <v>2.0000000000000002E-5</v>
      </c>
      <c r="R298" s="195">
        <f>Q298*H298</f>
        <v>1.2E-2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188</v>
      </c>
      <c r="AT298" s="197" t="s">
        <v>164</v>
      </c>
      <c r="AU298" s="197" t="s">
        <v>82</v>
      </c>
      <c r="AY298" s="17" t="s">
        <v>127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7" t="s">
        <v>82</v>
      </c>
      <c r="BK298" s="198">
        <f>ROUND(I298*H298,2)</f>
        <v>0</v>
      </c>
      <c r="BL298" s="17" t="s">
        <v>171</v>
      </c>
      <c r="BM298" s="197" t="s">
        <v>486</v>
      </c>
    </row>
    <row r="299" spans="1:65" s="2" customFormat="1" ht="10.199999999999999">
      <c r="A299" s="34"/>
      <c r="B299" s="35"/>
      <c r="C299" s="36"/>
      <c r="D299" s="199" t="s">
        <v>137</v>
      </c>
      <c r="E299" s="36"/>
      <c r="F299" s="200" t="s">
        <v>485</v>
      </c>
      <c r="G299" s="36"/>
      <c r="H299" s="36"/>
      <c r="I299" s="104"/>
      <c r="J299" s="36"/>
      <c r="K299" s="36"/>
      <c r="L299" s="39"/>
      <c r="M299" s="201"/>
      <c r="N299" s="202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137</v>
      </c>
      <c r="AU299" s="17" t="s">
        <v>82</v>
      </c>
    </row>
    <row r="300" spans="1:65" s="2" customFormat="1" ht="16.5" customHeight="1">
      <c r="A300" s="34"/>
      <c r="B300" s="35"/>
      <c r="C300" s="186" t="s">
        <v>487</v>
      </c>
      <c r="D300" s="186" t="s">
        <v>131</v>
      </c>
      <c r="E300" s="187" t="s">
        <v>488</v>
      </c>
      <c r="F300" s="188" t="s">
        <v>489</v>
      </c>
      <c r="G300" s="189" t="s">
        <v>375</v>
      </c>
      <c r="H300" s="190">
        <v>0.375</v>
      </c>
      <c r="I300" s="191"/>
      <c r="J300" s="192">
        <f>ROUND(I300*H300,2)</f>
        <v>0</v>
      </c>
      <c r="K300" s="188" t="s">
        <v>19</v>
      </c>
      <c r="L300" s="39"/>
      <c r="M300" s="193" t="s">
        <v>19</v>
      </c>
      <c r="N300" s="194" t="s">
        <v>45</v>
      </c>
      <c r="O300" s="64"/>
      <c r="P300" s="195">
        <f>O300*H300</f>
        <v>0</v>
      </c>
      <c r="Q300" s="195">
        <v>2.2563399999999998</v>
      </c>
      <c r="R300" s="195">
        <f>Q300*H300</f>
        <v>0.84612749999999992</v>
      </c>
      <c r="S300" s="195">
        <v>0</v>
      </c>
      <c r="T300" s="19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7" t="s">
        <v>171</v>
      </c>
      <c r="AT300" s="197" t="s">
        <v>131</v>
      </c>
      <c r="AU300" s="197" t="s">
        <v>82</v>
      </c>
      <c r="AY300" s="17" t="s">
        <v>127</v>
      </c>
      <c r="BE300" s="198">
        <f>IF(N300="základní",J300,0)</f>
        <v>0</v>
      </c>
      <c r="BF300" s="198">
        <f>IF(N300="snížená",J300,0)</f>
        <v>0</v>
      </c>
      <c r="BG300" s="198">
        <f>IF(N300="zákl. přenesená",J300,0)</f>
        <v>0</v>
      </c>
      <c r="BH300" s="198">
        <f>IF(N300="sníž. přenesená",J300,0)</f>
        <v>0</v>
      </c>
      <c r="BI300" s="198">
        <f>IF(N300="nulová",J300,0)</f>
        <v>0</v>
      </c>
      <c r="BJ300" s="17" t="s">
        <v>82</v>
      </c>
      <c r="BK300" s="198">
        <f>ROUND(I300*H300,2)</f>
        <v>0</v>
      </c>
      <c r="BL300" s="17" t="s">
        <v>171</v>
      </c>
      <c r="BM300" s="197" t="s">
        <v>490</v>
      </c>
    </row>
    <row r="301" spans="1:65" s="2" customFormat="1" ht="19.2">
      <c r="A301" s="34"/>
      <c r="B301" s="35"/>
      <c r="C301" s="36"/>
      <c r="D301" s="199" t="s">
        <v>137</v>
      </c>
      <c r="E301" s="36"/>
      <c r="F301" s="200" t="s">
        <v>491</v>
      </c>
      <c r="G301" s="36"/>
      <c r="H301" s="36"/>
      <c r="I301" s="104"/>
      <c r="J301" s="36"/>
      <c r="K301" s="36"/>
      <c r="L301" s="39"/>
      <c r="M301" s="201"/>
      <c r="N301" s="202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137</v>
      </c>
      <c r="AU301" s="17" t="s">
        <v>82</v>
      </c>
    </row>
    <row r="302" spans="1:65" s="2" customFormat="1" ht="19.2">
      <c r="A302" s="34"/>
      <c r="B302" s="35"/>
      <c r="C302" s="36"/>
      <c r="D302" s="199" t="s">
        <v>146</v>
      </c>
      <c r="E302" s="36"/>
      <c r="F302" s="204" t="s">
        <v>492</v>
      </c>
      <c r="G302" s="36"/>
      <c r="H302" s="36"/>
      <c r="I302" s="104"/>
      <c r="J302" s="36"/>
      <c r="K302" s="36"/>
      <c r="L302" s="39"/>
      <c r="M302" s="201"/>
      <c r="N302" s="202"/>
      <c r="O302" s="64"/>
      <c r="P302" s="64"/>
      <c r="Q302" s="64"/>
      <c r="R302" s="64"/>
      <c r="S302" s="64"/>
      <c r="T302" s="6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146</v>
      </c>
      <c r="AU302" s="17" t="s">
        <v>82</v>
      </c>
    </row>
    <row r="303" spans="1:65" s="13" customFormat="1" ht="10.199999999999999">
      <c r="B303" s="215"/>
      <c r="C303" s="216"/>
      <c r="D303" s="199" t="s">
        <v>169</v>
      </c>
      <c r="E303" s="217" t="s">
        <v>19</v>
      </c>
      <c r="F303" s="218" t="s">
        <v>493</v>
      </c>
      <c r="G303" s="216"/>
      <c r="H303" s="219">
        <v>0.375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169</v>
      </c>
      <c r="AU303" s="225" t="s">
        <v>82</v>
      </c>
      <c r="AV303" s="13" t="s">
        <v>85</v>
      </c>
      <c r="AW303" s="13" t="s">
        <v>35</v>
      </c>
      <c r="AX303" s="13" t="s">
        <v>82</v>
      </c>
      <c r="AY303" s="225" t="s">
        <v>127</v>
      </c>
    </row>
    <row r="304" spans="1:65" s="2" customFormat="1" ht="27.6" customHeight="1">
      <c r="A304" s="34"/>
      <c r="B304" s="35"/>
      <c r="C304" s="186" t="s">
        <v>494</v>
      </c>
      <c r="D304" s="186" t="s">
        <v>131</v>
      </c>
      <c r="E304" s="187" t="s">
        <v>495</v>
      </c>
      <c r="F304" s="188" t="s">
        <v>496</v>
      </c>
      <c r="G304" s="189" t="s">
        <v>497</v>
      </c>
      <c r="H304" s="190">
        <v>4.4999999999999998E-2</v>
      </c>
      <c r="I304" s="191"/>
      <c r="J304" s="192">
        <f>ROUND(I304*H304,2)</f>
        <v>0</v>
      </c>
      <c r="K304" s="188" t="s">
        <v>161</v>
      </c>
      <c r="L304" s="39"/>
      <c r="M304" s="193" t="s">
        <v>19</v>
      </c>
      <c r="N304" s="194" t="s">
        <v>45</v>
      </c>
      <c r="O304" s="64"/>
      <c r="P304" s="195">
        <f>O304*H304</f>
        <v>0</v>
      </c>
      <c r="Q304" s="195">
        <v>1.0591699999999999</v>
      </c>
      <c r="R304" s="195">
        <f>Q304*H304</f>
        <v>4.7662649999999994E-2</v>
      </c>
      <c r="S304" s="195">
        <v>0</v>
      </c>
      <c r="T304" s="19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7" t="s">
        <v>324</v>
      </c>
      <c r="AT304" s="197" t="s">
        <v>131</v>
      </c>
      <c r="AU304" s="197" t="s">
        <v>82</v>
      </c>
      <c r="AY304" s="17" t="s">
        <v>127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17" t="s">
        <v>82</v>
      </c>
      <c r="BK304" s="198">
        <f>ROUND(I304*H304,2)</f>
        <v>0</v>
      </c>
      <c r="BL304" s="17" t="s">
        <v>324</v>
      </c>
      <c r="BM304" s="197" t="s">
        <v>498</v>
      </c>
    </row>
    <row r="305" spans="1:65" s="2" customFormat="1" ht="19.2">
      <c r="A305" s="34"/>
      <c r="B305" s="35"/>
      <c r="C305" s="36"/>
      <c r="D305" s="199" t="s">
        <v>137</v>
      </c>
      <c r="E305" s="36"/>
      <c r="F305" s="200" t="s">
        <v>499</v>
      </c>
      <c r="G305" s="36"/>
      <c r="H305" s="36"/>
      <c r="I305" s="104"/>
      <c r="J305" s="36"/>
      <c r="K305" s="36"/>
      <c r="L305" s="39"/>
      <c r="M305" s="201"/>
      <c r="N305" s="202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137</v>
      </c>
      <c r="AU305" s="17" t="s">
        <v>82</v>
      </c>
    </row>
    <row r="306" spans="1:65" s="13" customFormat="1" ht="10.199999999999999">
      <c r="B306" s="215"/>
      <c r="C306" s="216"/>
      <c r="D306" s="199" t="s">
        <v>169</v>
      </c>
      <c r="E306" s="217" t="s">
        <v>19</v>
      </c>
      <c r="F306" s="218" t="s">
        <v>500</v>
      </c>
      <c r="G306" s="216"/>
      <c r="H306" s="219">
        <v>4.4999999999999998E-2</v>
      </c>
      <c r="I306" s="220"/>
      <c r="J306" s="216"/>
      <c r="K306" s="216"/>
      <c r="L306" s="221"/>
      <c r="M306" s="222"/>
      <c r="N306" s="223"/>
      <c r="O306" s="223"/>
      <c r="P306" s="223"/>
      <c r="Q306" s="223"/>
      <c r="R306" s="223"/>
      <c r="S306" s="223"/>
      <c r="T306" s="224"/>
      <c r="AT306" s="225" t="s">
        <v>169</v>
      </c>
      <c r="AU306" s="225" t="s">
        <v>82</v>
      </c>
      <c r="AV306" s="13" t="s">
        <v>85</v>
      </c>
      <c r="AW306" s="13" t="s">
        <v>35</v>
      </c>
      <c r="AX306" s="13" t="s">
        <v>82</v>
      </c>
      <c r="AY306" s="225" t="s">
        <v>127</v>
      </c>
    </row>
    <row r="307" spans="1:65" s="2" customFormat="1" ht="27" customHeight="1">
      <c r="A307" s="34"/>
      <c r="B307" s="35"/>
      <c r="C307" s="186" t="s">
        <v>501</v>
      </c>
      <c r="D307" s="186" t="s">
        <v>131</v>
      </c>
      <c r="E307" s="187" t="s">
        <v>502</v>
      </c>
      <c r="F307" s="188" t="s">
        <v>503</v>
      </c>
      <c r="G307" s="189" t="s">
        <v>174</v>
      </c>
      <c r="H307" s="190">
        <v>8</v>
      </c>
      <c r="I307" s="191"/>
      <c r="J307" s="192">
        <f>ROUND(I307*H307,2)</f>
        <v>0</v>
      </c>
      <c r="K307" s="188" t="s">
        <v>309</v>
      </c>
      <c r="L307" s="39"/>
      <c r="M307" s="193" t="s">
        <v>19</v>
      </c>
      <c r="N307" s="194" t="s">
        <v>45</v>
      </c>
      <c r="O307" s="64"/>
      <c r="P307" s="195">
        <f>O307*H307</f>
        <v>0</v>
      </c>
      <c r="Q307" s="195">
        <v>0.19400000000000001</v>
      </c>
      <c r="R307" s="195">
        <f>Q307*H307</f>
        <v>1.552</v>
      </c>
      <c r="S307" s="195">
        <v>0</v>
      </c>
      <c r="T307" s="196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7" t="s">
        <v>324</v>
      </c>
      <c r="AT307" s="197" t="s">
        <v>131</v>
      </c>
      <c r="AU307" s="197" t="s">
        <v>82</v>
      </c>
      <c r="AY307" s="17" t="s">
        <v>127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17" t="s">
        <v>82</v>
      </c>
      <c r="BK307" s="198">
        <f>ROUND(I307*H307,2)</f>
        <v>0</v>
      </c>
      <c r="BL307" s="17" t="s">
        <v>324</v>
      </c>
      <c r="BM307" s="197" t="s">
        <v>504</v>
      </c>
    </row>
    <row r="308" spans="1:65" s="2" customFormat="1" ht="28.8">
      <c r="A308" s="34"/>
      <c r="B308" s="35"/>
      <c r="C308" s="36"/>
      <c r="D308" s="199" t="s">
        <v>137</v>
      </c>
      <c r="E308" s="36"/>
      <c r="F308" s="200" t="s">
        <v>505</v>
      </c>
      <c r="G308" s="36"/>
      <c r="H308" s="36"/>
      <c r="I308" s="104"/>
      <c r="J308" s="36"/>
      <c r="K308" s="36"/>
      <c r="L308" s="39"/>
      <c r="M308" s="201"/>
      <c r="N308" s="202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137</v>
      </c>
      <c r="AU308" s="17" t="s">
        <v>82</v>
      </c>
    </row>
    <row r="309" spans="1:65" s="2" customFormat="1" ht="57.6">
      <c r="A309" s="34"/>
      <c r="B309" s="35"/>
      <c r="C309" s="36"/>
      <c r="D309" s="199" t="s">
        <v>347</v>
      </c>
      <c r="E309" s="36"/>
      <c r="F309" s="204" t="s">
        <v>506</v>
      </c>
      <c r="G309" s="36"/>
      <c r="H309" s="36"/>
      <c r="I309" s="104"/>
      <c r="J309" s="36"/>
      <c r="K309" s="36"/>
      <c r="L309" s="39"/>
      <c r="M309" s="201"/>
      <c r="N309" s="202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347</v>
      </c>
      <c r="AU309" s="17" t="s">
        <v>82</v>
      </c>
    </row>
    <row r="310" spans="1:65" s="2" customFormat="1" ht="27" customHeight="1">
      <c r="A310" s="34"/>
      <c r="B310" s="35"/>
      <c r="C310" s="205" t="s">
        <v>507</v>
      </c>
      <c r="D310" s="205" t="s">
        <v>164</v>
      </c>
      <c r="E310" s="206" t="s">
        <v>508</v>
      </c>
      <c r="F310" s="207" t="s">
        <v>509</v>
      </c>
      <c r="G310" s="208" t="s">
        <v>174</v>
      </c>
      <c r="H310" s="209">
        <v>8</v>
      </c>
      <c r="I310" s="210"/>
      <c r="J310" s="211">
        <f>ROUND(I310*H310,2)</f>
        <v>0</v>
      </c>
      <c r="K310" s="207" t="s">
        <v>309</v>
      </c>
      <c r="L310" s="212"/>
      <c r="M310" s="213" t="s">
        <v>19</v>
      </c>
      <c r="N310" s="214" t="s">
        <v>45</v>
      </c>
      <c r="O310" s="64"/>
      <c r="P310" s="195">
        <f>O310*H310</f>
        <v>0</v>
      </c>
      <c r="Q310" s="195">
        <v>9.7000000000000003E-2</v>
      </c>
      <c r="R310" s="195">
        <f>Q310*H310</f>
        <v>0.77600000000000002</v>
      </c>
      <c r="S310" s="195">
        <v>0</v>
      </c>
      <c r="T310" s="19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7" t="s">
        <v>336</v>
      </c>
      <c r="AT310" s="197" t="s">
        <v>164</v>
      </c>
      <c r="AU310" s="197" t="s">
        <v>82</v>
      </c>
      <c r="AY310" s="17" t="s">
        <v>127</v>
      </c>
      <c r="BE310" s="198">
        <f>IF(N310="základní",J310,0)</f>
        <v>0</v>
      </c>
      <c r="BF310" s="198">
        <f>IF(N310="snížená",J310,0)</f>
        <v>0</v>
      </c>
      <c r="BG310" s="198">
        <f>IF(N310="zákl. přenesená",J310,0)</f>
        <v>0</v>
      </c>
      <c r="BH310" s="198">
        <f>IF(N310="sníž. přenesená",J310,0)</f>
        <v>0</v>
      </c>
      <c r="BI310" s="198">
        <f>IF(N310="nulová",J310,0)</f>
        <v>0</v>
      </c>
      <c r="BJ310" s="17" t="s">
        <v>82</v>
      </c>
      <c r="BK310" s="198">
        <f>ROUND(I310*H310,2)</f>
        <v>0</v>
      </c>
      <c r="BL310" s="17" t="s">
        <v>336</v>
      </c>
      <c r="BM310" s="197" t="s">
        <v>510</v>
      </c>
    </row>
    <row r="311" spans="1:65" s="2" customFormat="1" ht="19.2">
      <c r="A311" s="34"/>
      <c r="B311" s="35"/>
      <c r="C311" s="36"/>
      <c r="D311" s="199" t="s">
        <v>137</v>
      </c>
      <c r="E311" s="36"/>
      <c r="F311" s="200" t="s">
        <v>509</v>
      </c>
      <c r="G311" s="36"/>
      <c r="H311" s="36"/>
      <c r="I311" s="104"/>
      <c r="J311" s="36"/>
      <c r="K311" s="36"/>
      <c r="L311" s="39"/>
      <c r="M311" s="201"/>
      <c r="N311" s="202"/>
      <c r="O311" s="64"/>
      <c r="P311" s="64"/>
      <c r="Q311" s="64"/>
      <c r="R311" s="64"/>
      <c r="S311" s="64"/>
      <c r="T311" s="65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137</v>
      </c>
      <c r="AU311" s="17" t="s">
        <v>82</v>
      </c>
    </row>
    <row r="312" spans="1:65" s="2" customFormat="1" ht="16.5" customHeight="1">
      <c r="A312" s="34"/>
      <c r="B312" s="35"/>
      <c r="C312" s="205" t="s">
        <v>511</v>
      </c>
      <c r="D312" s="205" t="s">
        <v>164</v>
      </c>
      <c r="E312" s="206" t="s">
        <v>512</v>
      </c>
      <c r="F312" s="207" t="s">
        <v>513</v>
      </c>
      <c r="G312" s="208" t="s">
        <v>174</v>
      </c>
      <c r="H312" s="209">
        <v>8</v>
      </c>
      <c r="I312" s="210"/>
      <c r="J312" s="211">
        <f>ROUND(I312*H312,2)</f>
        <v>0</v>
      </c>
      <c r="K312" s="207" t="s">
        <v>309</v>
      </c>
      <c r="L312" s="212"/>
      <c r="M312" s="213" t="s">
        <v>19</v>
      </c>
      <c r="N312" s="214" t="s">
        <v>45</v>
      </c>
      <c r="O312" s="64"/>
      <c r="P312" s="195">
        <f>O312*H312</f>
        <v>0</v>
      </c>
      <c r="Q312" s="195">
        <v>3.5000000000000001E-3</v>
      </c>
      <c r="R312" s="195">
        <f>Q312*H312</f>
        <v>2.8000000000000001E-2</v>
      </c>
      <c r="S312" s="195">
        <v>0</v>
      </c>
      <c r="T312" s="19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7" t="s">
        <v>336</v>
      </c>
      <c r="AT312" s="197" t="s">
        <v>164</v>
      </c>
      <c r="AU312" s="197" t="s">
        <v>82</v>
      </c>
      <c r="AY312" s="17" t="s">
        <v>127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17" t="s">
        <v>82</v>
      </c>
      <c r="BK312" s="198">
        <f>ROUND(I312*H312,2)</f>
        <v>0</v>
      </c>
      <c r="BL312" s="17" t="s">
        <v>336</v>
      </c>
      <c r="BM312" s="197" t="s">
        <v>514</v>
      </c>
    </row>
    <row r="313" spans="1:65" s="2" customFormat="1" ht="10.199999999999999">
      <c r="A313" s="34"/>
      <c r="B313" s="35"/>
      <c r="C313" s="36"/>
      <c r="D313" s="199" t="s">
        <v>137</v>
      </c>
      <c r="E313" s="36"/>
      <c r="F313" s="200" t="s">
        <v>513</v>
      </c>
      <c r="G313" s="36"/>
      <c r="H313" s="36"/>
      <c r="I313" s="104"/>
      <c r="J313" s="36"/>
      <c r="K313" s="36"/>
      <c r="L313" s="39"/>
      <c r="M313" s="201"/>
      <c r="N313" s="202"/>
      <c r="O313" s="64"/>
      <c r="P313" s="64"/>
      <c r="Q313" s="64"/>
      <c r="R313" s="64"/>
      <c r="S313" s="64"/>
      <c r="T313" s="65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137</v>
      </c>
      <c r="AU313" s="17" t="s">
        <v>82</v>
      </c>
    </row>
    <row r="314" spans="1:65" s="12" customFormat="1" ht="25.95" customHeight="1">
      <c r="B314" s="170"/>
      <c r="C314" s="171"/>
      <c r="D314" s="172" t="s">
        <v>73</v>
      </c>
      <c r="E314" s="173" t="s">
        <v>176</v>
      </c>
      <c r="F314" s="173" t="s">
        <v>515</v>
      </c>
      <c r="G314" s="171"/>
      <c r="H314" s="171"/>
      <c r="I314" s="174"/>
      <c r="J314" s="175">
        <f>BK314</f>
        <v>0</v>
      </c>
      <c r="K314" s="171"/>
      <c r="L314" s="176"/>
      <c r="M314" s="177"/>
      <c r="N314" s="178"/>
      <c r="O314" s="178"/>
      <c r="P314" s="179">
        <f>SUM(P315:P340)</f>
        <v>0</v>
      </c>
      <c r="Q314" s="178"/>
      <c r="R314" s="179">
        <f>SUM(R315:R340)</f>
        <v>164.67600000000002</v>
      </c>
      <c r="S314" s="178"/>
      <c r="T314" s="180">
        <f>SUM(T315:T340)</f>
        <v>0</v>
      </c>
      <c r="AR314" s="181" t="s">
        <v>171</v>
      </c>
      <c r="AT314" s="182" t="s">
        <v>73</v>
      </c>
      <c r="AU314" s="182" t="s">
        <v>74</v>
      </c>
      <c r="AY314" s="181" t="s">
        <v>127</v>
      </c>
      <c r="BK314" s="183">
        <f>SUM(BK315:BK340)</f>
        <v>0</v>
      </c>
    </row>
    <row r="315" spans="1:65" s="2" customFormat="1" ht="28.2" customHeight="1">
      <c r="A315" s="34"/>
      <c r="B315" s="35"/>
      <c r="C315" s="186" t="s">
        <v>516</v>
      </c>
      <c r="D315" s="186" t="s">
        <v>131</v>
      </c>
      <c r="E315" s="187" t="s">
        <v>517</v>
      </c>
      <c r="F315" s="188" t="s">
        <v>518</v>
      </c>
      <c r="G315" s="189" t="s">
        <v>392</v>
      </c>
      <c r="H315" s="190">
        <v>51</v>
      </c>
      <c r="I315" s="191"/>
      <c r="J315" s="192">
        <f>ROUND(I315*H315,2)</f>
        <v>0</v>
      </c>
      <c r="K315" s="188" t="s">
        <v>19</v>
      </c>
      <c r="L315" s="39"/>
      <c r="M315" s="193" t="s">
        <v>19</v>
      </c>
      <c r="N315" s="194" t="s">
        <v>45</v>
      </c>
      <c r="O315" s="64"/>
      <c r="P315" s="195">
        <f>O315*H315</f>
        <v>0</v>
      </c>
      <c r="Q315" s="195">
        <v>0</v>
      </c>
      <c r="R315" s="195">
        <f>Q315*H315</f>
        <v>0</v>
      </c>
      <c r="S315" s="195">
        <v>0</v>
      </c>
      <c r="T315" s="196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7" t="s">
        <v>171</v>
      </c>
      <c r="AT315" s="197" t="s">
        <v>131</v>
      </c>
      <c r="AU315" s="197" t="s">
        <v>82</v>
      </c>
      <c r="AY315" s="17" t="s">
        <v>127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17" t="s">
        <v>82</v>
      </c>
      <c r="BK315" s="198">
        <f>ROUND(I315*H315,2)</f>
        <v>0</v>
      </c>
      <c r="BL315" s="17" t="s">
        <v>171</v>
      </c>
      <c r="BM315" s="197" t="s">
        <v>519</v>
      </c>
    </row>
    <row r="316" spans="1:65" s="2" customFormat="1" ht="10.199999999999999">
      <c r="A316" s="34"/>
      <c r="B316" s="35"/>
      <c r="C316" s="36"/>
      <c r="D316" s="199" t="s">
        <v>137</v>
      </c>
      <c r="E316" s="36"/>
      <c r="F316" s="200" t="s">
        <v>518</v>
      </c>
      <c r="G316" s="36"/>
      <c r="H316" s="36"/>
      <c r="I316" s="104"/>
      <c r="J316" s="36"/>
      <c r="K316" s="36"/>
      <c r="L316" s="39"/>
      <c r="M316" s="201"/>
      <c r="N316" s="202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137</v>
      </c>
      <c r="AU316" s="17" t="s">
        <v>82</v>
      </c>
    </row>
    <row r="317" spans="1:65" s="2" customFormat="1" ht="38.4">
      <c r="A317" s="34"/>
      <c r="B317" s="35"/>
      <c r="C317" s="36"/>
      <c r="D317" s="199" t="s">
        <v>146</v>
      </c>
      <c r="E317" s="36"/>
      <c r="F317" s="204" t="s">
        <v>520</v>
      </c>
      <c r="G317" s="36"/>
      <c r="H317" s="36"/>
      <c r="I317" s="104"/>
      <c r="J317" s="36"/>
      <c r="K317" s="36"/>
      <c r="L317" s="39"/>
      <c r="M317" s="201"/>
      <c r="N317" s="202"/>
      <c r="O317" s="64"/>
      <c r="P317" s="64"/>
      <c r="Q317" s="64"/>
      <c r="R317" s="64"/>
      <c r="S317" s="64"/>
      <c r="T317" s="65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146</v>
      </c>
      <c r="AU317" s="17" t="s">
        <v>82</v>
      </c>
    </row>
    <row r="318" spans="1:65" s="13" customFormat="1" ht="10.199999999999999">
      <c r="B318" s="215"/>
      <c r="C318" s="216"/>
      <c r="D318" s="199" t="s">
        <v>169</v>
      </c>
      <c r="E318" s="217" t="s">
        <v>19</v>
      </c>
      <c r="F318" s="218" t="s">
        <v>521</v>
      </c>
      <c r="G318" s="216"/>
      <c r="H318" s="219">
        <v>51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169</v>
      </c>
      <c r="AU318" s="225" t="s">
        <v>82</v>
      </c>
      <c r="AV318" s="13" t="s">
        <v>85</v>
      </c>
      <c r="AW318" s="13" t="s">
        <v>35</v>
      </c>
      <c r="AX318" s="13" t="s">
        <v>82</v>
      </c>
      <c r="AY318" s="225" t="s">
        <v>127</v>
      </c>
    </row>
    <row r="319" spans="1:65" s="2" customFormat="1" ht="16.5" customHeight="1">
      <c r="A319" s="34"/>
      <c r="B319" s="35"/>
      <c r="C319" s="205" t="s">
        <v>522</v>
      </c>
      <c r="D319" s="205" t="s">
        <v>164</v>
      </c>
      <c r="E319" s="206" t="s">
        <v>523</v>
      </c>
      <c r="F319" s="207" t="s">
        <v>524</v>
      </c>
      <c r="G319" s="208" t="s">
        <v>497</v>
      </c>
      <c r="H319" s="209">
        <v>55.08</v>
      </c>
      <c r="I319" s="210"/>
      <c r="J319" s="211">
        <f>ROUND(I319*H319,2)</f>
        <v>0</v>
      </c>
      <c r="K319" s="207" t="s">
        <v>19</v>
      </c>
      <c r="L319" s="212"/>
      <c r="M319" s="213" t="s">
        <v>19</v>
      </c>
      <c r="N319" s="214" t="s">
        <v>45</v>
      </c>
      <c r="O319" s="64"/>
      <c r="P319" s="195">
        <f>O319*H319</f>
        <v>0</v>
      </c>
      <c r="Q319" s="195">
        <v>1</v>
      </c>
      <c r="R319" s="195">
        <f>Q319*H319</f>
        <v>55.08</v>
      </c>
      <c r="S319" s="195">
        <v>0</v>
      </c>
      <c r="T319" s="19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7" t="s">
        <v>188</v>
      </c>
      <c r="AT319" s="197" t="s">
        <v>164</v>
      </c>
      <c r="AU319" s="197" t="s">
        <v>82</v>
      </c>
      <c r="AY319" s="17" t="s">
        <v>127</v>
      </c>
      <c r="BE319" s="198">
        <f>IF(N319="základní",J319,0)</f>
        <v>0</v>
      </c>
      <c r="BF319" s="198">
        <f>IF(N319="snížená",J319,0)</f>
        <v>0</v>
      </c>
      <c r="BG319" s="198">
        <f>IF(N319="zákl. přenesená",J319,0)</f>
        <v>0</v>
      </c>
      <c r="BH319" s="198">
        <f>IF(N319="sníž. přenesená",J319,0)</f>
        <v>0</v>
      </c>
      <c r="BI319" s="198">
        <f>IF(N319="nulová",J319,0)</f>
        <v>0</v>
      </c>
      <c r="BJ319" s="17" t="s">
        <v>82</v>
      </c>
      <c r="BK319" s="198">
        <f>ROUND(I319*H319,2)</f>
        <v>0</v>
      </c>
      <c r="BL319" s="17" t="s">
        <v>171</v>
      </c>
      <c r="BM319" s="197" t="s">
        <v>525</v>
      </c>
    </row>
    <row r="320" spans="1:65" s="2" customFormat="1" ht="10.199999999999999">
      <c r="A320" s="34"/>
      <c r="B320" s="35"/>
      <c r="C320" s="36"/>
      <c r="D320" s="199" t="s">
        <v>137</v>
      </c>
      <c r="E320" s="36"/>
      <c r="F320" s="200" t="s">
        <v>524</v>
      </c>
      <c r="G320" s="36"/>
      <c r="H320" s="36"/>
      <c r="I320" s="104"/>
      <c r="J320" s="36"/>
      <c r="K320" s="36"/>
      <c r="L320" s="39"/>
      <c r="M320" s="201"/>
      <c r="N320" s="202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137</v>
      </c>
      <c r="AU320" s="17" t="s">
        <v>82</v>
      </c>
    </row>
    <row r="321" spans="1:65" s="13" customFormat="1" ht="10.199999999999999">
      <c r="B321" s="215"/>
      <c r="C321" s="216"/>
      <c r="D321" s="199" t="s">
        <v>169</v>
      </c>
      <c r="E321" s="217" t="s">
        <v>19</v>
      </c>
      <c r="F321" s="218" t="s">
        <v>526</v>
      </c>
      <c r="G321" s="216"/>
      <c r="H321" s="219">
        <v>55.08</v>
      </c>
      <c r="I321" s="220"/>
      <c r="J321" s="216"/>
      <c r="K321" s="216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169</v>
      </c>
      <c r="AU321" s="225" t="s">
        <v>82</v>
      </c>
      <c r="AV321" s="13" t="s">
        <v>85</v>
      </c>
      <c r="AW321" s="13" t="s">
        <v>35</v>
      </c>
      <c r="AX321" s="13" t="s">
        <v>82</v>
      </c>
      <c r="AY321" s="225" t="s">
        <v>127</v>
      </c>
    </row>
    <row r="322" spans="1:65" s="2" customFormat="1" ht="16.5" customHeight="1">
      <c r="A322" s="34"/>
      <c r="B322" s="35"/>
      <c r="C322" s="186" t="s">
        <v>527</v>
      </c>
      <c r="D322" s="186" t="s">
        <v>131</v>
      </c>
      <c r="E322" s="187" t="s">
        <v>528</v>
      </c>
      <c r="F322" s="188" t="s">
        <v>529</v>
      </c>
      <c r="G322" s="189" t="s">
        <v>392</v>
      </c>
      <c r="H322" s="190">
        <v>136.5</v>
      </c>
      <c r="I322" s="191"/>
      <c r="J322" s="192">
        <f>ROUND(I322*H322,2)</f>
        <v>0</v>
      </c>
      <c r="K322" s="188" t="s">
        <v>19</v>
      </c>
      <c r="L322" s="39"/>
      <c r="M322" s="193" t="s">
        <v>19</v>
      </c>
      <c r="N322" s="194" t="s">
        <v>45</v>
      </c>
      <c r="O322" s="64"/>
      <c r="P322" s="195">
        <f>O322*H322</f>
        <v>0</v>
      </c>
      <c r="Q322" s="195">
        <v>0</v>
      </c>
      <c r="R322" s="195">
        <f>Q322*H322</f>
        <v>0</v>
      </c>
      <c r="S322" s="195">
        <v>0</v>
      </c>
      <c r="T322" s="19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7" t="s">
        <v>171</v>
      </c>
      <c r="AT322" s="197" t="s">
        <v>131</v>
      </c>
      <c r="AU322" s="197" t="s">
        <v>82</v>
      </c>
      <c r="AY322" s="17" t="s">
        <v>127</v>
      </c>
      <c r="BE322" s="198">
        <f>IF(N322="základní",J322,0)</f>
        <v>0</v>
      </c>
      <c r="BF322" s="198">
        <f>IF(N322="snížená",J322,0)</f>
        <v>0</v>
      </c>
      <c r="BG322" s="198">
        <f>IF(N322="zákl. přenesená",J322,0)</f>
        <v>0</v>
      </c>
      <c r="BH322" s="198">
        <f>IF(N322="sníž. přenesená",J322,0)</f>
        <v>0</v>
      </c>
      <c r="BI322" s="198">
        <f>IF(N322="nulová",J322,0)</f>
        <v>0</v>
      </c>
      <c r="BJ322" s="17" t="s">
        <v>82</v>
      </c>
      <c r="BK322" s="198">
        <f>ROUND(I322*H322,2)</f>
        <v>0</v>
      </c>
      <c r="BL322" s="17" t="s">
        <v>171</v>
      </c>
      <c r="BM322" s="197" t="s">
        <v>530</v>
      </c>
    </row>
    <row r="323" spans="1:65" s="2" customFormat="1" ht="10.199999999999999">
      <c r="A323" s="34"/>
      <c r="B323" s="35"/>
      <c r="C323" s="36"/>
      <c r="D323" s="199" t="s">
        <v>137</v>
      </c>
      <c r="E323" s="36"/>
      <c r="F323" s="200" t="s">
        <v>529</v>
      </c>
      <c r="G323" s="36"/>
      <c r="H323" s="36"/>
      <c r="I323" s="104"/>
      <c r="J323" s="36"/>
      <c r="K323" s="36"/>
      <c r="L323" s="39"/>
      <c r="M323" s="201"/>
      <c r="N323" s="202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137</v>
      </c>
      <c r="AU323" s="17" t="s">
        <v>82</v>
      </c>
    </row>
    <row r="324" spans="1:65" s="2" customFormat="1" ht="38.4">
      <c r="A324" s="34"/>
      <c r="B324" s="35"/>
      <c r="C324" s="36"/>
      <c r="D324" s="199" t="s">
        <v>146</v>
      </c>
      <c r="E324" s="36"/>
      <c r="F324" s="204" t="s">
        <v>520</v>
      </c>
      <c r="G324" s="36"/>
      <c r="H324" s="36"/>
      <c r="I324" s="104"/>
      <c r="J324" s="36"/>
      <c r="K324" s="36"/>
      <c r="L324" s="39"/>
      <c r="M324" s="201"/>
      <c r="N324" s="202"/>
      <c r="O324" s="64"/>
      <c r="P324" s="64"/>
      <c r="Q324" s="64"/>
      <c r="R324" s="64"/>
      <c r="S324" s="64"/>
      <c r="T324" s="65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146</v>
      </c>
      <c r="AU324" s="17" t="s">
        <v>82</v>
      </c>
    </row>
    <row r="325" spans="1:65" s="13" customFormat="1" ht="10.199999999999999">
      <c r="B325" s="215"/>
      <c r="C325" s="216"/>
      <c r="D325" s="199" t="s">
        <v>169</v>
      </c>
      <c r="E325" s="217" t="s">
        <v>19</v>
      </c>
      <c r="F325" s="218" t="s">
        <v>531</v>
      </c>
      <c r="G325" s="216"/>
      <c r="H325" s="219">
        <v>3.5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169</v>
      </c>
      <c r="AU325" s="225" t="s">
        <v>82</v>
      </c>
      <c r="AV325" s="13" t="s">
        <v>85</v>
      </c>
      <c r="AW325" s="13" t="s">
        <v>35</v>
      </c>
      <c r="AX325" s="13" t="s">
        <v>74</v>
      </c>
      <c r="AY325" s="225" t="s">
        <v>127</v>
      </c>
    </row>
    <row r="326" spans="1:65" s="13" customFormat="1" ht="10.199999999999999">
      <c r="B326" s="215"/>
      <c r="C326" s="216"/>
      <c r="D326" s="199" t="s">
        <v>169</v>
      </c>
      <c r="E326" s="217" t="s">
        <v>19</v>
      </c>
      <c r="F326" s="218" t="s">
        <v>532</v>
      </c>
      <c r="G326" s="216"/>
      <c r="H326" s="219">
        <v>133</v>
      </c>
      <c r="I326" s="220"/>
      <c r="J326" s="216"/>
      <c r="K326" s="216"/>
      <c r="L326" s="221"/>
      <c r="M326" s="222"/>
      <c r="N326" s="223"/>
      <c r="O326" s="223"/>
      <c r="P326" s="223"/>
      <c r="Q326" s="223"/>
      <c r="R326" s="223"/>
      <c r="S326" s="223"/>
      <c r="T326" s="224"/>
      <c r="AT326" s="225" t="s">
        <v>169</v>
      </c>
      <c r="AU326" s="225" t="s">
        <v>82</v>
      </c>
      <c r="AV326" s="13" t="s">
        <v>85</v>
      </c>
      <c r="AW326" s="13" t="s">
        <v>35</v>
      </c>
      <c r="AX326" s="13" t="s">
        <v>74</v>
      </c>
      <c r="AY326" s="225" t="s">
        <v>127</v>
      </c>
    </row>
    <row r="327" spans="1:65" s="14" customFormat="1" ht="10.199999999999999">
      <c r="B327" s="226"/>
      <c r="C327" s="227"/>
      <c r="D327" s="199" t="s">
        <v>169</v>
      </c>
      <c r="E327" s="228" t="s">
        <v>19</v>
      </c>
      <c r="F327" s="229" t="s">
        <v>247</v>
      </c>
      <c r="G327" s="227"/>
      <c r="H327" s="230">
        <v>136.5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169</v>
      </c>
      <c r="AU327" s="236" t="s">
        <v>82</v>
      </c>
      <c r="AV327" s="14" t="s">
        <v>171</v>
      </c>
      <c r="AW327" s="14" t="s">
        <v>35</v>
      </c>
      <c r="AX327" s="14" t="s">
        <v>82</v>
      </c>
      <c r="AY327" s="236" t="s">
        <v>127</v>
      </c>
    </row>
    <row r="328" spans="1:65" s="2" customFormat="1" ht="16.5" customHeight="1">
      <c r="A328" s="34"/>
      <c r="B328" s="35"/>
      <c r="C328" s="205" t="s">
        <v>533</v>
      </c>
      <c r="D328" s="205" t="s">
        <v>164</v>
      </c>
      <c r="E328" s="206" t="s">
        <v>534</v>
      </c>
      <c r="F328" s="207" t="s">
        <v>535</v>
      </c>
      <c r="G328" s="208" t="s">
        <v>497</v>
      </c>
      <c r="H328" s="209">
        <v>109.148</v>
      </c>
      <c r="I328" s="210"/>
      <c r="J328" s="211">
        <f>ROUND(I328*H328,2)</f>
        <v>0</v>
      </c>
      <c r="K328" s="207" t="s">
        <v>161</v>
      </c>
      <c r="L328" s="212"/>
      <c r="M328" s="213" t="s">
        <v>19</v>
      </c>
      <c r="N328" s="214" t="s">
        <v>45</v>
      </c>
      <c r="O328" s="64"/>
      <c r="P328" s="195">
        <f>O328*H328</f>
        <v>0</v>
      </c>
      <c r="Q328" s="195">
        <v>1</v>
      </c>
      <c r="R328" s="195">
        <f>Q328*H328</f>
        <v>109.148</v>
      </c>
      <c r="S328" s="195">
        <v>0</v>
      </c>
      <c r="T328" s="19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7" t="s">
        <v>188</v>
      </c>
      <c r="AT328" s="197" t="s">
        <v>164</v>
      </c>
      <c r="AU328" s="197" t="s">
        <v>82</v>
      </c>
      <c r="AY328" s="17" t="s">
        <v>127</v>
      </c>
      <c r="BE328" s="198">
        <f>IF(N328="základní",J328,0)</f>
        <v>0</v>
      </c>
      <c r="BF328" s="198">
        <f>IF(N328="snížená",J328,0)</f>
        <v>0</v>
      </c>
      <c r="BG328" s="198">
        <f>IF(N328="zákl. přenesená",J328,0)</f>
        <v>0</v>
      </c>
      <c r="BH328" s="198">
        <f>IF(N328="sníž. přenesená",J328,0)</f>
        <v>0</v>
      </c>
      <c r="BI328" s="198">
        <f>IF(N328="nulová",J328,0)</f>
        <v>0</v>
      </c>
      <c r="BJ328" s="17" t="s">
        <v>82</v>
      </c>
      <c r="BK328" s="198">
        <f>ROUND(I328*H328,2)</f>
        <v>0</v>
      </c>
      <c r="BL328" s="17" t="s">
        <v>171</v>
      </c>
      <c r="BM328" s="197" t="s">
        <v>536</v>
      </c>
    </row>
    <row r="329" spans="1:65" s="2" customFormat="1" ht="10.199999999999999">
      <c r="A329" s="34"/>
      <c r="B329" s="35"/>
      <c r="C329" s="36"/>
      <c r="D329" s="199" t="s">
        <v>137</v>
      </c>
      <c r="E329" s="36"/>
      <c r="F329" s="200" t="s">
        <v>535</v>
      </c>
      <c r="G329" s="36"/>
      <c r="H329" s="36"/>
      <c r="I329" s="104"/>
      <c r="J329" s="36"/>
      <c r="K329" s="36"/>
      <c r="L329" s="39"/>
      <c r="M329" s="201"/>
      <c r="N329" s="202"/>
      <c r="O329" s="64"/>
      <c r="P329" s="64"/>
      <c r="Q329" s="64"/>
      <c r="R329" s="64"/>
      <c r="S329" s="64"/>
      <c r="T329" s="65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137</v>
      </c>
      <c r="AU329" s="17" t="s">
        <v>82</v>
      </c>
    </row>
    <row r="330" spans="1:65" s="13" customFormat="1" ht="10.199999999999999">
      <c r="B330" s="215"/>
      <c r="C330" s="216"/>
      <c r="D330" s="199" t="s">
        <v>169</v>
      </c>
      <c r="E330" s="217" t="s">
        <v>19</v>
      </c>
      <c r="F330" s="218" t="s">
        <v>537</v>
      </c>
      <c r="G330" s="216"/>
      <c r="H330" s="219">
        <v>1.4179999999999999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169</v>
      </c>
      <c r="AU330" s="225" t="s">
        <v>82</v>
      </c>
      <c r="AV330" s="13" t="s">
        <v>85</v>
      </c>
      <c r="AW330" s="13" t="s">
        <v>35</v>
      </c>
      <c r="AX330" s="13" t="s">
        <v>74</v>
      </c>
      <c r="AY330" s="225" t="s">
        <v>127</v>
      </c>
    </row>
    <row r="331" spans="1:65" s="13" customFormat="1" ht="10.199999999999999">
      <c r="B331" s="215"/>
      <c r="C331" s="216"/>
      <c r="D331" s="199" t="s">
        <v>169</v>
      </c>
      <c r="E331" s="217" t="s">
        <v>19</v>
      </c>
      <c r="F331" s="218" t="s">
        <v>538</v>
      </c>
      <c r="G331" s="216"/>
      <c r="H331" s="219">
        <v>107.73</v>
      </c>
      <c r="I331" s="220"/>
      <c r="J331" s="216"/>
      <c r="K331" s="216"/>
      <c r="L331" s="221"/>
      <c r="M331" s="222"/>
      <c r="N331" s="223"/>
      <c r="O331" s="223"/>
      <c r="P331" s="223"/>
      <c r="Q331" s="223"/>
      <c r="R331" s="223"/>
      <c r="S331" s="223"/>
      <c r="T331" s="224"/>
      <c r="AT331" s="225" t="s">
        <v>169</v>
      </c>
      <c r="AU331" s="225" t="s">
        <v>82</v>
      </c>
      <c r="AV331" s="13" t="s">
        <v>85</v>
      </c>
      <c r="AW331" s="13" t="s">
        <v>35</v>
      </c>
      <c r="AX331" s="13" t="s">
        <v>74</v>
      </c>
      <c r="AY331" s="225" t="s">
        <v>127</v>
      </c>
    </row>
    <row r="332" spans="1:65" s="14" customFormat="1" ht="10.199999999999999">
      <c r="B332" s="226"/>
      <c r="C332" s="227"/>
      <c r="D332" s="199" t="s">
        <v>169</v>
      </c>
      <c r="E332" s="228" t="s">
        <v>19</v>
      </c>
      <c r="F332" s="229" t="s">
        <v>247</v>
      </c>
      <c r="G332" s="227"/>
      <c r="H332" s="230">
        <v>109.14800000000001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169</v>
      </c>
      <c r="AU332" s="236" t="s">
        <v>82</v>
      </c>
      <c r="AV332" s="14" t="s">
        <v>171</v>
      </c>
      <c r="AW332" s="14" t="s">
        <v>35</v>
      </c>
      <c r="AX332" s="14" t="s">
        <v>82</v>
      </c>
      <c r="AY332" s="236" t="s">
        <v>127</v>
      </c>
    </row>
    <row r="333" spans="1:65" s="2" customFormat="1" ht="25.2" customHeight="1">
      <c r="A333" s="34"/>
      <c r="B333" s="35"/>
      <c r="C333" s="186" t="s">
        <v>539</v>
      </c>
      <c r="D333" s="186" t="s">
        <v>131</v>
      </c>
      <c r="E333" s="187" t="s">
        <v>540</v>
      </c>
      <c r="F333" s="188" t="s">
        <v>541</v>
      </c>
      <c r="G333" s="189" t="s">
        <v>392</v>
      </c>
      <c r="H333" s="190">
        <v>3.5</v>
      </c>
      <c r="I333" s="191"/>
      <c r="J333" s="192">
        <f>ROUND(I333*H333,2)</f>
        <v>0</v>
      </c>
      <c r="K333" s="188" t="s">
        <v>19</v>
      </c>
      <c r="L333" s="39"/>
      <c r="M333" s="193" t="s">
        <v>19</v>
      </c>
      <c r="N333" s="194" t="s">
        <v>45</v>
      </c>
      <c r="O333" s="64"/>
      <c r="P333" s="195">
        <f>O333*H333</f>
        <v>0</v>
      </c>
      <c r="Q333" s="195">
        <v>0</v>
      </c>
      <c r="R333" s="195">
        <f>Q333*H333</f>
        <v>0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171</v>
      </c>
      <c r="AT333" s="197" t="s">
        <v>131</v>
      </c>
      <c r="AU333" s="197" t="s">
        <v>82</v>
      </c>
      <c r="AY333" s="17" t="s">
        <v>127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82</v>
      </c>
      <c r="BK333" s="198">
        <f>ROUND(I333*H333,2)</f>
        <v>0</v>
      </c>
      <c r="BL333" s="17" t="s">
        <v>171</v>
      </c>
      <c r="BM333" s="197" t="s">
        <v>542</v>
      </c>
    </row>
    <row r="334" spans="1:65" s="2" customFormat="1" ht="19.2">
      <c r="A334" s="34"/>
      <c r="B334" s="35"/>
      <c r="C334" s="36"/>
      <c r="D334" s="199" t="s">
        <v>137</v>
      </c>
      <c r="E334" s="36"/>
      <c r="F334" s="200" t="s">
        <v>541</v>
      </c>
      <c r="G334" s="36"/>
      <c r="H334" s="36"/>
      <c r="I334" s="104"/>
      <c r="J334" s="36"/>
      <c r="K334" s="36"/>
      <c r="L334" s="39"/>
      <c r="M334" s="201"/>
      <c r="N334" s="202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137</v>
      </c>
      <c r="AU334" s="17" t="s">
        <v>82</v>
      </c>
    </row>
    <row r="335" spans="1:65" s="2" customFormat="1" ht="38.4">
      <c r="A335" s="34"/>
      <c r="B335" s="35"/>
      <c r="C335" s="36"/>
      <c r="D335" s="199" t="s">
        <v>146</v>
      </c>
      <c r="E335" s="36"/>
      <c r="F335" s="204" t="s">
        <v>520</v>
      </c>
      <c r="G335" s="36"/>
      <c r="H335" s="36"/>
      <c r="I335" s="104"/>
      <c r="J335" s="36"/>
      <c r="K335" s="36"/>
      <c r="L335" s="39"/>
      <c r="M335" s="201"/>
      <c r="N335" s="202"/>
      <c r="O335" s="64"/>
      <c r="P335" s="64"/>
      <c r="Q335" s="64"/>
      <c r="R335" s="64"/>
      <c r="S335" s="64"/>
      <c r="T335" s="65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146</v>
      </c>
      <c r="AU335" s="17" t="s">
        <v>82</v>
      </c>
    </row>
    <row r="336" spans="1:65" s="13" customFormat="1" ht="10.199999999999999">
      <c r="B336" s="215"/>
      <c r="C336" s="216"/>
      <c r="D336" s="199" t="s">
        <v>169</v>
      </c>
      <c r="E336" s="217" t="s">
        <v>19</v>
      </c>
      <c r="F336" s="218" t="s">
        <v>543</v>
      </c>
      <c r="G336" s="216"/>
      <c r="H336" s="219">
        <v>3.5</v>
      </c>
      <c r="I336" s="220"/>
      <c r="J336" s="216"/>
      <c r="K336" s="216"/>
      <c r="L336" s="221"/>
      <c r="M336" s="222"/>
      <c r="N336" s="223"/>
      <c r="O336" s="223"/>
      <c r="P336" s="223"/>
      <c r="Q336" s="223"/>
      <c r="R336" s="223"/>
      <c r="S336" s="223"/>
      <c r="T336" s="224"/>
      <c r="AT336" s="225" t="s">
        <v>169</v>
      </c>
      <c r="AU336" s="225" t="s">
        <v>82</v>
      </c>
      <c r="AV336" s="13" t="s">
        <v>85</v>
      </c>
      <c r="AW336" s="13" t="s">
        <v>35</v>
      </c>
      <c r="AX336" s="13" t="s">
        <v>74</v>
      </c>
      <c r="AY336" s="225" t="s">
        <v>127</v>
      </c>
    </row>
    <row r="337" spans="1:65" s="14" customFormat="1" ht="10.199999999999999">
      <c r="B337" s="226"/>
      <c r="C337" s="227"/>
      <c r="D337" s="199" t="s">
        <v>169</v>
      </c>
      <c r="E337" s="228" t="s">
        <v>19</v>
      </c>
      <c r="F337" s="229" t="s">
        <v>247</v>
      </c>
      <c r="G337" s="227"/>
      <c r="H337" s="230">
        <v>3.5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AT337" s="236" t="s">
        <v>169</v>
      </c>
      <c r="AU337" s="236" t="s">
        <v>82</v>
      </c>
      <c r="AV337" s="14" t="s">
        <v>171</v>
      </c>
      <c r="AW337" s="14" t="s">
        <v>35</v>
      </c>
      <c r="AX337" s="14" t="s">
        <v>82</v>
      </c>
      <c r="AY337" s="236" t="s">
        <v>127</v>
      </c>
    </row>
    <row r="338" spans="1:65" s="2" customFormat="1" ht="30" customHeight="1">
      <c r="A338" s="34"/>
      <c r="B338" s="35"/>
      <c r="C338" s="205" t="s">
        <v>544</v>
      </c>
      <c r="D338" s="205" t="s">
        <v>164</v>
      </c>
      <c r="E338" s="206" t="s">
        <v>545</v>
      </c>
      <c r="F338" s="207" t="s">
        <v>546</v>
      </c>
      <c r="G338" s="208" t="s">
        <v>497</v>
      </c>
      <c r="H338" s="209">
        <v>0.44800000000000001</v>
      </c>
      <c r="I338" s="210"/>
      <c r="J338" s="211">
        <f>ROUND(I338*H338,2)</f>
        <v>0</v>
      </c>
      <c r="K338" s="207" t="s">
        <v>19</v>
      </c>
      <c r="L338" s="212"/>
      <c r="M338" s="213" t="s">
        <v>19</v>
      </c>
      <c r="N338" s="214" t="s">
        <v>45</v>
      </c>
      <c r="O338" s="64"/>
      <c r="P338" s="195">
        <f>O338*H338</f>
        <v>0</v>
      </c>
      <c r="Q338" s="195">
        <v>1</v>
      </c>
      <c r="R338" s="195">
        <f>Q338*H338</f>
        <v>0.44800000000000001</v>
      </c>
      <c r="S338" s="195">
        <v>0</v>
      </c>
      <c r="T338" s="19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7" t="s">
        <v>188</v>
      </c>
      <c r="AT338" s="197" t="s">
        <v>164</v>
      </c>
      <c r="AU338" s="197" t="s">
        <v>82</v>
      </c>
      <c r="AY338" s="17" t="s">
        <v>127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17" t="s">
        <v>82</v>
      </c>
      <c r="BK338" s="198">
        <f>ROUND(I338*H338,2)</f>
        <v>0</v>
      </c>
      <c r="BL338" s="17" t="s">
        <v>171</v>
      </c>
      <c r="BM338" s="197" t="s">
        <v>547</v>
      </c>
    </row>
    <row r="339" spans="1:65" s="2" customFormat="1" ht="19.2">
      <c r="A339" s="34"/>
      <c r="B339" s="35"/>
      <c r="C339" s="36"/>
      <c r="D339" s="199" t="s">
        <v>137</v>
      </c>
      <c r="E339" s="36"/>
      <c r="F339" s="200" t="s">
        <v>546</v>
      </c>
      <c r="G339" s="36"/>
      <c r="H339" s="36"/>
      <c r="I339" s="104"/>
      <c r="J339" s="36"/>
      <c r="K339" s="36"/>
      <c r="L339" s="39"/>
      <c r="M339" s="201"/>
      <c r="N339" s="202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137</v>
      </c>
      <c r="AU339" s="17" t="s">
        <v>82</v>
      </c>
    </row>
    <row r="340" spans="1:65" s="13" customFormat="1" ht="10.199999999999999">
      <c r="B340" s="215"/>
      <c r="C340" s="216"/>
      <c r="D340" s="199" t="s">
        <v>169</v>
      </c>
      <c r="E340" s="217" t="s">
        <v>19</v>
      </c>
      <c r="F340" s="218" t="s">
        <v>548</v>
      </c>
      <c r="G340" s="216"/>
      <c r="H340" s="219">
        <v>0.44800000000000001</v>
      </c>
      <c r="I340" s="220"/>
      <c r="J340" s="216"/>
      <c r="K340" s="216"/>
      <c r="L340" s="221"/>
      <c r="M340" s="222"/>
      <c r="N340" s="223"/>
      <c r="O340" s="223"/>
      <c r="P340" s="223"/>
      <c r="Q340" s="223"/>
      <c r="R340" s="223"/>
      <c r="S340" s="223"/>
      <c r="T340" s="224"/>
      <c r="AT340" s="225" t="s">
        <v>169</v>
      </c>
      <c r="AU340" s="225" t="s">
        <v>82</v>
      </c>
      <c r="AV340" s="13" t="s">
        <v>85</v>
      </c>
      <c r="AW340" s="13" t="s">
        <v>35</v>
      </c>
      <c r="AX340" s="13" t="s">
        <v>82</v>
      </c>
      <c r="AY340" s="225" t="s">
        <v>127</v>
      </c>
    </row>
    <row r="341" spans="1:65" s="12" customFormat="1" ht="25.95" customHeight="1">
      <c r="B341" s="170"/>
      <c r="C341" s="171"/>
      <c r="D341" s="172" t="s">
        <v>73</v>
      </c>
      <c r="E341" s="173" t="s">
        <v>549</v>
      </c>
      <c r="F341" s="173" t="s">
        <v>550</v>
      </c>
      <c r="G341" s="171"/>
      <c r="H341" s="171"/>
      <c r="I341" s="174"/>
      <c r="J341" s="175">
        <f>BK341</f>
        <v>0</v>
      </c>
      <c r="K341" s="171"/>
      <c r="L341" s="176"/>
      <c r="M341" s="177"/>
      <c r="N341" s="178"/>
      <c r="O341" s="178"/>
      <c r="P341" s="179">
        <f>SUM(P342:P360)</f>
        <v>0</v>
      </c>
      <c r="Q341" s="178"/>
      <c r="R341" s="179">
        <f>SUM(R342:R360)</f>
        <v>0</v>
      </c>
      <c r="S341" s="178"/>
      <c r="T341" s="180">
        <f>SUM(T342:T360)</f>
        <v>0</v>
      </c>
      <c r="AR341" s="181" t="s">
        <v>171</v>
      </c>
      <c r="AT341" s="182" t="s">
        <v>73</v>
      </c>
      <c r="AU341" s="182" t="s">
        <v>74</v>
      </c>
      <c r="AY341" s="181" t="s">
        <v>127</v>
      </c>
      <c r="BK341" s="183">
        <f>SUM(BK342:BK360)</f>
        <v>0</v>
      </c>
    </row>
    <row r="342" spans="1:65" s="2" customFormat="1" ht="16.5" customHeight="1">
      <c r="A342" s="34"/>
      <c r="B342" s="35"/>
      <c r="C342" s="186" t="s">
        <v>551</v>
      </c>
      <c r="D342" s="186" t="s">
        <v>131</v>
      </c>
      <c r="E342" s="187" t="s">
        <v>552</v>
      </c>
      <c r="F342" s="188" t="s">
        <v>553</v>
      </c>
      <c r="G342" s="189" t="s">
        <v>554</v>
      </c>
      <c r="H342" s="190">
        <v>16</v>
      </c>
      <c r="I342" s="191"/>
      <c r="J342" s="192">
        <f>ROUND(I342*H342,2)</f>
        <v>0</v>
      </c>
      <c r="K342" s="188" t="s">
        <v>309</v>
      </c>
      <c r="L342" s="39"/>
      <c r="M342" s="193" t="s">
        <v>19</v>
      </c>
      <c r="N342" s="194" t="s">
        <v>45</v>
      </c>
      <c r="O342" s="64"/>
      <c r="P342" s="195">
        <f>O342*H342</f>
        <v>0</v>
      </c>
      <c r="Q342" s="195">
        <v>0</v>
      </c>
      <c r="R342" s="195">
        <f>Q342*H342</f>
        <v>0</v>
      </c>
      <c r="S342" s="195">
        <v>0</v>
      </c>
      <c r="T342" s="19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7" t="s">
        <v>324</v>
      </c>
      <c r="AT342" s="197" t="s">
        <v>131</v>
      </c>
      <c r="AU342" s="197" t="s">
        <v>82</v>
      </c>
      <c r="AY342" s="17" t="s">
        <v>127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17" t="s">
        <v>82</v>
      </c>
      <c r="BK342" s="198">
        <f>ROUND(I342*H342,2)</f>
        <v>0</v>
      </c>
      <c r="BL342" s="17" t="s">
        <v>324</v>
      </c>
      <c r="BM342" s="197" t="s">
        <v>555</v>
      </c>
    </row>
    <row r="343" spans="1:65" s="2" customFormat="1" ht="19.2">
      <c r="A343" s="34"/>
      <c r="B343" s="35"/>
      <c r="C343" s="36"/>
      <c r="D343" s="199" t="s">
        <v>137</v>
      </c>
      <c r="E343" s="36"/>
      <c r="F343" s="200" t="s">
        <v>556</v>
      </c>
      <c r="G343" s="36"/>
      <c r="H343" s="36"/>
      <c r="I343" s="104"/>
      <c r="J343" s="36"/>
      <c r="K343" s="36"/>
      <c r="L343" s="39"/>
      <c r="M343" s="201"/>
      <c r="N343" s="202"/>
      <c r="O343" s="64"/>
      <c r="P343" s="64"/>
      <c r="Q343" s="64"/>
      <c r="R343" s="64"/>
      <c r="S343" s="64"/>
      <c r="T343" s="65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137</v>
      </c>
      <c r="AU343" s="17" t="s">
        <v>82</v>
      </c>
    </row>
    <row r="344" spans="1:65" s="13" customFormat="1" ht="10.199999999999999">
      <c r="B344" s="215"/>
      <c r="C344" s="216"/>
      <c r="D344" s="199" t="s">
        <v>169</v>
      </c>
      <c r="E344" s="217" t="s">
        <v>19</v>
      </c>
      <c r="F344" s="218" t="s">
        <v>557</v>
      </c>
      <c r="G344" s="216"/>
      <c r="H344" s="219">
        <v>16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169</v>
      </c>
      <c r="AU344" s="225" t="s">
        <v>82</v>
      </c>
      <c r="AV344" s="13" t="s">
        <v>85</v>
      </c>
      <c r="AW344" s="13" t="s">
        <v>35</v>
      </c>
      <c r="AX344" s="13" t="s">
        <v>82</v>
      </c>
      <c r="AY344" s="225" t="s">
        <v>127</v>
      </c>
    </row>
    <row r="345" spans="1:65" s="2" customFormat="1" ht="30" customHeight="1">
      <c r="A345" s="34"/>
      <c r="B345" s="35"/>
      <c r="C345" s="186" t="s">
        <v>558</v>
      </c>
      <c r="D345" s="186" t="s">
        <v>131</v>
      </c>
      <c r="E345" s="187" t="s">
        <v>559</v>
      </c>
      <c r="F345" s="188" t="s">
        <v>560</v>
      </c>
      <c r="G345" s="189" t="s">
        <v>554</v>
      </c>
      <c r="H345" s="190">
        <v>32</v>
      </c>
      <c r="I345" s="191"/>
      <c r="J345" s="192">
        <f>ROUND(I345*H345,2)</f>
        <v>0</v>
      </c>
      <c r="K345" s="188" t="s">
        <v>309</v>
      </c>
      <c r="L345" s="39"/>
      <c r="M345" s="193" t="s">
        <v>19</v>
      </c>
      <c r="N345" s="194" t="s">
        <v>45</v>
      </c>
      <c r="O345" s="64"/>
      <c r="P345" s="195">
        <f>O345*H345</f>
        <v>0</v>
      </c>
      <c r="Q345" s="195">
        <v>0</v>
      </c>
      <c r="R345" s="195">
        <f>Q345*H345</f>
        <v>0</v>
      </c>
      <c r="S345" s="195">
        <v>0</v>
      </c>
      <c r="T345" s="196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7" t="s">
        <v>324</v>
      </c>
      <c r="AT345" s="197" t="s">
        <v>131</v>
      </c>
      <c r="AU345" s="197" t="s">
        <v>82</v>
      </c>
      <c r="AY345" s="17" t="s">
        <v>127</v>
      </c>
      <c r="BE345" s="198">
        <f>IF(N345="základní",J345,0)</f>
        <v>0</v>
      </c>
      <c r="BF345" s="198">
        <f>IF(N345="snížená",J345,0)</f>
        <v>0</v>
      </c>
      <c r="BG345" s="198">
        <f>IF(N345="zákl. přenesená",J345,0)</f>
        <v>0</v>
      </c>
      <c r="BH345" s="198">
        <f>IF(N345="sníž. přenesená",J345,0)</f>
        <v>0</v>
      </c>
      <c r="BI345" s="198">
        <f>IF(N345="nulová",J345,0)</f>
        <v>0</v>
      </c>
      <c r="BJ345" s="17" t="s">
        <v>82</v>
      </c>
      <c r="BK345" s="198">
        <f>ROUND(I345*H345,2)</f>
        <v>0</v>
      </c>
      <c r="BL345" s="17" t="s">
        <v>324</v>
      </c>
      <c r="BM345" s="197" t="s">
        <v>561</v>
      </c>
    </row>
    <row r="346" spans="1:65" s="2" customFormat="1" ht="19.2">
      <c r="A346" s="34"/>
      <c r="B346" s="35"/>
      <c r="C346" s="36"/>
      <c r="D346" s="199" t="s">
        <v>137</v>
      </c>
      <c r="E346" s="36"/>
      <c r="F346" s="200" t="s">
        <v>562</v>
      </c>
      <c r="G346" s="36"/>
      <c r="H346" s="36"/>
      <c r="I346" s="104"/>
      <c r="J346" s="36"/>
      <c r="K346" s="36"/>
      <c r="L346" s="39"/>
      <c r="M346" s="201"/>
      <c r="N346" s="202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137</v>
      </c>
      <c r="AU346" s="17" t="s">
        <v>82</v>
      </c>
    </row>
    <row r="347" spans="1:65" s="13" customFormat="1" ht="20.399999999999999">
      <c r="B347" s="215"/>
      <c r="C347" s="216"/>
      <c r="D347" s="199" t="s">
        <v>169</v>
      </c>
      <c r="E347" s="217" t="s">
        <v>19</v>
      </c>
      <c r="F347" s="218" t="s">
        <v>563</v>
      </c>
      <c r="G347" s="216"/>
      <c r="H347" s="219">
        <v>24</v>
      </c>
      <c r="I347" s="220"/>
      <c r="J347" s="216"/>
      <c r="K347" s="216"/>
      <c r="L347" s="221"/>
      <c r="M347" s="222"/>
      <c r="N347" s="223"/>
      <c r="O347" s="223"/>
      <c r="P347" s="223"/>
      <c r="Q347" s="223"/>
      <c r="R347" s="223"/>
      <c r="S347" s="223"/>
      <c r="T347" s="224"/>
      <c r="AT347" s="225" t="s">
        <v>169</v>
      </c>
      <c r="AU347" s="225" t="s">
        <v>82</v>
      </c>
      <c r="AV347" s="13" t="s">
        <v>85</v>
      </c>
      <c r="AW347" s="13" t="s">
        <v>35</v>
      </c>
      <c r="AX347" s="13" t="s">
        <v>74</v>
      </c>
      <c r="AY347" s="225" t="s">
        <v>127</v>
      </c>
    </row>
    <row r="348" spans="1:65" s="13" customFormat="1" ht="10.199999999999999">
      <c r="B348" s="215"/>
      <c r="C348" s="216"/>
      <c r="D348" s="199" t="s">
        <v>169</v>
      </c>
      <c r="E348" s="217" t="s">
        <v>19</v>
      </c>
      <c r="F348" s="218" t="s">
        <v>564</v>
      </c>
      <c r="G348" s="216"/>
      <c r="H348" s="219">
        <v>8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169</v>
      </c>
      <c r="AU348" s="225" t="s">
        <v>82</v>
      </c>
      <c r="AV348" s="13" t="s">
        <v>85</v>
      </c>
      <c r="AW348" s="13" t="s">
        <v>35</v>
      </c>
      <c r="AX348" s="13" t="s">
        <v>74</v>
      </c>
      <c r="AY348" s="225" t="s">
        <v>127</v>
      </c>
    </row>
    <row r="349" spans="1:65" s="14" customFormat="1" ht="10.199999999999999">
      <c r="B349" s="226"/>
      <c r="C349" s="227"/>
      <c r="D349" s="199" t="s">
        <v>169</v>
      </c>
      <c r="E349" s="228" t="s">
        <v>19</v>
      </c>
      <c r="F349" s="229" t="s">
        <v>247</v>
      </c>
      <c r="G349" s="227"/>
      <c r="H349" s="230">
        <v>32</v>
      </c>
      <c r="I349" s="231"/>
      <c r="J349" s="227"/>
      <c r="K349" s="227"/>
      <c r="L349" s="232"/>
      <c r="M349" s="233"/>
      <c r="N349" s="234"/>
      <c r="O349" s="234"/>
      <c r="P349" s="234"/>
      <c r="Q349" s="234"/>
      <c r="R349" s="234"/>
      <c r="S349" s="234"/>
      <c r="T349" s="235"/>
      <c r="AT349" s="236" t="s">
        <v>169</v>
      </c>
      <c r="AU349" s="236" t="s">
        <v>82</v>
      </c>
      <c r="AV349" s="14" t="s">
        <v>171</v>
      </c>
      <c r="AW349" s="14" t="s">
        <v>35</v>
      </c>
      <c r="AX349" s="14" t="s">
        <v>82</v>
      </c>
      <c r="AY349" s="236" t="s">
        <v>127</v>
      </c>
    </row>
    <row r="350" spans="1:65" s="2" customFormat="1" ht="24.6" customHeight="1">
      <c r="A350" s="34"/>
      <c r="B350" s="35"/>
      <c r="C350" s="186" t="s">
        <v>565</v>
      </c>
      <c r="D350" s="186" t="s">
        <v>131</v>
      </c>
      <c r="E350" s="187" t="s">
        <v>566</v>
      </c>
      <c r="F350" s="188" t="s">
        <v>567</v>
      </c>
      <c r="G350" s="189" t="s">
        <v>554</v>
      </c>
      <c r="H350" s="190">
        <v>48</v>
      </c>
      <c r="I350" s="191"/>
      <c r="J350" s="192">
        <f>ROUND(I350*H350,2)</f>
        <v>0</v>
      </c>
      <c r="K350" s="188" t="s">
        <v>309</v>
      </c>
      <c r="L350" s="39"/>
      <c r="M350" s="193" t="s">
        <v>19</v>
      </c>
      <c r="N350" s="194" t="s">
        <v>45</v>
      </c>
      <c r="O350" s="64"/>
      <c r="P350" s="195">
        <f>O350*H350</f>
        <v>0</v>
      </c>
      <c r="Q350" s="195">
        <v>0</v>
      </c>
      <c r="R350" s="195">
        <f>Q350*H350</f>
        <v>0</v>
      </c>
      <c r="S350" s="195">
        <v>0</v>
      </c>
      <c r="T350" s="19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7" t="s">
        <v>324</v>
      </c>
      <c r="AT350" s="197" t="s">
        <v>131</v>
      </c>
      <c r="AU350" s="197" t="s">
        <v>82</v>
      </c>
      <c r="AY350" s="17" t="s">
        <v>127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17" t="s">
        <v>82</v>
      </c>
      <c r="BK350" s="198">
        <f>ROUND(I350*H350,2)</f>
        <v>0</v>
      </c>
      <c r="BL350" s="17" t="s">
        <v>324</v>
      </c>
      <c r="BM350" s="197" t="s">
        <v>568</v>
      </c>
    </row>
    <row r="351" spans="1:65" s="2" customFormat="1" ht="19.2">
      <c r="A351" s="34"/>
      <c r="B351" s="35"/>
      <c r="C351" s="36"/>
      <c r="D351" s="199" t="s">
        <v>137</v>
      </c>
      <c r="E351" s="36"/>
      <c r="F351" s="200" t="s">
        <v>569</v>
      </c>
      <c r="G351" s="36"/>
      <c r="H351" s="36"/>
      <c r="I351" s="104"/>
      <c r="J351" s="36"/>
      <c r="K351" s="36"/>
      <c r="L351" s="39"/>
      <c r="M351" s="201"/>
      <c r="N351" s="202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137</v>
      </c>
      <c r="AU351" s="17" t="s">
        <v>82</v>
      </c>
    </row>
    <row r="352" spans="1:65" s="13" customFormat="1" ht="20.399999999999999">
      <c r="B352" s="215"/>
      <c r="C352" s="216"/>
      <c r="D352" s="199" t="s">
        <v>169</v>
      </c>
      <c r="E352" s="217" t="s">
        <v>19</v>
      </c>
      <c r="F352" s="218" t="s">
        <v>570</v>
      </c>
      <c r="G352" s="216"/>
      <c r="H352" s="219">
        <v>16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169</v>
      </c>
      <c r="AU352" s="225" t="s">
        <v>82</v>
      </c>
      <c r="AV352" s="13" t="s">
        <v>85</v>
      </c>
      <c r="AW352" s="13" t="s">
        <v>35</v>
      </c>
      <c r="AX352" s="13" t="s">
        <v>74</v>
      </c>
      <c r="AY352" s="225" t="s">
        <v>127</v>
      </c>
    </row>
    <row r="353" spans="1:65" s="13" customFormat="1" ht="10.199999999999999">
      <c r="B353" s="215"/>
      <c r="C353" s="216"/>
      <c r="D353" s="199" t="s">
        <v>169</v>
      </c>
      <c r="E353" s="217" t="s">
        <v>19</v>
      </c>
      <c r="F353" s="218" t="s">
        <v>571</v>
      </c>
      <c r="G353" s="216"/>
      <c r="H353" s="219">
        <v>32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169</v>
      </c>
      <c r="AU353" s="225" t="s">
        <v>82</v>
      </c>
      <c r="AV353" s="13" t="s">
        <v>85</v>
      </c>
      <c r="AW353" s="13" t="s">
        <v>35</v>
      </c>
      <c r="AX353" s="13" t="s">
        <v>74</v>
      </c>
      <c r="AY353" s="225" t="s">
        <v>127</v>
      </c>
    </row>
    <row r="354" spans="1:65" s="14" customFormat="1" ht="10.199999999999999">
      <c r="B354" s="226"/>
      <c r="C354" s="227"/>
      <c r="D354" s="199" t="s">
        <v>169</v>
      </c>
      <c r="E354" s="228" t="s">
        <v>19</v>
      </c>
      <c r="F354" s="229" t="s">
        <v>247</v>
      </c>
      <c r="G354" s="227"/>
      <c r="H354" s="230">
        <v>48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AT354" s="236" t="s">
        <v>169</v>
      </c>
      <c r="AU354" s="236" t="s">
        <v>82</v>
      </c>
      <c r="AV354" s="14" t="s">
        <v>171</v>
      </c>
      <c r="AW354" s="14" t="s">
        <v>35</v>
      </c>
      <c r="AX354" s="14" t="s">
        <v>82</v>
      </c>
      <c r="AY354" s="236" t="s">
        <v>127</v>
      </c>
    </row>
    <row r="355" spans="1:65" s="2" customFormat="1" ht="24" customHeight="1">
      <c r="A355" s="34"/>
      <c r="B355" s="35"/>
      <c r="C355" s="186" t="s">
        <v>572</v>
      </c>
      <c r="D355" s="186" t="s">
        <v>131</v>
      </c>
      <c r="E355" s="187" t="s">
        <v>573</v>
      </c>
      <c r="F355" s="188" t="s">
        <v>574</v>
      </c>
      <c r="G355" s="189" t="s">
        <v>554</v>
      </c>
      <c r="H355" s="190">
        <v>40</v>
      </c>
      <c r="I355" s="191"/>
      <c r="J355" s="192">
        <f>ROUND(I355*H355,2)</f>
        <v>0</v>
      </c>
      <c r="K355" s="188" t="s">
        <v>161</v>
      </c>
      <c r="L355" s="39"/>
      <c r="M355" s="193" t="s">
        <v>19</v>
      </c>
      <c r="N355" s="194" t="s">
        <v>45</v>
      </c>
      <c r="O355" s="64"/>
      <c r="P355" s="195">
        <f>O355*H355</f>
        <v>0</v>
      </c>
      <c r="Q355" s="195">
        <v>0</v>
      </c>
      <c r="R355" s="195">
        <f>Q355*H355</f>
        <v>0</v>
      </c>
      <c r="S355" s="195">
        <v>0</v>
      </c>
      <c r="T355" s="196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7" t="s">
        <v>324</v>
      </c>
      <c r="AT355" s="197" t="s">
        <v>131</v>
      </c>
      <c r="AU355" s="197" t="s">
        <v>82</v>
      </c>
      <c r="AY355" s="17" t="s">
        <v>127</v>
      </c>
      <c r="BE355" s="198">
        <f>IF(N355="základní",J355,0)</f>
        <v>0</v>
      </c>
      <c r="BF355" s="198">
        <f>IF(N355="snížená",J355,0)</f>
        <v>0</v>
      </c>
      <c r="BG355" s="198">
        <f>IF(N355="zákl. přenesená",J355,0)</f>
        <v>0</v>
      </c>
      <c r="BH355" s="198">
        <f>IF(N355="sníž. přenesená",J355,0)</f>
        <v>0</v>
      </c>
      <c r="BI355" s="198">
        <f>IF(N355="nulová",J355,0)</f>
        <v>0</v>
      </c>
      <c r="BJ355" s="17" t="s">
        <v>82</v>
      </c>
      <c r="BK355" s="198">
        <f>ROUND(I355*H355,2)</f>
        <v>0</v>
      </c>
      <c r="BL355" s="17" t="s">
        <v>324</v>
      </c>
      <c r="BM355" s="197" t="s">
        <v>575</v>
      </c>
    </row>
    <row r="356" spans="1:65" s="2" customFormat="1" ht="19.2">
      <c r="A356" s="34"/>
      <c r="B356" s="35"/>
      <c r="C356" s="36"/>
      <c r="D356" s="199" t="s">
        <v>137</v>
      </c>
      <c r="E356" s="36"/>
      <c r="F356" s="200" t="s">
        <v>576</v>
      </c>
      <c r="G356" s="36"/>
      <c r="H356" s="36"/>
      <c r="I356" s="104"/>
      <c r="J356" s="36"/>
      <c r="K356" s="36"/>
      <c r="L356" s="39"/>
      <c r="M356" s="201"/>
      <c r="N356" s="202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137</v>
      </c>
      <c r="AU356" s="17" t="s">
        <v>82</v>
      </c>
    </row>
    <row r="357" spans="1:65" s="13" customFormat="1" ht="10.199999999999999">
      <c r="B357" s="215"/>
      <c r="C357" s="216"/>
      <c r="D357" s="199" t="s">
        <v>169</v>
      </c>
      <c r="E357" s="217" t="s">
        <v>19</v>
      </c>
      <c r="F357" s="218" t="s">
        <v>577</v>
      </c>
      <c r="G357" s="216"/>
      <c r="H357" s="219">
        <v>40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169</v>
      </c>
      <c r="AU357" s="225" t="s">
        <v>82</v>
      </c>
      <c r="AV357" s="13" t="s">
        <v>85</v>
      </c>
      <c r="AW357" s="13" t="s">
        <v>35</v>
      </c>
      <c r="AX357" s="13" t="s">
        <v>82</v>
      </c>
      <c r="AY357" s="225" t="s">
        <v>127</v>
      </c>
    </row>
    <row r="358" spans="1:65" s="2" customFormat="1" ht="16.5" customHeight="1">
      <c r="A358" s="34"/>
      <c r="B358" s="35"/>
      <c r="C358" s="186" t="s">
        <v>578</v>
      </c>
      <c r="D358" s="186" t="s">
        <v>131</v>
      </c>
      <c r="E358" s="187" t="s">
        <v>579</v>
      </c>
      <c r="F358" s="188" t="s">
        <v>580</v>
      </c>
      <c r="G358" s="189" t="s">
        <v>554</v>
      </c>
      <c r="H358" s="190">
        <v>16</v>
      </c>
      <c r="I358" s="191"/>
      <c r="J358" s="192">
        <f>ROUND(I358*H358,2)</f>
        <v>0</v>
      </c>
      <c r="K358" s="188" t="s">
        <v>161</v>
      </c>
      <c r="L358" s="39"/>
      <c r="M358" s="193" t="s">
        <v>19</v>
      </c>
      <c r="N358" s="194" t="s">
        <v>45</v>
      </c>
      <c r="O358" s="64"/>
      <c r="P358" s="195">
        <f>O358*H358</f>
        <v>0</v>
      </c>
      <c r="Q358" s="195">
        <v>0</v>
      </c>
      <c r="R358" s="195">
        <f>Q358*H358</f>
        <v>0</v>
      </c>
      <c r="S358" s="195">
        <v>0</v>
      </c>
      <c r="T358" s="196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7" t="s">
        <v>324</v>
      </c>
      <c r="AT358" s="197" t="s">
        <v>131</v>
      </c>
      <c r="AU358" s="197" t="s">
        <v>82</v>
      </c>
      <c r="AY358" s="17" t="s">
        <v>127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17" t="s">
        <v>82</v>
      </c>
      <c r="BK358" s="198">
        <f>ROUND(I358*H358,2)</f>
        <v>0</v>
      </c>
      <c r="BL358" s="17" t="s">
        <v>324</v>
      </c>
      <c r="BM358" s="197" t="s">
        <v>581</v>
      </c>
    </row>
    <row r="359" spans="1:65" s="2" customFormat="1" ht="19.2">
      <c r="A359" s="34"/>
      <c r="B359" s="35"/>
      <c r="C359" s="36"/>
      <c r="D359" s="199" t="s">
        <v>137</v>
      </c>
      <c r="E359" s="36"/>
      <c r="F359" s="200" t="s">
        <v>582</v>
      </c>
      <c r="G359" s="36"/>
      <c r="H359" s="36"/>
      <c r="I359" s="104"/>
      <c r="J359" s="36"/>
      <c r="K359" s="36"/>
      <c r="L359" s="39"/>
      <c r="M359" s="201"/>
      <c r="N359" s="202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137</v>
      </c>
      <c r="AU359" s="17" t="s">
        <v>82</v>
      </c>
    </row>
    <row r="360" spans="1:65" s="13" customFormat="1" ht="20.399999999999999">
      <c r="B360" s="215"/>
      <c r="C360" s="216"/>
      <c r="D360" s="199" t="s">
        <v>169</v>
      </c>
      <c r="E360" s="217" t="s">
        <v>19</v>
      </c>
      <c r="F360" s="218" t="s">
        <v>583</v>
      </c>
      <c r="G360" s="216"/>
      <c r="H360" s="219">
        <v>16</v>
      </c>
      <c r="I360" s="220"/>
      <c r="J360" s="216"/>
      <c r="K360" s="216"/>
      <c r="L360" s="221"/>
      <c r="M360" s="222"/>
      <c r="N360" s="223"/>
      <c r="O360" s="223"/>
      <c r="P360" s="223"/>
      <c r="Q360" s="223"/>
      <c r="R360" s="223"/>
      <c r="S360" s="223"/>
      <c r="T360" s="224"/>
      <c r="AT360" s="225" t="s">
        <v>169</v>
      </c>
      <c r="AU360" s="225" t="s">
        <v>82</v>
      </c>
      <c r="AV360" s="13" t="s">
        <v>85</v>
      </c>
      <c r="AW360" s="13" t="s">
        <v>35</v>
      </c>
      <c r="AX360" s="13" t="s">
        <v>82</v>
      </c>
      <c r="AY360" s="225" t="s">
        <v>127</v>
      </c>
    </row>
    <row r="361" spans="1:65" s="12" customFormat="1" ht="25.95" customHeight="1">
      <c r="B361" s="170"/>
      <c r="C361" s="171"/>
      <c r="D361" s="172" t="s">
        <v>73</v>
      </c>
      <c r="E361" s="173" t="s">
        <v>584</v>
      </c>
      <c r="F361" s="173" t="s">
        <v>585</v>
      </c>
      <c r="G361" s="171"/>
      <c r="H361" s="171"/>
      <c r="I361" s="174"/>
      <c r="J361" s="175">
        <f>BK361</f>
        <v>0</v>
      </c>
      <c r="K361" s="171"/>
      <c r="L361" s="176"/>
      <c r="M361" s="177"/>
      <c r="N361" s="178"/>
      <c r="O361" s="178"/>
      <c r="P361" s="179">
        <f>P362</f>
        <v>0</v>
      </c>
      <c r="Q361" s="178"/>
      <c r="R361" s="179">
        <f>R362</f>
        <v>0</v>
      </c>
      <c r="S361" s="178"/>
      <c r="T361" s="180">
        <f>T362</f>
        <v>0</v>
      </c>
      <c r="AR361" s="181" t="s">
        <v>176</v>
      </c>
      <c r="AT361" s="182" t="s">
        <v>73</v>
      </c>
      <c r="AU361" s="182" t="s">
        <v>74</v>
      </c>
      <c r="AY361" s="181" t="s">
        <v>127</v>
      </c>
      <c r="BK361" s="183">
        <f>BK362</f>
        <v>0</v>
      </c>
    </row>
    <row r="362" spans="1:65" s="12" customFormat="1" ht="22.8" customHeight="1">
      <c r="B362" s="170"/>
      <c r="C362" s="171"/>
      <c r="D362" s="172" t="s">
        <v>73</v>
      </c>
      <c r="E362" s="184" t="s">
        <v>586</v>
      </c>
      <c r="F362" s="184" t="s">
        <v>587</v>
      </c>
      <c r="G362" s="171"/>
      <c r="H362" s="171"/>
      <c r="I362" s="174"/>
      <c r="J362" s="185">
        <f>BK362</f>
        <v>0</v>
      </c>
      <c r="K362" s="171"/>
      <c r="L362" s="176"/>
      <c r="M362" s="177"/>
      <c r="N362" s="178"/>
      <c r="O362" s="178"/>
      <c r="P362" s="179">
        <f>P363+SUM(P364:P373)+P388</f>
        <v>0</v>
      </c>
      <c r="Q362" s="178"/>
      <c r="R362" s="179">
        <f>R363+SUM(R364:R373)+R388</f>
        <v>0</v>
      </c>
      <c r="S362" s="178"/>
      <c r="T362" s="180">
        <f>T363+SUM(T364:T373)+T388</f>
        <v>0</v>
      </c>
      <c r="AR362" s="181" t="s">
        <v>176</v>
      </c>
      <c r="AT362" s="182" t="s">
        <v>73</v>
      </c>
      <c r="AU362" s="182" t="s">
        <v>82</v>
      </c>
      <c r="AY362" s="181" t="s">
        <v>127</v>
      </c>
      <c r="BK362" s="183">
        <f>BK363+SUM(BK364:BK373)+BK388</f>
        <v>0</v>
      </c>
    </row>
    <row r="363" spans="1:65" s="2" customFormat="1" ht="16.5" customHeight="1">
      <c r="A363" s="34"/>
      <c r="B363" s="35"/>
      <c r="C363" s="186" t="s">
        <v>588</v>
      </c>
      <c r="D363" s="186" t="s">
        <v>131</v>
      </c>
      <c r="E363" s="187" t="s">
        <v>589</v>
      </c>
      <c r="F363" s="188" t="s">
        <v>590</v>
      </c>
      <c r="G363" s="189" t="s">
        <v>591</v>
      </c>
      <c r="H363" s="190">
        <v>1</v>
      </c>
      <c r="I363" s="191"/>
      <c r="J363" s="192">
        <f>ROUND(I363*H363,2)</f>
        <v>0</v>
      </c>
      <c r="K363" s="188" t="s">
        <v>161</v>
      </c>
      <c r="L363" s="39"/>
      <c r="M363" s="193" t="s">
        <v>19</v>
      </c>
      <c r="N363" s="194" t="s">
        <v>45</v>
      </c>
      <c r="O363" s="64"/>
      <c r="P363" s="195">
        <f>O363*H363</f>
        <v>0</v>
      </c>
      <c r="Q363" s="195">
        <v>0</v>
      </c>
      <c r="R363" s="195">
        <f>Q363*H363</f>
        <v>0</v>
      </c>
      <c r="S363" s="195">
        <v>0</v>
      </c>
      <c r="T363" s="196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7" t="s">
        <v>592</v>
      </c>
      <c r="AT363" s="197" t="s">
        <v>131</v>
      </c>
      <c r="AU363" s="197" t="s">
        <v>85</v>
      </c>
      <c r="AY363" s="17" t="s">
        <v>127</v>
      </c>
      <c r="BE363" s="198">
        <f>IF(N363="základní",J363,0)</f>
        <v>0</v>
      </c>
      <c r="BF363" s="198">
        <f>IF(N363="snížená",J363,0)</f>
        <v>0</v>
      </c>
      <c r="BG363" s="198">
        <f>IF(N363="zákl. přenesená",J363,0)</f>
        <v>0</v>
      </c>
      <c r="BH363" s="198">
        <f>IF(N363="sníž. přenesená",J363,0)</f>
        <v>0</v>
      </c>
      <c r="BI363" s="198">
        <f>IF(N363="nulová",J363,0)</f>
        <v>0</v>
      </c>
      <c r="BJ363" s="17" t="s">
        <v>82</v>
      </c>
      <c r="BK363" s="198">
        <f>ROUND(I363*H363,2)</f>
        <v>0</v>
      </c>
      <c r="BL363" s="17" t="s">
        <v>592</v>
      </c>
      <c r="BM363" s="197" t="s">
        <v>593</v>
      </c>
    </row>
    <row r="364" spans="1:65" s="2" customFormat="1" ht="10.199999999999999">
      <c r="A364" s="34"/>
      <c r="B364" s="35"/>
      <c r="C364" s="36"/>
      <c r="D364" s="199" t="s">
        <v>137</v>
      </c>
      <c r="E364" s="36"/>
      <c r="F364" s="200" t="s">
        <v>590</v>
      </c>
      <c r="G364" s="36"/>
      <c r="H364" s="36"/>
      <c r="I364" s="104"/>
      <c r="J364" s="36"/>
      <c r="K364" s="36"/>
      <c r="L364" s="39"/>
      <c r="M364" s="201"/>
      <c r="N364" s="202"/>
      <c r="O364" s="64"/>
      <c r="P364" s="64"/>
      <c r="Q364" s="64"/>
      <c r="R364" s="64"/>
      <c r="S364" s="64"/>
      <c r="T364" s="65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137</v>
      </c>
      <c r="AU364" s="17" t="s">
        <v>85</v>
      </c>
    </row>
    <row r="365" spans="1:65" s="2" customFormat="1" ht="19.2">
      <c r="A365" s="34"/>
      <c r="B365" s="35"/>
      <c r="C365" s="36"/>
      <c r="D365" s="199" t="s">
        <v>146</v>
      </c>
      <c r="E365" s="36"/>
      <c r="F365" s="204" t="s">
        <v>594</v>
      </c>
      <c r="G365" s="36"/>
      <c r="H365" s="36"/>
      <c r="I365" s="104"/>
      <c r="J365" s="36"/>
      <c r="K365" s="36"/>
      <c r="L365" s="39"/>
      <c r="M365" s="201"/>
      <c r="N365" s="202"/>
      <c r="O365" s="64"/>
      <c r="P365" s="64"/>
      <c r="Q365" s="64"/>
      <c r="R365" s="64"/>
      <c r="S365" s="64"/>
      <c r="T365" s="65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146</v>
      </c>
      <c r="AU365" s="17" t="s">
        <v>85</v>
      </c>
    </row>
    <row r="366" spans="1:65" s="2" customFormat="1" ht="16.5" customHeight="1">
      <c r="A366" s="34"/>
      <c r="B366" s="35"/>
      <c r="C366" s="186" t="s">
        <v>595</v>
      </c>
      <c r="D366" s="186" t="s">
        <v>131</v>
      </c>
      <c r="E366" s="187" t="s">
        <v>596</v>
      </c>
      <c r="F366" s="188" t="s">
        <v>597</v>
      </c>
      <c r="G366" s="189" t="s">
        <v>591</v>
      </c>
      <c r="H366" s="190">
        <v>1</v>
      </c>
      <c r="I366" s="191"/>
      <c r="J366" s="192">
        <f>ROUND(I366*H366,2)</f>
        <v>0</v>
      </c>
      <c r="K366" s="188" t="s">
        <v>161</v>
      </c>
      <c r="L366" s="39"/>
      <c r="M366" s="193" t="s">
        <v>19</v>
      </c>
      <c r="N366" s="194" t="s">
        <v>45</v>
      </c>
      <c r="O366" s="64"/>
      <c r="P366" s="195">
        <f>O366*H366</f>
        <v>0</v>
      </c>
      <c r="Q366" s="195">
        <v>0</v>
      </c>
      <c r="R366" s="195">
        <f>Q366*H366</f>
        <v>0</v>
      </c>
      <c r="S366" s="195">
        <v>0</v>
      </c>
      <c r="T366" s="19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7" t="s">
        <v>592</v>
      </c>
      <c r="AT366" s="197" t="s">
        <v>131</v>
      </c>
      <c r="AU366" s="197" t="s">
        <v>85</v>
      </c>
      <c r="AY366" s="17" t="s">
        <v>127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17" t="s">
        <v>82</v>
      </c>
      <c r="BK366" s="198">
        <f>ROUND(I366*H366,2)</f>
        <v>0</v>
      </c>
      <c r="BL366" s="17" t="s">
        <v>592</v>
      </c>
      <c r="BM366" s="197" t="s">
        <v>598</v>
      </c>
    </row>
    <row r="367" spans="1:65" s="2" customFormat="1" ht="10.199999999999999">
      <c r="A367" s="34"/>
      <c r="B367" s="35"/>
      <c r="C367" s="36"/>
      <c r="D367" s="199" t="s">
        <v>137</v>
      </c>
      <c r="E367" s="36"/>
      <c r="F367" s="200" t="s">
        <v>597</v>
      </c>
      <c r="G367" s="36"/>
      <c r="H367" s="36"/>
      <c r="I367" s="104"/>
      <c r="J367" s="36"/>
      <c r="K367" s="36"/>
      <c r="L367" s="39"/>
      <c r="M367" s="201"/>
      <c r="N367" s="202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137</v>
      </c>
      <c r="AU367" s="17" t="s">
        <v>85</v>
      </c>
    </row>
    <row r="368" spans="1:65" s="2" customFormat="1" ht="19.2">
      <c r="A368" s="34"/>
      <c r="B368" s="35"/>
      <c r="C368" s="36"/>
      <c r="D368" s="199" t="s">
        <v>146</v>
      </c>
      <c r="E368" s="36"/>
      <c r="F368" s="204" t="s">
        <v>599</v>
      </c>
      <c r="G368" s="36"/>
      <c r="H368" s="36"/>
      <c r="I368" s="104"/>
      <c r="J368" s="36"/>
      <c r="K368" s="36"/>
      <c r="L368" s="39"/>
      <c r="M368" s="201"/>
      <c r="N368" s="202"/>
      <c r="O368" s="64"/>
      <c r="P368" s="64"/>
      <c r="Q368" s="64"/>
      <c r="R368" s="64"/>
      <c r="S368" s="64"/>
      <c r="T368" s="65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146</v>
      </c>
      <c r="AU368" s="17" t="s">
        <v>85</v>
      </c>
    </row>
    <row r="369" spans="1:65" s="2" customFormat="1" ht="16.5" customHeight="1">
      <c r="A369" s="34"/>
      <c r="B369" s="35"/>
      <c r="C369" s="186" t="s">
        <v>167</v>
      </c>
      <c r="D369" s="186" t="s">
        <v>131</v>
      </c>
      <c r="E369" s="187" t="s">
        <v>600</v>
      </c>
      <c r="F369" s="188" t="s">
        <v>601</v>
      </c>
      <c r="G369" s="189" t="s">
        <v>591</v>
      </c>
      <c r="H369" s="190">
        <v>1</v>
      </c>
      <c r="I369" s="191"/>
      <c r="J369" s="192">
        <f>ROUND(I369*H369,2)</f>
        <v>0</v>
      </c>
      <c r="K369" s="188" t="s">
        <v>161</v>
      </c>
      <c r="L369" s="39"/>
      <c r="M369" s="193" t="s">
        <v>19</v>
      </c>
      <c r="N369" s="194" t="s">
        <v>45</v>
      </c>
      <c r="O369" s="64"/>
      <c r="P369" s="195">
        <f>O369*H369</f>
        <v>0</v>
      </c>
      <c r="Q369" s="195">
        <v>0</v>
      </c>
      <c r="R369" s="195">
        <f>Q369*H369</f>
        <v>0</v>
      </c>
      <c r="S369" s="195">
        <v>0</v>
      </c>
      <c r="T369" s="196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7" t="s">
        <v>592</v>
      </c>
      <c r="AT369" s="197" t="s">
        <v>131</v>
      </c>
      <c r="AU369" s="197" t="s">
        <v>85</v>
      </c>
      <c r="AY369" s="17" t="s">
        <v>127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17" t="s">
        <v>82</v>
      </c>
      <c r="BK369" s="198">
        <f>ROUND(I369*H369,2)</f>
        <v>0</v>
      </c>
      <c r="BL369" s="17" t="s">
        <v>592</v>
      </c>
      <c r="BM369" s="197" t="s">
        <v>602</v>
      </c>
    </row>
    <row r="370" spans="1:65" s="2" customFormat="1" ht="10.199999999999999">
      <c r="A370" s="34"/>
      <c r="B370" s="35"/>
      <c r="C370" s="36"/>
      <c r="D370" s="199" t="s">
        <v>137</v>
      </c>
      <c r="E370" s="36"/>
      <c r="F370" s="200" t="s">
        <v>601</v>
      </c>
      <c r="G370" s="36"/>
      <c r="H370" s="36"/>
      <c r="I370" s="104"/>
      <c r="J370" s="36"/>
      <c r="K370" s="36"/>
      <c r="L370" s="39"/>
      <c r="M370" s="201"/>
      <c r="N370" s="202"/>
      <c r="O370" s="64"/>
      <c r="P370" s="64"/>
      <c r="Q370" s="64"/>
      <c r="R370" s="64"/>
      <c r="S370" s="64"/>
      <c r="T370" s="65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137</v>
      </c>
      <c r="AU370" s="17" t="s">
        <v>85</v>
      </c>
    </row>
    <row r="371" spans="1:65" s="2" customFormat="1" ht="19.2">
      <c r="A371" s="34"/>
      <c r="B371" s="35"/>
      <c r="C371" s="36"/>
      <c r="D371" s="199" t="s">
        <v>146</v>
      </c>
      <c r="E371" s="36"/>
      <c r="F371" s="204" t="s">
        <v>603</v>
      </c>
      <c r="G371" s="36"/>
      <c r="H371" s="36"/>
      <c r="I371" s="104"/>
      <c r="J371" s="36"/>
      <c r="K371" s="36"/>
      <c r="L371" s="39"/>
      <c r="M371" s="201"/>
      <c r="N371" s="202"/>
      <c r="O371" s="64"/>
      <c r="P371" s="64"/>
      <c r="Q371" s="64"/>
      <c r="R371" s="64"/>
      <c r="S371" s="64"/>
      <c r="T371" s="65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146</v>
      </c>
      <c r="AU371" s="17" t="s">
        <v>85</v>
      </c>
    </row>
    <row r="372" spans="1:65" s="12" customFormat="1" ht="20.85" customHeight="1">
      <c r="B372" s="170"/>
      <c r="C372" s="171"/>
      <c r="D372" s="172" t="s">
        <v>73</v>
      </c>
      <c r="E372" s="184" t="s">
        <v>604</v>
      </c>
      <c r="F372" s="184" t="s">
        <v>107</v>
      </c>
      <c r="G372" s="171"/>
      <c r="H372" s="171"/>
      <c r="I372" s="174"/>
      <c r="J372" s="185">
        <f>BK372</f>
        <v>0</v>
      </c>
      <c r="K372" s="171"/>
      <c r="L372" s="176"/>
      <c r="M372" s="177"/>
      <c r="N372" s="178"/>
      <c r="O372" s="178"/>
      <c r="P372" s="179">
        <v>0</v>
      </c>
      <c r="Q372" s="178"/>
      <c r="R372" s="179">
        <v>0</v>
      </c>
      <c r="S372" s="178"/>
      <c r="T372" s="180">
        <v>0</v>
      </c>
      <c r="AR372" s="181" t="s">
        <v>171</v>
      </c>
      <c r="AT372" s="182" t="s">
        <v>73</v>
      </c>
      <c r="AU372" s="182" t="s">
        <v>85</v>
      </c>
      <c r="AY372" s="181" t="s">
        <v>127</v>
      </c>
      <c r="BK372" s="183">
        <v>0</v>
      </c>
    </row>
    <row r="373" spans="1:65" s="12" customFormat="1" ht="20.85" customHeight="1">
      <c r="B373" s="170"/>
      <c r="C373" s="171"/>
      <c r="D373" s="172" t="s">
        <v>73</v>
      </c>
      <c r="E373" s="184" t="s">
        <v>74</v>
      </c>
      <c r="F373" s="184" t="s">
        <v>605</v>
      </c>
      <c r="G373" s="171"/>
      <c r="H373" s="171"/>
      <c r="I373" s="174"/>
      <c r="J373" s="185">
        <f>BK373</f>
        <v>0</v>
      </c>
      <c r="K373" s="171"/>
      <c r="L373" s="176"/>
      <c r="M373" s="177"/>
      <c r="N373" s="178"/>
      <c r="O373" s="178"/>
      <c r="P373" s="179">
        <f>SUM(P374:P387)</f>
        <v>0</v>
      </c>
      <c r="Q373" s="178"/>
      <c r="R373" s="179">
        <f>SUM(R374:R387)</f>
        <v>0</v>
      </c>
      <c r="S373" s="178"/>
      <c r="T373" s="180">
        <f>SUM(T374:T387)</f>
        <v>0</v>
      </c>
      <c r="AR373" s="181" t="s">
        <v>171</v>
      </c>
      <c r="AT373" s="182" t="s">
        <v>73</v>
      </c>
      <c r="AU373" s="182" t="s">
        <v>85</v>
      </c>
      <c r="AY373" s="181" t="s">
        <v>127</v>
      </c>
      <c r="BK373" s="183">
        <f>SUM(BK374:BK387)</f>
        <v>0</v>
      </c>
    </row>
    <row r="374" spans="1:65" s="2" customFormat="1" ht="16.5" customHeight="1">
      <c r="A374" s="34"/>
      <c r="B374" s="35"/>
      <c r="C374" s="186" t="s">
        <v>606</v>
      </c>
      <c r="D374" s="186" t="s">
        <v>131</v>
      </c>
      <c r="E374" s="187" t="s">
        <v>607</v>
      </c>
      <c r="F374" s="188" t="s">
        <v>608</v>
      </c>
      <c r="G374" s="189" t="s">
        <v>591</v>
      </c>
      <c r="H374" s="190">
        <v>1</v>
      </c>
      <c r="I374" s="191"/>
      <c r="J374" s="192">
        <f>ROUND(I374*H374,2)</f>
        <v>0</v>
      </c>
      <c r="K374" s="188" t="s">
        <v>19</v>
      </c>
      <c r="L374" s="39"/>
      <c r="M374" s="193" t="s">
        <v>19</v>
      </c>
      <c r="N374" s="194" t="s">
        <v>45</v>
      </c>
      <c r="O374" s="64"/>
      <c r="P374" s="195">
        <f>O374*H374</f>
        <v>0</v>
      </c>
      <c r="Q374" s="195">
        <v>0</v>
      </c>
      <c r="R374" s="195">
        <f>Q374*H374</f>
        <v>0</v>
      </c>
      <c r="S374" s="195">
        <v>0</v>
      </c>
      <c r="T374" s="196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7" t="s">
        <v>324</v>
      </c>
      <c r="AT374" s="197" t="s">
        <v>131</v>
      </c>
      <c r="AU374" s="197" t="s">
        <v>163</v>
      </c>
      <c r="AY374" s="17" t="s">
        <v>127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17" t="s">
        <v>82</v>
      </c>
      <c r="BK374" s="198">
        <f>ROUND(I374*H374,2)</f>
        <v>0</v>
      </c>
      <c r="BL374" s="17" t="s">
        <v>324</v>
      </c>
      <c r="BM374" s="197" t="s">
        <v>609</v>
      </c>
    </row>
    <row r="375" spans="1:65" s="2" customFormat="1" ht="10.199999999999999">
      <c r="A375" s="34"/>
      <c r="B375" s="35"/>
      <c r="C375" s="36"/>
      <c r="D375" s="199" t="s">
        <v>137</v>
      </c>
      <c r="E375" s="36"/>
      <c r="F375" s="200" t="s">
        <v>608</v>
      </c>
      <c r="G375" s="36"/>
      <c r="H375" s="36"/>
      <c r="I375" s="104"/>
      <c r="J375" s="36"/>
      <c r="K375" s="36"/>
      <c r="L375" s="39"/>
      <c r="M375" s="201"/>
      <c r="N375" s="202"/>
      <c r="O375" s="64"/>
      <c r="P375" s="64"/>
      <c r="Q375" s="64"/>
      <c r="R375" s="64"/>
      <c r="S375" s="64"/>
      <c r="T375" s="65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137</v>
      </c>
      <c r="AU375" s="17" t="s">
        <v>163</v>
      </c>
    </row>
    <row r="376" spans="1:65" s="2" customFormat="1" ht="28.8">
      <c r="A376" s="34"/>
      <c r="B376" s="35"/>
      <c r="C376" s="36"/>
      <c r="D376" s="199" t="s">
        <v>146</v>
      </c>
      <c r="E376" s="36"/>
      <c r="F376" s="204" t="s">
        <v>610</v>
      </c>
      <c r="G376" s="36"/>
      <c r="H376" s="36"/>
      <c r="I376" s="104"/>
      <c r="J376" s="36"/>
      <c r="K376" s="36"/>
      <c r="L376" s="39"/>
      <c r="M376" s="201"/>
      <c r="N376" s="202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146</v>
      </c>
      <c r="AU376" s="17" t="s">
        <v>163</v>
      </c>
    </row>
    <row r="377" spans="1:65" s="2" customFormat="1" ht="16.5" customHeight="1">
      <c r="A377" s="34"/>
      <c r="B377" s="35"/>
      <c r="C377" s="186" t="s">
        <v>611</v>
      </c>
      <c r="D377" s="186" t="s">
        <v>131</v>
      </c>
      <c r="E377" s="187" t="s">
        <v>612</v>
      </c>
      <c r="F377" s="188" t="s">
        <v>613</v>
      </c>
      <c r="G377" s="189" t="s">
        <v>591</v>
      </c>
      <c r="H377" s="190">
        <v>1</v>
      </c>
      <c r="I377" s="191"/>
      <c r="J377" s="192">
        <f>ROUND(I377*H377,2)</f>
        <v>0</v>
      </c>
      <c r="K377" s="188" t="s">
        <v>19</v>
      </c>
      <c r="L377" s="39"/>
      <c r="M377" s="193" t="s">
        <v>19</v>
      </c>
      <c r="N377" s="194" t="s">
        <v>45</v>
      </c>
      <c r="O377" s="64"/>
      <c r="P377" s="195">
        <f>O377*H377</f>
        <v>0</v>
      </c>
      <c r="Q377" s="195">
        <v>0</v>
      </c>
      <c r="R377" s="195">
        <f>Q377*H377</f>
        <v>0</v>
      </c>
      <c r="S377" s="195">
        <v>0</v>
      </c>
      <c r="T377" s="19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7" t="s">
        <v>324</v>
      </c>
      <c r="AT377" s="197" t="s">
        <v>131</v>
      </c>
      <c r="AU377" s="197" t="s">
        <v>163</v>
      </c>
      <c r="AY377" s="17" t="s">
        <v>127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17" t="s">
        <v>82</v>
      </c>
      <c r="BK377" s="198">
        <f>ROUND(I377*H377,2)</f>
        <v>0</v>
      </c>
      <c r="BL377" s="17" t="s">
        <v>324</v>
      </c>
      <c r="BM377" s="197" t="s">
        <v>614</v>
      </c>
    </row>
    <row r="378" spans="1:65" s="2" customFormat="1" ht="10.199999999999999">
      <c r="A378" s="34"/>
      <c r="B378" s="35"/>
      <c r="C378" s="36"/>
      <c r="D378" s="199" t="s">
        <v>137</v>
      </c>
      <c r="E378" s="36"/>
      <c r="F378" s="200" t="s">
        <v>613</v>
      </c>
      <c r="G378" s="36"/>
      <c r="H378" s="36"/>
      <c r="I378" s="104"/>
      <c r="J378" s="36"/>
      <c r="K378" s="36"/>
      <c r="L378" s="39"/>
      <c r="M378" s="201"/>
      <c r="N378" s="202"/>
      <c r="O378" s="64"/>
      <c r="P378" s="64"/>
      <c r="Q378" s="64"/>
      <c r="R378" s="64"/>
      <c r="S378" s="64"/>
      <c r="T378" s="65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137</v>
      </c>
      <c r="AU378" s="17" t="s">
        <v>163</v>
      </c>
    </row>
    <row r="379" spans="1:65" s="2" customFormat="1" ht="28.8">
      <c r="A379" s="34"/>
      <c r="B379" s="35"/>
      <c r="C379" s="36"/>
      <c r="D379" s="199" t="s">
        <v>146</v>
      </c>
      <c r="E379" s="36"/>
      <c r="F379" s="204" t="s">
        <v>615</v>
      </c>
      <c r="G379" s="36"/>
      <c r="H379" s="36"/>
      <c r="I379" s="104"/>
      <c r="J379" s="36"/>
      <c r="K379" s="36"/>
      <c r="L379" s="39"/>
      <c r="M379" s="201"/>
      <c r="N379" s="202"/>
      <c r="O379" s="64"/>
      <c r="P379" s="64"/>
      <c r="Q379" s="64"/>
      <c r="R379" s="64"/>
      <c r="S379" s="64"/>
      <c r="T379" s="65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146</v>
      </c>
      <c r="AU379" s="17" t="s">
        <v>163</v>
      </c>
    </row>
    <row r="380" spans="1:65" s="2" customFormat="1" ht="16.5" customHeight="1">
      <c r="A380" s="34"/>
      <c r="B380" s="35"/>
      <c r="C380" s="186" t="s">
        <v>616</v>
      </c>
      <c r="D380" s="186" t="s">
        <v>131</v>
      </c>
      <c r="E380" s="187" t="s">
        <v>617</v>
      </c>
      <c r="F380" s="188" t="s">
        <v>618</v>
      </c>
      <c r="G380" s="189" t="s">
        <v>591</v>
      </c>
      <c r="H380" s="190">
        <v>1</v>
      </c>
      <c r="I380" s="191"/>
      <c r="J380" s="192">
        <f>ROUND(I380*H380,2)</f>
        <v>0</v>
      </c>
      <c r="K380" s="188" t="s">
        <v>19</v>
      </c>
      <c r="L380" s="39"/>
      <c r="M380" s="193" t="s">
        <v>19</v>
      </c>
      <c r="N380" s="194" t="s">
        <v>45</v>
      </c>
      <c r="O380" s="64"/>
      <c r="P380" s="195">
        <f>O380*H380</f>
        <v>0</v>
      </c>
      <c r="Q380" s="195">
        <v>0</v>
      </c>
      <c r="R380" s="195">
        <f>Q380*H380</f>
        <v>0</v>
      </c>
      <c r="S380" s="195">
        <v>0</v>
      </c>
      <c r="T380" s="196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7" t="s">
        <v>324</v>
      </c>
      <c r="AT380" s="197" t="s">
        <v>131</v>
      </c>
      <c r="AU380" s="197" t="s">
        <v>163</v>
      </c>
      <c r="AY380" s="17" t="s">
        <v>127</v>
      </c>
      <c r="BE380" s="198">
        <f>IF(N380="základní",J380,0)</f>
        <v>0</v>
      </c>
      <c r="BF380" s="198">
        <f>IF(N380="snížená",J380,0)</f>
        <v>0</v>
      </c>
      <c r="BG380" s="198">
        <f>IF(N380="zákl. přenesená",J380,0)</f>
        <v>0</v>
      </c>
      <c r="BH380" s="198">
        <f>IF(N380="sníž. přenesená",J380,0)</f>
        <v>0</v>
      </c>
      <c r="BI380" s="198">
        <f>IF(N380="nulová",J380,0)</f>
        <v>0</v>
      </c>
      <c r="BJ380" s="17" t="s">
        <v>82</v>
      </c>
      <c r="BK380" s="198">
        <f>ROUND(I380*H380,2)</f>
        <v>0</v>
      </c>
      <c r="BL380" s="17" t="s">
        <v>324</v>
      </c>
      <c r="BM380" s="197" t="s">
        <v>619</v>
      </c>
    </row>
    <row r="381" spans="1:65" s="2" customFormat="1" ht="10.199999999999999">
      <c r="A381" s="34"/>
      <c r="B381" s="35"/>
      <c r="C381" s="36"/>
      <c r="D381" s="199" t="s">
        <v>137</v>
      </c>
      <c r="E381" s="36"/>
      <c r="F381" s="200" t="s">
        <v>618</v>
      </c>
      <c r="G381" s="36"/>
      <c r="H381" s="36"/>
      <c r="I381" s="104"/>
      <c r="J381" s="36"/>
      <c r="K381" s="36"/>
      <c r="L381" s="39"/>
      <c r="M381" s="201"/>
      <c r="N381" s="202"/>
      <c r="O381" s="64"/>
      <c r="P381" s="64"/>
      <c r="Q381" s="64"/>
      <c r="R381" s="64"/>
      <c r="S381" s="64"/>
      <c r="T381" s="65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137</v>
      </c>
      <c r="AU381" s="17" t="s">
        <v>163</v>
      </c>
    </row>
    <row r="382" spans="1:65" s="2" customFormat="1" ht="57.6">
      <c r="A382" s="34"/>
      <c r="B382" s="35"/>
      <c r="C382" s="36"/>
      <c r="D382" s="199" t="s">
        <v>146</v>
      </c>
      <c r="E382" s="36"/>
      <c r="F382" s="204" t="s">
        <v>620</v>
      </c>
      <c r="G382" s="36"/>
      <c r="H382" s="36"/>
      <c r="I382" s="104"/>
      <c r="J382" s="36"/>
      <c r="K382" s="36"/>
      <c r="L382" s="39"/>
      <c r="M382" s="201"/>
      <c r="N382" s="202"/>
      <c r="O382" s="64"/>
      <c r="P382" s="64"/>
      <c r="Q382" s="64"/>
      <c r="R382" s="64"/>
      <c r="S382" s="64"/>
      <c r="T382" s="65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146</v>
      </c>
      <c r="AU382" s="17" t="s">
        <v>163</v>
      </c>
    </row>
    <row r="383" spans="1:65" s="2" customFormat="1" ht="16.5" customHeight="1">
      <c r="A383" s="34"/>
      <c r="B383" s="35"/>
      <c r="C383" s="186" t="s">
        <v>621</v>
      </c>
      <c r="D383" s="186" t="s">
        <v>131</v>
      </c>
      <c r="E383" s="187" t="s">
        <v>622</v>
      </c>
      <c r="F383" s="188" t="s">
        <v>623</v>
      </c>
      <c r="G383" s="189" t="s">
        <v>591</v>
      </c>
      <c r="H383" s="190">
        <v>1</v>
      </c>
      <c r="I383" s="191"/>
      <c r="J383" s="192">
        <f>ROUND(I383*H383,2)</f>
        <v>0</v>
      </c>
      <c r="K383" s="188" t="s">
        <v>19</v>
      </c>
      <c r="L383" s="39"/>
      <c r="M383" s="193" t="s">
        <v>19</v>
      </c>
      <c r="N383" s="194" t="s">
        <v>45</v>
      </c>
      <c r="O383" s="64"/>
      <c r="P383" s="195">
        <f>O383*H383</f>
        <v>0</v>
      </c>
      <c r="Q383" s="195">
        <v>0</v>
      </c>
      <c r="R383" s="195">
        <f>Q383*H383</f>
        <v>0</v>
      </c>
      <c r="S383" s="195">
        <v>0</v>
      </c>
      <c r="T383" s="196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7" t="s">
        <v>324</v>
      </c>
      <c r="AT383" s="197" t="s">
        <v>131</v>
      </c>
      <c r="AU383" s="197" t="s">
        <v>163</v>
      </c>
      <c r="AY383" s="17" t="s">
        <v>127</v>
      </c>
      <c r="BE383" s="198">
        <f>IF(N383="základní",J383,0)</f>
        <v>0</v>
      </c>
      <c r="BF383" s="198">
        <f>IF(N383="snížená",J383,0)</f>
        <v>0</v>
      </c>
      <c r="BG383" s="198">
        <f>IF(N383="zákl. přenesená",J383,0)</f>
        <v>0</v>
      </c>
      <c r="BH383" s="198">
        <f>IF(N383="sníž. přenesená",J383,0)</f>
        <v>0</v>
      </c>
      <c r="BI383" s="198">
        <f>IF(N383="nulová",J383,0)</f>
        <v>0</v>
      </c>
      <c r="BJ383" s="17" t="s">
        <v>82</v>
      </c>
      <c r="BK383" s="198">
        <f>ROUND(I383*H383,2)</f>
        <v>0</v>
      </c>
      <c r="BL383" s="17" t="s">
        <v>324</v>
      </c>
      <c r="BM383" s="197" t="s">
        <v>624</v>
      </c>
    </row>
    <row r="384" spans="1:65" s="2" customFormat="1" ht="10.199999999999999">
      <c r="A384" s="34"/>
      <c r="B384" s="35"/>
      <c r="C384" s="36"/>
      <c r="D384" s="199" t="s">
        <v>137</v>
      </c>
      <c r="E384" s="36"/>
      <c r="F384" s="200" t="s">
        <v>623</v>
      </c>
      <c r="G384" s="36"/>
      <c r="H384" s="36"/>
      <c r="I384" s="104"/>
      <c r="J384" s="36"/>
      <c r="K384" s="36"/>
      <c r="L384" s="39"/>
      <c r="M384" s="201"/>
      <c r="N384" s="202"/>
      <c r="O384" s="64"/>
      <c r="P384" s="64"/>
      <c r="Q384" s="64"/>
      <c r="R384" s="64"/>
      <c r="S384" s="64"/>
      <c r="T384" s="65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137</v>
      </c>
      <c r="AU384" s="17" t="s">
        <v>163</v>
      </c>
    </row>
    <row r="385" spans="1:65" s="2" customFormat="1" ht="16.5" customHeight="1">
      <c r="A385" s="34"/>
      <c r="B385" s="35"/>
      <c r="C385" s="186" t="s">
        <v>625</v>
      </c>
      <c r="D385" s="186" t="s">
        <v>131</v>
      </c>
      <c r="E385" s="187" t="s">
        <v>626</v>
      </c>
      <c r="F385" s="188" t="s">
        <v>627</v>
      </c>
      <c r="G385" s="189" t="s">
        <v>591</v>
      </c>
      <c r="H385" s="190">
        <v>1</v>
      </c>
      <c r="I385" s="191"/>
      <c r="J385" s="192">
        <f>ROUND(I385*H385,2)</f>
        <v>0</v>
      </c>
      <c r="K385" s="188" t="s">
        <v>19</v>
      </c>
      <c r="L385" s="39"/>
      <c r="M385" s="193" t="s">
        <v>19</v>
      </c>
      <c r="N385" s="194" t="s">
        <v>45</v>
      </c>
      <c r="O385" s="64"/>
      <c r="P385" s="195">
        <f>O385*H385</f>
        <v>0</v>
      </c>
      <c r="Q385" s="195">
        <v>0</v>
      </c>
      <c r="R385" s="195">
        <f>Q385*H385</f>
        <v>0</v>
      </c>
      <c r="S385" s="195">
        <v>0</v>
      </c>
      <c r="T385" s="196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7" t="s">
        <v>324</v>
      </c>
      <c r="AT385" s="197" t="s">
        <v>131</v>
      </c>
      <c r="AU385" s="197" t="s">
        <v>163</v>
      </c>
      <c r="AY385" s="17" t="s">
        <v>127</v>
      </c>
      <c r="BE385" s="198">
        <f>IF(N385="základní",J385,0)</f>
        <v>0</v>
      </c>
      <c r="BF385" s="198">
        <f>IF(N385="snížená",J385,0)</f>
        <v>0</v>
      </c>
      <c r="BG385" s="198">
        <f>IF(N385="zákl. přenesená",J385,0)</f>
        <v>0</v>
      </c>
      <c r="BH385" s="198">
        <f>IF(N385="sníž. přenesená",J385,0)</f>
        <v>0</v>
      </c>
      <c r="BI385" s="198">
        <f>IF(N385="nulová",J385,0)</f>
        <v>0</v>
      </c>
      <c r="BJ385" s="17" t="s">
        <v>82</v>
      </c>
      <c r="BK385" s="198">
        <f>ROUND(I385*H385,2)</f>
        <v>0</v>
      </c>
      <c r="BL385" s="17" t="s">
        <v>324</v>
      </c>
      <c r="BM385" s="197" t="s">
        <v>628</v>
      </c>
    </row>
    <row r="386" spans="1:65" s="2" customFormat="1" ht="10.199999999999999">
      <c r="A386" s="34"/>
      <c r="B386" s="35"/>
      <c r="C386" s="36"/>
      <c r="D386" s="199" t="s">
        <v>137</v>
      </c>
      <c r="E386" s="36"/>
      <c r="F386" s="200" t="s">
        <v>627</v>
      </c>
      <c r="G386" s="36"/>
      <c r="H386" s="36"/>
      <c r="I386" s="104"/>
      <c r="J386" s="36"/>
      <c r="K386" s="36"/>
      <c r="L386" s="39"/>
      <c r="M386" s="201"/>
      <c r="N386" s="202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137</v>
      </c>
      <c r="AU386" s="17" t="s">
        <v>163</v>
      </c>
    </row>
    <row r="387" spans="1:65" s="2" customFormat="1" ht="28.8">
      <c r="A387" s="34"/>
      <c r="B387" s="35"/>
      <c r="C387" s="36"/>
      <c r="D387" s="199" t="s">
        <v>146</v>
      </c>
      <c r="E387" s="36"/>
      <c r="F387" s="204" t="s">
        <v>629</v>
      </c>
      <c r="G387" s="36"/>
      <c r="H387" s="36"/>
      <c r="I387" s="104"/>
      <c r="J387" s="36"/>
      <c r="K387" s="36"/>
      <c r="L387" s="39"/>
      <c r="M387" s="201"/>
      <c r="N387" s="202"/>
      <c r="O387" s="64"/>
      <c r="P387" s="64"/>
      <c r="Q387" s="64"/>
      <c r="R387" s="64"/>
      <c r="S387" s="64"/>
      <c r="T387" s="65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146</v>
      </c>
      <c r="AU387" s="17" t="s">
        <v>163</v>
      </c>
    </row>
    <row r="388" spans="1:65" s="12" customFormat="1" ht="20.85" customHeight="1">
      <c r="B388" s="170"/>
      <c r="C388" s="171"/>
      <c r="D388" s="172" t="s">
        <v>73</v>
      </c>
      <c r="E388" s="184" t="s">
        <v>630</v>
      </c>
      <c r="F388" s="184" t="s">
        <v>631</v>
      </c>
      <c r="G388" s="171"/>
      <c r="H388" s="171"/>
      <c r="I388" s="174"/>
      <c r="J388" s="185">
        <f>BK388</f>
        <v>0</v>
      </c>
      <c r="K388" s="171"/>
      <c r="L388" s="176"/>
      <c r="M388" s="177"/>
      <c r="N388" s="178"/>
      <c r="O388" s="178"/>
      <c r="P388" s="179">
        <f>SUM(P389:P391)</f>
        <v>0</v>
      </c>
      <c r="Q388" s="178"/>
      <c r="R388" s="179">
        <f>SUM(R389:R391)</f>
        <v>0</v>
      </c>
      <c r="S388" s="178"/>
      <c r="T388" s="180">
        <f>SUM(T389:T391)</f>
        <v>0</v>
      </c>
      <c r="AR388" s="181" t="s">
        <v>171</v>
      </c>
      <c r="AT388" s="182" t="s">
        <v>73</v>
      </c>
      <c r="AU388" s="182" t="s">
        <v>85</v>
      </c>
      <c r="AY388" s="181" t="s">
        <v>127</v>
      </c>
      <c r="BK388" s="183">
        <f>SUM(BK389:BK391)</f>
        <v>0</v>
      </c>
    </row>
    <row r="389" spans="1:65" s="2" customFormat="1" ht="16.5" customHeight="1">
      <c r="A389" s="34"/>
      <c r="B389" s="35"/>
      <c r="C389" s="186" t="s">
        <v>632</v>
      </c>
      <c r="D389" s="186" t="s">
        <v>131</v>
      </c>
      <c r="E389" s="187" t="s">
        <v>633</v>
      </c>
      <c r="F389" s="188" t="s">
        <v>634</v>
      </c>
      <c r="G389" s="189" t="s">
        <v>591</v>
      </c>
      <c r="H389" s="190">
        <v>1</v>
      </c>
      <c r="I389" s="191"/>
      <c r="J389" s="192">
        <f>ROUND(I389*H389,2)</f>
        <v>0</v>
      </c>
      <c r="K389" s="188" t="s">
        <v>19</v>
      </c>
      <c r="L389" s="39"/>
      <c r="M389" s="193" t="s">
        <v>19</v>
      </c>
      <c r="N389" s="194" t="s">
        <v>45</v>
      </c>
      <c r="O389" s="64"/>
      <c r="P389" s="195">
        <f>O389*H389</f>
        <v>0</v>
      </c>
      <c r="Q389" s="195">
        <v>0</v>
      </c>
      <c r="R389" s="195">
        <f>Q389*H389</f>
        <v>0</v>
      </c>
      <c r="S389" s="195">
        <v>0</v>
      </c>
      <c r="T389" s="196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7" t="s">
        <v>324</v>
      </c>
      <c r="AT389" s="197" t="s">
        <v>131</v>
      </c>
      <c r="AU389" s="197" t="s">
        <v>163</v>
      </c>
      <c r="AY389" s="17" t="s">
        <v>127</v>
      </c>
      <c r="BE389" s="198">
        <f>IF(N389="základní",J389,0)</f>
        <v>0</v>
      </c>
      <c r="BF389" s="198">
        <f>IF(N389="snížená",J389,0)</f>
        <v>0</v>
      </c>
      <c r="BG389" s="198">
        <f>IF(N389="zákl. přenesená",J389,0)</f>
        <v>0</v>
      </c>
      <c r="BH389" s="198">
        <f>IF(N389="sníž. přenesená",J389,0)</f>
        <v>0</v>
      </c>
      <c r="BI389" s="198">
        <f>IF(N389="nulová",J389,0)</f>
        <v>0</v>
      </c>
      <c r="BJ389" s="17" t="s">
        <v>82</v>
      </c>
      <c r="BK389" s="198">
        <f>ROUND(I389*H389,2)</f>
        <v>0</v>
      </c>
      <c r="BL389" s="17" t="s">
        <v>324</v>
      </c>
      <c r="BM389" s="197" t="s">
        <v>635</v>
      </c>
    </row>
    <row r="390" spans="1:65" s="2" customFormat="1" ht="10.199999999999999">
      <c r="A390" s="34"/>
      <c r="B390" s="35"/>
      <c r="C390" s="36"/>
      <c r="D390" s="199" t="s">
        <v>137</v>
      </c>
      <c r="E390" s="36"/>
      <c r="F390" s="200" t="s">
        <v>634</v>
      </c>
      <c r="G390" s="36"/>
      <c r="H390" s="36"/>
      <c r="I390" s="104"/>
      <c r="J390" s="36"/>
      <c r="K390" s="36"/>
      <c r="L390" s="39"/>
      <c r="M390" s="201"/>
      <c r="N390" s="202"/>
      <c r="O390" s="64"/>
      <c r="P390" s="64"/>
      <c r="Q390" s="64"/>
      <c r="R390" s="64"/>
      <c r="S390" s="64"/>
      <c r="T390" s="65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137</v>
      </c>
      <c r="AU390" s="17" t="s">
        <v>163</v>
      </c>
    </row>
    <row r="391" spans="1:65" s="2" customFormat="1" ht="28.8">
      <c r="A391" s="34"/>
      <c r="B391" s="35"/>
      <c r="C391" s="36"/>
      <c r="D391" s="199" t="s">
        <v>146</v>
      </c>
      <c r="E391" s="36"/>
      <c r="F391" s="204" t="s">
        <v>636</v>
      </c>
      <c r="G391" s="36"/>
      <c r="H391" s="36"/>
      <c r="I391" s="104"/>
      <c r="J391" s="36"/>
      <c r="K391" s="36"/>
      <c r="L391" s="39"/>
      <c r="M391" s="237"/>
      <c r="N391" s="238"/>
      <c r="O391" s="239"/>
      <c r="P391" s="239"/>
      <c r="Q391" s="239"/>
      <c r="R391" s="239"/>
      <c r="S391" s="239"/>
      <c r="T391" s="240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146</v>
      </c>
      <c r="AU391" s="17" t="s">
        <v>163</v>
      </c>
    </row>
    <row r="392" spans="1:65" s="2" customFormat="1" ht="6.9" customHeight="1">
      <c r="A392" s="34"/>
      <c r="B392" s="47"/>
      <c r="C392" s="48"/>
      <c r="D392" s="48"/>
      <c r="E392" s="48"/>
      <c r="F392" s="48"/>
      <c r="G392" s="48"/>
      <c r="H392" s="48"/>
      <c r="I392" s="135"/>
      <c r="J392" s="48"/>
      <c r="K392" s="48"/>
      <c r="L392" s="39"/>
      <c r="M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</row>
  </sheetData>
  <sheetProtection algorithmName="SHA-512" hashValue="fjbIWEpaYbhx6Z/bq3a0VlR+AmMZeKbjRiOl22iCEEGkHbXl3R+J5i7VUFjeoD6HN4YvNjhAMSPQAQ/Z7DzcYw==" saltValue="l736k6dpgFecajWdIkEH5uJED+rPXEoCPfIOdEtGL8MHPwkwplkFPyY3r5wEqYZw7N3lWabrZitCLXgxRjixbQ==" spinCount="100000" sheet="1" objects="1" scenarios="1" formatColumns="0" formatRows="0" autoFilter="0"/>
  <autoFilter ref="C92:K391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1" customWidth="1"/>
    <col min="2" max="2" width="1.7109375" style="241" customWidth="1"/>
    <col min="3" max="4" width="5" style="241" customWidth="1"/>
    <col min="5" max="5" width="11.7109375" style="241" customWidth="1"/>
    <col min="6" max="6" width="9.140625" style="241" customWidth="1"/>
    <col min="7" max="7" width="5" style="241" customWidth="1"/>
    <col min="8" max="8" width="77.85546875" style="241" customWidth="1"/>
    <col min="9" max="10" width="20" style="241" customWidth="1"/>
    <col min="11" max="11" width="1.7109375" style="241" customWidth="1"/>
  </cols>
  <sheetData>
    <row r="1" spans="2:11" s="1" customFormat="1" ht="37.5" customHeight="1"/>
    <row r="2" spans="2:11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5" customFormat="1" ht="45" customHeight="1">
      <c r="B3" s="245"/>
      <c r="C3" s="370" t="s">
        <v>637</v>
      </c>
      <c r="D3" s="370"/>
      <c r="E3" s="370"/>
      <c r="F3" s="370"/>
      <c r="G3" s="370"/>
      <c r="H3" s="370"/>
      <c r="I3" s="370"/>
      <c r="J3" s="370"/>
      <c r="K3" s="246"/>
    </row>
    <row r="4" spans="2:11" s="1" customFormat="1" ht="25.5" customHeight="1">
      <c r="B4" s="247"/>
      <c r="C4" s="375" t="s">
        <v>638</v>
      </c>
      <c r="D4" s="375"/>
      <c r="E4" s="375"/>
      <c r="F4" s="375"/>
      <c r="G4" s="375"/>
      <c r="H4" s="375"/>
      <c r="I4" s="375"/>
      <c r="J4" s="375"/>
      <c r="K4" s="248"/>
    </row>
    <row r="5" spans="2:11" s="1" customFormat="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s="1" customFormat="1" ht="15" customHeight="1">
      <c r="B6" s="247"/>
      <c r="C6" s="374" t="s">
        <v>639</v>
      </c>
      <c r="D6" s="374"/>
      <c r="E6" s="374"/>
      <c r="F6" s="374"/>
      <c r="G6" s="374"/>
      <c r="H6" s="374"/>
      <c r="I6" s="374"/>
      <c r="J6" s="374"/>
      <c r="K6" s="248"/>
    </row>
    <row r="7" spans="2:11" s="1" customFormat="1" ht="15" customHeight="1">
      <c r="B7" s="251"/>
      <c r="C7" s="374" t="s">
        <v>640</v>
      </c>
      <c r="D7" s="374"/>
      <c r="E7" s="374"/>
      <c r="F7" s="374"/>
      <c r="G7" s="374"/>
      <c r="H7" s="374"/>
      <c r="I7" s="374"/>
      <c r="J7" s="374"/>
      <c r="K7" s="248"/>
    </row>
    <row r="8" spans="2:11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s="1" customFormat="1" ht="15" customHeight="1">
      <c r="B9" s="251"/>
      <c r="C9" s="374" t="s">
        <v>641</v>
      </c>
      <c r="D9" s="374"/>
      <c r="E9" s="374"/>
      <c r="F9" s="374"/>
      <c r="G9" s="374"/>
      <c r="H9" s="374"/>
      <c r="I9" s="374"/>
      <c r="J9" s="374"/>
      <c r="K9" s="248"/>
    </row>
    <row r="10" spans="2:11" s="1" customFormat="1" ht="15" customHeight="1">
      <c r="B10" s="251"/>
      <c r="C10" s="250"/>
      <c r="D10" s="374" t="s">
        <v>642</v>
      </c>
      <c r="E10" s="374"/>
      <c r="F10" s="374"/>
      <c r="G10" s="374"/>
      <c r="H10" s="374"/>
      <c r="I10" s="374"/>
      <c r="J10" s="374"/>
      <c r="K10" s="248"/>
    </row>
    <row r="11" spans="2:11" s="1" customFormat="1" ht="15" customHeight="1">
      <c r="B11" s="251"/>
      <c r="C11" s="252"/>
      <c r="D11" s="374" t="s">
        <v>643</v>
      </c>
      <c r="E11" s="374"/>
      <c r="F11" s="374"/>
      <c r="G11" s="374"/>
      <c r="H11" s="374"/>
      <c r="I11" s="374"/>
      <c r="J11" s="374"/>
      <c r="K11" s="248"/>
    </row>
    <row r="12" spans="2:11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pans="2:11" s="1" customFormat="1" ht="15" customHeight="1">
      <c r="B13" s="251"/>
      <c r="C13" s="252"/>
      <c r="D13" s="253" t="s">
        <v>644</v>
      </c>
      <c r="E13" s="250"/>
      <c r="F13" s="250"/>
      <c r="G13" s="250"/>
      <c r="H13" s="250"/>
      <c r="I13" s="250"/>
      <c r="J13" s="250"/>
      <c r="K13" s="248"/>
    </row>
    <row r="14" spans="2:11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pans="2:11" s="1" customFormat="1" ht="15" customHeight="1">
      <c r="B15" s="251"/>
      <c r="C15" s="252"/>
      <c r="D15" s="374" t="s">
        <v>645</v>
      </c>
      <c r="E15" s="374"/>
      <c r="F15" s="374"/>
      <c r="G15" s="374"/>
      <c r="H15" s="374"/>
      <c r="I15" s="374"/>
      <c r="J15" s="374"/>
      <c r="K15" s="248"/>
    </row>
    <row r="16" spans="2:11" s="1" customFormat="1" ht="15" customHeight="1">
      <c r="B16" s="251"/>
      <c r="C16" s="252"/>
      <c r="D16" s="374" t="s">
        <v>646</v>
      </c>
      <c r="E16" s="374"/>
      <c r="F16" s="374"/>
      <c r="G16" s="374"/>
      <c r="H16" s="374"/>
      <c r="I16" s="374"/>
      <c r="J16" s="374"/>
      <c r="K16" s="248"/>
    </row>
    <row r="17" spans="2:11" s="1" customFormat="1" ht="15" customHeight="1">
      <c r="B17" s="251"/>
      <c r="C17" s="252"/>
      <c r="D17" s="374" t="s">
        <v>647</v>
      </c>
      <c r="E17" s="374"/>
      <c r="F17" s="374"/>
      <c r="G17" s="374"/>
      <c r="H17" s="374"/>
      <c r="I17" s="374"/>
      <c r="J17" s="374"/>
      <c r="K17" s="248"/>
    </row>
    <row r="18" spans="2:11" s="1" customFormat="1" ht="15" customHeight="1">
      <c r="B18" s="251"/>
      <c r="C18" s="252"/>
      <c r="D18" s="252"/>
      <c r="E18" s="254" t="s">
        <v>81</v>
      </c>
      <c r="F18" s="374" t="s">
        <v>648</v>
      </c>
      <c r="G18" s="374"/>
      <c r="H18" s="374"/>
      <c r="I18" s="374"/>
      <c r="J18" s="374"/>
      <c r="K18" s="248"/>
    </row>
    <row r="19" spans="2:11" s="1" customFormat="1" ht="15" customHeight="1">
      <c r="B19" s="251"/>
      <c r="C19" s="252"/>
      <c r="D19" s="252"/>
      <c r="E19" s="254" t="s">
        <v>649</v>
      </c>
      <c r="F19" s="374" t="s">
        <v>650</v>
      </c>
      <c r="G19" s="374"/>
      <c r="H19" s="374"/>
      <c r="I19" s="374"/>
      <c r="J19" s="374"/>
      <c r="K19" s="248"/>
    </row>
    <row r="20" spans="2:11" s="1" customFormat="1" ht="15" customHeight="1">
      <c r="B20" s="251"/>
      <c r="C20" s="252"/>
      <c r="D20" s="252"/>
      <c r="E20" s="254" t="s">
        <v>651</v>
      </c>
      <c r="F20" s="374" t="s">
        <v>652</v>
      </c>
      <c r="G20" s="374"/>
      <c r="H20" s="374"/>
      <c r="I20" s="374"/>
      <c r="J20" s="374"/>
      <c r="K20" s="248"/>
    </row>
    <row r="21" spans="2:11" s="1" customFormat="1" ht="15" customHeight="1">
      <c r="B21" s="251"/>
      <c r="C21" s="252"/>
      <c r="D21" s="252"/>
      <c r="E21" s="254" t="s">
        <v>653</v>
      </c>
      <c r="F21" s="374" t="s">
        <v>654</v>
      </c>
      <c r="G21" s="374"/>
      <c r="H21" s="374"/>
      <c r="I21" s="374"/>
      <c r="J21" s="374"/>
      <c r="K21" s="248"/>
    </row>
    <row r="22" spans="2:11" s="1" customFormat="1" ht="15" customHeight="1">
      <c r="B22" s="251"/>
      <c r="C22" s="252"/>
      <c r="D22" s="252"/>
      <c r="E22" s="254" t="s">
        <v>655</v>
      </c>
      <c r="F22" s="374" t="s">
        <v>656</v>
      </c>
      <c r="G22" s="374"/>
      <c r="H22" s="374"/>
      <c r="I22" s="374"/>
      <c r="J22" s="374"/>
      <c r="K22" s="248"/>
    </row>
    <row r="23" spans="2:11" s="1" customFormat="1" ht="15" customHeight="1">
      <c r="B23" s="251"/>
      <c r="C23" s="252"/>
      <c r="D23" s="252"/>
      <c r="E23" s="254" t="s">
        <v>657</v>
      </c>
      <c r="F23" s="374" t="s">
        <v>658</v>
      </c>
      <c r="G23" s="374"/>
      <c r="H23" s="374"/>
      <c r="I23" s="374"/>
      <c r="J23" s="374"/>
      <c r="K23" s="248"/>
    </row>
    <row r="24" spans="2:11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pans="2:11" s="1" customFormat="1" ht="15" customHeight="1">
      <c r="B25" s="251"/>
      <c r="C25" s="374" t="s">
        <v>659</v>
      </c>
      <c r="D25" s="374"/>
      <c r="E25" s="374"/>
      <c r="F25" s="374"/>
      <c r="G25" s="374"/>
      <c r="H25" s="374"/>
      <c r="I25" s="374"/>
      <c r="J25" s="374"/>
      <c r="K25" s="248"/>
    </row>
    <row r="26" spans="2:11" s="1" customFormat="1" ht="15" customHeight="1">
      <c r="B26" s="251"/>
      <c r="C26" s="374" t="s">
        <v>660</v>
      </c>
      <c r="D26" s="374"/>
      <c r="E26" s="374"/>
      <c r="F26" s="374"/>
      <c r="G26" s="374"/>
      <c r="H26" s="374"/>
      <c r="I26" s="374"/>
      <c r="J26" s="374"/>
      <c r="K26" s="248"/>
    </row>
    <row r="27" spans="2:11" s="1" customFormat="1" ht="15" customHeight="1">
      <c r="B27" s="251"/>
      <c r="C27" s="250"/>
      <c r="D27" s="374" t="s">
        <v>661</v>
      </c>
      <c r="E27" s="374"/>
      <c r="F27" s="374"/>
      <c r="G27" s="374"/>
      <c r="H27" s="374"/>
      <c r="I27" s="374"/>
      <c r="J27" s="374"/>
      <c r="K27" s="248"/>
    </row>
    <row r="28" spans="2:11" s="1" customFormat="1" ht="15" customHeight="1">
      <c r="B28" s="251"/>
      <c r="C28" s="252"/>
      <c r="D28" s="374" t="s">
        <v>662</v>
      </c>
      <c r="E28" s="374"/>
      <c r="F28" s="374"/>
      <c r="G28" s="374"/>
      <c r="H28" s="374"/>
      <c r="I28" s="374"/>
      <c r="J28" s="374"/>
      <c r="K28" s="248"/>
    </row>
    <row r="29" spans="2:11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pans="2:11" s="1" customFormat="1" ht="15" customHeight="1">
      <c r="B30" s="251"/>
      <c r="C30" s="252"/>
      <c r="D30" s="374" t="s">
        <v>663</v>
      </c>
      <c r="E30" s="374"/>
      <c r="F30" s="374"/>
      <c r="G30" s="374"/>
      <c r="H30" s="374"/>
      <c r="I30" s="374"/>
      <c r="J30" s="374"/>
      <c r="K30" s="248"/>
    </row>
    <row r="31" spans="2:11" s="1" customFormat="1" ht="15" customHeight="1">
      <c r="B31" s="251"/>
      <c r="C31" s="252"/>
      <c r="D31" s="374" t="s">
        <v>664</v>
      </c>
      <c r="E31" s="374"/>
      <c r="F31" s="374"/>
      <c r="G31" s="374"/>
      <c r="H31" s="374"/>
      <c r="I31" s="374"/>
      <c r="J31" s="374"/>
      <c r="K31" s="248"/>
    </row>
    <row r="32" spans="2:11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pans="2:11" s="1" customFormat="1" ht="15" customHeight="1">
      <c r="B33" s="251"/>
      <c r="C33" s="252"/>
      <c r="D33" s="374" t="s">
        <v>665</v>
      </c>
      <c r="E33" s="374"/>
      <c r="F33" s="374"/>
      <c r="G33" s="374"/>
      <c r="H33" s="374"/>
      <c r="I33" s="374"/>
      <c r="J33" s="374"/>
      <c r="K33" s="248"/>
    </row>
    <row r="34" spans="2:11" s="1" customFormat="1" ht="15" customHeight="1">
      <c r="B34" s="251"/>
      <c r="C34" s="252"/>
      <c r="D34" s="374" t="s">
        <v>666</v>
      </c>
      <c r="E34" s="374"/>
      <c r="F34" s="374"/>
      <c r="G34" s="374"/>
      <c r="H34" s="374"/>
      <c r="I34" s="374"/>
      <c r="J34" s="374"/>
      <c r="K34" s="248"/>
    </row>
    <row r="35" spans="2:11" s="1" customFormat="1" ht="15" customHeight="1">
      <c r="B35" s="251"/>
      <c r="C35" s="252"/>
      <c r="D35" s="374" t="s">
        <v>667</v>
      </c>
      <c r="E35" s="374"/>
      <c r="F35" s="374"/>
      <c r="G35" s="374"/>
      <c r="H35" s="374"/>
      <c r="I35" s="374"/>
      <c r="J35" s="374"/>
      <c r="K35" s="248"/>
    </row>
    <row r="36" spans="2:11" s="1" customFormat="1" ht="15" customHeight="1">
      <c r="B36" s="251"/>
      <c r="C36" s="252"/>
      <c r="D36" s="250"/>
      <c r="E36" s="253" t="s">
        <v>113</v>
      </c>
      <c r="F36" s="250"/>
      <c r="G36" s="374" t="s">
        <v>668</v>
      </c>
      <c r="H36" s="374"/>
      <c r="I36" s="374"/>
      <c r="J36" s="374"/>
      <c r="K36" s="248"/>
    </row>
    <row r="37" spans="2:11" s="1" customFormat="1" ht="30.75" customHeight="1">
      <c r="B37" s="251"/>
      <c r="C37" s="252"/>
      <c r="D37" s="250"/>
      <c r="E37" s="253" t="s">
        <v>669</v>
      </c>
      <c r="F37" s="250"/>
      <c r="G37" s="374" t="s">
        <v>670</v>
      </c>
      <c r="H37" s="374"/>
      <c r="I37" s="374"/>
      <c r="J37" s="374"/>
      <c r="K37" s="248"/>
    </row>
    <row r="38" spans="2:11" s="1" customFormat="1" ht="15" customHeight="1">
      <c r="B38" s="251"/>
      <c r="C38" s="252"/>
      <c r="D38" s="250"/>
      <c r="E38" s="253" t="s">
        <v>55</v>
      </c>
      <c r="F38" s="250"/>
      <c r="G38" s="374" t="s">
        <v>671</v>
      </c>
      <c r="H38" s="374"/>
      <c r="I38" s="374"/>
      <c r="J38" s="374"/>
      <c r="K38" s="248"/>
    </row>
    <row r="39" spans="2:11" s="1" customFormat="1" ht="15" customHeight="1">
      <c r="B39" s="251"/>
      <c r="C39" s="252"/>
      <c r="D39" s="250"/>
      <c r="E39" s="253" t="s">
        <v>56</v>
      </c>
      <c r="F39" s="250"/>
      <c r="G39" s="374" t="s">
        <v>672</v>
      </c>
      <c r="H39" s="374"/>
      <c r="I39" s="374"/>
      <c r="J39" s="374"/>
      <c r="K39" s="248"/>
    </row>
    <row r="40" spans="2:11" s="1" customFormat="1" ht="15" customHeight="1">
      <c r="B40" s="251"/>
      <c r="C40" s="252"/>
      <c r="D40" s="250"/>
      <c r="E40" s="253" t="s">
        <v>114</v>
      </c>
      <c r="F40" s="250"/>
      <c r="G40" s="374" t="s">
        <v>673</v>
      </c>
      <c r="H40" s="374"/>
      <c r="I40" s="374"/>
      <c r="J40" s="374"/>
      <c r="K40" s="248"/>
    </row>
    <row r="41" spans="2:11" s="1" customFormat="1" ht="15" customHeight="1">
      <c r="B41" s="251"/>
      <c r="C41" s="252"/>
      <c r="D41" s="250"/>
      <c r="E41" s="253" t="s">
        <v>115</v>
      </c>
      <c r="F41" s="250"/>
      <c r="G41" s="374" t="s">
        <v>674</v>
      </c>
      <c r="H41" s="374"/>
      <c r="I41" s="374"/>
      <c r="J41" s="374"/>
      <c r="K41" s="248"/>
    </row>
    <row r="42" spans="2:11" s="1" customFormat="1" ht="15" customHeight="1">
      <c r="B42" s="251"/>
      <c r="C42" s="252"/>
      <c r="D42" s="250"/>
      <c r="E42" s="253" t="s">
        <v>675</v>
      </c>
      <c r="F42" s="250"/>
      <c r="G42" s="374" t="s">
        <v>676</v>
      </c>
      <c r="H42" s="374"/>
      <c r="I42" s="374"/>
      <c r="J42" s="374"/>
      <c r="K42" s="248"/>
    </row>
    <row r="43" spans="2:11" s="1" customFormat="1" ht="15" customHeight="1">
      <c r="B43" s="251"/>
      <c r="C43" s="252"/>
      <c r="D43" s="250"/>
      <c r="E43" s="253"/>
      <c r="F43" s="250"/>
      <c r="G43" s="374" t="s">
        <v>677</v>
      </c>
      <c r="H43" s="374"/>
      <c r="I43" s="374"/>
      <c r="J43" s="374"/>
      <c r="K43" s="248"/>
    </row>
    <row r="44" spans="2:11" s="1" customFormat="1" ht="15" customHeight="1">
      <c r="B44" s="251"/>
      <c r="C44" s="252"/>
      <c r="D44" s="250"/>
      <c r="E44" s="253" t="s">
        <v>678</v>
      </c>
      <c r="F44" s="250"/>
      <c r="G44" s="374" t="s">
        <v>679</v>
      </c>
      <c r="H44" s="374"/>
      <c r="I44" s="374"/>
      <c r="J44" s="374"/>
      <c r="K44" s="248"/>
    </row>
    <row r="45" spans="2:11" s="1" customFormat="1" ht="15" customHeight="1">
      <c r="B45" s="251"/>
      <c r="C45" s="252"/>
      <c r="D45" s="250"/>
      <c r="E45" s="253" t="s">
        <v>117</v>
      </c>
      <c r="F45" s="250"/>
      <c r="G45" s="374" t="s">
        <v>680</v>
      </c>
      <c r="H45" s="374"/>
      <c r="I45" s="374"/>
      <c r="J45" s="374"/>
      <c r="K45" s="248"/>
    </row>
    <row r="46" spans="2:11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pans="2:11" s="1" customFormat="1" ht="15" customHeight="1">
      <c r="B47" s="251"/>
      <c r="C47" s="252"/>
      <c r="D47" s="374" t="s">
        <v>681</v>
      </c>
      <c r="E47" s="374"/>
      <c r="F47" s="374"/>
      <c r="G47" s="374"/>
      <c r="H47" s="374"/>
      <c r="I47" s="374"/>
      <c r="J47" s="374"/>
      <c r="K47" s="248"/>
    </row>
    <row r="48" spans="2:11" s="1" customFormat="1" ht="15" customHeight="1">
      <c r="B48" s="251"/>
      <c r="C48" s="252"/>
      <c r="D48" s="252"/>
      <c r="E48" s="374" t="s">
        <v>682</v>
      </c>
      <c r="F48" s="374"/>
      <c r="G48" s="374"/>
      <c r="H48" s="374"/>
      <c r="I48" s="374"/>
      <c r="J48" s="374"/>
      <c r="K48" s="248"/>
    </row>
    <row r="49" spans="2:11" s="1" customFormat="1" ht="15" customHeight="1">
      <c r="B49" s="251"/>
      <c r="C49" s="252"/>
      <c r="D49" s="252"/>
      <c r="E49" s="374" t="s">
        <v>683</v>
      </c>
      <c r="F49" s="374"/>
      <c r="G49" s="374"/>
      <c r="H49" s="374"/>
      <c r="I49" s="374"/>
      <c r="J49" s="374"/>
      <c r="K49" s="248"/>
    </row>
    <row r="50" spans="2:11" s="1" customFormat="1" ht="15" customHeight="1">
      <c r="B50" s="251"/>
      <c r="C50" s="252"/>
      <c r="D50" s="252"/>
      <c r="E50" s="374" t="s">
        <v>684</v>
      </c>
      <c r="F50" s="374"/>
      <c r="G50" s="374"/>
      <c r="H50" s="374"/>
      <c r="I50" s="374"/>
      <c r="J50" s="374"/>
      <c r="K50" s="248"/>
    </row>
    <row r="51" spans="2:11" s="1" customFormat="1" ht="15" customHeight="1">
      <c r="B51" s="251"/>
      <c r="C51" s="252"/>
      <c r="D51" s="374" t="s">
        <v>685</v>
      </c>
      <c r="E51" s="374"/>
      <c r="F51" s="374"/>
      <c r="G51" s="374"/>
      <c r="H51" s="374"/>
      <c r="I51" s="374"/>
      <c r="J51" s="374"/>
      <c r="K51" s="248"/>
    </row>
    <row r="52" spans="2:11" s="1" customFormat="1" ht="25.5" customHeight="1">
      <c r="B52" s="247"/>
      <c r="C52" s="375" t="s">
        <v>686</v>
      </c>
      <c r="D52" s="375"/>
      <c r="E52" s="375"/>
      <c r="F52" s="375"/>
      <c r="G52" s="375"/>
      <c r="H52" s="375"/>
      <c r="I52" s="375"/>
      <c r="J52" s="375"/>
      <c r="K52" s="248"/>
    </row>
    <row r="53" spans="2:11" s="1" customFormat="1" ht="5.25" customHeight="1">
      <c r="B53" s="247"/>
      <c r="C53" s="249"/>
      <c r="D53" s="249"/>
      <c r="E53" s="249"/>
      <c r="F53" s="249"/>
      <c r="G53" s="249"/>
      <c r="H53" s="249"/>
      <c r="I53" s="249"/>
      <c r="J53" s="249"/>
      <c r="K53" s="248"/>
    </row>
    <row r="54" spans="2:11" s="1" customFormat="1" ht="15" customHeight="1">
      <c r="B54" s="247"/>
      <c r="C54" s="374" t="s">
        <v>687</v>
      </c>
      <c r="D54" s="374"/>
      <c r="E54" s="374"/>
      <c r="F54" s="374"/>
      <c r="G54" s="374"/>
      <c r="H54" s="374"/>
      <c r="I54" s="374"/>
      <c r="J54" s="374"/>
      <c r="K54" s="248"/>
    </row>
    <row r="55" spans="2:11" s="1" customFormat="1" ht="15" customHeight="1">
      <c r="B55" s="247"/>
      <c r="C55" s="374" t="s">
        <v>688</v>
      </c>
      <c r="D55" s="374"/>
      <c r="E55" s="374"/>
      <c r="F55" s="374"/>
      <c r="G55" s="374"/>
      <c r="H55" s="374"/>
      <c r="I55" s="374"/>
      <c r="J55" s="374"/>
      <c r="K55" s="248"/>
    </row>
    <row r="56" spans="2:11" s="1" customFormat="1" ht="12.75" customHeight="1">
      <c r="B56" s="247"/>
      <c r="C56" s="250"/>
      <c r="D56" s="250"/>
      <c r="E56" s="250"/>
      <c r="F56" s="250"/>
      <c r="G56" s="250"/>
      <c r="H56" s="250"/>
      <c r="I56" s="250"/>
      <c r="J56" s="250"/>
      <c r="K56" s="248"/>
    </row>
    <row r="57" spans="2:11" s="1" customFormat="1" ht="15" customHeight="1">
      <c r="B57" s="247"/>
      <c r="C57" s="374" t="s">
        <v>689</v>
      </c>
      <c r="D57" s="374"/>
      <c r="E57" s="374"/>
      <c r="F57" s="374"/>
      <c r="G57" s="374"/>
      <c r="H57" s="374"/>
      <c r="I57" s="374"/>
      <c r="J57" s="374"/>
      <c r="K57" s="248"/>
    </row>
    <row r="58" spans="2:11" s="1" customFormat="1" ht="15" customHeight="1">
      <c r="B58" s="247"/>
      <c r="C58" s="252"/>
      <c r="D58" s="374" t="s">
        <v>690</v>
      </c>
      <c r="E58" s="374"/>
      <c r="F58" s="374"/>
      <c r="G58" s="374"/>
      <c r="H58" s="374"/>
      <c r="I58" s="374"/>
      <c r="J58" s="374"/>
      <c r="K58" s="248"/>
    </row>
    <row r="59" spans="2:11" s="1" customFormat="1" ht="15" customHeight="1">
      <c r="B59" s="247"/>
      <c r="C59" s="252"/>
      <c r="D59" s="374" t="s">
        <v>691</v>
      </c>
      <c r="E59" s="374"/>
      <c r="F59" s="374"/>
      <c r="G59" s="374"/>
      <c r="H59" s="374"/>
      <c r="I59" s="374"/>
      <c r="J59" s="374"/>
      <c r="K59" s="248"/>
    </row>
    <row r="60" spans="2:11" s="1" customFormat="1" ht="15" customHeight="1">
      <c r="B60" s="247"/>
      <c r="C60" s="252"/>
      <c r="D60" s="374" t="s">
        <v>692</v>
      </c>
      <c r="E60" s="374"/>
      <c r="F60" s="374"/>
      <c r="G60" s="374"/>
      <c r="H60" s="374"/>
      <c r="I60" s="374"/>
      <c r="J60" s="374"/>
      <c r="K60" s="248"/>
    </row>
    <row r="61" spans="2:11" s="1" customFormat="1" ht="15" customHeight="1">
      <c r="B61" s="247"/>
      <c r="C61" s="252"/>
      <c r="D61" s="374" t="s">
        <v>693</v>
      </c>
      <c r="E61" s="374"/>
      <c r="F61" s="374"/>
      <c r="G61" s="374"/>
      <c r="H61" s="374"/>
      <c r="I61" s="374"/>
      <c r="J61" s="374"/>
      <c r="K61" s="248"/>
    </row>
    <row r="62" spans="2:11" s="1" customFormat="1" ht="15" customHeight="1">
      <c r="B62" s="247"/>
      <c r="C62" s="252"/>
      <c r="D62" s="376" t="s">
        <v>694</v>
      </c>
      <c r="E62" s="376"/>
      <c r="F62" s="376"/>
      <c r="G62" s="376"/>
      <c r="H62" s="376"/>
      <c r="I62" s="376"/>
      <c r="J62" s="376"/>
      <c r="K62" s="248"/>
    </row>
    <row r="63" spans="2:11" s="1" customFormat="1" ht="15" customHeight="1">
      <c r="B63" s="247"/>
      <c r="C63" s="252"/>
      <c r="D63" s="374" t="s">
        <v>695</v>
      </c>
      <c r="E63" s="374"/>
      <c r="F63" s="374"/>
      <c r="G63" s="374"/>
      <c r="H63" s="374"/>
      <c r="I63" s="374"/>
      <c r="J63" s="374"/>
      <c r="K63" s="248"/>
    </row>
    <row r="64" spans="2:11" s="1" customFormat="1" ht="12.75" customHeight="1">
      <c r="B64" s="247"/>
      <c r="C64" s="252"/>
      <c r="D64" s="252"/>
      <c r="E64" s="255"/>
      <c r="F64" s="252"/>
      <c r="G64" s="252"/>
      <c r="H64" s="252"/>
      <c r="I64" s="252"/>
      <c r="J64" s="252"/>
      <c r="K64" s="248"/>
    </row>
    <row r="65" spans="2:11" s="1" customFormat="1" ht="15" customHeight="1">
      <c r="B65" s="247"/>
      <c r="C65" s="252"/>
      <c r="D65" s="374" t="s">
        <v>696</v>
      </c>
      <c r="E65" s="374"/>
      <c r="F65" s="374"/>
      <c r="G65" s="374"/>
      <c r="H65" s="374"/>
      <c r="I65" s="374"/>
      <c r="J65" s="374"/>
      <c r="K65" s="248"/>
    </row>
    <row r="66" spans="2:11" s="1" customFormat="1" ht="15" customHeight="1">
      <c r="B66" s="247"/>
      <c r="C66" s="252"/>
      <c r="D66" s="376" t="s">
        <v>697</v>
      </c>
      <c r="E66" s="376"/>
      <c r="F66" s="376"/>
      <c r="G66" s="376"/>
      <c r="H66" s="376"/>
      <c r="I66" s="376"/>
      <c r="J66" s="376"/>
      <c r="K66" s="248"/>
    </row>
    <row r="67" spans="2:11" s="1" customFormat="1" ht="15" customHeight="1">
      <c r="B67" s="247"/>
      <c r="C67" s="252"/>
      <c r="D67" s="374" t="s">
        <v>698</v>
      </c>
      <c r="E67" s="374"/>
      <c r="F67" s="374"/>
      <c r="G67" s="374"/>
      <c r="H67" s="374"/>
      <c r="I67" s="374"/>
      <c r="J67" s="374"/>
      <c r="K67" s="248"/>
    </row>
    <row r="68" spans="2:11" s="1" customFormat="1" ht="15" customHeight="1">
      <c r="B68" s="247"/>
      <c r="C68" s="252"/>
      <c r="D68" s="374" t="s">
        <v>699</v>
      </c>
      <c r="E68" s="374"/>
      <c r="F68" s="374"/>
      <c r="G68" s="374"/>
      <c r="H68" s="374"/>
      <c r="I68" s="374"/>
      <c r="J68" s="374"/>
      <c r="K68" s="248"/>
    </row>
    <row r="69" spans="2:11" s="1" customFormat="1" ht="15" customHeight="1">
      <c r="B69" s="247"/>
      <c r="C69" s="252"/>
      <c r="D69" s="374" t="s">
        <v>700</v>
      </c>
      <c r="E69" s="374"/>
      <c r="F69" s="374"/>
      <c r="G69" s="374"/>
      <c r="H69" s="374"/>
      <c r="I69" s="374"/>
      <c r="J69" s="374"/>
      <c r="K69" s="248"/>
    </row>
    <row r="70" spans="2:11" s="1" customFormat="1" ht="15" customHeight="1">
      <c r="B70" s="247"/>
      <c r="C70" s="252"/>
      <c r="D70" s="374" t="s">
        <v>701</v>
      </c>
      <c r="E70" s="374"/>
      <c r="F70" s="374"/>
      <c r="G70" s="374"/>
      <c r="H70" s="374"/>
      <c r="I70" s="374"/>
      <c r="J70" s="374"/>
      <c r="K70" s="248"/>
    </row>
    <row r="71" spans="2:1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pans="2:11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pans="2:11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pans="2:11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pans="2:11" s="1" customFormat="1" ht="45" customHeight="1">
      <c r="B75" s="264"/>
      <c r="C75" s="369" t="s">
        <v>702</v>
      </c>
      <c r="D75" s="369"/>
      <c r="E75" s="369"/>
      <c r="F75" s="369"/>
      <c r="G75" s="369"/>
      <c r="H75" s="369"/>
      <c r="I75" s="369"/>
      <c r="J75" s="369"/>
      <c r="K75" s="265"/>
    </row>
    <row r="76" spans="2:11" s="1" customFormat="1" ht="17.25" customHeight="1">
      <c r="B76" s="264"/>
      <c r="C76" s="266" t="s">
        <v>703</v>
      </c>
      <c r="D76" s="266"/>
      <c r="E76" s="266"/>
      <c r="F76" s="266" t="s">
        <v>704</v>
      </c>
      <c r="G76" s="267"/>
      <c r="H76" s="266" t="s">
        <v>56</v>
      </c>
      <c r="I76" s="266" t="s">
        <v>59</v>
      </c>
      <c r="J76" s="266" t="s">
        <v>705</v>
      </c>
      <c r="K76" s="265"/>
    </row>
    <row r="77" spans="2:11" s="1" customFormat="1" ht="17.25" customHeight="1">
      <c r="B77" s="264"/>
      <c r="C77" s="268" t="s">
        <v>706</v>
      </c>
      <c r="D77" s="268"/>
      <c r="E77" s="268"/>
      <c r="F77" s="269" t="s">
        <v>707</v>
      </c>
      <c r="G77" s="270"/>
      <c r="H77" s="268"/>
      <c r="I77" s="268"/>
      <c r="J77" s="268" t="s">
        <v>708</v>
      </c>
      <c r="K77" s="265"/>
    </row>
    <row r="78" spans="2:11" s="1" customFormat="1" ht="5.25" customHeight="1">
      <c r="B78" s="264"/>
      <c r="C78" s="271"/>
      <c r="D78" s="271"/>
      <c r="E78" s="271"/>
      <c r="F78" s="271"/>
      <c r="G78" s="272"/>
      <c r="H78" s="271"/>
      <c r="I78" s="271"/>
      <c r="J78" s="271"/>
      <c r="K78" s="265"/>
    </row>
    <row r="79" spans="2:11" s="1" customFormat="1" ht="15" customHeight="1">
      <c r="B79" s="264"/>
      <c r="C79" s="253" t="s">
        <v>55</v>
      </c>
      <c r="D79" s="271"/>
      <c r="E79" s="271"/>
      <c r="F79" s="273" t="s">
        <v>709</v>
      </c>
      <c r="G79" s="272"/>
      <c r="H79" s="253" t="s">
        <v>710</v>
      </c>
      <c r="I79" s="253" t="s">
        <v>711</v>
      </c>
      <c r="J79" s="253">
        <v>20</v>
      </c>
      <c r="K79" s="265"/>
    </row>
    <row r="80" spans="2:11" s="1" customFormat="1" ht="15" customHeight="1">
      <c r="B80" s="264"/>
      <c r="C80" s="253" t="s">
        <v>712</v>
      </c>
      <c r="D80" s="253"/>
      <c r="E80" s="253"/>
      <c r="F80" s="273" t="s">
        <v>709</v>
      </c>
      <c r="G80" s="272"/>
      <c r="H80" s="253" t="s">
        <v>713</v>
      </c>
      <c r="I80" s="253" t="s">
        <v>711</v>
      </c>
      <c r="J80" s="253">
        <v>120</v>
      </c>
      <c r="K80" s="265"/>
    </row>
    <row r="81" spans="2:11" s="1" customFormat="1" ht="15" customHeight="1">
      <c r="B81" s="274"/>
      <c r="C81" s="253" t="s">
        <v>714</v>
      </c>
      <c r="D81" s="253"/>
      <c r="E81" s="253"/>
      <c r="F81" s="273" t="s">
        <v>715</v>
      </c>
      <c r="G81" s="272"/>
      <c r="H81" s="253" t="s">
        <v>716</v>
      </c>
      <c r="I81" s="253" t="s">
        <v>711</v>
      </c>
      <c r="J81" s="253">
        <v>50</v>
      </c>
      <c r="K81" s="265"/>
    </row>
    <row r="82" spans="2:11" s="1" customFormat="1" ht="15" customHeight="1">
      <c r="B82" s="274"/>
      <c r="C82" s="253" t="s">
        <v>717</v>
      </c>
      <c r="D82" s="253"/>
      <c r="E82" s="253"/>
      <c r="F82" s="273" t="s">
        <v>709</v>
      </c>
      <c r="G82" s="272"/>
      <c r="H82" s="253" t="s">
        <v>718</v>
      </c>
      <c r="I82" s="253" t="s">
        <v>719</v>
      </c>
      <c r="J82" s="253"/>
      <c r="K82" s="265"/>
    </row>
    <row r="83" spans="2:11" s="1" customFormat="1" ht="15" customHeight="1">
      <c r="B83" s="274"/>
      <c r="C83" s="275" t="s">
        <v>720</v>
      </c>
      <c r="D83" s="275"/>
      <c r="E83" s="275"/>
      <c r="F83" s="276" t="s">
        <v>715</v>
      </c>
      <c r="G83" s="275"/>
      <c r="H83" s="275" t="s">
        <v>721</v>
      </c>
      <c r="I83" s="275" t="s">
        <v>711</v>
      </c>
      <c r="J83" s="275">
        <v>15</v>
      </c>
      <c r="K83" s="265"/>
    </row>
    <row r="84" spans="2:11" s="1" customFormat="1" ht="15" customHeight="1">
      <c r="B84" s="274"/>
      <c r="C84" s="275" t="s">
        <v>722</v>
      </c>
      <c r="D84" s="275"/>
      <c r="E84" s="275"/>
      <c r="F84" s="276" t="s">
        <v>715</v>
      </c>
      <c r="G84" s="275"/>
      <c r="H84" s="275" t="s">
        <v>723</v>
      </c>
      <c r="I84" s="275" t="s">
        <v>711</v>
      </c>
      <c r="J84" s="275">
        <v>15</v>
      </c>
      <c r="K84" s="265"/>
    </row>
    <row r="85" spans="2:11" s="1" customFormat="1" ht="15" customHeight="1">
      <c r="B85" s="274"/>
      <c r="C85" s="275" t="s">
        <v>724</v>
      </c>
      <c r="D85" s="275"/>
      <c r="E85" s="275"/>
      <c r="F85" s="276" t="s">
        <v>715</v>
      </c>
      <c r="G85" s="275"/>
      <c r="H85" s="275" t="s">
        <v>725</v>
      </c>
      <c r="I85" s="275" t="s">
        <v>711</v>
      </c>
      <c r="J85" s="275">
        <v>20</v>
      </c>
      <c r="K85" s="265"/>
    </row>
    <row r="86" spans="2:11" s="1" customFormat="1" ht="15" customHeight="1">
      <c r="B86" s="274"/>
      <c r="C86" s="275" t="s">
        <v>726</v>
      </c>
      <c r="D86" s="275"/>
      <c r="E86" s="275"/>
      <c r="F86" s="276" t="s">
        <v>715</v>
      </c>
      <c r="G86" s="275"/>
      <c r="H86" s="275" t="s">
        <v>727</v>
      </c>
      <c r="I86" s="275" t="s">
        <v>711</v>
      </c>
      <c r="J86" s="275">
        <v>20</v>
      </c>
      <c r="K86" s="265"/>
    </row>
    <row r="87" spans="2:11" s="1" customFormat="1" ht="15" customHeight="1">
      <c r="B87" s="274"/>
      <c r="C87" s="253" t="s">
        <v>728</v>
      </c>
      <c r="D87" s="253"/>
      <c r="E87" s="253"/>
      <c r="F87" s="273" t="s">
        <v>715</v>
      </c>
      <c r="G87" s="272"/>
      <c r="H87" s="253" t="s">
        <v>729</v>
      </c>
      <c r="I87" s="253" t="s">
        <v>711</v>
      </c>
      <c r="J87" s="253">
        <v>50</v>
      </c>
      <c r="K87" s="265"/>
    </row>
    <row r="88" spans="2:11" s="1" customFormat="1" ht="15" customHeight="1">
      <c r="B88" s="274"/>
      <c r="C88" s="253" t="s">
        <v>730</v>
      </c>
      <c r="D88" s="253"/>
      <c r="E88" s="253"/>
      <c r="F88" s="273" t="s">
        <v>715</v>
      </c>
      <c r="G88" s="272"/>
      <c r="H88" s="253" t="s">
        <v>731</v>
      </c>
      <c r="I88" s="253" t="s">
        <v>711</v>
      </c>
      <c r="J88" s="253">
        <v>20</v>
      </c>
      <c r="K88" s="265"/>
    </row>
    <row r="89" spans="2:11" s="1" customFormat="1" ht="15" customHeight="1">
      <c r="B89" s="274"/>
      <c r="C89" s="253" t="s">
        <v>732</v>
      </c>
      <c r="D89" s="253"/>
      <c r="E89" s="253"/>
      <c r="F89" s="273" t="s">
        <v>715</v>
      </c>
      <c r="G89" s="272"/>
      <c r="H89" s="253" t="s">
        <v>733</v>
      </c>
      <c r="I89" s="253" t="s">
        <v>711</v>
      </c>
      <c r="J89" s="253">
        <v>20</v>
      </c>
      <c r="K89" s="265"/>
    </row>
    <row r="90" spans="2:11" s="1" customFormat="1" ht="15" customHeight="1">
      <c r="B90" s="274"/>
      <c r="C90" s="253" t="s">
        <v>734</v>
      </c>
      <c r="D90" s="253"/>
      <c r="E90" s="253"/>
      <c r="F90" s="273" t="s">
        <v>715</v>
      </c>
      <c r="G90" s="272"/>
      <c r="H90" s="253" t="s">
        <v>735</v>
      </c>
      <c r="I90" s="253" t="s">
        <v>711</v>
      </c>
      <c r="J90" s="253">
        <v>50</v>
      </c>
      <c r="K90" s="265"/>
    </row>
    <row r="91" spans="2:11" s="1" customFormat="1" ht="15" customHeight="1">
      <c r="B91" s="274"/>
      <c r="C91" s="253" t="s">
        <v>736</v>
      </c>
      <c r="D91" s="253"/>
      <c r="E91" s="253"/>
      <c r="F91" s="273" t="s">
        <v>715</v>
      </c>
      <c r="G91" s="272"/>
      <c r="H91" s="253" t="s">
        <v>736</v>
      </c>
      <c r="I91" s="253" t="s">
        <v>711</v>
      </c>
      <c r="J91" s="253">
        <v>50</v>
      </c>
      <c r="K91" s="265"/>
    </row>
    <row r="92" spans="2:11" s="1" customFormat="1" ht="15" customHeight="1">
      <c r="B92" s="274"/>
      <c r="C92" s="253" t="s">
        <v>737</v>
      </c>
      <c r="D92" s="253"/>
      <c r="E92" s="253"/>
      <c r="F92" s="273" t="s">
        <v>715</v>
      </c>
      <c r="G92" s="272"/>
      <c r="H92" s="253" t="s">
        <v>738</v>
      </c>
      <c r="I92" s="253" t="s">
        <v>711</v>
      </c>
      <c r="J92" s="253">
        <v>255</v>
      </c>
      <c r="K92" s="265"/>
    </row>
    <row r="93" spans="2:11" s="1" customFormat="1" ht="15" customHeight="1">
      <c r="B93" s="274"/>
      <c r="C93" s="253" t="s">
        <v>739</v>
      </c>
      <c r="D93" s="253"/>
      <c r="E93" s="253"/>
      <c r="F93" s="273" t="s">
        <v>709</v>
      </c>
      <c r="G93" s="272"/>
      <c r="H93" s="253" t="s">
        <v>740</v>
      </c>
      <c r="I93" s="253" t="s">
        <v>741</v>
      </c>
      <c r="J93" s="253"/>
      <c r="K93" s="265"/>
    </row>
    <row r="94" spans="2:11" s="1" customFormat="1" ht="15" customHeight="1">
      <c r="B94" s="274"/>
      <c r="C94" s="253" t="s">
        <v>742</v>
      </c>
      <c r="D94" s="253"/>
      <c r="E94" s="253"/>
      <c r="F94" s="273" t="s">
        <v>709</v>
      </c>
      <c r="G94" s="272"/>
      <c r="H94" s="253" t="s">
        <v>743</v>
      </c>
      <c r="I94" s="253" t="s">
        <v>744</v>
      </c>
      <c r="J94" s="253"/>
      <c r="K94" s="265"/>
    </row>
    <row r="95" spans="2:11" s="1" customFormat="1" ht="15" customHeight="1">
      <c r="B95" s="274"/>
      <c r="C95" s="253" t="s">
        <v>745</v>
      </c>
      <c r="D95" s="253"/>
      <c r="E95" s="253"/>
      <c r="F95" s="273" t="s">
        <v>709</v>
      </c>
      <c r="G95" s="272"/>
      <c r="H95" s="253" t="s">
        <v>745</v>
      </c>
      <c r="I95" s="253" t="s">
        <v>744</v>
      </c>
      <c r="J95" s="253"/>
      <c r="K95" s="265"/>
    </row>
    <row r="96" spans="2:11" s="1" customFormat="1" ht="15" customHeight="1">
      <c r="B96" s="274"/>
      <c r="C96" s="253" t="s">
        <v>40</v>
      </c>
      <c r="D96" s="253"/>
      <c r="E96" s="253"/>
      <c r="F96" s="273" t="s">
        <v>709</v>
      </c>
      <c r="G96" s="272"/>
      <c r="H96" s="253" t="s">
        <v>746</v>
      </c>
      <c r="I96" s="253" t="s">
        <v>744</v>
      </c>
      <c r="J96" s="253"/>
      <c r="K96" s="265"/>
    </row>
    <row r="97" spans="2:11" s="1" customFormat="1" ht="15" customHeight="1">
      <c r="B97" s="274"/>
      <c r="C97" s="253" t="s">
        <v>50</v>
      </c>
      <c r="D97" s="253"/>
      <c r="E97" s="253"/>
      <c r="F97" s="273" t="s">
        <v>709</v>
      </c>
      <c r="G97" s="272"/>
      <c r="H97" s="253" t="s">
        <v>747</v>
      </c>
      <c r="I97" s="253" t="s">
        <v>744</v>
      </c>
      <c r="J97" s="253"/>
      <c r="K97" s="265"/>
    </row>
    <row r="98" spans="2:11" s="1" customFormat="1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spans="2:11" s="1" customFormat="1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spans="2:11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pans="2:1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pans="2:11" s="1" customFormat="1" ht="45" customHeight="1">
      <c r="B102" s="264"/>
      <c r="C102" s="369" t="s">
        <v>748</v>
      </c>
      <c r="D102" s="369"/>
      <c r="E102" s="369"/>
      <c r="F102" s="369"/>
      <c r="G102" s="369"/>
      <c r="H102" s="369"/>
      <c r="I102" s="369"/>
      <c r="J102" s="369"/>
      <c r="K102" s="265"/>
    </row>
    <row r="103" spans="2:11" s="1" customFormat="1" ht="17.25" customHeight="1">
      <c r="B103" s="264"/>
      <c r="C103" s="266" t="s">
        <v>703</v>
      </c>
      <c r="D103" s="266"/>
      <c r="E103" s="266"/>
      <c r="F103" s="266" t="s">
        <v>704</v>
      </c>
      <c r="G103" s="267"/>
      <c r="H103" s="266" t="s">
        <v>56</v>
      </c>
      <c r="I103" s="266" t="s">
        <v>59</v>
      </c>
      <c r="J103" s="266" t="s">
        <v>705</v>
      </c>
      <c r="K103" s="265"/>
    </row>
    <row r="104" spans="2:11" s="1" customFormat="1" ht="17.25" customHeight="1">
      <c r="B104" s="264"/>
      <c r="C104" s="268" t="s">
        <v>706</v>
      </c>
      <c r="D104" s="268"/>
      <c r="E104" s="268"/>
      <c r="F104" s="269" t="s">
        <v>707</v>
      </c>
      <c r="G104" s="270"/>
      <c r="H104" s="268"/>
      <c r="I104" s="268"/>
      <c r="J104" s="268" t="s">
        <v>708</v>
      </c>
      <c r="K104" s="265"/>
    </row>
    <row r="105" spans="2:11" s="1" customFormat="1" ht="5.25" customHeight="1">
      <c r="B105" s="264"/>
      <c r="C105" s="266"/>
      <c r="D105" s="266"/>
      <c r="E105" s="266"/>
      <c r="F105" s="266"/>
      <c r="G105" s="282"/>
      <c r="H105" s="266"/>
      <c r="I105" s="266"/>
      <c r="J105" s="266"/>
      <c r="K105" s="265"/>
    </row>
    <row r="106" spans="2:11" s="1" customFormat="1" ht="15" customHeight="1">
      <c r="B106" s="264"/>
      <c r="C106" s="253" t="s">
        <v>55</v>
      </c>
      <c r="D106" s="271"/>
      <c r="E106" s="271"/>
      <c r="F106" s="273" t="s">
        <v>709</v>
      </c>
      <c r="G106" s="282"/>
      <c r="H106" s="253" t="s">
        <v>749</v>
      </c>
      <c r="I106" s="253" t="s">
        <v>711</v>
      </c>
      <c r="J106" s="253">
        <v>20</v>
      </c>
      <c r="K106" s="265"/>
    </row>
    <row r="107" spans="2:11" s="1" customFormat="1" ht="15" customHeight="1">
      <c r="B107" s="264"/>
      <c r="C107" s="253" t="s">
        <v>712</v>
      </c>
      <c r="D107" s="253"/>
      <c r="E107" s="253"/>
      <c r="F107" s="273" t="s">
        <v>709</v>
      </c>
      <c r="G107" s="253"/>
      <c r="H107" s="253" t="s">
        <v>749</v>
      </c>
      <c r="I107" s="253" t="s">
        <v>711</v>
      </c>
      <c r="J107" s="253">
        <v>120</v>
      </c>
      <c r="K107" s="265"/>
    </row>
    <row r="108" spans="2:11" s="1" customFormat="1" ht="15" customHeight="1">
      <c r="B108" s="274"/>
      <c r="C108" s="253" t="s">
        <v>714</v>
      </c>
      <c r="D108" s="253"/>
      <c r="E108" s="253"/>
      <c r="F108" s="273" t="s">
        <v>715</v>
      </c>
      <c r="G108" s="253"/>
      <c r="H108" s="253" t="s">
        <v>749</v>
      </c>
      <c r="I108" s="253" t="s">
        <v>711</v>
      </c>
      <c r="J108" s="253">
        <v>50</v>
      </c>
      <c r="K108" s="265"/>
    </row>
    <row r="109" spans="2:11" s="1" customFormat="1" ht="15" customHeight="1">
      <c r="B109" s="274"/>
      <c r="C109" s="253" t="s">
        <v>717</v>
      </c>
      <c r="D109" s="253"/>
      <c r="E109" s="253"/>
      <c r="F109" s="273" t="s">
        <v>709</v>
      </c>
      <c r="G109" s="253"/>
      <c r="H109" s="253" t="s">
        <v>749</v>
      </c>
      <c r="I109" s="253" t="s">
        <v>719</v>
      </c>
      <c r="J109" s="253"/>
      <c r="K109" s="265"/>
    </row>
    <row r="110" spans="2:11" s="1" customFormat="1" ht="15" customHeight="1">
      <c r="B110" s="274"/>
      <c r="C110" s="253" t="s">
        <v>728</v>
      </c>
      <c r="D110" s="253"/>
      <c r="E110" s="253"/>
      <c r="F110" s="273" t="s">
        <v>715</v>
      </c>
      <c r="G110" s="253"/>
      <c r="H110" s="253" t="s">
        <v>749</v>
      </c>
      <c r="I110" s="253" t="s">
        <v>711</v>
      </c>
      <c r="J110" s="253">
        <v>50</v>
      </c>
      <c r="K110" s="265"/>
    </row>
    <row r="111" spans="2:11" s="1" customFormat="1" ht="15" customHeight="1">
      <c r="B111" s="274"/>
      <c r="C111" s="253" t="s">
        <v>736</v>
      </c>
      <c r="D111" s="253"/>
      <c r="E111" s="253"/>
      <c r="F111" s="273" t="s">
        <v>715</v>
      </c>
      <c r="G111" s="253"/>
      <c r="H111" s="253" t="s">
        <v>749</v>
      </c>
      <c r="I111" s="253" t="s">
        <v>711</v>
      </c>
      <c r="J111" s="253">
        <v>50</v>
      </c>
      <c r="K111" s="265"/>
    </row>
    <row r="112" spans="2:11" s="1" customFormat="1" ht="15" customHeight="1">
      <c r="B112" s="274"/>
      <c r="C112" s="253" t="s">
        <v>734</v>
      </c>
      <c r="D112" s="253"/>
      <c r="E112" s="253"/>
      <c r="F112" s="273" t="s">
        <v>715</v>
      </c>
      <c r="G112" s="253"/>
      <c r="H112" s="253" t="s">
        <v>749</v>
      </c>
      <c r="I112" s="253" t="s">
        <v>711</v>
      </c>
      <c r="J112" s="253">
        <v>50</v>
      </c>
      <c r="K112" s="265"/>
    </row>
    <row r="113" spans="2:11" s="1" customFormat="1" ht="15" customHeight="1">
      <c r="B113" s="274"/>
      <c r="C113" s="253" t="s">
        <v>55</v>
      </c>
      <c r="D113" s="253"/>
      <c r="E113" s="253"/>
      <c r="F113" s="273" t="s">
        <v>709</v>
      </c>
      <c r="G113" s="253"/>
      <c r="H113" s="253" t="s">
        <v>750</v>
      </c>
      <c r="I113" s="253" t="s">
        <v>711</v>
      </c>
      <c r="J113" s="253">
        <v>20</v>
      </c>
      <c r="K113" s="265"/>
    </row>
    <row r="114" spans="2:11" s="1" customFormat="1" ht="15" customHeight="1">
      <c r="B114" s="274"/>
      <c r="C114" s="253" t="s">
        <v>751</v>
      </c>
      <c r="D114" s="253"/>
      <c r="E114" s="253"/>
      <c r="F114" s="273" t="s">
        <v>709</v>
      </c>
      <c r="G114" s="253"/>
      <c r="H114" s="253" t="s">
        <v>752</v>
      </c>
      <c r="I114" s="253" t="s">
        <v>711</v>
      </c>
      <c r="J114" s="253">
        <v>120</v>
      </c>
      <c r="K114" s="265"/>
    </row>
    <row r="115" spans="2:11" s="1" customFormat="1" ht="15" customHeight="1">
      <c r="B115" s="274"/>
      <c r="C115" s="253" t="s">
        <v>40</v>
      </c>
      <c r="D115" s="253"/>
      <c r="E115" s="253"/>
      <c r="F115" s="273" t="s">
        <v>709</v>
      </c>
      <c r="G115" s="253"/>
      <c r="H115" s="253" t="s">
        <v>753</v>
      </c>
      <c r="I115" s="253" t="s">
        <v>744</v>
      </c>
      <c r="J115" s="253"/>
      <c r="K115" s="265"/>
    </row>
    <row r="116" spans="2:11" s="1" customFormat="1" ht="15" customHeight="1">
      <c r="B116" s="274"/>
      <c r="C116" s="253" t="s">
        <v>50</v>
      </c>
      <c r="D116" s="253"/>
      <c r="E116" s="253"/>
      <c r="F116" s="273" t="s">
        <v>709</v>
      </c>
      <c r="G116" s="253"/>
      <c r="H116" s="253" t="s">
        <v>754</v>
      </c>
      <c r="I116" s="253" t="s">
        <v>744</v>
      </c>
      <c r="J116" s="253"/>
      <c r="K116" s="265"/>
    </row>
    <row r="117" spans="2:11" s="1" customFormat="1" ht="15" customHeight="1">
      <c r="B117" s="274"/>
      <c r="C117" s="253" t="s">
        <v>59</v>
      </c>
      <c r="D117" s="253"/>
      <c r="E117" s="253"/>
      <c r="F117" s="273" t="s">
        <v>709</v>
      </c>
      <c r="G117" s="253"/>
      <c r="H117" s="253" t="s">
        <v>755</v>
      </c>
      <c r="I117" s="253" t="s">
        <v>756</v>
      </c>
      <c r="J117" s="253"/>
      <c r="K117" s="265"/>
    </row>
    <row r="118" spans="2:11" s="1" customFormat="1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spans="2:11" s="1" customFormat="1" ht="18.75" customHeight="1">
      <c r="B119" s="284"/>
      <c r="C119" s="250"/>
      <c r="D119" s="250"/>
      <c r="E119" s="250"/>
      <c r="F119" s="285"/>
      <c r="G119" s="250"/>
      <c r="H119" s="250"/>
      <c r="I119" s="250"/>
      <c r="J119" s="250"/>
      <c r="K119" s="284"/>
    </row>
    <row r="120" spans="2:11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pans="2:1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pans="2:11" s="1" customFormat="1" ht="45" customHeight="1">
      <c r="B122" s="289"/>
      <c r="C122" s="370" t="s">
        <v>757</v>
      </c>
      <c r="D122" s="370"/>
      <c r="E122" s="370"/>
      <c r="F122" s="370"/>
      <c r="G122" s="370"/>
      <c r="H122" s="370"/>
      <c r="I122" s="370"/>
      <c r="J122" s="370"/>
      <c r="K122" s="290"/>
    </row>
    <row r="123" spans="2:11" s="1" customFormat="1" ht="17.25" customHeight="1">
      <c r="B123" s="291"/>
      <c r="C123" s="266" t="s">
        <v>703</v>
      </c>
      <c r="D123" s="266"/>
      <c r="E123" s="266"/>
      <c r="F123" s="266" t="s">
        <v>704</v>
      </c>
      <c r="G123" s="267"/>
      <c r="H123" s="266" t="s">
        <v>56</v>
      </c>
      <c r="I123" s="266" t="s">
        <v>59</v>
      </c>
      <c r="J123" s="266" t="s">
        <v>705</v>
      </c>
      <c r="K123" s="292"/>
    </row>
    <row r="124" spans="2:11" s="1" customFormat="1" ht="17.25" customHeight="1">
      <c r="B124" s="291"/>
      <c r="C124" s="268" t="s">
        <v>706</v>
      </c>
      <c r="D124" s="268"/>
      <c r="E124" s="268"/>
      <c r="F124" s="269" t="s">
        <v>707</v>
      </c>
      <c r="G124" s="270"/>
      <c r="H124" s="268"/>
      <c r="I124" s="268"/>
      <c r="J124" s="268" t="s">
        <v>708</v>
      </c>
      <c r="K124" s="292"/>
    </row>
    <row r="125" spans="2:11" s="1" customFormat="1" ht="5.25" customHeight="1">
      <c r="B125" s="293"/>
      <c r="C125" s="271"/>
      <c r="D125" s="271"/>
      <c r="E125" s="271"/>
      <c r="F125" s="271"/>
      <c r="G125" s="253"/>
      <c r="H125" s="271"/>
      <c r="I125" s="271"/>
      <c r="J125" s="271"/>
      <c r="K125" s="294"/>
    </row>
    <row r="126" spans="2:11" s="1" customFormat="1" ht="15" customHeight="1">
      <c r="B126" s="293"/>
      <c r="C126" s="253" t="s">
        <v>712</v>
      </c>
      <c r="D126" s="271"/>
      <c r="E126" s="271"/>
      <c r="F126" s="273" t="s">
        <v>709</v>
      </c>
      <c r="G126" s="253"/>
      <c r="H126" s="253" t="s">
        <v>749</v>
      </c>
      <c r="I126" s="253" t="s">
        <v>711</v>
      </c>
      <c r="J126" s="253">
        <v>120</v>
      </c>
      <c r="K126" s="295"/>
    </row>
    <row r="127" spans="2:11" s="1" customFormat="1" ht="15" customHeight="1">
      <c r="B127" s="293"/>
      <c r="C127" s="253" t="s">
        <v>758</v>
      </c>
      <c r="D127" s="253"/>
      <c r="E127" s="253"/>
      <c r="F127" s="273" t="s">
        <v>709</v>
      </c>
      <c r="G127" s="253"/>
      <c r="H127" s="253" t="s">
        <v>759</v>
      </c>
      <c r="I127" s="253" t="s">
        <v>711</v>
      </c>
      <c r="J127" s="253" t="s">
        <v>760</v>
      </c>
      <c r="K127" s="295"/>
    </row>
    <row r="128" spans="2:11" s="1" customFormat="1" ht="15" customHeight="1">
      <c r="B128" s="293"/>
      <c r="C128" s="253" t="s">
        <v>657</v>
      </c>
      <c r="D128" s="253"/>
      <c r="E128" s="253"/>
      <c r="F128" s="273" t="s">
        <v>709</v>
      </c>
      <c r="G128" s="253"/>
      <c r="H128" s="253" t="s">
        <v>761</v>
      </c>
      <c r="I128" s="253" t="s">
        <v>711</v>
      </c>
      <c r="J128" s="253" t="s">
        <v>760</v>
      </c>
      <c r="K128" s="295"/>
    </row>
    <row r="129" spans="2:11" s="1" customFormat="1" ht="15" customHeight="1">
      <c r="B129" s="293"/>
      <c r="C129" s="253" t="s">
        <v>720</v>
      </c>
      <c r="D129" s="253"/>
      <c r="E129" s="253"/>
      <c r="F129" s="273" t="s">
        <v>715</v>
      </c>
      <c r="G129" s="253"/>
      <c r="H129" s="253" t="s">
        <v>721</v>
      </c>
      <c r="I129" s="253" t="s">
        <v>711</v>
      </c>
      <c r="J129" s="253">
        <v>15</v>
      </c>
      <c r="K129" s="295"/>
    </row>
    <row r="130" spans="2:11" s="1" customFormat="1" ht="15" customHeight="1">
      <c r="B130" s="293"/>
      <c r="C130" s="275" t="s">
        <v>722</v>
      </c>
      <c r="D130" s="275"/>
      <c r="E130" s="275"/>
      <c r="F130" s="276" t="s">
        <v>715</v>
      </c>
      <c r="G130" s="275"/>
      <c r="H130" s="275" t="s">
        <v>723</v>
      </c>
      <c r="I130" s="275" t="s">
        <v>711</v>
      </c>
      <c r="J130" s="275">
        <v>15</v>
      </c>
      <c r="K130" s="295"/>
    </row>
    <row r="131" spans="2:11" s="1" customFormat="1" ht="15" customHeight="1">
      <c r="B131" s="293"/>
      <c r="C131" s="275" t="s">
        <v>724</v>
      </c>
      <c r="D131" s="275"/>
      <c r="E131" s="275"/>
      <c r="F131" s="276" t="s">
        <v>715</v>
      </c>
      <c r="G131" s="275"/>
      <c r="H131" s="275" t="s">
        <v>725</v>
      </c>
      <c r="I131" s="275" t="s">
        <v>711</v>
      </c>
      <c r="J131" s="275">
        <v>20</v>
      </c>
      <c r="K131" s="295"/>
    </row>
    <row r="132" spans="2:11" s="1" customFormat="1" ht="15" customHeight="1">
      <c r="B132" s="293"/>
      <c r="C132" s="275" t="s">
        <v>726</v>
      </c>
      <c r="D132" s="275"/>
      <c r="E132" s="275"/>
      <c r="F132" s="276" t="s">
        <v>715</v>
      </c>
      <c r="G132" s="275"/>
      <c r="H132" s="275" t="s">
        <v>727</v>
      </c>
      <c r="I132" s="275" t="s">
        <v>711</v>
      </c>
      <c r="J132" s="275">
        <v>20</v>
      </c>
      <c r="K132" s="295"/>
    </row>
    <row r="133" spans="2:11" s="1" customFormat="1" ht="15" customHeight="1">
      <c r="B133" s="293"/>
      <c r="C133" s="253" t="s">
        <v>714</v>
      </c>
      <c r="D133" s="253"/>
      <c r="E133" s="253"/>
      <c r="F133" s="273" t="s">
        <v>715</v>
      </c>
      <c r="G133" s="253"/>
      <c r="H133" s="253" t="s">
        <v>749</v>
      </c>
      <c r="I133" s="253" t="s">
        <v>711</v>
      </c>
      <c r="J133" s="253">
        <v>50</v>
      </c>
      <c r="K133" s="295"/>
    </row>
    <row r="134" spans="2:11" s="1" customFormat="1" ht="15" customHeight="1">
      <c r="B134" s="293"/>
      <c r="C134" s="253" t="s">
        <v>728</v>
      </c>
      <c r="D134" s="253"/>
      <c r="E134" s="253"/>
      <c r="F134" s="273" t="s">
        <v>715</v>
      </c>
      <c r="G134" s="253"/>
      <c r="H134" s="253" t="s">
        <v>749</v>
      </c>
      <c r="I134" s="253" t="s">
        <v>711</v>
      </c>
      <c r="J134" s="253">
        <v>50</v>
      </c>
      <c r="K134" s="295"/>
    </row>
    <row r="135" spans="2:11" s="1" customFormat="1" ht="15" customHeight="1">
      <c r="B135" s="293"/>
      <c r="C135" s="253" t="s">
        <v>734</v>
      </c>
      <c r="D135" s="253"/>
      <c r="E135" s="253"/>
      <c r="F135" s="273" t="s">
        <v>715</v>
      </c>
      <c r="G135" s="253"/>
      <c r="H135" s="253" t="s">
        <v>749</v>
      </c>
      <c r="I135" s="253" t="s">
        <v>711</v>
      </c>
      <c r="J135" s="253">
        <v>50</v>
      </c>
      <c r="K135" s="295"/>
    </row>
    <row r="136" spans="2:11" s="1" customFormat="1" ht="15" customHeight="1">
      <c r="B136" s="293"/>
      <c r="C136" s="253" t="s">
        <v>736</v>
      </c>
      <c r="D136" s="253"/>
      <c r="E136" s="253"/>
      <c r="F136" s="273" t="s">
        <v>715</v>
      </c>
      <c r="G136" s="253"/>
      <c r="H136" s="253" t="s">
        <v>749</v>
      </c>
      <c r="I136" s="253" t="s">
        <v>711</v>
      </c>
      <c r="J136" s="253">
        <v>50</v>
      </c>
      <c r="K136" s="295"/>
    </row>
    <row r="137" spans="2:11" s="1" customFormat="1" ht="15" customHeight="1">
      <c r="B137" s="293"/>
      <c r="C137" s="253" t="s">
        <v>737</v>
      </c>
      <c r="D137" s="253"/>
      <c r="E137" s="253"/>
      <c r="F137" s="273" t="s">
        <v>715</v>
      </c>
      <c r="G137" s="253"/>
      <c r="H137" s="253" t="s">
        <v>762</v>
      </c>
      <c r="I137" s="253" t="s">
        <v>711</v>
      </c>
      <c r="J137" s="253">
        <v>255</v>
      </c>
      <c r="K137" s="295"/>
    </row>
    <row r="138" spans="2:11" s="1" customFormat="1" ht="15" customHeight="1">
      <c r="B138" s="293"/>
      <c r="C138" s="253" t="s">
        <v>739</v>
      </c>
      <c r="D138" s="253"/>
      <c r="E138" s="253"/>
      <c r="F138" s="273" t="s">
        <v>709</v>
      </c>
      <c r="G138" s="253"/>
      <c r="H138" s="253" t="s">
        <v>763</v>
      </c>
      <c r="I138" s="253" t="s">
        <v>741</v>
      </c>
      <c r="J138" s="253"/>
      <c r="K138" s="295"/>
    </row>
    <row r="139" spans="2:11" s="1" customFormat="1" ht="15" customHeight="1">
      <c r="B139" s="293"/>
      <c r="C139" s="253" t="s">
        <v>742</v>
      </c>
      <c r="D139" s="253"/>
      <c r="E139" s="253"/>
      <c r="F139" s="273" t="s">
        <v>709</v>
      </c>
      <c r="G139" s="253"/>
      <c r="H139" s="253" t="s">
        <v>764</v>
      </c>
      <c r="I139" s="253" t="s">
        <v>744</v>
      </c>
      <c r="J139" s="253"/>
      <c r="K139" s="295"/>
    </row>
    <row r="140" spans="2:11" s="1" customFormat="1" ht="15" customHeight="1">
      <c r="B140" s="293"/>
      <c r="C140" s="253" t="s">
        <v>745</v>
      </c>
      <c r="D140" s="253"/>
      <c r="E140" s="253"/>
      <c r="F140" s="273" t="s">
        <v>709</v>
      </c>
      <c r="G140" s="253"/>
      <c r="H140" s="253" t="s">
        <v>745</v>
      </c>
      <c r="I140" s="253" t="s">
        <v>744</v>
      </c>
      <c r="J140" s="253"/>
      <c r="K140" s="295"/>
    </row>
    <row r="141" spans="2:11" s="1" customFormat="1" ht="15" customHeight="1">
      <c r="B141" s="293"/>
      <c r="C141" s="253" t="s">
        <v>40</v>
      </c>
      <c r="D141" s="253"/>
      <c r="E141" s="253"/>
      <c r="F141" s="273" t="s">
        <v>709</v>
      </c>
      <c r="G141" s="253"/>
      <c r="H141" s="253" t="s">
        <v>765</v>
      </c>
      <c r="I141" s="253" t="s">
        <v>744</v>
      </c>
      <c r="J141" s="253"/>
      <c r="K141" s="295"/>
    </row>
    <row r="142" spans="2:11" s="1" customFormat="1" ht="15" customHeight="1">
      <c r="B142" s="293"/>
      <c r="C142" s="253" t="s">
        <v>766</v>
      </c>
      <c r="D142" s="253"/>
      <c r="E142" s="253"/>
      <c r="F142" s="273" t="s">
        <v>709</v>
      </c>
      <c r="G142" s="253"/>
      <c r="H142" s="253" t="s">
        <v>767</v>
      </c>
      <c r="I142" s="253" t="s">
        <v>744</v>
      </c>
      <c r="J142" s="253"/>
      <c r="K142" s="295"/>
    </row>
    <row r="143" spans="2:11" s="1" customFormat="1" ht="15" customHeight="1">
      <c r="B143" s="296"/>
      <c r="C143" s="297"/>
      <c r="D143" s="297"/>
      <c r="E143" s="297"/>
      <c r="F143" s="297"/>
      <c r="G143" s="297"/>
      <c r="H143" s="297"/>
      <c r="I143" s="297"/>
      <c r="J143" s="297"/>
      <c r="K143" s="298"/>
    </row>
    <row r="144" spans="2:11" s="1" customFormat="1" ht="18.75" customHeight="1">
      <c r="B144" s="250"/>
      <c r="C144" s="250"/>
      <c r="D144" s="250"/>
      <c r="E144" s="250"/>
      <c r="F144" s="285"/>
      <c r="G144" s="250"/>
      <c r="H144" s="250"/>
      <c r="I144" s="250"/>
      <c r="J144" s="250"/>
      <c r="K144" s="250"/>
    </row>
    <row r="145" spans="2:11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pans="2:11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pans="2:11" s="1" customFormat="1" ht="45" customHeight="1">
      <c r="B147" s="264"/>
      <c r="C147" s="369" t="s">
        <v>768</v>
      </c>
      <c r="D147" s="369"/>
      <c r="E147" s="369"/>
      <c r="F147" s="369"/>
      <c r="G147" s="369"/>
      <c r="H147" s="369"/>
      <c r="I147" s="369"/>
      <c r="J147" s="369"/>
      <c r="K147" s="265"/>
    </row>
    <row r="148" spans="2:11" s="1" customFormat="1" ht="17.25" customHeight="1">
      <c r="B148" s="264"/>
      <c r="C148" s="266" t="s">
        <v>703</v>
      </c>
      <c r="D148" s="266"/>
      <c r="E148" s="266"/>
      <c r="F148" s="266" t="s">
        <v>704</v>
      </c>
      <c r="G148" s="267"/>
      <c r="H148" s="266" t="s">
        <v>56</v>
      </c>
      <c r="I148" s="266" t="s">
        <v>59</v>
      </c>
      <c r="J148" s="266" t="s">
        <v>705</v>
      </c>
      <c r="K148" s="265"/>
    </row>
    <row r="149" spans="2:11" s="1" customFormat="1" ht="17.25" customHeight="1">
      <c r="B149" s="264"/>
      <c r="C149" s="268" t="s">
        <v>706</v>
      </c>
      <c r="D149" s="268"/>
      <c r="E149" s="268"/>
      <c r="F149" s="269" t="s">
        <v>707</v>
      </c>
      <c r="G149" s="270"/>
      <c r="H149" s="268"/>
      <c r="I149" s="268"/>
      <c r="J149" s="268" t="s">
        <v>708</v>
      </c>
      <c r="K149" s="265"/>
    </row>
    <row r="150" spans="2:11" s="1" customFormat="1" ht="5.25" customHeight="1">
      <c r="B150" s="274"/>
      <c r="C150" s="271"/>
      <c r="D150" s="271"/>
      <c r="E150" s="271"/>
      <c r="F150" s="271"/>
      <c r="G150" s="272"/>
      <c r="H150" s="271"/>
      <c r="I150" s="271"/>
      <c r="J150" s="271"/>
      <c r="K150" s="295"/>
    </row>
    <row r="151" spans="2:11" s="1" customFormat="1" ht="15" customHeight="1">
      <c r="B151" s="274"/>
      <c r="C151" s="299" t="s">
        <v>712</v>
      </c>
      <c r="D151" s="253"/>
      <c r="E151" s="253"/>
      <c r="F151" s="300" t="s">
        <v>709</v>
      </c>
      <c r="G151" s="253"/>
      <c r="H151" s="299" t="s">
        <v>749</v>
      </c>
      <c r="I151" s="299" t="s">
        <v>711</v>
      </c>
      <c r="J151" s="299">
        <v>120</v>
      </c>
      <c r="K151" s="295"/>
    </row>
    <row r="152" spans="2:11" s="1" customFormat="1" ht="15" customHeight="1">
      <c r="B152" s="274"/>
      <c r="C152" s="299" t="s">
        <v>758</v>
      </c>
      <c r="D152" s="253"/>
      <c r="E152" s="253"/>
      <c r="F152" s="300" t="s">
        <v>709</v>
      </c>
      <c r="G152" s="253"/>
      <c r="H152" s="299" t="s">
        <v>769</v>
      </c>
      <c r="I152" s="299" t="s">
        <v>711</v>
      </c>
      <c r="J152" s="299" t="s">
        <v>760</v>
      </c>
      <c r="K152" s="295"/>
    </row>
    <row r="153" spans="2:11" s="1" customFormat="1" ht="15" customHeight="1">
      <c r="B153" s="274"/>
      <c r="C153" s="299" t="s">
        <v>657</v>
      </c>
      <c r="D153" s="253"/>
      <c r="E153" s="253"/>
      <c r="F153" s="300" t="s">
        <v>709</v>
      </c>
      <c r="G153" s="253"/>
      <c r="H153" s="299" t="s">
        <v>770</v>
      </c>
      <c r="I153" s="299" t="s">
        <v>711</v>
      </c>
      <c r="J153" s="299" t="s">
        <v>760</v>
      </c>
      <c r="K153" s="295"/>
    </row>
    <row r="154" spans="2:11" s="1" customFormat="1" ht="15" customHeight="1">
      <c r="B154" s="274"/>
      <c r="C154" s="299" t="s">
        <v>714</v>
      </c>
      <c r="D154" s="253"/>
      <c r="E154" s="253"/>
      <c r="F154" s="300" t="s">
        <v>715</v>
      </c>
      <c r="G154" s="253"/>
      <c r="H154" s="299" t="s">
        <v>749</v>
      </c>
      <c r="I154" s="299" t="s">
        <v>711</v>
      </c>
      <c r="J154" s="299">
        <v>50</v>
      </c>
      <c r="K154" s="295"/>
    </row>
    <row r="155" spans="2:11" s="1" customFormat="1" ht="15" customHeight="1">
      <c r="B155" s="274"/>
      <c r="C155" s="299" t="s">
        <v>717</v>
      </c>
      <c r="D155" s="253"/>
      <c r="E155" s="253"/>
      <c r="F155" s="300" t="s">
        <v>709</v>
      </c>
      <c r="G155" s="253"/>
      <c r="H155" s="299" t="s">
        <v>749</v>
      </c>
      <c r="I155" s="299" t="s">
        <v>719</v>
      </c>
      <c r="J155" s="299"/>
      <c r="K155" s="295"/>
    </row>
    <row r="156" spans="2:11" s="1" customFormat="1" ht="15" customHeight="1">
      <c r="B156" s="274"/>
      <c r="C156" s="299" t="s">
        <v>728</v>
      </c>
      <c r="D156" s="253"/>
      <c r="E156" s="253"/>
      <c r="F156" s="300" t="s">
        <v>715</v>
      </c>
      <c r="G156" s="253"/>
      <c r="H156" s="299" t="s">
        <v>749</v>
      </c>
      <c r="I156" s="299" t="s">
        <v>711</v>
      </c>
      <c r="J156" s="299">
        <v>50</v>
      </c>
      <c r="K156" s="295"/>
    </row>
    <row r="157" spans="2:11" s="1" customFormat="1" ht="15" customHeight="1">
      <c r="B157" s="274"/>
      <c r="C157" s="299" t="s">
        <v>736</v>
      </c>
      <c r="D157" s="253"/>
      <c r="E157" s="253"/>
      <c r="F157" s="300" t="s">
        <v>715</v>
      </c>
      <c r="G157" s="253"/>
      <c r="H157" s="299" t="s">
        <v>749</v>
      </c>
      <c r="I157" s="299" t="s">
        <v>711</v>
      </c>
      <c r="J157" s="299">
        <v>50</v>
      </c>
      <c r="K157" s="295"/>
    </row>
    <row r="158" spans="2:11" s="1" customFormat="1" ht="15" customHeight="1">
      <c r="B158" s="274"/>
      <c r="C158" s="299" t="s">
        <v>734</v>
      </c>
      <c r="D158" s="253"/>
      <c r="E158" s="253"/>
      <c r="F158" s="300" t="s">
        <v>715</v>
      </c>
      <c r="G158" s="253"/>
      <c r="H158" s="299" t="s">
        <v>749</v>
      </c>
      <c r="I158" s="299" t="s">
        <v>711</v>
      </c>
      <c r="J158" s="299">
        <v>50</v>
      </c>
      <c r="K158" s="295"/>
    </row>
    <row r="159" spans="2:11" s="1" customFormat="1" ht="15" customHeight="1">
      <c r="B159" s="274"/>
      <c r="C159" s="299" t="s">
        <v>95</v>
      </c>
      <c r="D159" s="253"/>
      <c r="E159" s="253"/>
      <c r="F159" s="300" t="s">
        <v>709</v>
      </c>
      <c r="G159" s="253"/>
      <c r="H159" s="299" t="s">
        <v>771</v>
      </c>
      <c r="I159" s="299" t="s">
        <v>711</v>
      </c>
      <c r="J159" s="299" t="s">
        <v>772</v>
      </c>
      <c r="K159" s="295"/>
    </row>
    <row r="160" spans="2:11" s="1" customFormat="1" ht="15" customHeight="1">
      <c r="B160" s="274"/>
      <c r="C160" s="299" t="s">
        <v>773</v>
      </c>
      <c r="D160" s="253"/>
      <c r="E160" s="253"/>
      <c r="F160" s="300" t="s">
        <v>709</v>
      </c>
      <c r="G160" s="253"/>
      <c r="H160" s="299" t="s">
        <v>774</v>
      </c>
      <c r="I160" s="299" t="s">
        <v>744</v>
      </c>
      <c r="J160" s="299"/>
      <c r="K160" s="295"/>
    </row>
    <row r="161" spans="2:11" s="1" customFormat="1" ht="15" customHeight="1">
      <c r="B161" s="301"/>
      <c r="C161" s="283"/>
      <c r="D161" s="283"/>
      <c r="E161" s="283"/>
      <c r="F161" s="283"/>
      <c r="G161" s="283"/>
      <c r="H161" s="283"/>
      <c r="I161" s="283"/>
      <c r="J161" s="283"/>
      <c r="K161" s="302"/>
    </row>
    <row r="162" spans="2:11" s="1" customFormat="1" ht="18.75" customHeight="1">
      <c r="B162" s="250"/>
      <c r="C162" s="253"/>
      <c r="D162" s="253"/>
      <c r="E162" s="253"/>
      <c r="F162" s="273"/>
      <c r="G162" s="253"/>
      <c r="H162" s="253"/>
      <c r="I162" s="253"/>
      <c r="J162" s="253"/>
      <c r="K162" s="250"/>
    </row>
    <row r="163" spans="2:11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pans="2:11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pans="2:11" s="1" customFormat="1" ht="45" customHeight="1">
      <c r="B165" s="245"/>
      <c r="C165" s="370" t="s">
        <v>775</v>
      </c>
      <c r="D165" s="370"/>
      <c r="E165" s="370"/>
      <c r="F165" s="370"/>
      <c r="G165" s="370"/>
      <c r="H165" s="370"/>
      <c r="I165" s="370"/>
      <c r="J165" s="370"/>
      <c r="K165" s="246"/>
    </row>
    <row r="166" spans="2:11" s="1" customFormat="1" ht="17.25" customHeight="1">
      <c r="B166" s="245"/>
      <c r="C166" s="266" t="s">
        <v>703</v>
      </c>
      <c r="D166" s="266"/>
      <c r="E166" s="266"/>
      <c r="F166" s="266" t="s">
        <v>704</v>
      </c>
      <c r="G166" s="303"/>
      <c r="H166" s="304" t="s">
        <v>56</v>
      </c>
      <c r="I166" s="304" t="s">
        <v>59</v>
      </c>
      <c r="J166" s="266" t="s">
        <v>705</v>
      </c>
      <c r="K166" s="246"/>
    </row>
    <row r="167" spans="2:11" s="1" customFormat="1" ht="17.25" customHeight="1">
      <c r="B167" s="247"/>
      <c r="C167" s="268" t="s">
        <v>706</v>
      </c>
      <c r="D167" s="268"/>
      <c r="E167" s="268"/>
      <c r="F167" s="269" t="s">
        <v>707</v>
      </c>
      <c r="G167" s="305"/>
      <c r="H167" s="306"/>
      <c r="I167" s="306"/>
      <c r="J167" s="268" t="s">
        <v>708</v>
      </c>
      <c r="K167" s="248"/>
    </row>
    <row r="168" spans="2:11" s="1" customFormat="1" ht="5.25" customHeight="1">
      <c r="B168" s="274"/>
      <c r="C168" s="271"/>
      <c r="D168" s="271"/>
      <c r="E168" s="271"/>
      <c r="F168" s="271"/>
      <c r="G168" s="272"/>
      <c r="H168" s="271"/>
      <c r="I168" s="271"/>
      <c r="J168" s="271"/>
      <c r="K168" s="295"/>
    </row>
    <row r="169" spans="2:11" s="1" customFormat="1" ht="15" customHeight="1">
      <c r="B169" s="274"/>
      <c r="C169" s="253" t="s">
        <v>712</v>
      </c>
      <c r="D169" s="253"/>
      <c r="E169" s="253"/>
      <c r="F169" s="273" t="s">
        <v>709</v>
      </c>
      <c r="G169" s="253"/>
      <c r="H169" s="253" t="s">
        <v>749</v>
      </c>
      <c r="I169" s="253" t="s">
        <v>711</v>
      </c>
      <c r="J169" s="253">
        <v>120</v>
      </c>
      <c r="K169" s="295"/>
    </row>
    <row r="170" spans="2:11" s="1" customFormat="1" ht="15" customHeight="1">
      <c r="B170" s="274"/>
      <c r="C170" s="253" t="s">
        <v>758</v>
      </c>
      <c r="D170" s="253"/>
      <c r="E170" s="253"/>
      <c r="F170" s="273" t="s">
        <v>709</v>
      </c>
      <c r="G170" s="253"/>
      <c r="H170" s="253" t="s">
        <v>759</v>
      </c>
      <c r="I170" s="253" t="s">
        <v>711</v>
      </c>
      <c r="J170" s="253" t="s">
        <v>760</v>
      </c>
      <c r="K170" s="295"/>
    </row>
    <row r="171" spans="2:11" s="1" customFormat="1" ht="15" customHeight="1">
      <c r="B171" s="274"/>
      <c r="C171" s="253" t="s">
        <v>657</v>
      </c>
      <c r="D171" s="253"/>
      <c r="E171" s="253"/>
      <c r="F171" s="273" t="s">
        <v>709</v>
      </c>
      <c r="G171" s="253"/>
      <c r="H171" s="253" t="s">
        <v>776</v>
      </c>
      <c r="I171" s="253" t="s">
        <v>711</v>
      </c>
      <c r="J171" s="253" t="s">
        <v>760</v>
      </c>
      <c r="K171" s="295"/>
    </row>
    <row r="172" spans="2:11" s="1" customFormat="1" ht="15" customHeight="1">
      <c r="B172" s="274"/>
      <c r="C172" s="253" t="s">
        <v>714</v>
      </c>
      <c r="D172" s="253"/>
      <c r="E172" s="253"/>
      <c r="F172" s="273" t="s">
        <v>715</v>
      </c>
      <c r="G172" s="253"/>
      <c r="H172" s="253" t="s">
        <v>776</v>
      </c>
      <c r="I172" s="253" t="s">
        <v>711</v>
      </c>
      <c r="J172" s="253">
        <v>50</v>
      </c>
      <c r="K172" s="295"/>
    </row>
    <row r="173" spans="2:11" s="1" customFormat="1" ht="15" customHeight="1">
      <c r="B173" s="274"/>
      <c r="C173" s="253" t="s">
        <v>717</v>
      </c>
      <c r="D173" s="253"/>
      <c r="E173" s="253"/>
      <c r="F173" s="273" t="s">
        <v>709</v>
      </c>
      <c r="G173" s="253"/>
      <c r="H173" s="253" t="s">
        <v>776</v>
      </c>
      <c r="I173" s="253" t="s">
        <v>719</v>
      </c>
      <c r="J173" s="253"/>
      <c r="K173" s="295"/>
    </row>
    <row r="174" spans="2:11" s="1" customFormat="1" ht="15" customHeight="1">
      <c r="B174" s="274"/>
      <c r="C174" s="253" t="s">
        <v>728</v>
      </c>
      <c r="D174" s="253"/>
      <c r="E174" s="253"/>
      <c r="F174" s="273" t="s">
        <v>715</v>
      </c>
      <c r="G174" s="253"/>
      <c r="H174" s="253" t="s">
        <v>776</v>
      </c>
      <c r="I174" s="253" t="s">
        <v>711</v>
      </c>
      <c r="J174" s="253">
        <v>50</v>
      </c>
      <c r="K174" s="295"/>
    </row>
    <row r="175" spans="2:11" s="1" customFormat="1" ht="15" customHeight="1">
      <c r="B175" s="274"/>
      <c r="C175" s="253" t="s">
        <v>736</v>
      </c>
      <c r="D175" s="253"/>
      <c r="E175" s="253"/>
      <c r="F175" s="273" t="s">
        <v>715</v>
      </c>
      <c r="G175" s="253"/>
      <c r="H175" s="253" t="s">
        <v>776</v>
      </c>
      <c r="I175" s="253" t="s">
        <v>711</v>
      </c>
      <c r="J175" s="253">
        <v>50</v>
      </c>
      <c r="K175" s="295"/>
    </row>
    <row r="176" spans="2:11" s="1" customFormat="1" ht="15" customHeight="1">
      <c r="B176" s="274"/>
      <c r="C176" s="253" t="s">
        <v>734</v>
      </c>
      <c r="D176" s="253"/>
      <c r="E176" s="253"/>
      <c r="F176" s="273" t="s">
        <v>715</v>
      </c>
      <c r="G176" s="253"/>
      <c r="H176" s="253" t="s">
        <v>776</v>
      </c>
      <c r="I176" s="253" t="s">
        <v>711</v>
      </c>
      <c r="J176" s="253">
        <v>50</v>
      </c>
      <c r="K176" s="295"/>
    </row>
    <row r="177" spans="2:11" s="1" customFormat="1" ht="15" customHeight="1">
      <c r="B177" s="274"/>
      <c r="C177" s="253" t="s">
        <v>113</v>
      </c>
      <c r="D177" s="253"/>
      <c r="E177" s="253"/>
      <c r="F177" s="273" t="s">
        <v>709</v>
      </c>
      <c r="G177" s="253"/>
      <c r="H177" s="253" t="s">
        <v>777</v>
      </c>
      <c r="I177" s="253" t="s">
        <v>778</v>
      </c>
      <c r="J177" s="253"/>
      <c r="K177" s="295"/>
    </row>
    <row r="178" spans="2:11" s="1" customFormat="1" ht="15" customHeight="1">
      <c r="B178" s="274"/>
      <c r="C178" s="253" t="s">
        <v>59</v>
      </c>
      <c r="D178" s="253"/>
      <c r="E178" s="253"/>
      <c r="F178" s="273" t="s">
        <v>709</v>
      </c>
      <c r="G178" s="253"/>
      <c r="H178" s="253" t="s">
        <v>779</v>
      </c>
      <c r="I178" s="253" t="s">
        <v>780</v>
      </c>
      <c r="J178" s="253">
        <v>1</v>
      </c>
      <c r="K178" s="295"/>
    </row>
    <row r="179" spans="2:11" s="1" customFormat="1" ht="15" customHeight="1">
      <c r="B179" s="274"/>
      <c r="C179" s="253" t="s">
        <v>55</v>
      </c>
      <c r="D179" s="253"/>
      <c r="E179" s="253"/>
      <c r="F179" s="273" t="s">
        <v>709</v>
      </c>
      <c r="G179" s="253"/>
      <c r="H179" s="253" t="s">
        <v>781</v>
      </c>
      <c r="I179" s="253" t="s">
        <v>711</v>
      </c>
      <c r="J179" s="253">
        <v>20</v>
      </c>
      <c r="K179" s="295"/>
    </row>
    <row r="180" spans="2:11" s="1" customFormat="1" ht="15" customHeight="1">
      <c r="B180" s="274"/>
      <c r="C180" s="253" t="s">
        <v>56</v>
      </c>
      <c r="D180" s="253"/>
      <c r="E180" s="253"/>
      <c r="F180" s="273" t="s">
        <v>709</v>
      </c>
      <c r="G180" s="253"/>
      <c r="H180" s="253" t="s">
        <v>782</v>
      </c>
      <c r="I180" s="253" t="s">
        <v>711</v>
      </c>
      <c r="J180" s="253">
        <v>255</v>
      </c>
      <c r="K180" s="295"/>
    </row>
    <row r="181" spans="2:11" s="1" customFormat="1" ht="15" customHeight="1">
      <c r="B181" s="274"/>
      <c r="C181" s="253" t="s">
        <v>114</v>
      </c>
      <c r="D181" s="253"/>
      <c r="E181" s="253"/>
      <c r="F181" s="273" t="s">
        <v>709</v>
      </c>
      <c r="G181" s="253"/>
      <c r="H181" s="253" t="s">
        <v>673</v>
      </c>
      <c r="I181" s="253" t="s">
        <v>711</v>
      </c>
      <c r="J181" s="253">
        <v>10</v>
      </c>
      <c r="K181" s="295"/>
    </row>
    <row r="182" spans="2:11" s="1" customFormat="1" ht="15" customHeight="1">
      <c r="B182" s="274"/>
      <c r="C182" s="253" t="s">
        <v>115</v>
      </c>
      <c r="D182" s="253"/>
      <c r="E182" s="253"/>
      <c r="F182" s="273" t="s">
        <v>709</v>
      </c>
      <c r="G182" s="253"/>
      <c r="H182" s="253" t="s">
        <v>783</v>
      </c>
      <c r="I182" s="253" t="s">
        <v>744</v>
      </c>
      <c r="J182" s="253"/>
      <c r="K182" s="295"/>
    </row>
    <row r="183" spans="2:11" s="1" customFormat="1" ht="15" customHeight="1">
      <c r="B183" s="274"/>
      <c r="C183" s="253" t="s">
        <v>784</v>
      </c>
      <c r="D183" s="253"/>
      <c r="E183" s="253"/>
      <c r="F183" s="273" t="s">
        <v>709</v>
      </c>
      <c r="G183" s="253"/>
      <c r="H183" s="253" t="s">
        <v>785</v>
      </c>
      <c r="I183" s="253" t="s">
        <v>744</v>
      </c>
      <c r="J183" s="253"/>
      <c r="K183" s="295"/>
    </row>
    <row r="184" spans="2:11" s="1" customFormat="1" ht="15" customHeight="1">
      <c r="B184" s="274"/>
      <c r="C184" s="253" t="s">
        <v>773</v>
      </c>
      <c r="D184" s="253"/>
      <c r="E184" s="253"/>
      <c r="F184" s="273" t="s">
        <v>709</v>
      </c>
      <c r="G184" s="253"/>
      <c r="H184" s="253" t="s">
        <v>786</v>
      </c>
      <c r="I184" s="253" t="s">
        <v>744</v>
      </c>
      <c r="J184" s="253"/>
      <c r="K184" s="295"/>
    </row>
    <row r="185" spans="2:11" s="1" customFormat="1" ht="15" customHeight="1">
      <c r="B185" s="274"/>
      <c r="C185" s="253" t="s">
        <v>117</v>
      </c>
      <c r="D185" s="253"/>
      <c r="E185" s="253"/>
      <c r="F185" s="273" t="s">
        <v>715</v>
      </c>
      <c r="G185" s="253"/>
      <c r="H185" s="253" t="s">
        <v>787</v>
      </c>
      <c r="I185" s="253" t="s">
        <v>711</v>
      </c>
      <c r="J185" s="253">
        <v>50</v>
      </c>
      <c r="K185" s="295"/>
    </row>
    <row r="186" spans="2:11" s="1" customFormat="1" ht="15" customHeight="1">
      <c r="B186" s="274"/>
      <c r="C186" s="253" t="s">
        <v>788</v>
      </c>
      <c r="D186" s="253"/>
      <c r="E186" s="253"/>
      <c r="F186" s="273" t="s">
        <v>715</v>
      </c>
      <c r="G186" s="253"/>
      <c r="H186" s="253" t="s">
        <v>789</v>
      </c>
      <c r="I186" s="253" t="s">
        <v>790</v>
      </c>
      <c r="J186" s="253"/>
      <c r="K186" s="295"/>
    </row>
    <row r="187" spans="2:11" s="1" customFormat="1" ht="15" customHeight="1">
      <c r="B187" s="274"/>
      <c r="C187" s="253" t="s">
        <v>791</v>
      </c>
      <c r="D187" s="253"/>
      <c r="E187" s="253"/>
      <c r="F187" s="273" t="s">
        <v>715</v>
      </c>
      <c r="G187" s="253"/>
      <c r="H187" s="253" t="s">
        <v>792</v>
      </c>
      <c r="I187" s="253" t="s">
        <v>790</v>
      </c>
      <c r="J187" s="253"/>
      <c r="K187" s="295"/>
    </row>
    <row r="188" spans="2:11" s="1" customFormat="1" ht="15" customHeight="1">
      <c r="B188" s="274"/>
      <c r="C188" s="253" t="s">
        <v>793</v>
      </c>
      <c r="D188" s="253"/>
      <c r="E188" s="253"/>
      <c r="F188" s="273" t="s">
        <v>715</v>
      </c>
      <c r="G188" s="253"/>
      <c r="H188" s="253" t="s">
        <v>794</v>
      </c>
      <c r="I188" s="253" t="s">
        <v>790</v>
      </c>
      <c r="J188" s="253"/>
      <c r="K188" s="295"/>
    </row>
    <row r="189" spans="2:11" s="1" customFormat="1" ht="15" customHeight="1">
      <c r="B189" s="274"/>
      <c r="C189" s="307" t="s">
        <v>795</v>
      </c>
      <c r="D189" s="253"/>
      <c r="E189" s="253"/>
      <c r="F189" s="273" t="s">
        <v>715</v>
      </c>
      <c r="G189" s="253"/>
      <c r="H189" s="253" t="s">
        <v>796</v>
      </c>
      <c r="I189" s="253" t="s">
        <v>797</v>
      </c>
      <c r="J189" s="308" t="s">
        <v>798</v>
      </c>
      <c r="K189" s="295"/>
    </row>
    <row r="190" spans="2:11" s="1" customFormat="1" ht="15" customHeight="1">
      <c r="B190" s="274"/>
      <c r="C190" s="259" t="s">
        <v>44</v>
      </c>
      <c r="D190" s="253"/>
      <c r="E190" s="253"/>
      <c r="F190" s="273" t="s">
        <v>709</v>
      </c>
      <c r="G190" s="253"/>
      <c r="H190" s="250" t="s">
        <v>799</v>
      </c>
      <c r="I190" s="253" t="s">
        <v>800</v>
      </c>
      <c r="J190" s="253"/>
      <c r="K190" s="295"/>
    </row>
    <row r="191" spans="2:11" s="1" customFormat="1" ht="15" customHeight="1">
      <c r="B191" s="274"/>
      <c r="C191" s="259" t="s">
        <v>801</v>
      </c>
      <c r="D191" s="253"/>
      <c r="E191" s="253"/>
      <c r="F191" s="273" t="s">
        <v>709</v>
      </c>
      <c r="G191" s="253"/>
      <c r="H191" s="253" t="s">
        <v>802</v>
      </c>
      <c r="I191" s="253" t="s">
        <v>744</v>
      </c>
      <c r="J191" s="253"/>
      <c r="K191" s="295"/>
    </row>
    <row r="192" spans="2:11" s="1" customFormat="1" ht="15" customHeight="1">
      <c r="B192" s="274"/>
      <c r="C192" s="259" t="s">
        <v>803</v>
      </c>
      <c r="D192" s="253"/>
      <c r="E192" s="253"/>
      <c r="F192" s="273" t="s">
        <v>709</v>
      </c>
      <c r="G192" s="253"/>
      <c r="H192" s="253" t="s">
        <v>804</v>
      </c>
      <c r="I192" s="253" t="s">
        <v>744</v>
      </c>
      <c r="J192" s="253"/>
      <c r="K192" s="295"/>
    </row>
    <row r="193" spans="2:11" s="1" customFormat="1" ht="15" customHeight="1">
      <c r="B193" s="274"/>
      <c r="C193" s="259" t="s">
        <v>805</v>
      </c>
      <c r="D193" s="253"/>
      <c r="E193" s="253"/>
      <c r="F193" s="273" t="s">
        <v>715</v>
      </c>
      <c r="G193" s="253"/>
      <c r="H193" s="253" t="s">
        <v>806</v>
      </c>
      <c r="I193" s="253" t="s">
        <v>744</v>
      </c>
      <c r="J193" s="253"/>
      <c r="K193" s="295"/>
    </row>
    <row r="194" spans="2:11" s="1" customFormat="1" ht="15" customHeight="1">
      <c r="B194" s="301"/>
      <c r="C194" s="309"/>
      <c r="D194" s="283"/>
      <c r="E194" s="283"/>
      <c r="F194" s="283"/>
      <c r="G194" s="283"/>
      <c r="H194" s="283"/>
      <c r="I194" s="283"/>
      <c r="J194" s="283"/>
      <c r="K194" s="302"/>
    </row>
    <row r="195" spans="2:11" s="1" customFormat="1" ht="18.75" customHeight="1">
      <c r="B195" s="250"/>
      <c r="C195" s="253"/>
      <c r="D195" s="253"/>
      <c r="E195" s="253"/>
      <c r="F195" s="273"/>
      <c r="G195" s="253"/>
      <c r="H195" s="253"/>
      <c r="I195" s="253"/>
      <c r="J195" s="253"/>
      <c r="K195" s="250"/>
    </row>
    <row r="196" spans="2:11" s="1" customFormat="1" ht="18.75" customHeight="1">
      <c r="B196" s="250"/>
      <c r="C196" s="253"/>
      <c r="D196" s="253"/>
      <c r="E196" s="253"/>
      <c r="F196" s="273"/>
      <c r="G196" s="253"/>
      <c r="H196" s="253"/>
      <c r="I196" s="253"/>
      <c r="J196" s="253"/>
      <c r="K196" s="250"/>
    </row>
    <row r="197" spans="2:11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pans="2:11" s="1" customFormat="1" ht="12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pans="2:11" s="1" customFormat="1" ht="22.2">
      <c r="B199" s="245"/>
      <c r="C199" s="370" t="s">
        <v>807</v>
      </c>
      <c r="D199" s="370"/>
      <c r="E199" s="370"/>
      <c r="F199" s="370"/>
      <c r="G199" s="370"/>
      <c r="H199" s="370"/>
      <c r="I199" s="370"/>
      <c r="J199" s="370"/>
      <c r="K199" s="246"/>
    </row>
    <row r="200" spans="2:11" s="1" customFormat="1" ht="25.5" customHeight="1">
      <c r="B200" s="245"/>
      <c r="C200" s="310" t="s">
        <v>808</v>
      </c>
      <c r="D200" s="310"/>
      <c r="E200" s="310"/>
      <c r="F200" s="310" t="s">
        <v>809</v>
      </c>
      <c r="G200" s="311"/>
      <c r="H200" s="371" t="s">
        <v>810</v>
      </c>
      <c r="I200" s="371"/>
      <c r="J200" s="371"/>
      <c r="K200" s="246"/>
    </row>
    <row r="201" spans="2:11" s="1" customFormat="1" ht="5.25" customHeight="1">
      <c r="B201" s="274"/>
      <c r="C201" s="271"/>
      <c r="D201" s="271"/>
      <c r="E201" s="271"/>
      <c r="F201" s="271"/>
      <c r="G201" s="253"/>
      <c r="H201" s="271"/>
      <c r="I201" s="271"/>
      <c r="J201" s="271"/>
      <c r="K201" s="295"/>
    </row>
    <row r="202" spans="2:11" s="1" customFormat="1" ht="15" customHeight="1">
      <c r="B202" s="274"/>
      <c r="C202" s="253" t="s">
        <v>800</v>
      </c>
      <c r="D202" s="253"/>
      <c r="E202" s="253"/>
      <c r="F202" s="273" t="s">
        <v>45</v>
      </c>
      <c r="G202" s="253"/>
      <c r="H202" s="372" t="s">
        <v>811</v>
      </c>
      <c r="I202" s="372"/>
      <c r="J202" s="372"/>
      <c r="K202" s="295"/>
    </row>
    <row r="203" spans="2:11" s="1" customFormat="1" ht="15" customHeight="1">
      <c r="B203" s="274"/>
      <c r="C203" s="280"/>
      <c r="D203" s="253"/>
      <c r="E203" s="253"/>
      <c r="F203" s="273" t="s">
        <v>46</v>
      </c>
      <c r="G203" s="253"/>
      <c r="H203" s="372" t="s">
        <v>812</v>
      </c>
      <c r="I203" s="372"/>
      <c r="J203" s="372"/>
      <c r="K203" s="295"/>
    </row>
    <row r="204" spans="2:11" s="1" customFormat="1" ht="15" customHeight="1">
      <c r="B204" s="274"/>
      <c r="C204" s="280"/>
      <c r="D204" s="253"/>
      <c r="E204" s="253"/>
      <c r="F204" s="273" t="s">
        <v>49</v>
      </c>
      <c r="G204" s="253"/>
      <c r="H204" s="372" t="s">
        <v>813</v>
      </c>
      <c r="I204" s="372"/>
      <c r="J204" s="372"/>
      <c r="K204" s="295"/>
    </row>
    <row r="205" spans="2:11" s="1" customFormat="1" ht="15" customHeight="1">
      <c r="B205" s="274"/>
      <c r="C205" s="253"/>
      <c r="D205" s="253"/>
      <c r="E205" s="253"/>
      <c r="F205" s="273" t="s">
        <v>47</v>
      </c>
      <c r="G205" s="253"/>
      <c r="H205" s="372" t="s">
        <v>814</v>
      </c>
      <c r="I205" s="372"/>
      <c r="J205" s="372"/>
      <c r="K205" s="295"/>
    </row>
    <row r="206" spans="2:11" s="1" customFormat="1" ht="15" customHeight="1">
      <c r="B206" s="274"/>
      <c r="C206" s="253"/>
      <c r="D206" s="253"/>
      <c r="E206" s="253"/>
      <c r="F206" s="273" t="s">
        <v>48</v>
      </c>
      <c r="G206" s="253"/>
      <c r="H206" s="372" t="s">
        <v>815</v>
      </c>
      <c r="I206" s="372"/>
      <c r="J206" s="372"/>
      <c r="K206" s="295"/>
    </row>
    <row r="207" spans="2:11" s="1" customFormat="1" ht="15" customHeight="1">
      <c r="B207" s="274"/>
      <c r="C207" s="253"/>
      <c r="D207" s="253"/>
      <c r="E207" s="253"/>
      <c r="F207" s="273"/>
      <c r="G207" s="253"/>
      <c r="H207" s="253"/>
      <c r="I207" s="253"/>
      <c r="J207" s="253"/>
      <c r="K207" s="295"/>
    </row>
    <row r="208" spans="2:11" s="1" customFormat="1" ht="15" customHeight="1">
      <c r="B208" s="274"/>
      <c r="C208" s="253" t="s">
        <v>756</v>
      </c>
      <c r="D208" s="253"/>
      <c r="E208" s="253"/>
      <c r="F208" s="273" t="s">
        <v>81</v>
      </c>
      <c r="G208" s="253"/>
      <c r="H208" s="372" t="s">
        <v>816</v>
      </c>
      <c r="I208" s="372"/>
      <c r="J208" s="372"/>
      <c r="K208" s="295"/>
    </row>
    <row r="209" spans="2:11" s="1" customFormat="1" ht="15" customHeight="1">
      <c r="B209" s="274"/>
      <c r="C209" s="280"/>
      <c r="D209" s="253"/>
      <c r="E209" s="253"/>
      <c r="F209" s="273" t="s">
        <v>651</v>
      </c>
      <c r="G209" s="253"/>
      <c r="H209" s="372" t="s">
        <v>652</v>
      </c>
      <c r="I209" s="372"/>
      <c r="J209" s="372"/>
      <c r="K209" s="295"/>
    </row>
    <row r="210" spans="2:11" s="1" customFormat="1" ht="15" customHeight="1">
      <c r="B210" s="274"/>
      <c r="C210" s="253"/>
      <c r="D210" s="253"/>
      <c r="E210" s="253"/>
      <c r="F210" s="273" t="s">
        <v>649</v>
      </c>
      <c r="G210" s="253"/>
      <c r="H210" s="372" t="s">
        <v>817</v>
      </c>
      <c r="I210" s="372"/>
      <c r="J210" s="372"/>
      <c r="K210" s="295"/>
    </row>
    <row r="211" spans="2:11" s="1" customFormat="1" ht="15" customHeight="1">
      <c r="B211" s="312"/>
      <c r="C211" s="280"/>
      <c r="D211" s="280"/>
      <c r="E211" s="280"/>
      <c r="F211" s="273" t="s">
        <v>653</v>
      </c>
      <c r="G211" s="259"/>
      <c r="H211" s="373" t="s">
        <v>654</v>
      </c>
      <c r="I211" s="373"/>
      <c r="J211" s="373"/>
      <c r="K211" s="313"/>
    </row>
    <row r="212" spans="2:11" s="1" customFormat="1" ht="15" customHeight="1">
      <c r="B212" s="312"/>
      <c r="C212" s="280"/>
      <c r="D212" s="280"/>
      <c r="E212" s="280"/>
      <c r="F212" s="273" t="s">
        <v>655</v>
      </c>
      <c r="G212" s="259"/>
      <c r="H212" s="373" t="s">
        <v>818</v>
      </c>
      <c r="I212" s="373"/>
      <c r="J212" s="373"/>
      <c r="K212" s="313"/>
    </row>
    <row r="213" spans="2:11" s="1" customFormat="1" ht="15" customHeight="1">
      <c r="B213" s="312"/>
      <c r="C213" s="280"/>
      <c r="D213" s="280"/>
      <c r="E213" s="280"/>
      <c r="F213" s="314"/>
      <c r="G213" s="259"/>
      <c r="H213" s="315"/>
      <c r="I213" s="315"/>
      <c r="J213" s="315"/>
      <c r="K213" s="313"/>
    </row>
    <row r="214" spans="2:11" s="1" customFormat="1" ht="15" customHeight="1">
      <c r="B214" s="312"/>
      <c r="C214" s="253" t="s">
        <v>780</v>
      </c>
      <c r="D214" s="280"/>
      <c r="E214" s="280"/>
      <c r="F214" s="273">
        <v>1</v>
      </c>
      <c r="G214" s="259"/>
      <c r="H214" s="373" t="s">
        <v>819</v>
      </c>
      <c r="I214" s="373"/>
      <c r="J214" s="373"/>
      <c r="K214" s="313"/>
    </row>
    <row r="215" spans="2:11" s="1" customFormat="1" ht="15" customHeight="1">
      <c r="B215" s="312"/>
      <c r="C215" s="280"/>
      <c r="D215" s="280"/>
      <c r="E215" s="280"/>
      <c r="F215" s="273">
        <v>2</v>
      </c>
      <c r="G215" s="259"/>
      <c r="H215" s="373" t="s">
        <v>820</v>
      </c>
      <c r="I215" s="373"/>
      <c r="J215" s="373"/>
      <c r="K215" s="313"/>
    </row>
    <row r="216" spans="2:11" s="1" customFormat="1" ht="15" customHeight="1">
      <c r="B216" s="312"/>
      <c r="C216" s="280"/>
      <c r="D216" s="280"/>
      <c r="E216" s="280"/>
      <c r="F216" s="273">
        <v>3</v>
      </c>
      <c r="G216" s="259"/>
      <c r="H216" s="373" t="s">
        <v>821</v>
      </c>
      <c r="I216" s="373"/>
      <c r="J216" s="373"/>
      <c r="K216" s="313"/>
    </row>
    <row r="217" spans="2:11" s="1" customFormat="1" ht="15" customHeight="1">
      <c r="B217" s="312"/>
      <c r="C217" s="280"/>
      <c r="D217" s="280"/>
      <c r="E217" s="280"/>
      <c r="F217" s="273">
        <v>4</v>
      </c>
      <c r="G217" s="259"/>
      <c r="H217" s="373" t="s">
        <v>822</v>
      </c>
      <c r="I217" s="373"/>
      <c r="J217" s="373"/>
      <c r="K217" s="313"/>
    </row>
    <row r="218" spans="2:11" s="1" customFormat="1" ht="12.75" customHeight="1">
      <c r="B218" s="316"/>
      <c r="C218" s="317"/>
      <c r="D218" s="317"/>
      <c r="E218" s="317"/>
      <c r="F218" s="317"/>
      <c r="G218" s="317"/>
      <c r="H218" s="317"/>
      <c r="I218" s="317"/>
      <c r="J218" s="317"/>
      <c r="K218" s="31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Rekapitulace stavby</vt:lpstr>
      <vt:lpstr>MAN - metropolitní síť (M...</vt:lpstr>
      <vt:lpstr>Pokyny pro vyplnění</vt:lpstr>
      <vt:lpstr>'MAN - metropolitní síť (M...'!Print_Area</vt:lpstr>
      <vt:lpstr>'Pokyny pro vyplnění'!Print_Area</vt:lpstr>
      <vt:lpstr>'Rekapitulace stavby'!Print_Area</vt:lpstr>
      <vt:lpstr>'MAN - metropolitní síť (M...'!Print_Titles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LAPTOP-0VD15FGP\spider_laptop</dc:creator>
  <cp:lastModifiedBy>spider_laptop</cp:lastModifiedBy>
  <cp:lastPrinted>2022-02-24T10:52:07Z</cp:lastPrinted>
  <dcterms:created xsi:type="dcterms:W3CDTF">2022-02-24T10:44:31Z</dcterms:created>
  <dcterms:modified xsi:type="dcterms:W3CDTF">2022-02-24T10:52:31Z</dcterms:modified>
</cp:coreProperties>
</file>