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550" activeTab="0"/>
  </bookViews>
  <sheets>
    <sheet name="Rekapitulace stavby" sheetId="1" r:id="rId1"/>
    <sheet name="001 - Odbahnění a úprava ..." sheetId="2" r:id="rId2"/>
    <sheet name="002 - Úprava břehů" sheetId="3" r:id="rId3"/>
    <sheet name="003 - Sdružený funkční ob..." sheetId="4" r:id="rId4"/>
    <sheet name="004 - Vedlejší a ostatní ..." sheetId="5" r:id="rId5"/>
  </sheets>
  <definedNames>
    <definedName name="_xlnm._FilterDatabase" localSheetId="1" hidden="1">'001 - Odbahnění a úprava ...'!$C$80:$K$105</definedName>
    <definedName name="_xlnm._FilterDatabase" localSheetId="2" hidden="1">'002 - Úprava břehů'!$C$86:$K$142</definedName>
    <definedName name="_xlnm._FilterDatabase" localSheetId="3" hidden="1">'003 - Sdružený funkční ob...'!$C$89:$K$174</definedName>
    <definedName name="_xlnm._FilterDatabase" localSheetId="4" hidden="1">'004 - Vedlejší a ostatní ...'!$C$81:$K$100</definedName>
    <definedName name="_xlnm.Print_Area" localSheetId="1">'001 - Odbahnění a úprava ...'!$C$4:$J$39,'001 - Odbahnění a úprava ...'!$C$68:$K$105</definedName>
    <definedName name="_xlnm.Print_Area" localSheetId="2">'002 - Úprava břehů'!$C$4:$J$39,'002 - Úprava břehů'!$C$74:$K$142</definedName>
    <definedName name="_xlnm.Print_Area" localSheetId="3">'003 - Sdružený funkční ob...'!$C$4:$J$39,'003 - Sdružený funkční ob...'!$C$77:$K$174</definedName>
    <definedName name="_xlnm.Print_Area" localSheetId="4">'004 - Vedlejší a ostatní ...'!$C$4:$J$39,'004 - Vedlejší a ostatní ...'!$C$69:$K$100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'001 - Odbahnění a úprava ...'!$80:$80</definedName>
    <definedName name="_xlnm.Print_Titles" localSheetId="2">'002 - Úprava břehů'!$86:$86</definedName>
    <definedName name="_xlnm.Print_Titles" localSheetId="3">'003 - Sdružený funkční ob...'!$89:$89</definedName>
    <definedName name="_xlnm.Print_Titles" localSheetId="4">'004 - Vedlejší a ostatní ...'!$81:$81</definedName>
  </definedNames>
  <calcPr calcId="162913"/>
</workbook>
</file>

<file path=xl/sharedStrings.xml><?xml version="1.0" encoding="utf-8"?>
<sst xmlns="http://schemas.openxmlformats.org/spreadsheetml/2006/main" count="2192" uniqueCount="490">
  <si>
    <t>Export Komplet</t>
  </si>
  <si>
    <t>VZ</t>
  </si>
  <si>
    <t>2.0</t>
  </si>
  <si>
    <t/>
  </si>
  <si>
    <t>False</t>
  </si>
  <si>
    <t>{b07dee23-3967-4222-bfa9-4da33968c7e9}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</si>
  <si>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</si>
  <si>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</si>
  <si>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</si>
  <si>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</si>
  <si>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</si>
  <si>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</si>
  <si>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</si>
  <si>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</si>
  <si>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</si>
  <si>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08-2021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</si>
  <si>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</si>
  <si>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</si>
  <si>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 NÁVESNÍHO  RYBNÍKA,  K.Ú.  BUDÍKOVICE</t>
  </si>
  <si>
    <t>KSO:</t>
  </si>
  <si>
    <t>CC-CZ:</t>
  </si>
  <si>
    <t>Místo:</t>
  </si>
  <si>
    <t>BUDÍKOVICE</t>
  </si>
  <si>
    <t>Datum:</t>
  </si>
  <si>
    <t>Zadavatel:</t>
  </si>
  <si>
    <t>IČ:</t>
  </si>
  <si>
    <t>00290629</t>
  </si>
  <si>
    <t>Město Třebíč</t>
  </si>
  <si>
    <t>DIČ:</t>
  </si>
  <si>
    <t>Uchazeč:</t>
  </si>
  <si>
    <t>Vyplň údaj</t>
  </si>
  <si>
    <t>Projektant:</t>
  </si>
  <si>
    <t>25589679</t>
  </si>
  <si>
    <t>KOINVEST,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</si>
  <si>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</si>
  <si>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</si>
  <si>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</si>
  <si>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</si>
  <si>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</si>
  <si>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</si>
  <si>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</si>
  <si>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</si>
  <si>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</si>
  <si>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</si>
  <si>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</si>
  <si>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</si>
  <si>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</si>
  <si>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</si>
  <si>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</si>
  <si>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</si>
  <si>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</si>
  <si>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</si>
  <si>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</si>
  <si>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</si>
  <si>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</si>
  <si>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</si>
  <si>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</si>
  <si>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</si>
  <si>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</si>
  <si>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</si>
  <si>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</si>
  <si>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</si>
  <si>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</si>
  <si>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</si>
  <si>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</si>
  <si>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</si>
  <si>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</si>
  <si>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</si>
  <si>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</si>
  <si>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</si>
  <si>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</si>
  <si>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</si>
  <si>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</si>
  <si>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</si>
  <si>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</si>
  <si>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</si>
  <si>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</si>
  <si>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</si>
  <si>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Odbahnění a úprava zátopy</t>
  </si>
  <si>
    <t>STA</t>
  </si>
  <si>
    <t>1</t>
  </si>
  <si>
    <t>{6d807bca-706e-4b3d-8651-dd54a6644908}</t>
  </si>
  <si>
    <t>2</t>
  </si>
  <si>
    <t>002</t>
  </si>
  <si>
    <t>Úprava břehů</t>
  </si>
  <si>
    <t>{8812a798-ca27-4d84-8367-410f2df131a9}</t>
  </si>
  <si>
    <t>003</t>
  </si>
  <si>
    <t>Sdružený funkční objekt</t>
  </si>
  <si>
    <t>{61b31045-4170-4682-a31a-6d3e2bb44bea}</t>
  </si>
  <si>
    <t>004</t>
  </si>
  <si>
    <t>Vedlejší a ostatní rozpočtové náklady</t>
  </si>
  <si>
    <t>{4782207f-813e-48d5-b266-4bd97cf8ebb0}</t>
  </si>
  <si>
    <t>KRYCÍ LIST SOUPISU PRACÍ</t>
  </si>
  <si>
    <t>Objekt:</t>
  </si>
  <si>
    <t>001 - Odbahnění a úprava zátopy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</si>
  <si>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</si>
  <si>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</si>
  <si>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</si>
  <si>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</si>
  <si>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</si>
  <si>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</si>
  <si>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</si>
  <si>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</si>
  <si>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</si>
  <si>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</si>
  <si>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</si>
  <si>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</si>
  <si>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</si>
  <si>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</si>
  <si>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</si>
  <si>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</si>
  <si>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</si>
  <si>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</si>
  <si>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</si>
  <si>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</si>
  <si>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</si>
  <si>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</si>
  <si>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</si>
  <si>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</si>
  <si>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122703601</t>
  </si>
  <si>
    <t>Odstranění nánosů z vypuštěných vodních nádrží nebo rybníků s uložením do hromad na vzdálenost do 20 m ve výkopišti při únosnosti dna přes 15 kPa do 40 kPa</t>
  </si>
  <si>
    <t>m3</t>
  </si>
  <si>
    <t>CS ÚRS 2021 02</t>
  </si>
  <si>
    <t>4</t>
  </si>
  <si>
    <t>1873685973</t>
  </si>
  <si>
    <t>Online PSC</t>
  </si>
  <si>
    <t>https://podminky.urs.cz/item/CS_URS_2021_02/122703601</t>
  </si>
  <si>
    <t>122703602</t>
  </si>
  <si>
    <t>Odstranění nánosů z vypuštěných vodních nádrží nebo rybníků s uložením do hromad na vzdálenost do 20 m ve výkopišti při únosnosti dna přes 40 kPa do 60 kPa</t>
  </si>
  <si>
    <t>-1272006455</t>
  </si>
  <si>
    <t>https://podminky.urs.cz/item/CS_URS_2021_02/122703602</t>
  </si>
  <si>
    <t>3</t>
  </si>
  <si>
    <t>162253101</t>
  </si>
  <si>
    <t>Vodorovné přemístění nánosu z vodních nádrží nebo rybníků s vyklopením a hrubým urovnáním skládky při únosnosti dna přes 40 kPa, na vzdálenost přes 20 do 60 m</t>
  </si>
  <si>
    <t>-1134269647</t>
  </si>
  <si>
    <t>https://podminky.urs.cz/item/CS_URS_2021_02/162253101</t>
  </si>
  <si>
    <t>162253102</t>
  </si>
  <si>
    <t>Vodorovné přemístění nánosu z vodních nádrží nebo rybníků s vyklopením a hrubým urovnáním skládky při únosnosti dna přes 15 do 40 kPa, na vzdálenost přes 20 do 40 m</t>
  </si>
  <si>
    <t>-1918483990</t>
  </si>
  <si>
    <t>https://podminky.urs.cz/item/CS_URS_2021_02/162253102</t>
  </si>
  <si>
    <t>5</t>
  </si>
  <si>
    <t>162406111</t>
  </si>
  <si>
    <t>Vodorovné přemístění výkopku bez naložení, avšak se složením zemin schopných zúrodnění, na vzdálenost přes 1000 do 2000 m</t>
  </si>
  <si>
    <t>836307727</t>
  </si>
  <si>
    <t>https://podminky.urs.cz/item/CS_URS_2021_02/162406111</t>
  </si>
  <si>
    <t>P</t>
  </si>
  <si>
    <t xml:space="preserve">Poznámka k položce:
 dle dispozic obce odvoz na určený pozemek ZPF </t>
  </si>
  <si>
    <t>6</t>
  </si>
  <si>
    <t>181951111</t>
  </si>
  <si>
    <t>Úprava pláně vyrovnáním výškových rozdílů strojně v hornině třídy těžitelnosti I, skupiny 1 až 3 bez zhutnění</t>
  </si>
  <si>
    <t>m2</t>
  </si>
  <si>
    <t>503610914</t>
  </si>
  <si>
    <t>https://podminky.urs.cz/item/CS_URS_2021_02/181951111</t>
  </si>
  <si>
    <t>Poznámka k položce:
dno rybníka, výkr.č. C.3</t>
  </si>
  <si>
    <t>7</t>
  </si>
  <si>
    <t>R.02</t>
  </si>
  <si>
    <t xml:space="preserve">Rozprostření sedimentu, rovina, tl. do 10cm, </t>
  </si>
  <si>
    <t>-207161768</t>
  </si>
  <si>
    <t xml:space="preserve">Poznámka k položce:
</t>
  </si>
  <si>
    <t>8</t>
  </si>
  <si>
    <t>R.02.1</t>
  </si>
  <si>
    <t>Vybírání kamene a nepatřičných věcí na pozemku, vč. jejich likvidace</t>
  </si>
  <si>
    <t>ha</t>
  </si>
  <si>
    <t>-2077534472</t>
  </si>
  <si>
    <t>Poznámka k položce:
po rozprostření sedimentu</t>
  </si>
  <si>
    <t>9</t>
  </si>
  <si>
    <t>R.03</t>
  </si>
  <si>
    <t>Provedení vápnění na pozemku</t>
  </si>
  <si>
    <t>-736014001</t>
  </si>
  <si>
    <t>Poznámka k položce:
provápnění  pozemku (Ca), vydatnost  6t/ha</t>
  </si>
  <si>
    <t>10</t>
  </si>
  <si>
    <t>183408252</t>
  </si>
  <si>
    <t>Orba na plochách jednotlivě do 1 ha střední, na hloubku od 180 do 250 mm, v půdě střední</t>
  </si>
  <si>
    <t>731777717</t>
  </si>
  <si>
    <t>https://podminky.urs.cz/item/CS_URS_2021_02/183408252</t>
  </si>
  <si>
    <t>002 - Úprava břehů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</si>
  <si>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</si>
  <si>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</si>
  <si>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</si>
  <si>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</si>
  <si>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</si>
  <si>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</si>
  <si>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122251104</t>
  </si>
  <si>
    <t>Odkopávky a prokopávky nezapažené strojně v hornině třídy těžitelnosti I skupiny 3 přes 100 do 500 m3</t>
  </si>
  <si>
    <t>-126934316</t>
  </si>
  <si>
    <t>https://podminky.urs.cz/item/CS_URS_2021_02/122251104</t>
  </si>
  <si>
    <t>Poznámka k položce:
Hráz: vytěžený materiál ze založení nových stěn, pro zásyp celkem 10,07m3 - z toho2,12m3 zpět uloženo k patě stěny, výkr.č. D.1.2.5. 2</t>
  </si>
  <si>
    <t>174151101</t>
  </si>
  <si>
    <t>Zásyp sypaninou z jakékoliv horniny strojně s uložením výkopku ve vrstvách se zhutněním jam, šachet, rýh nebo kolem objektů v těchto vykopávkách</t>
  </si>
  <si>
    <t>1061461255</t>
  </si>
  <si>
    <t>https://podminky.urs.cz/item/CS_URS_2021_02/174151101</t>
  </si>
  <si>
    <t>Poznámka k položce:
zásyp kolem opěrných stěn, kubaturový list TZ str. 8</t>
  </si>
  <si>
    <t>R.01.1</t>
  </si>
  <si>
    <t>Uložení výkopu s hrubým rozhrnutím</t>
  </si>
  <si>
    <t>145817131</t>
  </si>
  <si>
    <t>Poznámka k položce:
 použití vytěžené zeminy - terénní úpravy v okolí nádrže a za opěrným zdivem, výkr. č.D.1.2.5. 2</t>
  </si>
  <si>
    <t>Zakládání</t>
  </si>
  <si>
    <t>273321611</t>
  </si>
  <si>
    <t>Základy z betonu železového (bez výztuže) desky z betonu bez zvláštních nároků na prostředí tř. C 30/37</t>
  </si>
  <si>
    <t>453218694</t>
  </si>
  <si>
    <t>https://podminky.urs.cz/item/CS_URS_2021_02/273321611</t>
  </si>
  <si>
    <t>Poznámka k položce:
pod schody do zátopy, výkr.č. D.1.2.5. 4, pod opěrnou stěnu, výkr.č. D.1.2.5. 2</t>
  </si>
  <si>
    <t>Svislé a kompletní konstrukce</t>
  </si>
  <si>
    <t>321213113</t>
  </si>
  <si>
    <t>Zdivo nadzákladové z lomového kamene vodních staveb přehrad, jezů a plavebních komor, spodní stavby vodních elektráren, odběrných věží a výpustných zařízení, opěrných zdí, šachet, šachtic a ostatních konstrukcí výplňové z lomového kamene tříděného na maltu cementovou MC 15</t>
  </si>
  <si>
    <t>1990293431</t>
  </si>
  <si>
    <t>https://podminky.urs.cz/item/CS_URS_2021_02/321213113</t>
  </si>
  <si>
    <t xml:space="preserve">Poznámka k položce:
položka obsahuje: hl. konstrukce opěrného zdiva + výplň pod schody </t>
  </si>
  <si>
    <t>321213235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</si>
  <si>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se zatřením spár, na cementovou maltu</t>
  </si>
  <si>
    <t>-652579020</t>
  </si>
  <si>
    <t>https://podminky.urs.cz/item/CS_URS_2021_02/321213235</t>
  </si>
  <si>
    <t>Poznámka k položce:
obkladní zdivo, přizdění k původnímu zdivu, výkr.č. D.1.2.5. 2</t>
  </si>
  <si>
    <t>Vodorovné konstrukce</t>
  </si>
  <si>
    <t>465210122</t>
  </si>
  <si>
    <t>Schody z lomového kamene lomařsky upraveného pro dlažbu na cementovou maltu, s vyspárováním cementovou maltou, tl. kamene 250 mm</t>
  </si>
  <si>
    <t>-892694645</t>
  </si>
  <si>
    <t>Poznámka k položce:
schody do zátopy (2x), výkr.č. D.1.2.5. 4</t>
  </si>
  <si>
    <t>Ostatní konstrukce a práce, bourání</t>
  </si>
  <si>
    <t>941111111</t>
  </si>
  <si>
    <t>Montáž lešení řadového trubkového lehkého pracovního s podlahami s provozním zatížením tř. 3 do 200 kg/m2 šířky tř. W06 od 0,6 do 0,9 m, výšky do 10 m</t>
  </si>
  <si>
    <t>633206300</t>
  </si>
  <si>
    <t>https://podminky.urs.cz/item/CS_URS_2021_02/941111111</t>
  </si>
  <si>
    <t>Poznámka k položce:
zajištění vyzdění opěrných stěn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</si>
  <si>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</si>
  <si>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</si>
  <si>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-256049720</t>
  </si>
  <si>
    <t>https://podminky.urs.cz/item/CS_URS_2021_02/941111211</t>
  </si>
  <si>
    <t>Poznámka k položce:
předpoklad použití - 1.měsíc = 31dní</t>
  </si>
  <si>
    <t>941111811</t>
  </si>
  <si>
    <t>Demontáž lešení řadového trubkového lehkého pracovního s podlahami s provozním zatížením tř. 3 do 200 kg/m2 šířky tř. W06 od 0,6 do 0,9 m, výšky do 10 m</t>
  </si>
  <si>
    <t>860337599</t>
  </si>
  <si>
    <t>https://podminky.urs.cz/item/CS_URS_2021_02/941111811</t>
  </si>
  <si>
    <t>11</t>
  </si>
  <si>
    <t>962052211</t>
  </si>
  <si>
    <t>Bourání zdiva železobetonového nadzákladového, objemu přes 1 m3</t>
  </si>
  <si>
    <t>1965782006</t>
  </si>
  <si>
    <t>https://podminky.urs.cz/item/CS_URS_2021_02/962052211</t>
  </si>
  <si>
    <t>Poznámka k položce:
stávající opěrná stěna, STZ str.14, výkr.č. C.3</t>
  </si>
  <si>
    <t>12</t>
  </si>
  <si>
    <t>976071111</t>
  </si>
  <si>
    <t>Vybourání kovových madel, zábradlí, dvířek, zděří, kotevních želez madel a zábradlí</t>
  </si>
  <si>
    <t>m</t>
  </si>
  <si>
    <t>-950160684</t>
  </si>
  <si>
    <t>https://podminky.urs.cz/item/CS_URS_2021_02/976071111</t>
  </si>
  <si>
    <t>Poznámka k položce:
Vybourání stávajícího ocelového zábradlí na hrázi, výkr.č. D.1.2.5. 1</t>
  </si>
  <si>
    <t>13</t>
  </si>
  <si>
    <t>R.08.1</t>
  </si>
  <si>
    <t xml:space="preserve">Zavázání pomocí trnů, D + M </t>
  </si>
  <si>
    <t>kus</t>
  </si>
  <si>
    <t>-1110442549</t>
  </si>
  <si>
    <t>Poznámka k položce:
propojení ocelovými trny - stáv. stěna a stěna z LK do betonu, předvrtání děr průměru 12mm, průměr roxorů 10mm,  dl.300mm, B500, STZ str. 9, výkr.č. D.1.2.5. 2</t>
  </si>
  <si>
    <t>14</t>
  </si>
  <si>
    <t>R.08.2</t>
  </si>
  <si>
    <t>Ocelové zábradlí - hráz, D + M</t>
  </si>
  <si>
    <t>210185638</t>
  </si>
  <si>
    <t>Poznámka k položce:
instalace ocelového zábradlí - dl. 86m,  průměr kulatiny 60mm ocel pozink, ocelové pozink. stojky 33ks,  tyčová výplň ve svislém směru 120mm, uchycení do zabetonovaných kotvících patek, výška zábradlí 1,1m,  STZ str.10, výkr.č. D.1.2.5. 2</t>
  </si>
  <si>
    <t>997</t>
  </si>
  <si>
    <t>Přesun sutě</t>
  </si>
  <si>
    <t>997006512</t>
  </si>
  <si>
    <t>Vodorovná doprava suti na skládku s naložením na dopravní prostředek a složením přes 100 m do 1 km</t>
  </si>
  <si>
    <t>t</t>
  </si>
  <si>
    <t>1116048543</t>
  </si>
  <si>
    <t>https://podminky.urs.cz/item/CS_URS_2021_02/997006512</t>
  </si>
  <si>
    <t>Poznámka k položce:
betonová suť včetně demoličního odpadu z pův.ocelové zábradlí</t>
  </si>
  <si>
    <t>16</t>
  </si>
  <si>
    <t>997006519</t>
  </si>
  <si>
    <t>Vodorovná doprava suti na skládku s naložením na dopravní prostředek a složením Příplatek k ceně za každý další i započatý 1 km</t>
  </si>
  <si>
    <t>2025980848</t>
  </si>
  <si>
    <t>https://podminky.urs.cz/item/CS_URS_2021_02/997006519</t>
  </si>
  <si>
    <t>Poznámka k položce:
Skládka TKO Petrůvky - odvoz betonové suťi, předpokládaná vzdálenost na skládku činí 14km</t>
  </si>
  <si>
    <t>17</t>
  </si>
  <si>
    <t>R.07</t>
  </si>
  <si>
    <t>Poplatek za uložení na skládku</t>
  </si>
  <si>
    <t>180265180</t>
  </si>
  <si>
    <t>Poznámka k položce:
demoliční odpad, STZ str.14</t>
  </si>
  <si>
    <t>998</t>
  </si>
  <si>
    <t>Přesun hmot</t>
  </si>
  <si>
    <t>18</t>
  </si>
  <si>
    <t>998321011</t>
  </si>
  <si>
    <t>Přesun hmot pro objekty hráze přehradní zemní a kamenité dopravní vzdálenost do 500 m</t>
  </si>
  <si>
    <t>-1079289267</t>
  </si>
  <si>
    <t>https://podminky.urs.cz/item/CS_URS_2021_02/998321011</t>
  </si>
  <si>
    <t>003 - Sdružený funkční objekt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</si>
  <si>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</si>
  <si>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</si>
  <si>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</si>
  <si>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783 - Dokončovací práce - nátěry</t>
  </si>
  <si>
    <t>122351101</t>
  </si>
  <si>
    <t>Odkopávky a prokopávky nezapažené strojně v hornině třídy těžitelnosti II skupiny 4 do 20 m3</t>
  </si>
  <si>
    <t>1335572974</t>
  </si>
  <si>
    <t>https://podminky.urs.cz/item/CS_URS_2021_02/122351101</t>
  </si>
  <si>
    <t>171151103</t>
  </si>
  <si>
    <t>Uložení sypanin do násypů strojně s rozprostřením sypaniny ve vrstvách a s hrubým urovnáním zhutněných z hornin soudržných jakékoliv třídy těžitelnosti</t>
  </si>
  <si>
    <t>27123505</t>
  </si>
  <si>
    <t>https://podminky.urs.cz/item/CS_URS_2021_02/171151103</t>
  </si>
  <si>
    <t>181951112</t>
  </si>
  <si>
    <t>Úprava pláně vyrovnáním výškových rozdílů strojně v hornině třídy těžitelnosti I, skupiny 1 až 3 se zhutněním</t>
  </si>
  <si>
    <t>1826413187</t>
  </si>
  <si>
    <t>https://podminky.urs.cz/item/CS_URS_2021_02/181951112</t>
  </si>
  <si>
    <t>R.01</t>
  </si>
  <si>
    <t>Převedení toku dle zvolené technologie zhotovitele</t>
  </si>
  <si>
    <t>kpl</t>
  </si>
  <si>
    <t>1932563234</t>
  </si>
  <si>
    <t xml:space="preserve">Poznámka k položce:
Položka zahrnuje případné čerpání vody, záložní zdroj čerpání, hrázkování (zbudování jílové hrázky)  popříp. zřízení odtokové rýhy pro odvod vody apod. </t>
  </si>
  <si>
    <t>82189585</t>
  </si>
  <si>
    <t>Poznámka k položce:
 výkr. č. D.1.2.5. 3</t>
  </si>
  <si>
    <t>274362021</t>
  </si>
  <si>
    <t>Výztuž základů pasů ze svařovaných sítí z drátů typu KARI</t>
  </si>
  <si>
    <t>-475112801</t>
  </si>
  <si>
    <t>https://podminky.urs.cz/item/CS_URS_2021_02/274362021</t>
  </si>
  <si>
    <t>Poznámka k položce:
výztuž pro betonové konstrukce objektu, sítě Kari 8/150 x 150mm, třmen průměr 8mm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</si>
  <si>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</si>
  <si>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</si>
  <si>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1154656481</t>
  </si>
  <si>
    <t>https://podminky.urs.cz/item/CS_URS_2021_02/321321116</t>
  </si>
  <si>
    <t>Poznámka k položce:
měřeno AutoCad, výkr.č. D.1.2.5. 3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</si>
  <si>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</si>
  <si>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</si>
  <si>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-1127196806</t>
  </si>
  <si>
    <t>https://podminky.urs.cz/item/CS_URS_2021_02/321351010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</si>
  <si>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</si>
  <si>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</si>
  <si>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-649588974</t>
  </si>
  <si>
    <t>https://podminky.urs.cz/item/CS_URS_2021_02/321352010</t>
  </si>
  <si>
    <t>465513227</t>
  </si>
  <si>
    <t>Dlažba z lomového kamene lomařsky upraveného na cementovou maltu, s vyspárováním cementovou maltou, tl. kamene 250 mm</t>
  </si>
  <si>
    <t>-1923635615</t>
  </si>
  <si>
    <t>https://podminky.urs.cz/item/CS_URS_2021_02/465513227</t>
  </si>
  <si>
    <t>Úpravy povrchů, podlahy a osazování výplní</t>
  </si>
  <si>
    <t>624631311R</t>
  </si>
  <si>
    <t>Těsnění pryžovými pásky, š. do 200 mm, tl.10mm, D + M</t>
  </si>
  <si>
    <t>477261240</t>
  </si>
  <si>
    <t>Poznámka k položce:
pracovní spára, (odtok), výkr.č.D.1.2.5. 3</t>
  </si>
  <si>
    <t>632457103.R</t>
  </si>
  <si>
    <t>Pačokováním betonového podkladu plochy přes 30 m2</t>
  </si>
  <si>
    <t>2039637600</t>
  </si>
  <si>
    <t>Poznámka k položce:
Před zasypáním betonové konstrukce provedení nátěrem - jílové mléko (pačok), STZ str.10</t>
  </si>
  <si>
    <t>Trubní vedení</t>
  </si>
  <si>
    <t>871373121</t>
  </si>
  <si>
    <t>Montáž kanalizačního potrubí z plastů z tvrdého PVC těsněných gumovým kroužkem v otevřeném výkopu ve sklonu do 20 % DN 315</t>
  </si>
  <si>
    <t>-737247550</t>
  </si>
  <si>
    <t>https://podminky.urs.cz/item/CS_URS_2021_02/871373121</t>
  </si>
  <si>
    <t>M</t>
  </si>
  <si>
    <t>28611143</t>
  </si>
  <si>
    <t>trubka kanalizační PVC DN 315x1000mm SN4</t>
  </si>
  <si>
    <t>-721263659</t>
  </si>
  <si>
    <t>https://podminky.urs.cz/item/CS_URS_2021_02/28611143</t>
  </si>
  <si>
    <t>894411121</t>
  </si>
  <si>
    <t>Zřízení šachet kanalizačních z betonových dílců výšky vstupu do 1,50 m s obložením dna betonem tř. C 25/30, na potrubí DN přes 200 do 300</t>
  </si>
  <si>
    <t>-1793027585</t>
  </si>
  <si>
    <t>https://podminky.urs.cz/item/CS_URS_2021_02/894411121</t>
  </si>
  <si>
    <t>59224162</t>
  </si>
  <si>
    <t>skruž kanalizační s ocelovými stupadly 100x100x12cm</t>
  </si>
  <si>
    <t>1001396587</t>
  </si>
  <si>
    <t>https://podminky.urs.cz/item/CS_URS_2021_02/59224162</t>
  </si>
  <si>
    <t>59224029</t>
  </si>
  <si>
    <t>dno betonové šachtové DN 300 betonový žlab i nástupnice 100x78,5x15cm</t>
  </si>
  <si>
    <t>-279559587</t>
  </si>
  <si>
    <t>https://podminky.urs.cz/item/CS_URS_2021_02/59224029</t>
  </si>
  <si>
    <t>59224056</t>
  </si>
  <si>
    <t>kónus pro kanalizační šachty s kapsovým stupadlem 100/62,5x67x12cm</t>
  </si>
  <si>
    <t>-730593410</t>
  </si>
  <si>
    <t>https://podminky.urs.cz/item/CS_URS_2021_02/59224056</t>
  </si>
  <si>
    <t>19</t>
  </si>
  <si>
    <t>59224010</t>
  </si>
  <si>
    <t>prstenec šachtový vyrovnávací betonový 625x100x40mm</t>
  </si>
  <si>
    <t>-1536071106</t>
  </si>
  <si>
    <t>https://podminky.urs.cz/item/CS_URS_2021_02/59224010</t>
  </si>
  <si>
    <t>20</t>
  </si>
  <si>
    <t>899104112</t>
  </si>
  <si>
    <t>Osazení poklopů litinových a ocelových včetně rámů pro třídu zatížení D400, E600</t>
  </si>
  <si>
    <t>-1812736954</t>
  </si>
  <si>
    <t>https://podminky.urs.cz/item/CS_URS_2021_02/899104112</t>
  </si>
  <si>
    <t>28661935</t>
  </si>
  <si>
    <t>poklop šachtový litinový  DN 600 pro třídu zatížení D400</t>
  </si>
  <si>
    <t>-246075734</t>
  </si>
  <si>
    <t>https://podminky.urs.cz/item/CS_URS_2021_02/28661935</t>
  </si>
  <si>
    <t>22</t>
  </si>
  <si>
    <t>899623181</t>
  </si>
  <si>
    <t>Obetonování potrubí nebo zdiva stok betonem prostým v otevřeném výkopu, beton tř. C 30/37</t>
  </si>
  <si>
    <t>1625816023</t>
  </si>
  <si>
    <t>https://podminky.urs.cz/item/CS_URS_2021_02/899623181</t>
  </si>
  <si>
    <t>23</t>
  </si>
  <si>
    <t>Napojení na stávající dešťovou kanalizaci</t>
  </si>
  <si>
    <t>-544720860</t>
  </si>
  <si>
    <t>Poznámka k položce:
trasa dešťové kanalizace, výkr.č. D.1.2.5. 3</t>
  </si>
  <si>
    <t>24</t>
  </si>
  <si>
    <t>Ocelová clona na odpadní potrubí, D + M</t>
  </si>
  <si>
    <t>-135023854</t>
  </si>
  <si>
    <t xml:space="preserve">Poznámka k položce:
oc.clona tl. 5mm, uchycení na chemickou kotvu, výkr.č. D.1.2.5. 3 </t>
  </si>
  <si>
    <t>25</t>
  </si>
  <si>
    <t>934956124</t>
  </si>
  <si>
    <t>Přepadová a ochranná zařízení nádrží dřevěná hradítka (dluže požeráku) š.150 mm, bez nátěru, s potřebným kováním z dubového dřeva, tl. 50 mm</t>
  </si>
  <si>
    <t>-696004414</t>
  </si>
  <si>
    <t>https://podminky.urs.cz/item/CS_URS_2021_02/934956124</t>
  </si>
  <si>
    <t>26</t>
  </si>
  <si>
    <t>56284668</t>
  </si>
  <si>
    <t>pryžová podložka spojovací ocelové pásnice materiál bobtnavý tmel příslušenství k těsnícímu pásu</t>
  </si>
  <si>
    <t>250113824</t>
  </si>
  <si>
    <t>https://podminky.urs.cz/item/CS_URS_2021_02/56284668</t>
  </si>
  <si>
    <t>27</t>
  </si>
  <si>
    <t>Uzamykatelný poklop, D + M</t>
  </si>
  <si>
    <t>-570127392</t>
  </si>
  <si>
    <t>Poznámka k položce:
výkr.č. D.1.2.5. 3</t>
  </si>
  <si>
    <t>28</t>
  </si>
  <si>
    <t>R.04</t>
  </si>
  <si>
    <t xml:space="preserve">Zřízení vodní značky, D + M </t>
  </si>
  <si>
    <t>279521266</t>
  </si>
  <si>
    <t>Poznámka k položce:
 vodočetná lať</t>
  </si>
  <si>
    <t>29</t>
  </si>
  <si>
    <t>R.05</t>
  </si>
  <si>
    <t>U profil 65, D + M</t>
  </si>
  <si>
    <t>734422670</t>
  </si>
  <si>
    <t>30</t>
  </si>
  <si>
    <t>R.06</t>
  </si>
  <si>
    <t>Stupadla s povlakem PVC, D + M</t>
  </si>
  <si>
    <t>-1771093978</t>
  </si>
  <si>
    <t>31</t>
  </si>
  <si>
    <t>Geodetický bod, D + M</t>
  </si>
  <si>
    <t>-1903687745</t>
  </si>
  <si>
    <t>Poznámka k položce:
Kovová cedulka s výškovou kótou, výkr.č. D.1.2.5. 3</t>
  </si>
  <si>
    <t>32</t>
  </si>
  <si>
    <t>R.08</t>
  </si>
  <si>
    <t>1460787663</t>
  </si>
  <si>
    <t>Poznámka k položce:
položka obsahuje: propojení ocelovými trny - stěna šachty požeráku a stěna z LK do betonu,  předvrtané otvory průměru 12mm, průměr roxorů 10mm,  dl.300mm, B500,  UPEVNĚNÍ NA CHEMICKOU KOTVU (RYCHLE TUHNOUCÍ 2-KOMPONENTNÍ KOTVICÍ LEPIDLO, NA BÁZI 
EPOXIDOVÉ PRYSKYŘICE),  výkr.č. D.1.2.5. 3</t>
  </si>
  <si>
    <t>33</t>
  </si>
  <si>
    <t>R.09</t>
  </si>
  <si>
    <t>Ocelové česle, D + M</t>
  </si>
  <si>
    <t>1253412518</t>
  </si>
  <si>
    <t>34</t>
  </si>
  <si>
    <t>-698805551</t>
  </si>
  <si>
    <t>PSV</t>
  </si>
  <si>
    <t>Práce a dodávky PSV</t>
  </si>
  <si>
    <t>783</t>
  </si>
  <si>
    <t>Dokončovací práce - nátěry</t>
  </si>
  <si>
    <t>35</t>
  </si>
  <si>
    <t>783168101</t>
  </si>
  <si>
    <t>Lazurovací nátěr truhlářských konstrukcí jednonásobný olejový</t>
  </si>
  <si>
    <t>-1017276160</t>
  </si>
  <si>
    <t>https://podminky.urs.cz/item/CS_URS_2021_02/783168101</t>
  </si>
  <si>
    <t>36</t>
  </si>
  <si>
    <t>783317105</t>
  </si>
  <si>
    <t>Krycí nátěr (email) zámečnických konstrukcí jednonásobný syntetický samozákladující</t>
  </si>
  <si>
    <t>-253809882</t>
  </si>
  <si>
    <t>https://podminky.urs.cz/item/CS_URS_2021_02/783317105</t>
  </si>
  <si>
    <t>004 -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</si>
  <si>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</si>
  <si>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</si>
  <si>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</si>
  <si>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</si>
  <si>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</si>
  <si>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</si>
  <si>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</si>
  <si>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R.00</t>
  </si>
  <si>
    <t>Zpracování a předání dokumentace skutečného provedení stavby (3 paré + 1x v elektronické formě) objednateli v rozsahu odpovídajícím příslušným právním předpisům.</t>
  </si>
  <si>
    <t>soub</t>
  </si>
  <si>
    <t>1024</t>
  </si>
  <si>
    <t>1829678131</t>
  </si>
  <si>
    <t>VRN3</t>
  </si>
  <si>
    <t>Zařízení staveniště</t>
  </si>
  <si>
    <t>Vytýčení stavby před zahájením odborně způsobilou osobou v oboru zeměměřičství.</t>
  </si>
  <si>
    <t>-294149581</t>
  </si>
  <si>
    <t>Zařízení staveniště - zřízení, provoz, odstranění zřízení, provoz a likvidace zařízení staveniště, včetně případných přípojek, přístupů, deponií, zajištění staveniště apod.</t>
  </si>
  <si>
    <t>487848655</t>
  </si>
  <si>
    <t>Vytýčení inženýrských sítí a zařízení odborně způsobilou osobou</t>
  </si>
  <si>
    <t>-165117905</t>
  </si>
  <si>
    <t>Poznámka k položce:
Vytýčení inženýrských sítí a zařízení, včetně zajištění případné aktualizace vyjádření správců sítí, která pozbudou platnosti v období mezi předáním staveniště a vytyčením sítí zajištění všech nezbytných opatření, jimiž bude předejito porušení jakékoliv inženýrské sítě během výstavby</t>
  </si>
  <si>
    <t>R.02.3</t>
  </si>
  <si>
    <t>Geodetické zaměření dna rybníka před odtěžením a po odtěžení sedimentu</t>
  </si>
  <si>
    <t>1100795078</t>
  </si>
  <si>
    <t xml:space="preserve">Poznámka k položce:
zaměření dna sedimentu - výškopis a polohopis </t>
  </si>
  <si>
    <t>R.02.2</t>
  </si>
  <si>
    <t>Geodetické zaměření skutečného provedení stavby, oprávněnou osobou (3x)</t>
  </si>
  <si>
    <t>978445771</t>
  </si>
  <si>
    <t>Poznámka k položce:
po dokončení díla</t>
  </si>
  <si>
    <t>R.03.1</t>
  </si>
  <si>
    <t>Geometrický plán</t>
  </si>
  <si>
    <t>-409884177</t>
  </si>
  <si>
    <t>Fotodokumentace</t>
  </si>
  <si>
    <t>-1477490416</t>
  </si>
  <si>
    <t xml:space="preserve">Bezpečnostní opatření při výstavbě </t>
  </si>
  <si>
    <t>352482354</t>
  </si>
  <si>
    <t>Čištění komunikace</t>
  </si>
  <si>
    <t>-352915565</t>
  </si>
  <si>
    <t>Provizorní dopravní značení</t>
  </si>
  <si>
    <t>-1441874899</t>
  </si>
  <si>
    <t>R.07.1</t>
  </si>
  <si>
    <t>Úprava stávající příjezdové komunikace např. dosypání výtluků, dorovnání povrchu apod.</t>
  </si>
  <si>
    <t>-336755666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</si>
</sst>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4">
    <xf numFmtId="0" fontId="0" fillId="0" borderId="0" xfId="0"/>
    <xf numFmtId="0" fontId="1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0" fontId="0" fillId="0" borderId="4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2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1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5" fontId="3" fillId="2" borderId="0" xfId="0" applyNumberFormat="1" applyFont="1" applyFill="1" applyAlignment="1" applyProtection="1">
      <alignment horizontal="left"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 applyProtection="1">
      <alignment vertical="center"/>
      <protection/>
    </xf>
    <xf numFmtId="0" fontId="35" fillId="2" borderId="18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20" fillId="2" borderId="19" xfId="0" applyFont="1" applyFill="1" applyBorder="1" applyAlignment="1" applyProtection="1">
      <alignment horizontal="left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1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703601" TargetMode="External" /><Relationship Id="rId2" Type="http://schemas.openxmlformats.org/officeDocument/2006/relationships/hyperlink" Target="https://podminky.urs.cz/item/CS_URS_2021_02/122703602" TargetMode="External" /><Relationship Id="rId3" Type="http://schemas.openxmlformats.org/officeDocument/2006/relationships/hyperlink" Target="https://podminky.urs.cz/item/CS_URS_2021_02/162253101" TargetMode="External" /><Relationship Id="rId4" Type="http://schemas.openxmlformats.org/officeDocument/2006/relationships/hyperlink" Target="https://podminky.urs.cz/item/CS_URS_2021_02/162253102" TargetMode="External" /><Relationship Id="rId5" Type="http://schemas.openxmlformats.org/officeDocument/2006/relationships/hyperlink" Target="https://podminky.urs.cz/item/CS_URS_2021_02/162406111" TargetMode="External" /><Relationship Id="rId6" Type="http://schemas.openxmlformats.org/officeDocument/2006/relationships/hyperlink" Target="https://podminky.urs.cz/item/CS_URS_2021_02/181951111" TargetMode="External" /><Relationship Id="rId7" Type="http://schemas.openxmlformats.org/officeDocument/2006/relationships/hyperlink" Target="https://podminky.urs.cz/item/CS_URS_2021_02/183408252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1104" TargetMode="External" /><Relationship Id="rId2" Type="http://schemas.openxmlformats.org/officeDocument/2006/relationships/hyperlink" Target="https://podminky.urs.cz/item/CS_URS_2021_02/174151101" TargetMode="External" /><Relationship Id="rId3" Type="http://schemas.openxmlformats.org/officeDocument/2006/relationships/hyperlink" Target="https://podminky.urs.cz/item/CS_URS_2021_02/273321611" TargetMode="External" /><Relationship Id="rId4" Type="http://schemas.openxmlformats.org/officeDocument/2006/relationships/hyperlink" Target="https://podminky.urs.cz/item/CS_URS_2021_02/321213113" TargetMode="External" /><Relationship Id="rId5" Type="http://schemas.openxmlformats.org/officeDocument/2006/relationships/hyperlink" Target="https://podminky.urs.cz/item/CS_URS_2021_02/321213235" TargetMode="External" /><Relationship Id="rId6" Type="http://schemas.openxmlformats.org/officeDocument/2006/relationships/hyperlink" Target="https://podminky.urs.cz/item/CS_URS_2021_02/941111111" TargetMode="External" /><Relationship Id="rId7" Type="http://schemas.openxmlformats.org/officeDocument/2006/relationships/hyperlink" Target="https://podminky.urs.cz/item/CS_URS_2021_02/941111211" TargetMode="External" /><Relationship Id="rId8" Type="http://schemas.openxmlformats.org/officeDocument/2006/relationships/hyperlink" Target="https://podminky.urs.cz/item/CS_URS_2021_02/941111811" TargetMode="External" /><Relationship Id="rId9" Type="http://schemas.openxmlformats.org/officeDocument/2006/relationships/hyperlink" Target="https://podminky.urs.cz/item/CS_URS_2021_02/962052211" TargetMode="External" /><Relationship Id="rId10" Type="http://schemas.openxmlformats.org/officeDocument/2006/relationships/hyperlink" Target="https://podminky.urs.cz/item/CS_URS_2021_02/976071111" TargetMode="External" /><Relationship Id="rId11" Type="http://schemas.openxmlformats.org/officeDocument/2006/relationships/hyperlink" Target="https://podminky.urs.cz/item/CS_URS_2021_02/997006512" TargetMode="External" /><Relationship Id="rId12" Type="http://schemas.openxmlformats.org/officeDocument/2006/relationships/hyperlink" Target="https://podminky.urs.cz/item/CS_URS_2021_02/997006519" TargetMode="External" /><Relationship Id="rId13" Type="http://schemas.openxmlformats.org/officeDocument/2006/relationships/hyperlink" Target="https://podminky.urs.cz/item/CS_URS_2021_02/998321011" TargetMode="External" /><Relationship Id="rId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351101" TargetMode="External" /><Relationship Id="rId2" Type="http://schemas.openxmlformats.org/officeDocument/2006/relationships/hyperlink" Target="https://podminky.urs.cz/item/CS_URS_2021_02/171151103" TargetMode="External" /><Relationship Id="rId3" Type="http://schemas.openxmlformats.org/officeDocument/2006/relationships/hyperlink" Target="https://podminky.urs.cz/item/CS_URS_2021_02/181951112" TargetMode="External" /><Relationship Id="rId4" Type="http://schemas.openxmlformats.org/officeDocument/2006/relationships/hyperlink" Target="https://podminky.urs.cz/item/CS_URS_2021_02/273321611" TargetMode="External" /><Relationship Id="rId5" Type="http://schemas.openxmlformats.org/officeDocument/2006/relationships/hyperlink" Target="https://podminky.urs.cz/item/CS_URS_2021_02/274362021" TargetMode="External" /><Relationship Id="rId6" Type="http://schemas.openxmlformats.org/officeDocument/2006/relationships/hyperlink" Target="https://podminky.urs.cz/item/CS_URS_2021_02/321321116" TargetMode="External" /><Relationship Id="rId7" Type="http://schemas.openxmlformats.org/officeDocument/2006/relationships/hyperlink" Target="https://podminky.urs.cz/item/CS_URS_2021_02/321351010" TargetMode="External" /><Relationship Id="rId8" Type="http://schemas.openxmlformats.org/officeDocument/2006/relationships/hyperlink" Target="https://podminky.urs.cz/item/CS_URS_2021_02/321352010" TargetMode="External" /><Relationship Id="rId9" Type="http://schemas.openxmlformats.org/officeDocument/2006/relationships/hyperlink" Target="https://podminky.urs.cz/item/CS_URS_2021_02/465513227" TargetMode="External" /><Relationship Id="rId10" Type="http://schemas.openxmlformats.org/officeDocument/2006/relationships/hyperlink" Target="https://podminky.urs.cz/item/CS_URS_2021_02/871373121" TargetMode="External" /><Relationship Id="rId11" Type="http://schemas.openxmlformats.org/officeDocument/2006/relationships/hyperlink" Target="https://podminky.urs.cz/item/CS_URS_2021_02/28611143" TargetMode="External" /><Relationship Id="rId12" Type="http://schemas.openxmlformats.org/officeDocument/2006/relationships/hyperlink" Target="https://podminky.urs.cz/item/CS_URS_2021_02/894411121" TargetMode="External" /><Relationship Id="rId13" Type="http://schemas.openxmlformats.org/officeDocument/2006/relationships/hyperlink" Target="https://podminky.urs.cz/item/CS_URS_2021_02/59224162" TargetMode="External" /><Relationship Id="rId14" Type="http://schemas.openxmlformats.org/officeDocument/2006/relationships/hyperlink" Target="https://podminky.urs.cz/item/CS_URS_2021_02/59224029" TargetMode="External" /><Relationship Id="rId15" Type="http://schemas.openxmlformats.org/officeDocument/2006/relationships/hyperlink" Target="https://podminky.urs.cz/item/CS_URS_2021_02/59224056" TargetMode="External" /><Relationship Id="rId16" Type="http://schemas.openxmlformats.org/officeDocument/2006/relationships/hyperlink" Target="https://podminky.urs.cz/item/CS_URS_2021_02/59224010" TargetMode="External" /><Relationship Id="rId17" Type="http://schemas.openxmlformats.org/officeDocument/2006/relationships/hyperlink" Target="https://podminky.urs.cz/item/CS_URS_2021_02/899104112" TargetMode="External" /><Relationship Id="rId18" Type="http://schemas.openxmlformats.org/officeDocument/2006/relationships/hyperlink" Target="https://podminky.urs.cz/item/CS_URS_2021_02/28661935" TargetMode="External" /><Relationship Id="rId19" Type="http://schemas.openxmlformats.org/officeDocument/2006/relationships/hyperlink" Target="https://podminky.urs.cz/item/CS_URS_2021_02/899623181" TargetMode="External" /><Relationship Id="rId20" Type="http://schemas.openxmlformats.org/officeDocument/2006/relationships/hyperlink" Target="https://podminky.urs.cz/item/CS_URS_2021_02/934956124" TargetMode="External" /><Relationship Id="rId21" Type="http://schemas.openxmlformats.org/officeDocument/2006/relationships/hyperlink" Target="https://podminky.urs.cz/item/CS_URS_2021_02/56284668" TargetMode="External" /><Relationship Id="rId22" Type="http://schemas.openxmlformats.org/officeDocument/2006/relationships/hyperlink" Target="https://podminky.urs.cz/item/CS_URS_2021_02/998321011" TargetMode="External" /><Relationship Id="rId23" Type="http://schemas.openxmlformats.org/officeDocument/2006/relationships/hyperlink" Target="https://podminky.urs.cz/item/CS_URS_2021_02/783168101" TargetMode="External" /><Relationship Id="rId24" Type="http://schemas.openxmlformats.org/officeDocument/2006/relationships/hyperlink" Target="https://podminky.urs.cz/item/CS_URS_2021_02/783317105" TargetMode="External" /><Relationship Id="rId2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2" customWidth="1"/>
    <col min="2" max="2" width="1.7109375" style="2" customWidth="1"/>
    <col min="3" max="3" width="4.140625" style="2" customWidth="1"/>
    <col min="4" max="33" width="2.7109375" style="2" customWidth="1"/>
    <col min="34" max="34" width="3.28125" style="2" customWidth="1"/>
    <col min="35" max="35" width="31.7109375" style="2" customWidth="1"/>
    <col min="36" max="37" width="2.421875" style="2" customWidth="1"/>
    <col min="38" max="38" width="8.28125" style="2" customWidth="1"/>
    <col min="39" max="39" width="3.28125" style="2" customWidth="1"/>
    <col min="40" max="40" width="13.28125" style="2" customWidth="1"/>
    <col min="41" max="41" width="7.421875" style="2" customWidth="1"/>
    <col min="42" max="42" width="4.140625" style="2" customWidth="1"/>
    <col min="43" max="43" width="15.7109375" style="2" customWidth="1"/>
    <col min="44" max="44" width="13.7109375" style="2" customWidth="1"/>
    <col min="45" max="47" width="25.8515625" style="2" hidden="1" customWidth="1"/>
    <col min="48" max="49" width="21.7109375" style="2" hidden="1" customWidth="1"/>
    <col min="50" max="51" width="25.00390625" style="2" hidden="1" customWidth="1"/>
    <col min="52" max="52" width="21.7109375" style="2" hidden="1" customWidth="1"/>
    <col min="53" max="53" width="19.140625" style="2" hidden="1" customWidth="1"/>
    <col min="54" max="54" width="25.00390625" style="2" hidden="1" customWidth="1"/>
    <col min="55" max="55" width="21.7109375" style="2" hidden="1" customWidth="1"/>
    <col min="56" max="56" width="19.140625" style="2" hidden="1" customWidth="1"/>
    <col min="57" max="57" width="66.421875" style="2" customWidth="1"/>
    <col min="58" max="70" width="9.28125" style="2" customWidth="1"/>
    <col min="71" max="91" width="9.28125" style="2" hidden="1" customWidth="1"/>
    <col min="92" max="16384" width="9.28125" style="2" customWidth="1"/>
  </cols>
  <sheetData>
    <row r="1" spans="1:74" ht="12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196" t="s">
        <v>6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3" t="s">
        <v>7</v>
      </c>
      <c r="BT2" s="3" t="s">
        <v>8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7</v>
      </c>
      <c r="BT3" s="3" t="s">
        <v>9</v>
      </c>
    </row>
    <row r="4" spans="2:71" ht="24.95" customHeight="1">
      <c r="B4" s="6"/>
      <c r="D4" s="7" t="s">
        <v>10</v>
      </c>
      <c r="AR4" s="6"/>
      <c r="AS4" s="8" t="s">
        <v>11</v>
      </c>
      <c r="BE4" s="9" t="s">
        <v>12</v>
      </c>
      <c r="BS4" s="3" t="s">
        <v>13</v>
      </c>
    </row>
    <row r="5" spans="2:71" ht="12" customHeight="1">
      <c r="B5" s="6"/>
      <c r="D5" s="10" t="s">
        <v>14</v>
      </c>
      <c r="K5" s="205" t="s">
        <v>15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6"/>
      <c r="BE5" s="202" t="s">
        <v>16</v>
      </c>
      <c r="BS5" s="3" t="s">
        <v>7</v>
      </c>
    </row>
    <row r="6" spans="2:71" ht="36.95" customHeight="1">
      <c r="B6" s="6"/>
      <c r="D6" s="11" t="s">
        <v>17</v>
      </c>
      <c r="K6" s="206" t="s">
        <v>18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6"/>
      <c r="BE6" s="203"/>
      <c r="BS6" s="3" t="s">
        <v>7</v>
      </c>
    </row>
    <row r="7" spans="2:71" ht="12" customHeight="1">
      <c r="B7" s="6"/>
      <c r="D7" s="12" t="s">
        <v>19</v>
      </c>
      <c r="K7" s="13" t="s">
        <v>3</v>
      </c>
      <c r="AK7" s="12" t="s">
        <v>20</v>
      </c>
      <c r="AN7" s="13" t="s">
        <v>3</v>
      </c>
      <c r="AR7" s="6"/>
      <c r="BE7" s="203"/>
      <c r="BS7" s="3" t="s">
        <v>7</v>
      </c>
    </row>
    <row r="8" spans="2:71" ht="12" customHeight="1">
      <c r="B8" s="6"/>
      <c r="D8" s="12" t="s">
        <v>21</v>
      </c>
      <c r="K8" s="13" t="s">
        <v>22</v>
      </c>
      <c r="AK8" s="12" t="s">
        <v>23</v>
      </c>
      <c r="AN8" s="76" t="s">
        <v>30</v>
      </c>
      <c r="AR8" s="6"/>
      <c r="BE8" s="203"/>
      <c r="BS8" s="3" t="s">
        <v>7</v>
      </c>
    </row>
    <row r="9" spans="2:71" ht="14.45" customHeight="1">
      <c r="B9" s="6"/>
      <c r="AR9" s="6"/>
      <c r="BE9" s="203"/>
      <c r="BS9" s="3" t="s">
        <v>7</v>
      </c>
    </row>
    <row r="10" spans="2:71" ht="12" customHeight="1">
      <c r="B10" s="6"/>
      <c r="D10" s="12" t="s">
        <v>24</v>
      </c>
      <c r="AK10" s="12" t="s">
        <v>25</v>
      </c>
      <c r="AN10" s="13" t="s">
        <v>26</v>
      </c>
      <c r="AR10" s="6"/>
      <c r="BE10" s="203"/>
      <c r="BS10" s="3" t="s">
        <v>7</v>
      </c>
    </row>
    <row r="11" spans="2:71" ht="18.4" customHeight="1">
      <c r="B11" s="6"/>
      <c r="E11" s="13" t="s">
        <v>27</v>
      </c>
      <c r="AK11" s="12" t="s">
        <v>28</v>
      </c>
      <c r="AN11" s="13" t="s">
        <v>3</v>
      </c>
      <c r="AR11" s="6"/>
      <c r="BE11" s="203"/>
      <c r="BS11" s="3" t="s">
        <v>7</v>
      </c>
    </row>
    <row r="12" spans="2:71" ht="6.95" customHeight="1">
      <c r="B12" s="6"/>
      <c r="AR12" s="6"/>
      <c r="BE12" s="203"/>
      <c r="BS12" s="3" t="s">
        <v>7</v>
      </c>
    </row>
    <row r="13" spans="2:71" ht="12" customHeight="1">
      <c r="B13" s="6"/>
      <c r="D13" s="12" t="s">
        <v>29</v>
      </c>
      <c r="AK13" s="12" t="s">
        <v>25</v>
      </c>
      <c r="AN13" s="15" t="s">
        <v>30</v>
      </c>
      <c r="AR13" s="6"/>
      <c r="BE13" s="203"/>
      <c r="BS13" s="3" t="s">
        <v>7</v>
      </c>
    </row>
    <row r="14" spans="2:71" ht="12.75">
      <c r="B14" s="6"/>
      <c r="E14" s="207" t="s">
        <v>30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12" t="s">
        <v>28</v>
      </c>
      <c r="AN14" s="15" t="s">
        <v>30</v>
      </c>
      <c r="AR14" s="6"/>
      <c r="BE14" s="203"/>
      <c r="BS14" s="3" t="s">
        <v>7</v>
      </c>
    </row>
    <row r="15" spans="2:71" ht="6.95" customHeight="1">
      <c r="B15" s="6"/>
      <c r="AR15" s="6"/>
      <c r="BE15" s="203"/>
      <c r="BS15" s="3" t="s">
        <v>4</v>
      </c>
    </row>
    <row r="16" spans="2:71" ht="12" customHeight="1">
      <c r="B16" s="6"/>
      <c r="D16" s="12" t="s">
        <v>31</v>
      </c>
      <c r="AK16" s="12" t="s">
        <v>25</v>
      </c>
      <c r="AN16" s="13" t="s">
        <v>32</v>
      </c>
      <c r="AR16" s="6"/>
      <c r="BE16" s="203"/>
      <c r="BS16" s="3" t="s">
        <v>4</v>
      </c>
    </row>
    <row r="17" spans="2:71" ht="18.4" customHeight="1">
      <c r="B17" s="6"/>
      <c r="E17" s="13" t="s">
        <v>33</v>
      </c>
      <c r="AK17" s="12" t="s">
        <v>28</v>
      </c>
      <c r="AN17" s="13" t="s">
        <v>3</v>
      </c>
      <c r="AR17" s="6"/>
      <c r="BE17" s="203"/>
      <c r="BS17" s="3" t="s">
        <v>34</v>
      </c>
    </row>
    <row r="18" spans="2:71" ht="6.95" customHeight="1">
      <c r="B18" s="6"/>
      <c r="AR18" s="6"/>
      <c r="BE18" s="203"/>
      <c r="BS18" s="3" t="s">
        <v>7</v>
      </c>
    </row>
    <row r="19" spans="2:71" ht="12" customHeight="1">
      <c r="B19" s="6"/>
      <c r="D19" s="12" t="s">
        <v>35</v>
      </c>
      <c r="AK19" s="12" t="s">
        <v>25</v>
      </c>
      <c r="AN19" s="13" t="s">
        <v>32</v>
      </c>
      <c r="AR19" s="6"/>
      <c r="BE19" s="203"/>
      <c r="BS19" s="3" t="s">
        <v>7</v>
      </c>
    </row>
    <row r="20" spans="2:71" ht="18.4" customHeight="1">
      <c r="B20" s="6"/>
      <c r="E20" s="13" t="s">
        <v>33</v>
      </c>
      <c r="AK20" s="12" t="s">
        <v>28</v>
      </c>
      <c r="AN20" s="13" t="s">
        <v>3</v>
      </c>
      <c r="AR20" s="6"/>
      <c r="BE20" s="203"/>
      <c r="BS20" s="3" t="s">
        <v>4</v>
      </c>
    </row>
    <row r="21" spans="2:57" ht="6.95" customHeight="1">
      <c r="B21" s="6"/>
      <c r="AR21" s="6"/>
      <c r="BE21" s="203"/>
    </row>
    <row r="22" spans="2:57" ht="12" customHeight="1">
      <c r="B22" s="6"/>
      <c r="D22" s="12" t="s">
        <v>36</v>
      </c>
      <c r="AR22" s="6"/>
      <c r="BE22" s="203"/>
    </row>
    <row r="23" spans="2:57" ht="47.25" customHeight="1">
      <c r="B23" s="6"/>
      <c r="E23" s="209" t="s">
        <v>37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6"/>
      <c r="BE23" s="203"/>
    </row>
    <row r="24" spans="2:57" ht="6.95" customHeight="1">
      <c r="B24" s="6"/>
      <c r="AR24" s="6"/>
      <c r="BE24" s="203"/>
    </row>
    <row r="25" spans="2:57" ht="6.95" customHeight="1">
      <c r="B25" s="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6"/>
      <c r="BE25" s="203"/>
    </row>
    <row r="26" spans="1:57" s="21" customFormat="1" ht="25.9" customHeight="1">
      <c r="A26" s="17"/>
      <c r="B26" s="18"/>
      <c r="C26" s="17"/>
      <c r="D26" s="19" t="s">
        <v>38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93">
        <f>ROUND(AG54,2)</f>
        <v>0</v>
      </c>
      <c r="AL26" s="194"/>
      <c r="AM26" s="194"/>
      <c r="AN26" s="194"/>
      <c r="AO26" s="194"/>
      <c r="AP26" s="17"/>
      <c r="AQ26" s="17"/>
      <c r="AR26" s="18"/>
      <c r="BE26" s="203"/>
    </row>
    <row r="27" spans="1:57" s="21" customFormat="1" ht="6.95" customHeight="1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8"/>
      <c r="BE27" s="203"/>
    </row>
    <row r="28" spans="1:57" s="21" customFormat="1" ht="12.7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95" t="s">
        <v>39</v>
      </c>
      <c r="M28" s="195"/>
      <c r="N28" s="195"/>
      <c r="O28" s="195"/>
      <c r="P28" s="195"/>
      <c r="Q28" s="17"/>
      <c r="R28" s="17"/>
      <c r="S28" s="17"/>
      <c r="T28" s="17"/>
      <c r="U28" s="17"/>
      <c r="V28" s="17"/>
      <c r="W28" s="195" t="s">
        <v>40</v>
      </c>
      <c r="X28" s="195"/>
      <c r="Y28" s="195"/>
      <c r="Z28" s="195"/>
      <c r="AA28" s="195"/>
      <c r="AB28" s="195"/>
      <c r="AC28" s="195"/>
      <c r="AD28" s="195"/>
      <c r="AE28" s="195"/>
      <c r="AF28" s="17"/>
      <c r="AG28" s="17"/>
      <c r="AH28" s="17"/>
      <c r="AI28" s="17"/>
      <c r="AJ28" s="17"/>
      <c r="AK28" s="195" t="s">
        <v>41</v>
      </c>
      <c r="AL28" s="195"/>
      <c r="AM28" s="195"/>
      <c r="AN28" s="195"/>
      <c r="AO28" s="195"/>
      <c r="AP28" s="17"/>
      <c r="AQ28" s="17"/>
      <c r="AR28" s="18"/>
      <c r="BE28" s="203"/>
    </row>
    <row r="29" spans="2:57" s="22" customFormat="1" ht="14.45" customHeight="1">
      <c r="B29" s="23"/>
      <c r="D29" s="12" t="s">
        <v>42</v>
      </c>
      <c r="F29" s="12" t="s">
        <v>43</v>
      </c>
      <c r="L29" s="189">
        <v>0.21</v>
      </c>
      <c r="M29" s="188"/>
      <c r="N29" s="188"/>
      <c r="O29" s="188"/>
      <c r="P29" s="188"/>
      <c r="W29" s="187">
        <f>ROUND(AZ54,2)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ROUND(AV54,2)</f>
        <v>0</v>
      </c>
      <c r="AL29" s="188"/>
      <c r="AM29" s="188"/>
      <c r="AN29" s="188"/>
      <c r="AO29" s="188"/>
      <c r="AR29" s="23"/>
      <c r="BE29" s="204"/>
    </row>
    <row r="30" spans="2:57" s="22" customFormat="1" ht="14.45" customHeight="1">
      <c r="B30" s="23"/>
      <c r="F30" s="12" t="s">
        <v>44</v>
      </c>
      <c r="L30" s="189">
        <v>0.15</v>
      </c>
      <c r="M30" s="188"/>
      <c r="N30" s="188"/>
      <c r="O30" s="188"/>
      <c r="P30" s="188"/>
      <c r="W30" s="187">
        <f>ROUND(BA54,2)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ROUND(AW54,2)</f>
        <v>0</v>
      </c>
      <c r="AL30" s="188"/>
      <c r="AM30" s="188"/>
      <c r="AN30" s="188"/>
      <c r="AO30" s="188"/>
      <c r="AR30" s="23"/>
      <c r="BE30" s="204"/>
    </row>
    <row r="31" spans="2:57" s="22" customFormat="1" ht="14.45" customHeight="1" hidden="1">
      <c r="B31" s="23"/>
      <c r="F31" s="12" t="s">
        <v>45</v>
      </c>
      <c r="L31" s="189">
        <v>0.21</v>
      </c>
      <c r="M31" s="188"/>
      <c r="N31" s="188"/>
      <c r="O31" s="188"/>
      <c r="P31" s="188"/>
      <c r="W31" s="187">
        <f>ROUND(BB54,2)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23"/>
      <c r="BE31" s="204"/>
    </row>
    <row r="32" spans="2:57" s="22" customFormat="1" ht="14.45" customHeight="1" hidden="1">
      <c r="B32" s="23"/>
      <c r="F32" s="12" t="s">
        <v>46</v>
      </c>
      <c r="L32" s="189">
        <v>0.15</v>
      </c>
      <c r="M32" s="188"/>
      <c r="N32" s="188"/>
      <c r="O32" s="188"/>
      <c r="P32" s="188"/>
      <c r="W32" s="187">
        <f>ROUND(BC54,2)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23"/>
      <c r="BE32" s="204"/>
    </row>
    <row r="33" spans="2:44" s="22" customFormat="1" ht="14.45" customHeight="1" hidden="1">
      <c r="B33" s="23"/>
      <c r="F33" s="12" t="s">
        <v>47</v>
      </c>
      <c r="L33" s="189">
        <v>0</v>
      </c>
      <c r="M33" s="188"/>
      <c r="N33" s="188"/>
      <c r="O33" s="188"/>
      <c r="P33" s="188"/>
      <c r="W33" s="187">
        <f>ROUND(BD54,2)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23"/>
    </row>
    <row r="34" spans="1:57" s="21" customFormat="1" ht="6.95" customHeight="1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8"/>
      <c r="BE34" s="17"/>
    </row>
    <row r="35" spans="1:57" s="21" customFormat="1" ht="25.9" customHeight="1">
      <c r="A35" s="17"/>
      <c r="B35" s="18"/>
      <c r="C35" s="24"/>
      <c r="D35" s="25" t="s">
        <v>48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49</v>
      </c>
      <c r="U35" s="26"/>
      <c r="V35" s="26"/>
      <c r="W35" s="26"/>
      <c r="X35" s="201" t="s">
        <v>50</v>
      </c>
      <c r="Y35" s="199"/>
      <c r="Z35" s="199"/>
      <c r="AA35" s="199"/>
      <c r="AB35" s="199"/>
      <c r="AC35" s="26"/>
      <c r="AD35" s="26"/>
      <c r="AE35" s="26"/>
      <c r="AF35" s="26"/>
      <c r="AG35" s="26"/>
      <c r="AH35" s="26"/>
      <c r="AI35" s="26"/>
      <c r="AJ35" s="26"/>
      <c r="AK35" s="198">
        <f>SUM(AK26:AK33)</f>
        <v>0</v>
      </c>
      <c r="AL35" s="199"/>
      <c r="AM35" s="199"/>
      <c r="AN35" s="199"/>
      <c r="AO35" s="200"/>
      <c r="AP35" s="24"/>
      <c r="AQ35" s="24"/>
      <c r="AR35" s="18"/>
      <c r="BE35" s="17"/>
    </row>
    <row r="36" spans="1:57" s="21" customFormat="1" ht="6.95" customHeight="1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8"/>
      <c r="BE36" s="17"/>
    </row>
    <row r="37" spans="1:57" s="21" customFormat="1" ht="6.95" customHeight="1">
      <c r="A37" s="1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18"/>
      <c r="BE37" s="17"/>
    </row>
    <row r="41" spans="1:57" s="21" customFormat="1" ht="6.95" customHeight="1">
      <c r="A41" s="17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18"/>
      <c r="BE41" s="17"/>
    </row>
    <row r="42" spans="1:57" s="21" customFormat="1" ht="24.95" customHeight="1">
      <c r="A42" s="17"/>
      <c r="B42" s="18"/>
      <c r="C42" s="7" t="s">
        <v>51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8"/>
      <c r="BE42" s="17"/>
    </row>
    <row r="43" spans="1:57" s="21" customFormat="1" ht="6.95" customHeight="1">
      <c r="A43" s="17"/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8"/>
      <c r="BE43" s="17"/>
    </row>
    <row r="44" spans="2:44" s="32" customFormat="1" ht="12" customHeight="1">
      <c r="B44" s="33"/>
      <c r="C44" s="12" t="s">
        <v>14</v>
      </c>
      <c r="L44" s="32" t="str">
        <f>K5</f>
        <v>08-2021</v>
      </c>
      <c r="AR44" s="33"/>
    </row>
    <row r="45" spans="2:44" s="34" customFormat="1" ht="36.95" customHeight="1">
      <c r="B45" s="35"/>
      <c r="C45" s="36" t="s">
        <v>17</v>
      </c>
      <c r="L45" s="190" t="str">
        <f>K6</f>
        <v>REVITALIZACE  NÁVESNÍHO  RYBNÍKA,  K.Ú.  BUDÍKOVICE</v>
      </c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R45" s="35"/>
    </row>
    <row r="46" spans="1:57" s="21" customFormat="1" ht="6.95" customHeight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8"/>
      <c r="BE46" s="17"/>
    </row>
    <row r="47" spans="1:57" s="21" customFormat="1" ht="12" customHeight="1">
      <c r="A47" s="17"/>
      <c r="B47" s="18"/>
      <c r="C47" s="12" t="s">
        <v>21</v>
      </c>
      <c r="D47" s="17"/>
      <c r="E47" s="17"/>
      <c r="F47" s="17"/>
      <c r="G47" s="17"/>
      <c r="H47" s="17"/>
      <c r="I47" s="17"/>
      <c r="J47" s="17"/>
      <c r="K47" s="17"/>
      <c r="L47" s="37" t="str">
        <f>IF(K8="","",K8)</f>
        <v>BUDÍKOVICE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2" t="s">
        <v>23</v>
      </c>
      <c r="AJ47" s="17"/>
      <c r="AK47" s="17"/>
      <c r="AL47" s="17"/>
      <c r="AM47" s="192" t="str">
        <f>IF(AN8="","",AN8)</f>
        <v>Vyplň údaj</v>
      </c>
      <c r="AN47" s="192"/>
      <c r="AO47" s="17"/>
      <c r="AP47" s="17"/>
      <c r="AQ47" s="17"/>
      <c r="AR47" s="18"/>
      <c r="BE47" s="17"/>
    </row>
    <row r="48" spans="1:57" s="21" customFormat="1" ht="6.95" customHeight="1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8"/>
      <c r="BE48" s="17"/>
    </row>
    <row r="49" spans="1:57" s="21" customFormat="1" ht="15.2" customHeight="1">
      <c r="A49" s="17"/>
      <c r="B49" s="18"/>
      <c r="C49" s="12" t="s">
        <v>24</v>
      </c>
      <c r="D49" s="17"/>
      <c r="E49" s="17"/>
      <c r="F49" s="17"/>
      <c r="G49" s="17"/>
      <c r="H49" s="17"/>
      <c r="I49" s="17"/>
      <c r="J49" s="17"/>
      <c r="K49" s="17"/>
      <c r="L49" s="32" t="str">
        <f>IF(E11="","",E11)</f>
        <v>Město Třebíč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2" t="s">
        <v>31</v>
      </c>
      <c r="AJ49" s="17"/>
      <c r="AK49" s="17"/>
      <c r="AL49" s="17"/>
      <c r="AM49" s="176" t="str">
        <f>IF(E17="","",E17)</f>
        <v>KOINVEST, s.r.o.</v>
      </c>
      <c r="AN49" s="177"/>
      <c r="AO49" s="177"/>
      <c r="AP49" s="177"/>
      <c r="AQ49" s="17"/>
      <c r="AR49" s="18"/>
      <c r="AS49" s="172" t="s">
        <v>52</v>
      </c>
      <c r="AT49" s="173"/>
      <c r="AU49" s="38"/>
      <c r="AV49" s="38"/>
      <c r="AW49" s="38"/>
      <c r="AX49" s="38"/>
      <c r="AY49" s="38"/>
      <c r="AZ49" s="38"/>
      <c r="BA49" s="38"/>
      <c r="BB49" s="38"/>
      <c r="BC49" s="38"/>
      <c r="BD49" s="39"/>
      <c r="BE49" s="17"/>
    </row>
    <row r="50" spans="1:57" s="21" customFormat="1" ht="15.2" customHeight="1">
      <c r="A50" s="17"/>
      <c r="B50" s="18"/>
      <c r="C50" s="12" t="s">
        <v>29</v>
      </c>
      <c r="D50" s="17"/>
      <c r="E50" s="17"/>
      <c r="F50" s="17"/>
      <c r="G50" s="17"/>
      <c r="H50" s="17"/>
      <c r="I50" s="17"/>
      <c r="J50" s="17"/>
      <c r="K50" s="17"/>
      <c r="L50" s="32" t="str">
        <f>IF(E14="Vyplň údaj","",E14)</f>
        <v/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2" t="s">
        <v>35</v>
      </c>
      <c r="AJ50" s="17"/>
      <c r="AK50" s="17"/>
      <c r="AL50" s="17"/>
      <c r="AM50" s="176" t="str">
        <f>IF(E20="","",E20)</f>
        <v>KOINVEST, s.r.o.</v>
      </c>
      <c r="AN50" s="177"/>
      <c r="AO50" s="177"/>
      <c r="AP50" s="177"/>
      <c r="AQ50" s="17"/>
      <c r="AR50" s="18"/>
      <c r="AS50" s="174"/>
      <c r="AT50" s="175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17"/>
    </row>
    <row r="51" spans="1:57" s="21" customFormat="1" ht="10.9" customHeight="1">
      <c r="A51" s="17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8"/>
      <c r="AS51" s="174"/>
      <c r="AT51" s="175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17"/>
    </row>
    <row r="52" spans="1:57" s="21" customFormat="1" ht="29.25" customHeight="1">
      <c r="A52" s="17"/>
      <c r="B52" s="18"/>
      <c r="C52" s="178" t="s">
        <v>53</v>
      </c>
      <c r="D52" s="179"/>
      <c r="E52" s="179"/>
      <c r="F52" s="179"/>
      <c r="G52" s="179"/>
      <c r="H52" s="42"/>
      <c r="I52" s="181" t="s">
        <v>54</v>
      </c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80" t="s">
        <v>55</v>
      </c>
      <c r="AH52" s="179"/>
      <c r="AI52" s="179"/>
      <c r="AJ52" s="179"/>
      <c r="AK52" s="179"/>
      <c r="AL52" s="179"/>
      <c r="AM52" s="179"/>
      <c r="AN52" s="181" t="s">
        <v>56</v>
      </c>
      <c r="AO52" s="179"/>
      <c r="AP52" s="179"/>
      <c r="AQ52" s="43" t="s">
        <v>57</v>
      </c>
      <c r="AR52" s="18"/>
      <c r="AS52" s="44" t="s">
        <v>58</v>
      </c>
      <c r="AT52" s="45" t="s">
        <v>59</v>
      </c>
      <c r="AU52" s="45" t="s">
        <v>60</v>
      </c>
      <c r="AV52" s="45" t="s">
        <v>61</v>
      </c>
      <c r="AW52" s="45" t="s">
        <v>62</v>
      </c>
      <c r="AX52" s="45" t="s">
        <v>63</v>
      </c>
      <c r="AY52" s="45" t="s">
        <v>64</v>
      </c>
      <c r="AZ52" s="45" t="s">
        <v>65</v>
      </c>
      <c r="BA52" s="45" t="s">
        <v>66</v>
      </c>
      <c r="BB52" s="45" t="s">
        <v>67</v>
      </c>
      <c r="BC52" s="45" t="s">
        <v>68</v>
      </c>
      <c r="BD52" s="46" t="s">
        <v>69</v>
      </c>
      <c r="BE52" s="17"/>
    </row>
    <row r="53" spans="1:57" s="21" customFormat="1" ht="10.9" customHeight="1">
      <c r="A53" s="17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8"/>
      <c r="AS53" s="47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  <c r="BE53" s="17"/>
    </row>
    <row r="54" spans="2:90" s="50" customFormat="1" ht="32.45" customHeight="1">
      <c r="B54" s="51"/>
      <c r="C54" s="52" t="s">
        <v>70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185">
        <f>ROUND(SUM(AG55:AG58),2)</f>
        <v>0</v>
      </c>
      <c r="AH54" s="185"/>
      <c r="AI54" s="185"/>
      <c r="AJ54" s="185"/>
      <c r="AK54" s="185"/>
      <c r="AL54" s="185"/>
      <c r="AM54" s="185"/>
      <c r="AN54" s="186">
        <f>SUM(AG54,AT54)</f>
        <v>0</v>
      </c>
      <c r="AO54" s="186"/>
      <c r="AP54" s="186"/>
      <c r="AQ54" s="54" t="s">
        <v>3</v>
      </c>
      <c r="AR54" s="51"/>
      <c r="AS54" s="55">
        <f>ROUND(SUM(AS55:AS58),2)</f>
        <v>0</v>
      </c>
      <c r="AT54" s="56">
        <f>ROUND(SUM(AV54:AW54),2)</f>
        <v>0</v>
      </c>
      <c r="AU54" s="57">
        <f>ROUND(SUM(AU55:AU58),5)</f>
        <v>0</v>
      </c>
      <c r="AV54" s="56">
        <f>ROUND(AZ54*L29,2)</f>
        <v>0</v>
      </c>
      <c r="AW54" s="56">
        <f>ROUND(BA54*L30,2)</f>
        <v>0</v>
      </c>
      <c r="AX54" s="56">
        <f>ROUND(BB54*L29,2)</f>
        <v>0</v>
      </c>
      <c r="AY54" s="56">
        <f>ROUND(BC54*L30,2)</f>
        <v>0</v>
      </c>
      <c r="AZ54" s="56">
        <f>ROUND(SUM(AZ55:AZ58),2)</f>
        <v>0</v>
      </c>
      <c r="BA54" s="56">
        <f>ROUND(SUM(BA55:BA58),2)</f>
        <v>0</v>
      </c>
      <c r="BB54" s="56">
        <f>ROUND(SUM(BB55:BB58),2)</f>
        <v>0</v>
      </c>
      <c r="BC54" s="56">
        <f>ROUND(SUM(BC55:BC58),2)</f>
        <v>0</v>
      </c>
      <c r="BD54" s="58">
        <f>ROUND(SUM(BD55:BD58),2)</f>
        <v>0</v>
      </c>
      <c r="BS54" s="59" t="s">
        <v>71</v>
      </c>
      <c r="BT54" s="59" t="s">
        <v>72</v>
      </c>
      <c r="BU54" s="60" t="s">
        <v>73</v>
      </c>
      <c r="BV54" s="59" t="s">
        <v>74</v>
      </c>
      <c r="BW54" s="59" t="s">
        <v>5</v>
      </c>
      <c r="BX54" s="59" t="s">
        <v>75</v>
      </c>
      <c r="CL54" s="59" t="s">
        <v>3</v>
      </c>
    </row>
    <row r="55" spans="1:91" s="70" customFormat="1" ht="16.5" customHeight="1">
      <c r="A55" s="61" t="s">
        <v>76</v>
      </c>
      <c r="B55" s="62"/>
      <c r="C55" s="63"/>
      <c r="D55" s="182" t="s">
        <v>77</v>
      </c>
      <c r="E55" s="182"/>
      <c r="F55" s="182"/>
      <c r="G55" s="182"/>
      <c r="H55" s="182"/>
      <c r="I55" s="64"/>
      <c r="J55" s="182" t="s">
        <v>78</v>
      </c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3">
        <f>'001 - Odbahnění a úprava ...'!J30</f>
        <v>0</v>
      </c>
      <c r="AH55" s="184"/>
      <c r="AI55" s="184"/>
      <c r="AJ55" s="184"/>
      <c r="AK55" s="184"/>
      <c r="AL55" s="184"/>
      <c r="AM55" s="184"/>
      <c r="AN55" s="183">
        <f>SUM(AG55,AT55)</f>
        <v>0</v>
      </c>
      <c r="AO55" s="184"/>
      <c r="AP55" s="184"/>
      <c r="AQ55" s="65" t="s">
        <v>79</v>
      </c>
      <c r="AR55" s="62"/>
      <c r="AS55" s="66">
        <v>0</v>
      </c>
      <c r="AT55" s="67">
        <f>ROUND(SUM(AV55:AW55),2)</f>
        <v>0</v>
      </c>
      <c r="AU55" s="68">
        <f>'001 - Odbahnění a úprava ...'!P81</f>
        <v>0</v>
      </c>
      <c r="AV55" s="67">
        <f>'001 - Odbahnění a úprava ...'!J33</f>
        <v>0</v>
      </c>
      <c r="AW55" s="67">
        <f>'001 - Odbahnění a úprava ...'!J34</f>
        <v>0</v>
      </c>
      <c r="AX55" s="67">
        <f>'001 - Odbahnění a úprava ...'!J35</f>
        <v>0</v>
      </c>
      <c r="AY55" s="67">
        <f>'001 - Odbahnění a úprava ...'!J36</f>
        <v>0</v>
      </c>
      <c r="AZ55" s="67">
        <f>'001 - Odbahnění a úprava ...'!F33</f>
        <v>0</v>
      </c>
      <c r="BA55" s="67">
        <f>'001 - Odbahnění a úprava ...'!F34</f>
        <v>0</v>
      </c>
      <c r="BB55" s="67">
        <f>'001 - Odbahnění a úprava ...'!F35</f>
        <v>0</v>
      </c>
      <c r="BC55" s="67">
        <f>'001 - Odbahnění a úprava ...'!F36</f>
        <v>0</v>
      </c>
      <c r="BD55" s="69">
        <f>'001 - Odbahnění a úprava ...'!F37</f>
        <v>0</v>
      </c>
      <c r="BT55" s="71" t="s">
        <v>80</v>
      </c>
      <c r="BV55" s="71" t="s">
        <v>74</v>
      </c>
      <c r="BW55" s="71" t="s">
        <v>81</v>
      </c>
      <c r="BX55" s="71" t="s">
        <v>5</v>
      </c>
      <c r="CL55" s="71" t="s">
        <v>3</v>
      </c>
      <c r="CM55" s="71" t="s">
        <v>82</v>
      </c>
    </row>
    <row r="56" spans="1:91" s="70" customFormat="1" ht="16.5" customHeight="1">
      <c r="A56" s="61" t="s">
        <v>76</v>
      </c>
      <c r="B56" s="62"/>
      <c r="C56" s="63"/>
      <c r="D56" s="182" t="s">
        <v>83</v>
      </c>
      <c r="E56" s="182"/>
      <c r="F56" s="182"/>
      <c r="G56" s="182"/>
      <c r="H56" s="182"/>
      <c r="I56" s="64"/>
      <c r="J56" s="182" t="s">
        <v>84</v>
      </c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3">
        <f>'002 - Úprava břehů'!J30</f>
        <v>0</v>
      </c>
      <c r="AH56" s="184"/>
      <c r="AI56" s="184"/>
      <c r="AJ56" s="184"/>
      <c r="AK56" s="184"/>
      <c r="AL56" s="184"/>
      <c r="AM56" s="184"/>
      <c r="AN56" s="183">
        <f>SUM(AG56,AT56)</f>
        <v>0</v>
      </c>
      <c r="AO56" s="184"/>
      <c r="AP56" s="184"/>
      <c r="AQ56" s="65" t="s">
        <v>79</v>
      </c>
      <c r="AR56" s="62"/>
      <c r="AS56" s="66">
        <v>0</v>
      </c>
      <c r="AT56" s="67">
        <f>ROUND(SUM(AV56:AW56),2)</f>
        <v>0</v>
      </c>
      <c r="AU56" s="68">
        <f>'002 - Úprava břehů'!P87</f>
        <v>0</v>
      </c>
      <c r="AV56" s="67">
        <f>'002 - Úprava břehů'!J33</f>
        <v>0</v>
      </c>
      <c r="AW56" s="67">
        <f>'002 - Úprava břehů'!J34</f>
        <v>0</v>
      </c>
      <c r="AX56" s="67">
        <f>'002 - Úprava břehů'!J35</f>
        <v>0</v>
      </c>
      <c r="AY56" s="67">
        <f>'002 - Úprava břehů'!J36</f>
        <v>0</v>
      </c>
      <c r="AZ56" s="67">
        <f>'002 - Úprava břehů'!F33</f>
        <v>0</v>
      </c>
      <c r="BA56" s="67">
        <f>'002 - Úprava břehů'!F34</f>
        <v>0</v>
      </c>
      <c r="BB56" s="67">
        <f>'002 - Úprava břehů'!F35</f>
        <v>0</v>
      </c>
      <c r="BC56" s="67">
        <f>'002 - Úprava břehů'!F36</f>
        <v>0</v>
      </c>
      <c r="BD56" s="69">
        <f>'002 - Úprava břehů'!F37</f>
        <v>0</v>
      </c>
      <c r="BT56" s="71" t="s">
        <v>80</v>
      </c>
      <c r="BV56" s="71" t="s">
        <v>74</v>
      </c>
      <c r="BW56" s="71" t="s">
        <v>85</v>
      </c>
      <c r="BX56" s="71" t="s">
        <v>5</v>
      </c>
      <c r="CL56" s="71" t="s">
        <v>3</v>
      </c>
      <c r="CM56" s="71" t="s">
        <v>82</v>
      </c>
    </row>
    <row r="57" spans="1:91" s="70" customFormat="1" ht="16.5" customHeight="1">
      <c r="A57" s="61" t="s">
        <v>76</v>
      </c>
      <c r="B57" s="62"/>
      <c r="C57" s="63"/>
      <c r="D57" s="182" t="s">
        <v>86</v>
      </c>
      <c r="E57" s="182"/>
      <c r="F57" s="182"/>
      <c r="G57" s="182"/>
      <c r="H57" s="182"/>
      <c r="I57" s="64"/>
      <c r="J57" s="182" t="s">
        <v>87</v>
      </c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3">
        <f>'003 - Sdružený funkční ob...'!J30</f>
        <v>0</v>
      </c>
      <c r="AH57" s="184"/>
      <c r="AI57" s="184"/>
      <c r="AJ57" s="184"/>
      <c r="AK57" s="184"/>
      <c r="AL57" s="184"/>
      <c r="AM57" s="184"/>
      <c r="AN57" s="183">
        <f>SUM(AG57,AT57)</f>
        <v>0</v>
      </c>
      <c r="AO57" s="184"/>
      <c r="AP57" s="184"/>
      <c r="AQ57" s="65" t="s">
        <v>79</v>
      </c>
      <c r="AR57" s="62"/>
      <c r="AS57" s="66">
        <v>0</v>
      </c>
      <c r="AT57" s="67">
        <f>ROUND(SUM(AV57:AW57),2)</f>
        <v>0</v>
      </c>
      <c r="AU57" s="68">
        <f>'003 - Sdružený funkční ob...'!P90</f>
        <v>0</v>
      </c>
      <c r="AV57" s="67">
        <f>'003 - Sdružený funkční ob...'!J33</f>
        <v>0</v>
      </c>
      <c r="AW57" s="67">
        <f>'003 - Sdružený funkční ob...'!J34</f>
        <v>0</v>
      </c>
      <c r="AX57" s="67">
        <f>'003 - Sdružený funkční ob...'!J35</f>
        <v>0</v>
      </c>
      <c r="AY57" s="67">
        <f>'003 - Sdružený funkční ob...'!J36</f>
        <v>0</v>
      </c>
      <c r="AZ57" s="67">
        <f>'003 - Sdružený funkční ob...'!F33</f>
        <v>0</v>
      </c>
      <c r="BA57" s="67">
        <f>'003 - Sdružený funkční ob...'!F34</f>
        <v>0</v>
      </c>
      <c r="BB57" s="67">
        <f>'003 - Sdružený funkční ob...'!F35</f>
        <v>0</v>
      </c>
      <c r="BC57" s="67">
        <f>'003 - Sdružený funkční ob...'!F36</f>
        <v>0</v>
      </c>
      <c r="BD57" s="69">
        <f>'003 - Sdružený funkční ob...'!F37</f>
        <v>0</v>
      </c>
      <c r="BT57" s="71" t="s">
        <v>80</v>
      </c>
      <c r="BV57" s="71" t="s">
        <v>74</v>
      </c>
      <c r="BW57" s="71" t="s">
        <v>88</v>
      </c>
      <c r="BX57" s="71" t="s">
        <v>5</v>
      </c>
      <c r="CL57" s="71" t="s">
        <v>3</v>
      </c>
      <c r="CM57" s="71" t="s">
        <v>82</v>
      </c>
    </row>
    <row r="58" spans="1:91" s="70" customFormat="1" ht="16.5" customHeight="1">
      <c r="A58" s="61" t="s">
        <v>76</v>
      </c>
      <c r="B58" s="62"/>
      <c r="C58" s="63"/>
      <c r="D58" s="182" t="s">
        <v>89</v>
      </c>
      <c r="E58" s="182"/>
      <c r="F58" s="182"/>
      <c r="G58" s="182"/>
      <c r="H58" s="182"/>
      <c r="I58" s="64"/>
      <c r="J58" s="182" t="s">
        <v>90</v>
      </c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3">
        <f>'004 - Vedlejší a ostatní ...'!J30</f>
        <v>0</v>
      </c>
      <c r="AH58" s="184"/>
      <c r="AI58" s="184"/>
      <c r="AJ58" s="184"/>
      <c r="AK58" s="184"/>
      <c r="AL58" s="184"/>
      <c r="AM58" s="184"/>
      <c r="AN58" s="183">
        <f>SUM(AG58,AT58)</f>
        <v>0</v>
      </c>
      <c r="AO58" s="184"/>
      <c r="AP58" s="184"/>
      <c r="AQ58" s="65" t="s">
        <v>79</v>
      </c>
      <c r="AR58" s="62"/>
      <c r="AS58" s="72">
        <v>0</v>
      </c>
      <c r="AT58" s="73">
        <f>ROUND(SUM(AV58:AW58),2)</f>
        <v>0</v>
      </c>
      <c r="AU58" s="74">
        <f>'004 - Vedlejší a ostatní ...'!P82</f>
        <v>0</v>
      </c>
      <c r="AV58" s="73">
        <f>'004 - Vedlejší a ostatní ...'!J33</f>
        <v>0</v>
      </c>
      <c r="AW58" s="73">
        <f>'004 - Vedlejší a ostatní ...'!J34</f>
        <v>0</v>
      </c>
      <c r="AX58" s="73">
        <f>'004 - Vedlejší a ostatní ...'!J35</f>
        <v>0</v>
      </c>
      <c r="AY58" s="73">
        <f>'004 - Vedlejší a ostatní ...'!J36</f>
        <v>0</v>
      </c>
      <c r="AZ58" s="73">
        <f>'004 - Vedlejší a ostatní ...'!F33</f>
        <v>0</v>
      </c>
      <c r="BA58" s="73">
        <f>'004 - Vedlejší a ostatní ...'!F34</f>
        <v>0</v>
      </c>
      <c r="BB58" s="73">
        <f>'004 - Vedlejší a ostatní ...'!F35</f>
        <v>0</v>
      </c>
      <c r="BC58" s="73">
        <f>'004 - Vedlejší a ostatní ...'!F36</f>
        <v>0</v>
      </c>
      <c r="BD58" s="75">
        <f>'004 - Vedlejší a ostatní ...'!F37</f>
        <v>0</v>
      </c>
      <c r="BT58" s="71" t="s">
        <v>80</v>
      </c>
      <c r="BV58" s="71" t="s">
        <v>74</v>
      </c>
      <c r="BW58" s="71" t="s">
        <v>91</v>
      </c>
      <c r="BX58" s="71" t="s">
        <v>5</v>
      </c>
      <c r="CL58" s="71" t="s">
        <v>3</v>
      </c>
      <c r="CM58" s="71" t="s">
        <v>82</v>
      </c>
    </row>
    <row r="59" spans="1:57" s="21" customFormat="1" ht="30" customHeight="1">
      <c r="A59" s="17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8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s="21" customFormat="1" ht="6.95" customHeight="1">
      <c r="A60" s="17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18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</sheetData>
  <sheetProtection algorithmName="SHA-512" hashValue="kxO6nWzEqQe8duRcZL7vvnUFrncXt8PrsgE53uOi5QxuKdUrDZ+10APiT0S9HxkIjP/gKg1xo0ACT8PwX7akIA==" saltValue="mu13ErZOQCOmSidJMA9UUQ==" spinCount="100000" sheet="1" objects="1" scenarios="1"/>
  <protectedRanges>
    <protectedRange sqref="E14 AN13 AN14 AN8" name="Oblast1"/>
  </protectedRanges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G54:AM54"/>
    <mergeCell ref="AN54:AP54"/>
    <mergeCell ref="J56:AF56"/>
    <mergeCell ref="D56:H56"/>
    <mergeCell ref="AG56:AM56"/>
    <mergeCell ref="AN56:AP56"/>
    <mergeCell ref="D55:H55"/>
    <mergeCell ref="AG55:AM55"/>
    <mergeCell ref="J55:AF55"/>
    <mergeCell ref="AN55:AP55"/>
    <mergeCell ref="D58:H58"/>
    <mergeCell ref="J58:AF58"/>
    <mergeCell ref="AN57:AP57"/>
    <mergeCell ref="D57:H57"/>
    <mergeCell ref="J57:AF57"/>
    <mergeCell ref="AG57:AM57"/>
    <mergeCell ref="AS49:AT51"/>
    <mergeCell ref="AM50:AP50"/>
    <mergeCell ref="C52:G52"/>
    <mergeCell ref="AG52:AM52"/>
    <mergeCell ref="I52:AF52"/>
    <mergeCell ref="AN52:AP52"/>
  </mergeCells>
  <hyperlinks>
    <hyperlink ref="A55" location="'001 - Odbahnění a úprava ...'!C2" display="/"/>
    <hyperlink ref="A56" location="'002 - Úprava břehů'!C2" display="/"/>
    <hyperlink ref="A57" location="'003 - Sdružený funkční ob...'!C2" display="/"/>
    <hyperlink ref="A58" location="'004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workbookViewId="0" topLeftCell="A1">
      <selection activeCell="I84" sqref="I84"/>
    </sheetView>
  </sheetViews>
  <sheetFormatPr defaultColWidth="9.140625" defaultRowHeight="12"/>
  <cols>
    <col min="1" max="1" width="8.28125" style="2" customWidth="1"/>
    <col min="2" max="2" width="1.1484375" style="2" customWidth="1"/>
    <col min="3" max="3" width="4.140625" style="2" customWidth="1"/>
    <col min="4" max="4" width="4.28125" style="2" customWidth="1"/>
    <col min="5" max="5" width="17.140625" style="2" customWidth="1"/>
    <col min="6" max="6" width="50.8515625" style="2" customWidth="1"/>
    <col min="7" max="7" width="7.421875" style="2" customWidth="1"/>
    <col min="8" max="8" width="14.00390625" style="2" customWidth="1"/>
    <col min="9" max="9" width="15.8515625" style="2" customWidth="1"/>
    <col min="10" max="11" width="22.28125" style="2" customWidth="1"/>
    <col min="12" max="12" width="9.28125" style="2" customWidth="1"/>
    <col min="13" max="13" width="10.8515625" style="2" hidden="1" customWidth="1"/>
    <col min="14" max="14" width="9.28125" style="2" hidden="1" customWidth="1"/>
    <col min="15" max="20" width="14.140625" style="2" hidden="1" customWidth="1"/>
    <col min="21" max="21" width="16.28125" style="2" hidden="1" customWidth="1"/>
    <col min="22" max="22" width="12.28125" style="2" customWidth="1"/>
    <col min="23" max="23" width="16.28125" style="2" customWidth="1"/>
    <col min="24" max="24" width="12.28125" style="2" customWidth="1"/>
    <col min="25" max="25" width="15.00390625" style="2" customWidth="1"/>
    <col min="26" max="26" width="11.00390625" style="2" customWidth="1"/>
    <col min="27" max="27" width="15.00390625" style="2" customWidth="1"/>
    <col min="28" max="28" width="16.28125" style="2" customWidth="1"/>
    <col min="29" max="29" width="11.00390625" style="2" customWidth="1"/>
    <col min="30" max="30" width="15.00390625" style="2" customWidth="1"/>
    <col min="31" max="31" width="16.28125" style="2" customWidth="1"/>
    <col min="32" max="43" width="9.28125" style="2" customWidth="1"/>
    <col min="44" max="65" width="9.28125" style="2" hidden="1" customWidth="1"/>
    <col min="66" max="16384" width="9.28125" style="2" customWidth="1"/>
  </cols>
  <sheetData>
    <row r="1" ht="12"/>
    <row r="2" spans="12:46" ht="36.95" customHeight="1">
      <c r="L2" s="196" t="s">
        <v>6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3" t="s">
        <v>81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82</v>
      </c>
    </row>
    <row r="4" spans="2:46" ht="24.95" customHeight="1">
      <c r="B4" s="6"/>
      <c r="D4" s="7" t="s">
        <v>92</v>
      </c>
      <c r="L4" s="6"/>
      <c r="M4" s="77" t="s">
        <v>11</v>
      </c>
      <c r="AT4" s="3" t="s">
        <v>4</v>
      </c>
    </row>
    <row r="5" spans="2:12" ht="6.95" customHeight="1">
      <c r="B5" s="6"/>
      <c r="L5" s="6"/>
    </row>
    <row r="6" spans="2:12" ht="12" customHeight="1">
      <c r="B6" s="6"/>
      <c r="D6" s="12" t="s">
        <v>17</v>
      </c>
      <c r="L6" s="6"/>
    </row>
    <row r="7" spans="2:12" ht="16.5" customHeight="1">
      <c r="B7" s="6"/>
      <c r="E7" s="211" t="str">
        <f>'Rekapitulace stavby'!K6</f>
        <v>REVITALIZACE  NÁVESNÍHO  RYBNÍKA,  K.Ú.  BUDÍKOVICE</v>
      </c>
      <c r="F7" s="212"/>
      <c r="G7" s="212"/>
      <c r="H7" s="212"/>
      <c r="L7" s="6"/>
    </row>
    <row r="8" spans="1:31" s="21" customFormat="1" ht="12" customHeight="1">
      <c r="A8" s="17"/>
      <c r="B8" s="18"/>
      <c r="C8" s="17"/>
      <c r="D8" s="12" t="s">
        <v>93</v>
      </c>
      <c r="E8" s="17"/>
      <c r="F8" s="17"/>
      <c r="G8" s="17"/>
      <c r="H8" s="17"/>
      <c r="I8" s="17"/>
      <c r="J8" s="17"/>
      <c r="K8" s="17"/>
      <c r="L8" s="7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21" customFormat="1" ht="16.5" customHeight="1">
      <c r="A9" s="17"/>
      <c r="B9" s="18"/>
      <c r="C9" s="17"/>
      <c r="D9" s="17"/>
      <c r="E9" s="190" t="s">
        <v>94</v>
      </c>
      <c r="F9" s="210"/>
      <c r="G9" s="210"/>
      <c r="H9" s="210"/>
      <c r="I9" s="17"/>
      <c r="J9" s="17"/>
      <c r="K9" s="17"/>
      <c r="L9" s="7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21" customFormat="1" ht="1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7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21" customFormat="1" ht="12" customHeight="1">
      <c r="A11" s="17"/>
      <c r="B11" s="18"/>
      <c r="C11" s="17"/>
      <c r="D11" s="12" t="s">
        <v>19</v>
      </c>
      <c r="E11" s="17"/>
      <c r="F11" s="13" t="s">
        <v>3</v>
      </c>
      <c r="G11" s="17"/>
      <c r="H11" s="17"/>
      <c r="I11" s="12" t="s">
        <v>20</v>
      </c>
      <c r="J11" s="13" t="s">
        <v>3</v>
      </c>
      <c r="K11" s="17"/>
      <c r="L11" s="7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21" customFormat="1" ht="12" customHeight="1">
      <c r="A12" s="17"/>
      <c r="B12" s="18"/>
      <c r="C12" s="17"/>
      <c r="D12" s="12" t="s">
        <v>21</v>
      </c>
      <c r="E12" s="17"/>
      <c r="F12" s="13" t="s">
        <v>22</v>
      </c>
      <c r="G12" s="17"/>
      <c r="H12" s="17"/>
      <c r="I12" s="12" t="s">
        <v>23</v>
      </c>
      <c r="J12" s="157" t="str">
        <f>'Rekapitulace stavby'!AN8</f>
        <v>Vyplň údaj</v>
      </c>
      <c r="K12" s="17"/>
      <c r="L12" s="7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21" customFormat="1" ht="10.9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7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21" customFormat="1" ht="12" customHeight="1">
      <c r="A14" s="17"/>
      <c r="B14" s="18"/>
      <c r="C14" s="17"/>
      <c r="D14" s="12" t="s">
        <v>24</v>
      </c>
      <c r="E14" s="17"/>
      <c r="F14" s="17"/>
      <c r="G14" s="17"/>
      <c r="H14" s="17"/>
      <c r="I14" s="12" t="s">
        <v>25</v>
      </c>
      <c r="J14" s="13" t="s">
        <v>26</v>
      </c>
      <c r="K14" s="17"/>
      <c r="L14" s="7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21" customFormat="1" ht="18" customHeight="1">
      <c r="A15" s="17"/>
      <c r="B15" s="18"/>
      <c r="C15" s="17"/>
      <c r="D15" s="17"/>
      <c r="E15" s="13" t="s">
        <v>27</v>
      </c>
      <c r="F15" s="17"/>
      <c r="G15" s="17"/>
      <c r="H15" s="17"/>
      <c r="I15" s="12" t="s">
        <v>28</v>
      </c>
      <c r="J15" s="13" t="s">
        <v>3</v>
      </c>
      <c r="K15" s="17"/>
      <c r="L15" s="7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21" customFormat="1" ht="6.95" customHeight="1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7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1" customFormat="1" ht="12" customHeight="1">
      <c r="A17" s="17"/>
      <c r="B17" s="18"/>
      <c r="C17" s="17"/>
      <c r="D17" s="12" t="s">
        <v>29</v>
      </c>
      <c r="E17" s="17"/>
      <c r="F17" s="17"/>
      <c r="G17" s="17"/>
      <c r="H17" s="17"/>
      <c r="I17" s="12" t="s">
        <v>25</v>
      </c>
      <c r="J17" s="14" t="str">
        <f>'Rekapitulace stavby'!AN13</f>
        <v>Vyplň údaj</v>
      </c>
      <c r="K17" s="17"/>
      <c r="L17" s="7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1" customFormat="1" ht="18" customHeight="1">
      <c r="A18" s="17"/>
      <c r="B18" s="18"/>
      <c r="C18" s="17"/>
      <c r="D18" s="17"/>
      <c r="E18" s="213" t="str">
        <f>'Rekapitulace stavby'!E14</f>
        <v>Vyplň údaj</v>
      </c>
      <c r="F18" s="205"/>
      <c r="G18" s="205"/>
      <c r="H18" s="205"/>
      <c r="I18" s="12" t="s">
        <v>28</v>
      </c>
      <c r="J18" s="14" t="str">
        <f>'Rekapitulace stavby'!AN14</f>
        <v>Vyplň údaj</v>
      </c>
      <c r="K18" s="17"/>
      <c r="L18" s="7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1" customFormat="1" ht="6.95" customHeight="1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7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1" customFormat="1" ht="12" customHeight="1">
      <c r="A20" s="17"/>
      <c r="B20" s="18"/>
      <c r="C20" s="17"/>
      <c r="D20" s="12" t="s">
        <v>31</v>
      </c>
      <c r="E20" s="17"/>
      <c r="F20" s="17"/>
      <c r="G20" s="17"/>
      <c r="H20" s="17"/>
      <c r="I20" s="12" t="s">
        <v>25</v>
      </c>
      <c r="J20" s="13" t="s">
        <v>32</v>
      </c>
      <c r="K20" s="17"/>
      <c r="L20" s="7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1" customFormat="1" ht="18" customHeight="1">
      <c r="A21" s="17"/>
      <c r="B21" s="18"/>
      <c r="C21" s="17"/>
      <c r="D21" s="17"/>
      <c r="E21" s="13" t="s">
        <v>33</v>
      </c>
      <c r="F21" s="17"/>
      <c r="G21" s="17"/>
      <c r="H21" s="17"/>
      <c r="I21" s="12" t="s">
        <v>28</v>
      </c>
      <c r="J21" s="13" t="s">
        <v>3</v>
      </c>
      <c r="K21" s="17"/>
      <c r="L21" s="7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1" customFormat="1" ht="6.95" customHeight="1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7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1" customFormat="1" ht="12" customHeight="1">
      <c r="A23" s="17"/>
      <c r="B23" s="18"/>
      <c r="C23" s="17"/>
      <c r="D23" s="12" t="s">
        <v>35</v>
      </c>
      <c r="E23" s="17"/>
      <c r="F23" s="17"/>
      <c r="G23" s="17"/>
      <c r="H23" s="17"/>
      <c r="I23" s="12" t="s">
        <v>25</v>
      </c>
      <c r="J23" s="13" t="s">
        <v>32</v>
      </c>
      <c r="K23" s="17"/>
      <c r="L23" s="7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1" customFormat="1" ht="18" customHeight="1">
      <c r="A24" s="17"/>
      <c r="B24" s="18"/>
      <c r="C24" s="17"/>
      <c r="D24" s="17"/>
      <c r="E24" s="13" t="s">
        <v>33</v>
      </c>
      <c r="F24" s="17"/>
      <c r="G24" s="17"/>
      <c r="H24" s="17"/>
      <c r="I24" s="12" t="s">
        <v>28</v>
      </c>
      <c r="J24" s="13" t="s">
        <v>3</v>
      </c>
      <c r="K24" s="17"/>
      <c r="L24" s="7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1" customFormat="1" ht="6.95" customHeight="1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7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1" customFormat="1" ht="12" customHeight="1">
      <c r="A26" s="17"/>
      <c r="B26" s="18"/>
      <c r="C26" s="17"/>
      <c r="D26" s="12" t="s">
        <v>36</v>
      </c>
      <c r="E26" s="17"/>
      <c r="F26" s="17"/>
      <c r="G26" s="17"/>
      <c r="H26" s="17"/>
      <c r="I26" s="17"/>
      <c r="J26" s="17"/>
      <c r="K26" s="17"/>
      <c r="L26" s="7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83" customFormat="1" ht="16.5" customHeight="1">
      <c r="A27" s="80"/>
      <c r="B27" s="81"/>
      <c r="C27" s="80"/>
      <c r="D27" s="80"/>
      <c r="E27" s="209" t="s">
        <v>3</v>
      </c>
      <c r="F27" s="209"/>
      <c r="G27" s="209"/>
      <c r="H27" s="209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21" customFormat="1" ht="6.95" customHeight="1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7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1" customFormat="1" ht="6.95" customHeight="1">
      <c r="A29" s="17"/>
      <c r="B29" s="18"/>
      <c r="C29" s="17"/>
      <c r="D29" s="48"/>
      <c r="E29" s="48"/>
      <c r="F29" s="48"/>
      <c r="G29" s="48"/>
      <c r="H29" s="48"/>
      <c r="I29" s="48"/>
      <c r="J29" s="48"/>
      <c r="K29" s="48"/>
      <c r="L29" s="7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1" customFormat="1" ht="25.35" customHeight="1">
      <c r="A30" s="17"/>
      <c r="B30" s="18"/>
      <c r="C30" s="17"/>
      <c r="D30" s="84" t="s">
        <v>38</v>
      </c>
      <c r="E30" s="17"/>
      <c r="F30" s="17"/>
      <c r="G30" s="17"/>
      <c r="H30" s="17"/>
      <c r="I30" s="17"/>
      <c r="J30" s="85">
        <f>ROUND(J81,2)</f>
        <v>0</v>
      </c>
      <c r="K30" s="17"/>
      <c r="L30" s="7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1" customFormat="1" ht="6.95" customHeight="1">
      <c r="A31" s="17"/>
      <c r="B31" s="18"/>
      <c r="C31" s="17"/>
      <c r="D31" s="48"/>
      <c r="E31" s="48"/>
      <c r="F31" s="48"/>
      <c r="G31" s="48"/>
      <c r="H31" s="48"/>
      <c r="I31" s="48"/>
      <c r="J31" s="48"/>
      <c r="K31" s="48"/>
      <c r="L31" s="7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1" customFormat="1" ht="14.45" customHeight="1">
      <c r="A32" s="17"/>
      <c r="B32" s="18"/>
      <c r="C32" s="17"/>
      <c r="D32" s="17"/>
      <c r="E32" s="17"/>
      <c r="F32" s="86" t="s">
        <v>40</v>
      </c>
      <c r="G32" s="17"/>
      <c r="H32" s="17"/>
      <c r="I32" s="86" t="s">
        <v>39</v>
      </c>
      <c r="J32" s="86" t="s">
        <v>41</v>
      </c>
      <c r="K32" s="17"/>
      <c r="L32" s="7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1" customFormat="1" ht="14.45" customHeight="1">
      <c r="A33" s="17"/>
      <c r="B33" s="18"/>
      <c r="C33" s="17"/>
      <c r="D33" s="87" t="s">
        <v>42</v>
      </c>
      <c r="E33" s="12" t="s">
        <v>43</v>
      </c>
      <c r="F33" s="88">
        <f>ROUND((SUM(BE81:BE105)),2)</f>
        <v>0</v>
      </c>
      <c r="G33" s="17"/>
      <c r="H33" s="17"/>
      <c r="I33" s="89">
        <v>0.21</v>
      </c>
      <c r="J33" s="88">
        <f>ROUND(((SUM(BE81:BE105))*I33),2)</f>
        <v>0</v>
      </c>
      <c r="K33" s="17"/>
      <c r="L33" s="7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1" customFormat="1" ht="14.45" customHeight="1">
      <c r="A34" s="17"/>
      <c r="B34" s="18"/>
      <c r="C34" s="17"/>
      <c r="D34" s="17"/>
      <c r="E34" s="12" t="s">
        <v>44</v>
      </c>
      <c r="F34" s="88">
        <f>ROUND((SUM(BF81:BF105)),2)</f>
        <v>0</v>
      </c>
      <c r="G34" s="17"/>
      <c r="H34" s="17"/>
      <c r="I34" s="89">
        <v>0.15</v>
      </c>
      <c r="J34" s="88">
        <f>ROUND(((SUM(BF81:BF105))*I34),2)</f>
        <v>0</v>
      </c>
      <c r="K34" s="17"/>
      <c r="L34" s="7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1" customFormat="1" ht="14.45" customHeight="1" hidden="1">
      <c r="A35" s="17"/>
      <c r="B35" s="18"/>
      <c r="C35" s="17"/>
      <c r="D35" s="17"/>
      <c r="E35" s="12" t="s">
        <v>45</v>
      </c>
      <c r="F35" s="88">
        <f>ROUND((SUM(BG81:BG105)),2)</f>
        <v>0</v>
      </c>
      <c r="G35" s="17"/>
      <c r="H35" s="17"/>
      <c r="I35" s="89">
        <v>0.21</v>
      </c>
      <c r="J35" s="88">
        <f>0</f>
        <v>0</v>
      </c>
      <c r="K35" s="17"/>
      <c r="L35" s="7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1" customFormat="1" ht="14.45" customHeight="1" hidden="1">
      <c r="A36" s="17"/>
      <c r="B36" s="18"/>
      <c r="C36" s="17"/>
      <c r="D36" s="17"/>
      <c r="E36" s="12" t="s">
        <v>46</v>
      </c>
      <c r="F36" s="88">
        <f>ROUND((SUM(BH81:BH105)),2)</f>
        <v>0</v>
      </c>
      <c r="G36" s="17"/>
      <c r="H36" s="17"/>
      <c r="I36" s="89">
        <v>0.15</v>
      </c>
      <c r="J36" s="88">
        <f>0</f>
        <v>0</v>
      </c>
      <c r="K36" s="17"/>
      <c r="L36" s="7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1" customFormat="1" ht="14.45" customHeight="1" hidden="1">
      <c r="A37" s="17"/>
      <c r="B37" s="18"/>
      <c r="C37" s="17"/>
      <c r="D37" s="17"/>
      <c r="E37" s="12" t="s">
        <v>47</v>
      </c>
      <c r="F37" s="88">
        <f>ROUND((SUM(BI81:BI105)),2)</f>
        <v>0</v>
      </c>
      <c r="G37" s="17"/>
      <c r="H37" s="17"/>
      <c r="I37" s="89">
        <v>0</v>
      </c>
      <c r="J37" s="88">
        <f>0</f>
        <v>0</v>
      </c>
      <c r="K37" s="17"/>
      <c r="L37" s="7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1" customFormat="1" ht="6.95" customHeight="1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7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1" customFormat="1" ht="25.35" customHeight="1">
      <c r="A39" s="17"/>
      <c r="B39" s="18"/>
      <c r="C39" s="90"/>
      <c r="D39" s="91" t="s">
        <v>48</v>
      </c>
      <c r="E39" s="42"/>
      <c r="F39" s="42"/>
      <c r="G39" s="92" t="s">
        <v>49</v>
      </c>
      <c r="H39" s="93" t="s">
        <v>50</v>
      </c>
      <c r="I39" s="42"/>
      <c r="J39" s="94">
        <f>SUM(J30:J37)</f>
        <v>0</v>
      </c>
      <c r="K39" s="95"/>
      <c r="L39" s="7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1" customFormat="1" ht="14.45" customHeight="1">
      <c r="A40" s="17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7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4" spans="1:31" s="21" customFormat="1" ht="6.95" customHeight="1" hidden="1">
      <c r="A44" s="17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7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s="21" customFormat="1" ht="24.95" customHeight="1" hidden="1">
      <c r="A45" s="17"/>
      <c r="B45" s="18"/>
      <c r="C45" s="7" t="s">
        <v>95</v>
      </c>
      <c r="D45" s="17"/>
      <c r="E45" s="17"/>
      <c r="F45" s="17"/>
      <c r="G45" s="17"/>
      <c r="H45" s="17"/>
      <c r="I45" s="17"/>
      <c r="J45" s="17"/>
      <c r="K45" s="17"/>
      <c r="L45" s="7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s="21" customFormat="1" ht="6.95" customHeight="1" hidden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7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21" customFormat="1" ht="12" customHeight="1" hidden="1">
      <c r="A47" s="17"/>
      <c r="B47" s="18"/>
      <c r="C47" s="12" t="s">
        <v>17</v>
      </c>
      <c r="D47" s="17"/>
      <c r="E47" s="17"/>
      <c r="F47" s="17"/>
      <c r="G47" s="17"/>
      <c r="H47" s="17"/>
      <c r="I47" s="17"/>
      <c r="J47" s="17"/>
      <c r="K47" s="17"/>
      <c r="L47" s="7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s="21" customFormat="1" ht="16.5" customHeight="1" hidden="1">
      <c r="A48" s="17"/>
      <c r="B48" s="18"/>
      <c r="C48" s="17"/>
      <c r="D48" s="17"/>
      <c r="E48" s="211" t="str">
        <f>E7</f>
        <v>REVITALIZACE  NÁVESNÍHO  RYBNÍKA,  K.Ú.  BUDÍKOVICE</v>
      </c>
      <c r="F48" s="212"/>
      <c r="G48" s="212"/>
      <c r="H48" s="212"/>
      <c r="I48" s="17"/>
      <c r="J48" s="17"/>
      <c r="K48" s="17"/>
      <c r="L48" s="7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s="21" customFormat="1" ht="12" customHeight="1" hidden="1">
      <c r="A49" s="17"/>
      <c r="B49" s="18"/>
      <c r="C49" s="12" t="s">
        <v>93</v>
      </c>
      <c r="D49" s="17"/>
      <c r="E49" s="17"/>
      <c r="F49" s="17"/>
      <c r="G49" s="17"/>
      <c r="H49" s="17"/>
      <c r="I49" s="17"/>
      <c r="J49" s="17"/>
      <c r="K49" s="17"/>
      <c r="L49" s="7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s="21" customFormat="1" ht="16.5" customHeight="1" hidden="1">
      <c r="A50" s="17"/>
      <c r="B50" s="18"/>
      <c r="C50" s="17"/>
      <c r="D50" s="17"/>
      <c r="E50" s="190" t="str">
        <f>E9</f>
        <v>001 - Odbahnění a úprava zátopy</v>
      </c>
      <c r="F50" s="210"/>
      <c r="G50" s="210"/>
      <c r="H50" s="210"/>
      <c r="I50" s="17"/>
      <c r="J50" s="17"/>
      <c r="K50" s="17"/>
      <c r="L50" s="7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s="21" customFormat="1" ht="6.95" customHeight="1" hidden="1">
      <c r="A51" s="17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7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21" customFormat="1" ht="12" customHeight="1" hidden="1">
      <c r="A52" s="17"/>
      <c r="B52" s="18"/>
      <c r="C52" s="12" t="s">
        <v>21</v>
      </c>
      <c r="D52" s="17"/>
      <c r="E52" s="17"/>
      <c r="F52" s="13" t="str">
        <f>F12</f>
        <v>BUDÍKOVICE</v>
      </c>
      <c r="G52" s="17"/>
      <c r="H52" s="17"/>
      <c r="I52" s="12" t="s">
        <v>23</v>
      </c>
      <c r="J52" s="79" t="str">
        <f>IF(J12="","",J12)</f>
        <v>Vyplň údaj</v>
      </c>
      <c r="K52" s="17"/>
      <c r="L52" s="7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s="21" customFormat="1" ht="6.95" customHeight="1" hidden="1">
      <c r="A53" s="17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7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21" customFormat="1" ht="15.2" customHeight="1" hidden="1">
      <c r="A54" s="17"/>
      <c r="B54" s="18"/>
      <c r="C54" s="12" t="s">
        <v>24</v>
      </c>
      <c r="D54" s="17"/>
      <c r="E54" s="17"/>
      <c r="F54" s="13" t="str">
        <f>E15</f>
        <v>Město Třebíč</v>
      </c>
      <c r="G54" s="17"/>
      <c r="H54" s="17"/>
      <c r="I54" s="12" t="s">
        <v>31</v>
      </c>
      <c r="J54" s="96" t="str">
        <f>E21</f>
        <v>KOINVEST, s.r.o.</v>
      </c>
      <c r="K54" s="17"/>
      <c r="L54" s="7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21" customFormat="1" ht="15.2" customHeight="1" hidden="1">
      <c r="A55" s="17"/>
      <c r="B55" s="18"/>
      <c r="C55" s="12" t="s">
        <v>29</v>
      </c>
      <c r="D55" s="17"/>
      <c r="E55" s="17"/>
      <c r="F55" s="13" t="str">
        <f>IF(E18="","",E18)</f>
        <v>Vyplň údaj</v>
      </c>
      <c r="G55" s="17"/>
      <c r="H55" s="17"/>
      <c r="I55" s="12" t="s">
        <v>35</v>
      </c>
      <c r="J55" s="96" t="str">
        <f>E24</f>
        <v>KOINVEST, s.r.o.</v>
      </c>
      <c r="K55" s="17"/>
      <c r="L55" s="7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21" customFormat="1" ht="10.35" customHeight="1" hidden="1">
      <c r="A56" s="17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7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21" customFormat="1" ht="29.25" customHeight="1" hidden="1">
      <c r="A57" s="17"/>
      <c r="B57" s="18"/>
      <c r="C57" s="97" t="s">
        <v>96</v>
      </c>
      <c r="D57" s="90"/>
      <c r="E57" s="90"/>
      <c r="F57" s="90"/>
      <c r="G57" s="90"/>
      <c r="H57" s="90"/>
      <c r="I57" s="90"/>
      <c r="J57" s="98" t="s">
        <v>97</v>
      </c>
      <c r="K57" s="90"/>
      <c r="L57" s="7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21" customFormat="1" ht="10.35" customHeight="1" hidden="1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7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47" s="21" customFormat="1" ht="22.9" customHeight="1" hidden="1">
      <c r="A59" s="17"/>
      <c r="B59" s="18"/>
      <c r="C59" s="99" t="s">
        <v>70</v>
      </c>
      <c r="D59" s="17"/>
      <c r="E59" s="17"/>
      <c r="F59" s="17"/>
      <c r="G59" s="17"/>
      <c r="H59" s="17"/>
      <c r="I59" s="17"/>
      <c r="J59" s="85">
        <f>J81</f>
        <v>0</v>
      </c>
      <c r="K59" s="17"/>
      <c r="L59" s="7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U59" s="3" t="s">
        <v>98</v>
      </c>
    </row>
    <row r="60" spans="2:12" s="100" customFormat="1" ht="24.95" customHeight="1" hidden="1">
      <c r="B60" s="101"/>
      <c r="D60" s="102" t="s">
        <v>99</v>
      </c>
      <c r="E60" s="103"/>
      <c r="F60" s="103"/>
      <c r="G60" s="103"/>
      <c r="H60" s="103"/>
      <c r="I60" s="103"/>
      <c r="J60" s="104">
        <f>J82</f>
        <v>0</v>
      </c>
      <c r="L60" s="101"/>
    </row>
    <row r="61" spans="2:12" s="105" customFormat="1" ht="19.9" customHeight="1" hidden="1">
      <c r="B61" s="106"/>
      <c r="D61" s="107" t="s">
        <v>100</v>
      </c>
      <c r="E61" s="108"/>
      <c r="F61" s="108"/>
      <c r="G61" s="108"/>
      <c r="H61" s="108"/>
      <c r="I61" s="108"/>
      <c r="J61" s="109">
        <f>J83</f>
        <v>0</v>
      </c>
      <c r="L61" s="106"/>
    </row>
    <row r="62" spans="1:31" s="21" customFormat="1" ht="21.75" customHeight="1" hidden="1">
      <c r="A62" s="17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7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21" customFormat="1" ht="6.95" customHeight="1" hidden="1">
      <c r="A63" s="17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7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ht="12" hidden="1"/>
    <row r="65" ht="12" hidden="1"/>
    <row r="66" ht="12" hidden="1"/>
    <row r="67" spans="1:31" s="21" customFormat="1" ht="6.95" customHeight="1">
      <c r="A67" s="17"/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7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21" customFormat="1" ht="24.95" customHeight="1">
      <c r="A68" s="17"/>
      <c r="B68" s="18"/>
      <c r="C68" s="7" t="s">
        <v>101</v>
      </c>
      <c r="D68" s="17"/>
      <c r="E68" s="17"/>
      <c r="F68" s="17"/>
      <c r="G68" s="17"/>
      <c r="H68" s="17"/>
      <c r="I68" s="17"/>
      <c r="J68" s="17"/>
      <c r="K68" s="17"/>
      <c r="L68" s="7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21" customFormat="1" ht="6.95" customHeight="1">
      <c r="A69" s="17"/>
      <c r="B69" s="18"/>
      <c r="C69" s="17"/>
      <c r="D69" s="17"/>
      <c r="E69" s="17"/>
      <c r="F69" s="17"/>
      <c r="G69" s="17"/>
      <c r="H69" s="17"/>
      <c r="I69" s="17"/>
      <c r="J69" s="17"/>
      <c r="K69" s="17"/>
      <c r="L69" s="7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21" customFormat="1" ht="12" customHeight="1">
      <c r="A70" s="17"/>
      <c r="B70" s="18"/>
      <c r="C70" s="12" t="s">
        <v>17</v>
      </c>
      <c r="D70" s="17"/>
      <c r="E70" s="17"/>
      <c r="F70" s="17"/>
      <c r="G70" s="17"/>
      <c r="H70" s="17"/>
      <c r="I70" s="17"/>
      <c r="J70" s="17"/>
      <c r="K70" s="17"/>
      <c r="L70" s="7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21" customFormat="1" ht="16.5" customHeight="1">
      <c r="A71" s="17"/>
      <c r="B71" s="18"/>
      <c r="C71" s="17"/>
      <c r="D71" s="17"/>
      <c r="E71" s="211" t="str">
        <f>E7</f>
        <v>REVITALIZACE  NÁVESNÍHO  RYBNÍKA,  K.Ú.  BUDÍKOVICE</v>
      </c>
      <c r="F71" s="212"/>
      <c r="G71" s="212"/>
      <c r="H71" s="212"/>
      <c r="I71" s="17"/>
      <c r="J71" s="17"/>
      <c r="K71" s="17"/>
      <c r="L71" s="7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21" customFormat="1" ht="12" customHeight="1">
      <c r="A72" s="17"/>
      <c r="B72" s="18"/>
      <c r="C72" s="12" t="s">
        <v>93</v>
      </c>
      <c r="D72" s="17"/>
      <c r="E72" s="17"/>
      <c r="F72" s="17"/>
      <c r="G72" s="17"/>
      <c r="H72" s="17"/>
      <c r="I72" s="17"/>
      <c r="J72" s="17"/>
      <c r="K72" s="17"/>
      <c r="L72" s="7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21" customFormat="1" ht="16.5" customHeight="1">
      <c r="A73" s="17"/>
      <c r="B73" s="18"/>
      <c r="C73" s="17"/>
      <c r="D73" s="17"/>
      <c r="E73" s="190" t="str">
        <f>E9</f>
        <v>001 - Odbahnění a úprava zátopy</v>
      </c>
      <c r="F73" s="210"/>
      <c r="G73" s="210"/>
      <c r="H73" s="210"/>
      <c r="I73" s="17"/>
      <c r="J73" s="17"/>
      <c r="K73" s="17"/>
      <c r="L73" s="7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21" customFormat="1" ht="6.95" customHeight="1">
      <c r="A74" s="17"/>
      <c r="B74" s="18"/>
      <c r="C74" s="17"/>
      <c r="D74" s="17"/>
      <c r="E74" s="17"/>
      <c r="F74" s="17"/>
      <c r="G74" s="17"/>
      <c r="H74" s="17"/>
      <c r="I74" s="17"/>
      <c r="J74" s="17"/>
      <c r="K74" s="17"/>
      <c r="L74" s="7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21" customFormat="1" ht="12" customHeight="1">
      <c r="A75" s="17"/>
      <c r="B75" s="18"/>
      <c r="C75" s="12" t="s">
        <v>21</v>
      </c>
      <c r="D75" s="17"/>
      <c r="E75" s="17"/>
      <c r="F75" s="13" t="str">
        <f>F12</f>
        <v>BUDÍKOVICE</v>
      </c>
      <c r="G75" s="17"/>
      <c r="H75" s="17"/>
      <c r="I75" s="12" t="s">
        <v>23</v>
      </c>
      <c r="J75" s="79" t="str">
        <f>IF(J12="","",J12)</f>
        <v>Vyplň údaj</v>
      </c>
      <c r="K75" s="17"/>
      <c r="L75" s="7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21" customFormat="1" ht="6.95" customHeight="1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7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1" customFormat="1" ht="15.2" customHeight="1">
      <c r="A77" s="17"/>
      <c r="B77" s="18"/>
      <c r="C77" s="12" t="s">
        <v>24</v>
      </c>
      <c r="D77" s="17"/>
      <c r="E77" s="17"/>
      <c r="F77" s="13" t="str">
        <f>E15</f>
        <v>Město Třebíč</v>
      </c>
      <c r="G77" s="17"/>
      <c r="H77" s="17"/>
      <c r="I77" s="12" t="s">
        <v>31</v>
      </c>
      <c r="J77" s="96" t="str">
        <f>E21</f>
        <v>KOINVEST, s.r.o.</v>
      </c>
      <c r="K77" s="17"/>
      <c r="L77" s="7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21" customFormat="1" ht="15.2" customHeight="1">
      <c r="A78" s="17"/>
      <c r="B78" s="18"/>
      <c r="C78" s="12" t="s">
        <v>29</v>
      </c>
      <c r="D78" s="17"/>
      <c r="E78" s="17"/>
      <c r="F78" s="13" t="str">
        <f>IF(E18="","",E18)</f>
        <v>Vyplň údaj</v>
      </c>
      <c r="G78" s="17"/>
      <c r="H78" s="17"/>
      <c r="I78" s="12" t="s">
        <v>35</v>
      </c>
      <c r="J78" s="96" t="str">
        <f>E24</f>
        <v>KOINVEST, s.r.o.</v>
      </c>
      <c r="K78" s="17"/>
      <c r="L78" s="7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21" customFormat="1" ht="10.35" customHeight="1">
      <c r="A79" s="17"/>
      <c r="B79" s="18"/>
      <c r="C79" s="17"/>
      <c r="D79" s="17"/>
      <c r="E79" s="17"/>
      <c r="F79" s="17"/>
      <c r="G79" s="17"/>
      <c r="H79" s="17"/>
      <c r="I79" s="17"/>
      <c r="J79" s="17"/>
      <c r="K79" s="17"/>
      <c r="L79" s="7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16" customFormat="1" ht="29.25" customHeight="1">
      <c r="A80" s="110"/>
      <c r="B80" s="111"/>
      <c r="C80" s="112" t="s">
        <v>102</v>
      </c>
      <c r="D80" s="113" t="s">
        <v>57</v>
      </c>
      <c r="E80" s="113" t="s">
        <v>53</v>
      </c>
      <c r="F80" s="113" t="s">
        <v>54</v>
      </c>
      <c r="G80" s="113" t="s">
        <v>103</v>
      </c>
      <c r="H80" s="113" t="s">
        <v>104</v>
      </c>
      <c r="I80" s="113" t="s">
        <v>105</v>
      </c>
      <c r="J80" s="113" t="s">
        <v>97</v>
      </c>
      <c r="K80" s="114" t="s">
        <v>106</v>
      </c>
      <c r="L80" s="115"/>
      <c r="M80" s="44" t="s">
        <v>3</v>
      </c>
      <c r="N80" s="45" t="s">
        <v>42</v>
      </c>
      <c r="O80" s="45" t="s">
        <v>107</v>
      </c>
      <c r="P80" s="45" t="s">
        <v>108</v>
      </c>
      <c r="Q80" s="45" t="s">
        <v>109</v>
      </c>
      <c r="R80" s="45" t="s">
        <v>110</v>
      </c>
      <c r="S80" s="45" t="s">
        <v>111</v>
      </c>
      <c r="T80" s="46" t="s">
        <v>112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1:63" s="21" customFormat="1" ht="22.9" customHeight="1">
      <c r="A81" s="17"/>
      <c r="B81" s="18"/>
      <c r="C81" s="52" t="s">
        <v>113</v>
      </c>
      <c r="D81" s="17"/>
      <c r="E81" s="17"/>
      <c r="F81" s="17"/>
      <c r="G81" s="17"/>
      <c r="H81" s="17"/>
      <c r="I81" s="17"/>
      <c r="J81" s="117">
        <f>BK81</f>
        <v>0</v>
      </c>
      <c r="K81" s="17"/>
      <c r="L81" s="18"/>
      <c r="M81" s="47"/>
      <c r="N81" s="38"/>
      <c r="O81" s="48"/>
      <c r="P81" s="118">
        <f>P82</f>
        <v>0</v>
      </c>
      <c r="Q81" s="48"/>
      <c r="R81" s="118">
        <f>R82</f>
        <v>0</v>
      </c>
      <c r="S81" s="48"/>
      <c r="T81" s="119">
        <f>T82</f>
        <v>0</v>
      </c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T81" s="3" t="s">
        <v>71</v>
      </c>
      <c r="AU81" s="3" t="s">
        <v>98</v>
      </c>
      <c r="BK81" s="120">
        <f>BK82</f>
        <v>0</v>
      </c>
    </row>
    <row r="82" spans="2:63" s="121" customFormat="1" ht="25.9" customHeight="1">
      <c r="B82" s="122"/>
      <c r="D82" s="123" t="s">
        <v>71</v>
      </c>
      <c r="E82" s="124" t="s">
        <v>114</v>
      </c>
      <c r="F82" s="124" t="s">
        <v>115</v>
      </c>
      <c r="J82" s="125">
        <f>BK82</f>
        <v>0</v>
      </c>
      <c r="L82" s="122"/>
      <c r="M82" s="126"/>
      <c r="N82" s="127"/>
      <c r="O82" s="127"/>
      <c r="P82" s="128">
        <f>P83</f>
        <v>0</v>
      </c>
      <c r="Q82" s="127"/>
      <c r="R82" s="128">
        <f>R83</f>
        <v>0</v>
      </c>
      <c r="S82" s="127"/>
      <c r="T82" s="129">
        <f>T83</f>
        <v>0</v>
      </c>
      <c r="AR82" s="123" t="s">
        <v>80</v>
      </c>
      <c r="AT82" s="130" t="s">
        <v>71</v>
      </c>
      <c r="AU82" s="130" t="s">
        <v>72</v>
      </c>
      <c r="AY82" s="123" t="s">
        <v>116</v>
      </c>
      <c r="BK82" s="131">
        <f>BK83</f>
        <v>0</v>
      </c>
    </row>
    <row r="83" spans="2:63" s="121" customFormat="1" ht="22.9" customHeight="1">
      <c r="B83" s="122"/>
      <c r="D83" s="123" t="s">
        <v>71</v>
      </c>
      <c r="E83" s="132" t="s">
        <v>80</v>
      </c>
      <c r="F83" s="132" t="s">
        <v>117</v>
      </c>
      <c r="J83" s="133">
        <f>BK83</f>
        <v>0</v>
      </c>
      <c r="L83" s="122"/>
      <c r="M83" s="126"/>
      <c r="N83" s="127"/>
      <c r="O83" s="127"/>
      <c r="P83" s="128">
        <f>SUM(P84:P105)</f>
        <v>0</v>
      </c>
      <c r="Q83" s="127"/>
      <c r="R83" s="128">
        <f>SUM(R84:R105)</f>
        <v>0</v>
      </c>
      <c r="S83" s="127"/>
      <c r="T83" s="129">
        <f>SUM(T84:T105)</f>
        <v>0</v>
      </c>
      <c r="AR83" s="123" t="s">
        <v>80</v>
      </c>
      <c r="AT83" s="130" t="s">
        <v>71</v>
      </c>
      <c r="AU83" s="130" t="s">
        <v>80</v>
      </c>
      <c r="AY83" s="123" t="s">
        <v>116</v>
      </c>
      <c r="BK83" s="131">
        <f>SUM(BK84:BK105)</f>
        <v>0</v>
      </c>
    </row>
    <row r="84" spans="1:65" s="21" customFormat="1" ht="44.25" customHeight="1">
      <c r="A84" s="17"/>
      <c r="B84" s="18"/>
      <c r="C84" s="134" t="s">
        <v>80</v>
      </c>
      <c r="D84" s="134" t="s">
        <v>118</v>
      </c>
      <c r="E84" s="135" t="s">
        <v>119</v>
      </c>
      <c r="F84" s="136" t="s">
        <v>120</v>
      </c>
      <c r="G84" s="137" t="s">
        <v>121</v>
      </c>
      <c r="H84" s="138">
        <v>76</v>
      </c>
      <c r="I84" s="139"/>
      <c r="J84" s="140">
        <f>ROUND(I84*H84,2)</f>
        <v>0</v>
      </c>
      <c r="K84" s="136" t="s">
        <v>122</v>
      </c>
      <c r="L84" s="18"/>
      <c r="M84" s="141" t="s">
        <v>3</v>
      </c>
      <c r="N84" s="142" t="s">
        <v>43</v>
      </c>
      <c r="O84" s="40"/>
      <c r="P84" s="143">
        <f>O84*H84</f>
        <v>0</v>
      </c>
      <c r="Q84" s="143">
        <v>0</v>
      </c>
      <c r="R84" s="143">
        <f>Q84*H84</f>
        <v>0</v>
      </c>
      <c r="S84" s="143">
        <v>0</v>
      </c>
      <c r="T84" s="144">
        <f>S84*H84</f>
        <v>0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R84" s="145" t="s">
        <v>123</v>
      </c>
      <c r="AT84" s="145" t="s">
        <v>118</v>
      </c>
      <c r="AU84" s="145" t="s">
        <v>82</v>
      </c>
      <c r="AY84" s="3" t="s">
        <v>116</v>
      </c>
      <c r="BE84" s="146">
        <f>IF(N84="základní",J84,0)</f>
        <v>0</v>
      </c>
      <c r="BF84" s="146">
        <f>IF(N84="snížená",J84,0)</f>
        <v>0</v>
      </c>
      <c r="BG84" s="146">
        <f>IF(N84="zákl. přenesená",J84,0)</f>
        <v>0</v>
      </c>
      <c r="BH84" s="146">
        <f>IF(N84="sníž. přenesená",J84,0)</f>
        <v>0</v>
      </c>
      <c r="BI84" s="146">
        <f>IF(N84="nulová",J84,0)</f>
        <v>0</v>
      </c>
      <c r="BJ84" s="3" t="s">
        <v>80</v>
      </c>
      <c r="BK84" s="146">
        <f>ROUND(I84*H84,2)</f>
        <v>0</v>
      </c>
      <c r="BL84" s="3" t="s">
        <v>123</v>
      </c>
      <c r="BM84" s="145" t="s">
        <v>124</v>
      </c>
    </row>
    <row r="85" spans="1:47" s="21" customFormat="1" ht="12">
      <c r="A85" s="17"/>
      <c r="B85" s="18"/>
      <c r="C85" s="17"/>
      <c r="D85" s="147" t="s">
        <v>125</v>
      </c>
      <c r="E85" s="17"/>
      <c r="F85" s="148" t="s">
        <v>126</v>
      </c>
      <c r="G85" s="17"/>
      <c r="H85" s="17"/>
      <c r="I85" s="17"/>
      <c r="J85" s="17"/>
      <c r="K85" s="17"/>
      <c r="L85" s="18"/>
      <c r="M85" s="149"/>
      <c r="N85" s="150"/>
      <c r="O85" s="40"/>
      <c r="P85" s="40"/>
      <c r="Q85" s="40"/>
      <c r="R85" s="40"/>
      <c r="S85" s="40"/>
      <c r="T85" s="41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T85" s="3" t="s">
        <v>125</v>
      </c>
      <c r="AU85" s="3" t="s">
        <v>82</v>
      </c>
    </row>
    <row r="86" spans="1:65" s="21" customFormat="1" ht="44.25" customHeight="1">
      <c r="A86" s="17"/>
      <c r="B86" s="18"/>
      <c r="C86" s="134" t="s">
        <v>82</v>
      </c>
      <c r="D86" s="134" t="s">
        <v>118</v>
      </c>
      <c r="E86" s="135" t="s">
        <v>127</v>
      </c>
      <c r="F86" s="136" t="s">
        <v>128</v>
      </c>
      <c r="G86" s="137" t="s">
        <v>121</v>
      </c>
      <c r="H86" s="138">
        <v>150</v>
      </c>
      <c r="I86" s="139"/>
      <c r="J86" s="140">
        <f>ROUND(I86*H86,2)</f>
        <v>0</v>
      </c>
      <c r="K86" s="136" t="s">
        <v>122</v>
      </c>
      <c r="L86" s="18"/>
      <c r="M86" s="141" t="s">
        <v>3</v>
      </c>
      <c r="N86" s="142" t="s">
        <v>43</v>
      </c>
      <c r="O86" s="40"/>
      <c r="P86" s="143">
        <f>O86*H86</f>
        <v>0</v>
      </c>
      <c r="Q86" s="143">
        <v>0</v>
      </c>
      <c r="R86" s="143">
        <f>Q86*H86</f>
        <v>0</v>
      </c>
      <c r="S86" s="143">
        <v>0</v>
      </c>
      <c r="T86" s="144">
        <f>S86*H86</f>
        <v>0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R86" s="145" t="s">
        <v>123</v>
      </c>
      <c r="AT86" s="145" t="s">
        <v>118</v>
      </c>
      <c r="AU86" s="145" t="s">
        <v>82</v>
      </c>
      <c r="AY86" s="3" t="s">
        <v>116</v>
      </c>
      <c r="BE86" s="146">
        <f>IF(N86="základní",J86,0)</f>
        <v>0</v>
      </c>
      <c r="BF86" s="146">
        <f>IF(N86="snížená",J86,0)</f>
        <v>0</v>
      </c>
      <c r="BG86" s="146">
        <f>IF(N86="zákl. přenesená",J86,0)</f>
        <v>0</v>
      </c>
      <c r="BH86" s="146">
        <f>IF(N86="sníž. přenesená",J86,0)</f>
        <v>0</v>
      </c>
      <c r="BI86" s="146">
        <f>IF(N86="nulová",J86,0)</f>
        <v>0</v>
      </c>
      <c r="BJ86" s="3" t="s">
        <v>80</v>
      </c>
      <c r="BK86" s="146">
        <f>ROUND(I86*H86,2)</f>
        <v>0</v>
      </c>
      <c r="BL86" s="3" t="s">
        <v>123</v>
      </c>
      <c r="BM86" s="145" t="s">
        <v>129</v>
      </c>
    </row>
    <row r="87" spans="1:47" s="21" customFormat="1" ht="12">
      <c r="A87" s="17"/>
      <c r="B87" s="18"/>
      <c r="C87" s="17"/>
      <c r="D87" s="147" t="s">
        <v>125</v>
      </c>
      <c r="E87" s="17"/>
      <c r="F87" s="148" t="s">
        <v>130</v>
      </c>
      <c r="G87" s="17"/>
      <c r="H87" s="17"/>
      <c r="I87" s="17"/>
      <c r="J87" s="17"/>
      <c r="K87" s="17"/>
      <c r="L87" s="18"/>
      <c r="M87" s="149"/>
      <c r="N87" s="150"/>
      <c r="O87" s="40"/>
      <c r="P87" s="40"/>
      <c r="Q87" s="40"/>
      <c r="R87" s="40"/>
      <c r="S87" s="40"/>
      <c r="T87" s="41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T87" s="3" t="s">
        <v>125</v>
      </c>
      <c r="AU87" s="3" t="s">
        <v>82</v>
      </c>
    </row>
    <row r="88" spans="1:65" s="21" customFormat="1" ht="49.15" customHeight="1">
      <c r="A88" s="17"/>
      <c r="B88" s="18"/>
      <c r="C88" s="134" t="s">
        <v>131</v>
      </c>
      <c r="D88" s="134" t="s">
        <v>118</v>
      </c>
      <c r="E88" s="135" t="s">
        <v>132</v>
      </c>
      <c r="F88" s="136" t="s">
        <v>133</v>
      </c>
      <c r="G88" s="137" t="s">
        <v>121</v>
      </c>
      <c r="H88" s="138">
        <v>150</v>
      </c>
      <c r="I88" s="139"/>
      <c r="J88" s="140">
        <f>ROUND(I88*H88,2)</f>
        <v>0</v>
      </c>
      <c r="K88" s="136" t="s">
        <v>122</v>
      </c>
      <c r="L88" s="18"/>
      <c r="M88" s="141" t="s">
        <v>3</v>
      </c>
      <c r="N88" s="142" t="s">
        <v>43</v>
      </c>
      <c r="O88" s="40"/>
      <c r="P88" s="143">
        <f>O88*H88</f>
        <v>0</v>
      </c>
      <c r="Q88" s="143">
        <v>0</v>
      </c>
      <c r="R88" s="143">
        <f>Q88*H88</f>
        <v>0</v>
      </c>
      <c r="S88" s="143">
        <v>0</v>
      </c>
      <c r="T88" s="144">
        <f>S88*H88</f>
        <v>0</v>
      </c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R88" s="145" t="s">
        <v>123</v>
      </c>
      <c r="AT88" s="145" t="s">
        <v>118</v>
      </c>
      <c r="AU88" s="145" t="s">
        <v>82</v>
      </c>
      <c r="AY88" s="3" t="s">
        <v>116</v>
      </c>
      <c r="BE88" s="146">
        <f>IF(N88="základní",J88,0)</f>
        <v>0</v>
      </c>
      <c r="BF88" s="146">
        <f>IF(N88="snížená",J88,0)</f>
        <v>0</v>
      </c>
      <c r="BG88" s="146">
        <f>IF(N88="zákl. přenesená",J88,0)</f>
        <v>0</v>
      </c>
      <c r="BH88" s="146">
        <f>IF(N88="sníž. přenesená",J88,0)</f>
        <v>0</v>
      </c>
      <c r="BI88" s="146">
        <f>IF(N88="nulová",J88,0)</f>
        <v>0</v>
      </c>
      <c r="BJ88" s="3" t="s">
        <v>80</v>
      </c>
      <c r="BK88" s="146">
        <f>ROUND(I88*H88,2)</f>
        <v>0</v>
      </c>
      <c r="BL88" s="3" t="s">
        <v>123</v>
      </c>
      <c r="BM88" s="145" t="s">
        <v>134</v>
      </c>
    </row>
    <row r="89" spans="1:47" s="21" customFormat="1" ht="12">
      <c r="A89" s="17"/>
      <c r="B89" s="18"/>
      <c r="C89" s="17"/>
      <c r="D89" s="147" t="s">
        <v>125</v>
      </c>
      <c r="E89" s="17"/>
      <c r="F89" s="148" t="s">
        <v>135</v>
      </c>
      <c r="G89" s="17"/>
      <c r="H89" s="17"/>
      <c r="I89" s="17"/>
      <c r="J89" s="17"/>
      <c r="K89" s="17"/>
      <c r="L89" s="18"/>
      <c r="M89" s="149"/>
      <c r="N89" s="150"/>
      <c r="O89" s="40"/>
      <c r="P89" s="40"/>
      <c r="Q89" s="40"/>
      <c r="R89" s="40"/>
      <c r="S89" s="40"/>
      <c r="T89" s="41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T89" s="3" t="s">
        <v>125</v>
      </c>
      <c r="AU89" s="3" t="s">
        <v>82</v>
      </c>
    </row>
    <row r="90" spans="1:65" s="21" customFormat="1" ht="49.15" customHeight="1">
      <c r="A90" s="17"/>
      <c r="B90" s="18"/>
      <c r="C90" s="134" t="s">
        <v>123</v>
      </c>
      <c r="D90" s="134" t="s">
        <v>118</v>
      </c>
      <c r="E90" s="135" t="s">
        <v>136</v>
      </c>
      <c r="F90" s="136" t="s">
        <v>137</v>
      </c>
      <c r="G90" s="137" t="s">
        <v>121</v>
      </c>
      <c r="H90" s="138">
        <v>76</v>
      </c>
      <c r="I90" s="139"/>
      <c r="J90" s="140">
        <f>ROUND(I90*H90,2)</f>
        <v>0</v>
      </c>
      <c r="K90" s="136" t="s">
        <v>122</v>
      </c>
      <c r="L90" s="18"/>
      <c r="M90" s="141" t="s">
        <v>3</v>
      </c>
      <c r="N90" s="142" t="s">
        <v>43</v>
      </c>
      <c r="O90" s="40"/>
      <c r="P90" s="143">
        <f>O90*H90</f>
        <v>0</v>
      </c>
      <c r="Q90" s="143">
        <v>0</v>
      </c>
      <c r="R90" s="143">
        <f>Q90*H90</f>
        <v>0</v>
      </c>
      <c r="S90" s="143">
        <v>0</v>
      </c>
      <c r="T90" s="144">
        <f>S90*H90</f>
        <v>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R90" s="145" t="s">
        <v>123</v>
      </c>
      <c r="AT90" s="145" t="s">
        <v>118</v>
      </c>
      <c r="AU90" s="145" t="s">
        <v>82</v>
      </c>
      <c r="AY90" s="3" t="s">
        <v>116</v>
      </c>
      <c r="BE90" s="146">
        <f>IF(N90="základní",J90,0)</f>
        <v>0</v>
      </c>
      <c r="BF90" s="146">
        <f>IF(N90="snížená",J90,0)</f>
        <v>0</v>
      </c>
      <c r="BG90" s="146">
        <f>IF(N90="zákl. přenesená",J90,0)</f>
        <v>0</v>
      </c>
      <c r="BH90" s="146">
        <f>IF(N90="sníž. přenesená",J90,0)</f>
        <v>0</v>
      </c>
      <c r="BI90" s="146">
        <f>IF(N90="nulová",J90,0)</f>
        <v>0</v>
      </c>
      <c r="BJ90" s="3" t="s">
        <v>80</v>
      </c>
      <c r="BK90" s="146">
        <f>ROUND(I90*H90,2)</f>
        <v>0</v>
      </c>
      <c r="BL90" s="3" t="s">
        <v>123</v>
      </c>
      <c r="BM90" s="145" t="s">
        <v>138</v>
      </c>
    </row>
    <row r="91" spans="1:47" s="21" customFormat="1" ht="12">
      <c r="A91" s="17"/>
      <c r="B91" s="18"/>
      <c r="C91" s="17"/>
      <c r="D91" s="147" t="s">
        <v>125</v>
      </c>
      <c r="E91" s="17"/>
      <c r="F91" s="148" t="s">
        <v>139</v>
      </c>
      <c r="G91" s="17"/>
      <c r="H91" s="17"/>
      <c r="I91" s="17"/>
      <c r="J91" s="17"/>
      <c r="K91" s="17"/>
      <c r="L91" s="18"/>
      <c r="M91" s="149"/>
      <c r="N91" s="150"/>
      <c r="O91" s="40"/>
      <c r="P91" s="40"/>
      <c r="Q91" s="40"/>
      <c r="R91" s="40"/>
      <c r="S91" s="40"/>
      <c r="T91" s="41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T91" s="3" t="s">
        <v>125</v>
      </c>
      <c r="AU91" s="3" t="s">
        <v>82</v>
      </c>
    </row>
    <row r="92" spans="1:65" s="21" customFormat="1" ht="37.9" customHeight="1">
      <c r="A92" s="17"/>
      <c r="B92" s="18"/>
      <c r="C92" s="134" t="s">
        <v>140</v>
      </c>
      <c r="D92" s="134" t="s">
        <v>118</v>
      </c>
      <c r="E92" s="135" t="s">
        <v>141</v>
      </c>
      <c r="F92" s="136" t="s">
        <v>142</v>
      </c>
      <c r="G92" s="137" t="s">
        <v>121</v>
      </c>
      <c r="H92" s="138">
        <v>226</v>
      </c>
      <c r="I92" s="139"/>
      <c r="J92" s="140">
        <f>ROUND(I92*H92,2)</f>
        <v>0</v>
      </c>
      <c r="K92" s="136" t="s">
        <v>122</v>
      </c>
      <c r="L92" s="18"/>
      <c r="M92" s="141" t="s">
        <v>3</v>
      </c>
      <c r="N92" s="142" t="s">
        <v>43</v>
      </c>
      <c r="O92" s="40"/>
      <c r="P92" s="143">
        <f>O92*H92</f>
        <v>0</v>
      </c>
      <c r="Q92" s="143">
        <v>0</v>
      </c>
      <c r="R92" s="143">
        <f>Q92*H92</f>
        <v>0</v>
      </c>
      <c r="S92" s="143">
        <v>0</v>
      </c>
      <c r="T92" s="144">
        <f>S92*H92</f>
        <v>0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R92" s="145" t="s">
        <v>123</v>
      </c>
      <c r="AT92" s="145" t="s">
        <v>118</v>
      </c>
      <c r="AU92" s="145" t="s">
        <v>82</v>
      </c>
      <c r="AY92" s="3" t="s">
        <v>116</v>
      </c>
      <c r="BE92" s="146">
        <f>IF(N92="základní",J92,0)</f>
        <v>0</v>
      </c>
      <c r="BF92" s="146">
        <f>IF(N92="snížená",J92,0)</f>
        <v>0</v>
      </c>
      <c r="BG92" s="146">
        <f>IF(N92="zákl. přenesená",J92,0)</f>
        <v>0</v>
      </c>
      <c r="BH92" s="146">
        <f>IF(N92="sníž. přenesená",J92,0)</f>
        <v>0</v>
      </c>
      <c r="BI92" s="146">
        <f>IF(N92="nulová",J92,0)</f>
        <v>0</v>
      </c>
      <c r="BJ92" s="3" t="s">
        <v>80</v>
      </c>
      <c r="BK92" s="146">
        <f>ROUND(I92*H92,2)</f>
        <v>0</v>
      </c>
      <c r="BL92" s="3" t="s">
        <v>123</v>
      </c>
      <c r="BM92" s="145" t="s">
        <v>143</v>
      </c>
    </row>
    <row r="93" spans="1:47" s="21" customFormat="1" ht="12">
      <c r="A93" s="17"/>
      <c r="B93" s="18"/>
      <c r="C93" s="17"/>
      <c r="D93" s="147" t="s">
        <v>125</v>
      </c>
      <c r="E93" s="17"/>
      <c r="F93" s="148" t="s">
        <v>144</v>
      </c>
      <c r="G93" s="17"/>
      <c r="H93" s="17"/>
      <c r="I93" s="17"/>
      <c r="J93" s="17"/>
      <c r="K93" s="17"/>
      <c r="L93" s="18"/>
      <c r="M93" s="149"/>
      <c r="N93" s="150"/>
      <c r="O93" s="40"/>
      <c r="P93" s="40"/>
      <c r="Q93" s="40"/>
      <c r="R93" s="40"/>
      <c r="S93" s="40"/>
      <c r="T93" s="41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T93" s="3" t="s">
        <v>125</v>
      </c>
      <c r="AU93" s="3" t="s">
        <v>82</v>
      </c>
    </row>
    <row r="94" spans="1:47" s="21" customFormat="1" ht="19.5">
      <c r="A94" s="17"/>
      <c r="B94" s="18"/>
      <c r="C94" s="17"/>
      <c r="D94" s="151" t="s">
        <v>145</v>
      </c>
      <c r="E94" s="17"/>
      <c r="F94" s="152" t="s">
        <v>146</v>
      </c>
      <c r="G94" s="17"/>
      <c r="H94" s="17"/>
      <c r="I94" s="17"/>
      <c r="J94" s="17"/>
      <c r="K94" s="17"/>
      <c r="L94" s="18"/>
      <c r="M94" s="149"/>
      <c r="N94" s="150"/>
      <c r="O94" s="40"/>
      <c r="P94" s="40"/>
      <c r="Q94" s="40"/>
      <c r="R94" s="40"/>
      <c r="S94" s="40"/>
      <c r="T94" s="41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T94" s="3" t="s">
        <v>145</v>
      </c>
      <c r="AU94" s="3" t="s">
        <v>82</v>
      </c>
    </row>
    <row r="95" spans="1:65" s="21" customFormat="1" ht="33" customHeight="1">
      <c r="A95" s="17"/>
      <c r="B95" s="18"/>
      <c r="C95" s="134" t="s">
        <v>147</v>
      </c>
      <c r="D95" s="134" t="s">
        <v>118</v>
      </c>
      <c r="E95" s="135" t="s">
        <v>148</v>
      </c>
      <c r="F95" s="136" t="s">
        <v>149</v>
      </c>
      <c r="G95" s="137" t="s">
        <v>150</v>
      </c>
      <c r="H95" s="138">
        <v>445</v>
      </c>
      <c r="I95" s="139"/>
      <c r="J95" s="140">
        <f>ROUND(I95*H95,2)</f>
        <v>0</v>
      </c>
      <c r="K95" s="136" t="s">
        <v>122</v>
      </c>
      <c r="L95" s="18"/>
      <c r="M95" s="141" t="s">
        <v>3</v>
      </c>
      <c r="N95" s="142" t="s">
        <v>43</v>
      </c>
      <c r="O95" s="40"/>
      <c r="P95" s="143">
        <f>O95*H95</f>
        <v>0</v>
      </c>
      <c r="Q95" s="143">
        <v>0</v>
      </c>
      <c r="R95" s="143">
        <f>Q95*H95</f>
        <v>0</v>
      </c>
      <c r="S95" s="143">
        <v>0</v>
      </c>
      <c r="T95" s="144">
        <f>S95*H95</f>
        <v>0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R95" s="145" t="s">
        <v>123</v>
      </c>
      <c r="AT95" s="145" t="s">
        <v>118</v>
      </c>
      <c r="AU95" s="145" t="s">
        <v>82</v>
      </c>
      <c r="AY95" s="3" t="s">
        <v>116</v>
      </c>
      <c r="BE95" s="146">
        <f>IF(N95="základní",J95,0)</f>
        <v>0</v>
      </c>
      <c r="BF95" s="146">
        <f>IF(N95="snížená",J95,0)</f>
        <v>0</v>
      </c>
      <c r="BG95" s="146">
        <f>IF(N95="zákl. přenesená",J95,0)</f>
        <v>0</v>
      </c>
      <c r="BH95" s="146">
        <f>IF(N95="sníž. přenesená",J95,0)</f>
        <v>0</v>
      </c>
      <c r="BI95" s="146">
        <f>IF(N95="nulová",J95,0)</f>
        <v>0</v>
      </c>
      <c r="BJ95" s="3" t="s">
        <v>80</v>
      </c>
      <c r="BK95" s="146">
        <f>ROUND(I95*H95,2)</f>
        <v>0</v>
      </c>
      <c r="BL95" s="3" t="s">
        <v>123</v>
      </c>
      <c r="BM95" s="145" t="s">
        <v>151</v>
      </c>
    </row>
    <row r="96" spans="1:47" s="21" customFormat="1" ht="12">
      <c r="A96" s="17"/>
      <c r="B96" s="18"/>
      <c r="C96" s="17"/>
      <c r="D96" s="147" t="s">
        <v>125</v>
      </c>
      <c r="E96" s="17"/>
      <c r="F96" s="148" t="s">
        <v>152</v>
      </c>
      <c r="G96" s="17"/>
      <c r="H96" s="17"/>
      <c r="I96" s="17"/>
      <c r="J96" s="17"/>
      <c r="K96" s="17"/>
      <c r="L96" s="18"/>
      <c r="M96" s="149"/>
      <c r="N96" s="150"/>
      <c r="O96" s="40"/>
      <c r="P96" s="40"/>
      <c r="Q96" s="40"/>
      <c r="R96" s="40"/>
      <c r="S96" s="40"/>
      <c r="T96" s="41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T96" s="3" t="s">
        <v>125</v>
      </c>
      <c r="AU96" s="3" t="s">
        <v>82</v>
      </c>
    </row>
    <row r="97" spans="1:47" s="21" customFormat="1" ht="19.5">
      <c r="A97" s="17"/>
      <c r="B97" s="18"/>
      <c r="C97" s="17"/>
      <c r="D97" s="151" t="s">
        <v>145</v>
      </c>
      <c r="E97" s="17"/>
      <c r="F97" s="152" t="s">
        <v>153</v>
      </c>
      <c r="G97" s="17"/>
      <c r="H97" s="17"/>
      <c r="I97" s="17"/>
      <c r="J97" s="17"/>
      <c r="K97" s="17"/>
      <c r="L97" s="18"/>
      <c r="M97" s="149"/>
      <c r="N97" s="150"/>
      <c r="O97" s="40"/>
      <c r="P97" s="40"/>
      <c r="Q97" s="40"/>
      <c r="R97" s="40"/>
      <c r="S97" s="40"/>
      <c r="T97" s="41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T97" s="3" t="s">
        <v>145</v>
      </c>
      <c r="AU97" s="3" t="s">
        <v>82</v>
      </c>
    </row>
    <row r="98" spans="1:65" s="21" customFormat="1" ht="16.5" customHeight="1">
      <c r="A98" s="17"/>
      <c r="B98" s="18"/>
      <c r="C98" s="134" t="s">
        <v>154</v>
      </c>
      <c r="D98" s="134" t="s">
        <v>118</v>
      </c>
      <c r="E98" s="135" t="s">
        <v>155</v>
      </c>
      <c r="F98" s="136" t="s">
        <v>156</v>
      </c>
      <c r="G98" s="137" t="s">
        <v>150</v>
      </c>
      <c r="H98" s="138">
        <v>2260</v>
      </c>
      <c r="I98" s="139"/>
      <c r="J98" s="140">
        <f>ROUND(I98*H98,2)</f>
        <v>0</v>
      </c>
      <c r="K98" s="136" t="s">
        <v>3</v>
      </c>
      <c r="L98" s="18"/>
      <c r="M98" s="141" t="s">
        <v>3</v>
      </c>
      <c r="N98" s="142" t="s">
        <v>43</v>
      </c>
      <c r="O98" s="40"/>
      <c r="P98" s="143">
        <f>O98*H98</f>
        <v>0</v>
      </c>
      <c r="Q98" s="143">
        <v>0</v>
      </c>
      <c r="R98" s="143">
        <f>Q98*H98</f>
        <v>0</v>
      </c>
      <c r="S98" s="143">
        <v>0</v>
      </c>
      <c r="T98" s="144">
        <f>S98*H98</f>
        <v>0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R98" s="145" t="s">
        <v>123</v>
      </c>
      <c r="AT98" s="145" t="s">
        <v>118</v>
      </c>
      <c r="AU98" s="145" t="s">
        <v>82</v>
      </c>
      <c r="AY98" s="3" t="s">
        <v>116</v>
      </c>
      <c r="BE98" s="146">
        <f>IF(N98="základní",J98,0)</f>
        <v>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3" t="s">
        <v>80</v>
      </c>
      <c r="BK98" s="146">
        <f>ROUND(I98*H98,2)</f>
        <v>0</v>
      </c>
      <c r="BL98" s="3" t="s">
        <v>123</v>
      </c>
      <c r="BM98" s="145" t="s">
        <v>157</v>
      </c>
    </row>
    <row r="99" spans="1:47" s="21" customFormat="1" ht="39">
      <c r="A99" s="17"/>
      <c r="B99" s="18"/>
      <c r="C99" s="17"/>
      <c r="D99" s="151" t="s">
        <v>145</v>
      </c>
      <c r="E99" s="17"/>
      <c r="F99" s="152" t="s">
        <v>158</v>
      </c>
      <c r="G99" s="17"/>
      <c r="H99" s="17"/>
      <c r="I99" s="17"/>
      <c r="J99" s="17"/>
      <c r="K99" s="17"/>
      <c r="L99" s="18"/>
      <c r="M99" s="149"/>
      <c r="N99" s="150"/>
      <c r="O99" s="40"/>
      <c r="P99" s="40"/>
      <c r="Q99" s="40"/>
      <c r="R99" s="40"/>
      <c r="S99" s="40"/>
      <c r="T99" s="41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T99" s="3" t="s">
        <v>145</v>
      </c>
      <c r="AU99" s="3" t="s">
        <v>82</v>
      </c>
    </row>
    <row r="100" spans="1:65" s="21" customFormat="1" ht="24.2" customHeight="1">
      <c r="A100" s="17"/>
      <c r="B100" s="18"/>
      <c r="C100" s="134" t="s">
        <v>159</v>
      </c>
      <c r="D100" s="134" t="s">
        <v>118</v>
      </c>
      <c r="E100" s="135" t="s">
        <v>160</v>
      </c>
      <c r="F100" s="136" t="s">
        <v>161</v>
      </c>
      <c r="G100" s="137" t="s">
        <v>162</v>
      </c>
      <c r="H100" s="138">
        <v>0.226</v>
      </c>
      <c r="I100" s="139"/>
      <c r="J100" s="140">
        <f>ROUND(I100*H100,2)</f>
        <v>0</v>
      </c>
      <c r="K100" s="136" t="s">
        <v>3</v>
      </c>
      <c r="L100" s="18"/>
      <c r="M100" s="141" t="s">
        <v>3</v>
      </c>
      <c r="N100" s="142" t="s">
        <v>43</v>
      </c>
      <c r="O100" s="40"/>
      <c r="P100" s="143">
        <f>O100*H100</f>
        <v>0</v>
      </c>
      <c r="Q100" s="143">
        <v>0</v>
      </c>
      <c r="R100" s="143">
        <f>Q100*H100</f>
        <v>0</v>
      </c>
      <c r="S100" s="143">
        <v>0</v>
      </c>
      <c r="T100" s="144">
        <f>S100*H100</f>
        <v>0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R100" s="145" t="s">
        <v>123</v>
      </c>
      <c r="AT100" s="145" t="s">
        <v>118</v>
      </c>
      <c r="AU100" s="145" t="s">
        <v>82</v>
      </c>
      <c r="AY100" s="3" t="s">
        <v>116</v>
      </c>
      <c r="BE100" s="146">
        <f>IF(N100="základní",J100,0)</f>
        <v>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3" t="s">
        <v>80</v>
      </c>
      <c r="BK100" s="146">
        <f>ROUND(I100*H100,2)</f>
        <v>0</v>
      </c>
      <c r="BL100" s="3" t="s">
        <v>123</v>
      </c>
      <c r="BM100" s="145" t="s">
        <v>163</v>
      </c>
    </row>
    <row r="101" spans="1:47" s="21" customFormat="1" ht="19.5">
      <c r="A101" s="17"/>
      <c r="B101" s="18"/>
      <c r="C101" s="17"/>
      <c r="D101" s="151" t="s">
        <v>145</v>
      </c>
      <c r="E101" s="17"/>
      <c r="F101" s="152" t="s">
        <v>164</v>
      </c>
      <c r="G101" s="17"/>
      <c r="H101" s="17"/>
      <c r="I101" s="17"/>
      <c r="J101" s="17"/>
      <c r="K101" s="17"/>
      <c r="L101" s="18"/>
      <c r="M101" s="149"/>
      <c r="N101" s="150"/>
      <c r="O101" s="40"/>
      <c r="P101" s="40"/>
      <c r="Q101" s="40"/>
      <c r="R101" s="40"/>
      <c r="S101" s="40"/>
      <c r="T101" s="41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T101" s="3" t="s">
        <v>145</v>
      </c>
      <c r="AU101" s="3" t="s">
        <v>82</v>
      </c>
    </row>
    <row r="102" spans="1:65" s="21" customFormat="1" ht="16.5" customHeight="1">
      <c r="A102" s="17"/>
      <c r="B102" s="18"/>
      <c r="C102" s="134" t="s">
        <v>165</v>
      </c>
      <c r="D102" s="134" t="s">
        <v>118</v>
      </c>
      <c r="E102" s="135" t="s">
        <v>166</v>
      </c>
      <c r="F102" s="136" t="s">
        <v>167</v>
      </c>
      <c r="G102" s="137" t="s">
        <v>162</v>
      </c>
      <c r="H102" s="138">
        <v>0.226</v>
      </c>
      <c r="I102" s="139"/>
      <c r="J102" s="140">
        <f>ROUND(I102*H102,2)</f>
        <v>0</v>
      </c>
      <c r="K102" s="136" t="s">
        <v>3</v>
      </c>
      <c r="L102" s="18"/>
      <c r="M102" s="141" t="s">
        <v>3</v>
      </c>
      <c r="N102" s="142" t="s">
        <v>43</v>
      </c>
      <c r="O102" s="40"/>
      <c r="P102" s="143">
        <f>O102*H102</f>
        <v>0</v>
      </c>
      <c r="Q102" s="143">
        <v>0</v>
      </c>
      <c r="R102" s="143">
        <f>Q102*H102</f>
        <v>0</v>
      </c>
      <c r="S102" s="143">
        <v>0</v>
      </c>
      <c r="T102" s="144">
        <f>S102*H102</f>
        <v>0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R102" s="145" t="s">
        <v>123</v>
      </c>
      <c r="AT102" s="145" t="s">
        <v>118</v>
      </c>
      <c r="AU102" s="145" t="s">
        <v>82</v>
      </c>
      <c r="AY102" s="3" t="s">
        <v>116</v>
      </c>
      <c r="BE102" s="146">
        <f>IF(N102="základní",J102,0)</f>
        <v>0</v>
      </c>
      <c r="BF102" s="146">
        <f>IF(N102="snížená",J102,0)</f>
        <v>0</v>
      </c>
      <c r="BG102" s="146">
        <f>IF(N102="zákl. přenesená",J102,0)</f>
        <v>0</v>
      </c>
      <c r="BH102" s="146">
        <f>IF(N102="sníž. přenesená",J102,0)</f>
        <v>0</v>
      </c>
      <c r="BI102" s="146">
        <f>IF(N102="nulová",J102,0)</f>
        <v>0</v>
      </c>
      <c r="BJ102" s="3" t="s">
        <v>80</v>
      </c>
      <c r="BK102" s="146">
        <f>ROUND(I102*H102,2)</f>
        <v>0</v>
      </c>
      <c r="BL102" s="3" t="s">
        <v>123</v>
      </c>
      <c r="BM102" s="145" t="s">
        <v>168</v>
      </c>
    </row>
    <row r="103" spans="1:47" s="21" customFormat="1" ht="19.5">
      <c r="A103" s="17"/>
      <c r="B103" s="18"/>
      <c r="C103" s="17"/>
      <c r="D103" s="151" t="s">
        <v>145</v>
      </c>
      <c r="E103" s="17"/>
      <c r="F103" s="152" t="s">
        <v>169</v>
      </c>
      <c r="G103" s="17"/>
      <c r="H103" s="17"/>
      <c r="I103" s="17"/>
      <c r="J103" s="17"/>
      <c r="K103" s="17"/>
      <c r="L103" s="18"/>
      <c r="M103" s="149"/>
      <c r="N103" s="150"/>
      <c r="O103" s="40"/>
      <c r="P103" s="40"/>
      <c r="Q103" s="40"/>
      <c r="R103" s="40"/>
      <c r="S103" s="40"/>
      <c r="T103" s="41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T103" s="3" t="s">
        <v>145</v>
      </c>
      <c r="AU103" s="3" t="s">
        <v>82</v>
      </c>
    </row>
    <row r="104" spans="1:65" s="21" customFormat="1" ht="33" customHeight="1">
      <c r="A104" s="17"/>
      <c r="B104" s="18"/>
      <c r="C104" s="134" t="s">
        <v>170</v>
      </c>
      <c r="D104" s="134" t="s">
        <v>118</v>
      </c>
      <c r="E104" s="135" t="s">
        <v>171</v>
      </c>
      <c r="F104" s="136" t="s">
        <v>172</v>
      </c>
      <c r="G104" s="137" t="s">
        <v>162</v>
      </c>
      <c r="H104" s="138">
        <v>0.226</v>
      </c>
      <c r="I104" s="139"/>
      <c r="J104" s="140">
        <f>ROUND(I104*H104,2)</f>
        <v>0</v>
      </c>
      <c r="K104" s="136" t="s">
        <v>122</v>
      </c>
      <c r="L104" s="18"/>
      <c r="M104" s="141" t="s">
        <v>3</v>
      </c>
      <c r="N104" s="142" t="s">
        <v>43</v>
      </c>
      <c r="O104" s="40"/>
      <c r="P104" s="143">
        <f>O104*H104</f>
        <v>0</v>
      </c>
      <c r="Q104" s="143">
        <v>0</v>
      </c>
      <c r="R104" s="143">
        <f>Q104*H104</f>
        <v>0</v>
      </c>
      <c r="S104" s="143">
        <v>0</v>
      </c>
      <c r="T104" s="144">
        <f>S104*H104</f>
        <v>0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R104" s="145" t="s">
        <v>123</v>
      </c>
      <c r="AT104" s="145" t="s">
        <v>118</v>
      </c>
      <c r="AU104" s="145" t="s">
        <v>82</v>
      </c>
      <c r="AY104" s="3" t="s">
        <v>116</v>
      </c>
      <c r="BE104" s="146">
        <f>IF(N104="základní",J104,0)</f>
        <v>0</v>
      </c>
      <c r="BF104" s="146">
        <f>IF(N104="snížená",J104,0)</f>
        <v>0</v>
      </c>
      <c r="BG104" s="146">
        <f>IF(N104="zákl. přenesená",J104,0)</f>
        <v>0</v>
      </c>
      <c r="BH104" s="146">
        <f>IF(N104="sníž. přenesená",J104,0)</f>
        <v>0</v>
      </c>
      <c r="BI104" s="146">
        <f>IF(N104="nulová",J104,0)</f>
        <v>0</v>
      </c>
      <c r="BJ104" s="3" t="s">
        <v>80</v>
      </c>
      <c r="BK104" s="146">
        <f>ROUND(I104*H104,2)</f>
        <v>0</v>
      </c>
      <c r="BL104" s="3" t="s">
        <v>123</v>
      </c>
      <c r="BM104" s="145" t="s">
        <v>173</v>
      </c>
    </row>
    <row r="105" spans="1:47" s="21" customFormat="1" ht="12">
      <c r="A105" s="17"/>
      <c r="B105" s="18"/>
      <c r="C105" s="17"/>
      <c r="D105" s="147" t="s">
        <v>125</v>
      </c>
      <c r="E105" s="17"/>
      <c r="F105" s="148" t="s">
        <v>174</v>
      </c>
      <c r="G105" s="17"/>
      <c r="H105" s="17"/>
      <c r="I105" s="17"/>
      <c r="J105" s="17"/>
      <c r="K105" s="17"/>
      <c r="L105" s="18"/>
      <c r="M105" s="153"/>
      <c r="N105" s="154"/>
      <c r="O105" s="155"/>
      <c r="P105" s="155"/>
      <c r="Q105" s="155"/>
      <c r="R105" s="155"/>
      <c r="S105" s="155"/>
      <c r="T105" s="156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T105" s="3" t="s">
        <v>125</v>
      </c>
      <c r="AU105" s="3" t="s">
        <v>82</v>
      </c>
    </row>
    <row r="106" spans="1:31" s="21" customFormat="1" ht="6.95" customHeight="1">
      <c r="A106" s="17"/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18"/>
      <c r="M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</sheetData>
  <sheetProtection algorithmName="SHA-512" hashValue="/L8yFZzy9Hqh36dzO1wdwVQHOzjcIYP2xAdkI8+zwaA/mkQ2dpzMEH74/WLEOytTGDTa3CO6Vb15GCimB1CsRg==" saltValue="L+4z98NLkDGXIJiqLPdStw==" spinCount="100000" sheet="1" objects="1" scenarios="1"/>
  <protectedRanges>
    <protectedRange sqref="E18 J17 J18 J12 I84 I86 I88 I90 I92 I95 I98 I100 I102 I104" name="Oblast1"/>
  </protectedRanges>
  <autoFilter ref="C80:K10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1_02/122703601"/>
    <hyperlink ref="F87" r:id="rId2" display="https://podminky.urs.cz/item/CS_URS_2021_02/122703602"/>
    <hyperlink ref="F89" r:id="rId3" display="https://podminky.urs.cz/item/CS_URS_2021_02/162253101"/>
    <hyperlink ref="F91" r:id="rId4" display="https://podminky.urs.cz/item/CS_URS_2021_02/162253102"/>
    <hyperlink ref="F93" r:id="rId5" display="https://podminky.urs.cz/item/CS_URS_2021_02/162406111"/>
    <hyperlink ref="F96" r:id="rId6" display="https://podminky.urs.cz/item/CS_URS_2021_02/181951111"/>
    <hyperlink ref="F105" r:id="rId7" display="https://podminky.urs.cz/item/CS_URS_2021_02/18340825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>
      <selection activeCell="I90" sqref="I90"/>
    </sheetView>
  </sheetViews>
  <sheetFormatPr defaultColWidth="9.140625" defaultRowHeight="12"/>
  <cols>
    <col min="1" max="1" width="8.28125" style="2" customWidth="1"/>
    <col min="2" max="2" width="1.1484375" style="2" customWidth="1"/>
    <col min="3" max="3" width="4.140625" style="2" customWidth="1"/>
    <col min="4" max="4" width="4.28125" style="2" customWidth="1"/>
    <col min="5" max="5" width="17.140625" style="2" customWidth="1"/>
    <col min="6" max="6" width="50.8515625" style="2" customWidth="1"/>
    <col min="7" max="7" width="7.421875" style="2" customWidth="1"/>
    <col min="8" max="8" width="14.00390625" style="2" customWidth="1"/>
    <col min="9" max="9" width="15.8515625" style="2" customWidth="1"/>
    <col min="10" max="11" width="22.28125" style="2" customWidth="1"/>
    <col min="12" max="12" width="9.28125" style="2" customWidth="1"/>
    <col min="13" max="13" width="10.8515625" style="2" hidden="1" customWidth="1"/>
    <col min="14" max="14" width="9.28125" style="2" hidden="1" customWidth="1"/>
    <col min="15" max="20" width="14.140625" style="2" hidden="1" customWidth="1"/>
    <col min="21" max="21" width="16.28125" style="2" hidden="1" customWidth="1"/>
    <col min="22" max="22" width="12.28125" style="2" customWidth="1"/>
    <col min="23" max="23" width="16.28125" style="2" customWidth="1"/>
    <col min="24" max="24" width="12.28125" style="2" customWidth="1"/>
    <col min="25" max="25" width="15.00390625" style="2" customWidth="1"/>
    <col min="26" max="26" width="11.00390625" style="2" customWidth="1"/>
    <col min="27" max="27" width="15.00390625" style="2" customWidth="1"/>
    <col min="28" max="28" width="16.28125" style="2" customWidth="1"/>
    <col min="29" max="29" width="11.00390625" style="2" customWidth="1"/>
    <col min="30" max="30" width="15.00390625" style="2" customWidth="1"/>
    <col min="31" max="31" width="16.28125" style="2" customWidth="1"/>
    <col min="32" max="43" width="9.28125" style="2" customWidth="1"/>
    <col min="44" max="65" width="9.28125" style="2" hidden="1" customWidth="1"/>
    <col min="66" max="16384" width="9.28125" style="2" customWidth="1"/>
  </cols>
  <sheetData>
    <row r="1" ht="12"/>
    <row r="2" spans="12:46" ht="36.95" customHeight="1">
      <c r="L2" s="196" t="s">
        <v>6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3" t="s">
        <v>85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82</v>
      </c>
    </row>
    <row r="4" spans="2:46" ht="24.95" customHeight="1">
      <c r="B4" s="6"/>
      <c r="D4" s="7" t="s">
        <v>92</v>
      </c>
      <c r="L4" s="6"/>
      <c r="M4" s="77" t="s">
        <v>11</v>
      </c>
      <c r="AT4" s="3" t="s">
        <v>4</v>
      </c>
    </row>
    <row r="5" spans="2:12" ht="6.95" customHeight="1">
      <c r="B5" s="6"/>
      <c r="L5" s="6"/>
    </row>
    <row r="6" spans="2:12" ht="12" customHeight="1">
      <c r="B6" s="6"/>
      <c r="D6" s="12" t="s">
        <v>17</v>
      </c>
      <c r="L6" s="6"/>
    </row>
    <row r="7" spans="2:12" ht="16.5" customHeight="1">
      <c r="B7" s="6"/>
      <c r="E7" s="211" t="str">
        <f>'Rekapitulace stavby'!K6</f>
        <v>REVITALIZACE  NÁVESNÍHO  RYBNÍKA,  K.Ú.  BUDÍKOVICE</v>
      </c>
      <c r="F7" s="212"/>
      <c r="G7" s="212"/>
      <c r="H7" s="212"/>
      <c r="L7" s="6"/>
    </row>
    <row r="8" spans="1:31" s="21" customFormat="1" ht="12" customHeight="1">
      <c r="A8" s="17"/>
      <c r="B8" s="18"/>
      <c r="C8" s="17"/>
      <c r="D8" s="12" t="s">
        <v>93</v>
      </c>
      <c r="E8" s="17"/>
      <c r="F8" s="17"/>
      <c r="G8" s="17"/>
      <c r="H8" s="17"/>
      <c r="I8" s="17"/>
      <c r="J8" s="17"/>
      <c r="K8" s="17"/>
      <c r="L8" s="7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21" customFormat="1" ht="16.5" customHeight="1">
      <c r="A9" s="17"/>
      <c r="B9" s="18"/>
      <c r="C9" s="17"/>
      <c r="D9" s="17"/>
      <c r="E9" s="190" t="s">
        <v>175</v>
      </c>
      <c r="F9" s="210"/>
      <c r="G9" s="210"/>
      <c r="H9" s="210"/>
      <c r="I9" s="17"/>
      <c r="J9" s="17"/>
      <c r="K9" s="17"/>
      <c r="L9" s="7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21" customFormat="1" ht="1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7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21" customFormat="1" ht="12" customHeight="1">
      <c r="A11" s="17"/>
      <c r="B11" s="18"/>
      <c r="C11" s="17"/>
      <c r="D11" s="12" t="s">
        <v>19</v>
      </c>
      <c r="E11" s="17"/>
      <c r="F11" s="13" t="s">
        <v>3</v>
      </c>
      <c r="G11" s="17"/>
      <c r="H11" s="17"/>
      <c r="I11" s="12" t="s">
        <v>20</v>
      </c>
      <c r="J11" s="13" t="s">
        <v>3</v>
      </c>
      <c r="K11" s="17"/>
      <c r="L11" s="7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21" customFormat="1" ht="12" customHeight="1">
      <c r="A12" s="17"/>
      <c r="B12" s="18"/>
      <c r="C12" s="17"/>
      <c r="D12" s="12" t="s">
        <v>21</v>
      </c>
      <c r="E12" s="17"/>
      <c r="F12" s="13" t="s">
        <v>22</v>
      </c>
      <c r="G12" s="17"/>
      <c r="H12" s="17"/>
      <c r="I12" s="12" t="s">
        <v>23</v>
      </c>
      <c r="J12" s="157" t="str">
        <f>'Rekapitulace stavby'!AN8</f>
        <v>Vyplň údaj</v>
      </c>
      <c r="K12" s="17"/>
      <c r="L12" s="7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21" customFormat="1" ht="10.9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7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21" customFormat="1" ht="12" customHeight="1">
      <c r="A14" s="17"/>
      <c r="B14" s="18"/>
      <c r="C14" s="17"/>
      <c r="D14" s="12" t="s">
        <v>24</v>
      </c>
      <c r="E14" s="17"/>
      <c r="F14" s="17"/>
      <c r="G14" s="17"/>
      <c r="H14" s="17"/>
      <c r="I14" s="12" t="s">
        <v>25</v>
      </c>
      <c r="J14" s="13" t="s">
        <v>26</v>
      </c>
      <c r="K14" s="17"/>
      <c r="L14" s="7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21" customFormat="1" ht="18" customHeight="1">
      <c r="A15" s="17"/>
      <c r="B15" s="18"/>
      <c r="C15" s="17"/>
      <c r="D15" s="17"/>
      <c r="E15" s="13" t="s">
        <v>27</v>
      </c>
      <c r="F15" s="17"/>
      <c r="G15" s="17"/>
      <c r="H15" s="17"/>
      <c r="I15" s="12" t="s">
        <v>28</v>
      </c>
      <c r="J15" s="13" t="s">
        <v>3</v>
      </c>
      <c r="K15" s="17"/>
      <c r="L15" s="7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21" customFormat="1" ht="6.95" customHeight="1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7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1" customFormat="1" ht="12" customHeight="1">
      <c r="A17" s="17"/>
      <c r="B17" s="18"/>
      <c r="C17" s="17"/>
      <c r="D17" s="12" t="s">
        <v>29</v>
      </c>
      <c r="E17" s="17"/>
      <c r="F17" s="17"/>
      <c r="G17" s="17"/>
      <c r="H17" s="17"/>
      <c r="I17" s="12" t="s">
        <v>25</v>
      </c>
      <c r="J17" s="14" t="str">
        <f>'Rekapitulace stavby'!AN13</f>
        <v>Vyplň údaj</v>
      </c>
      <c r="K17" s="17"/>
      <c r="L17" s="7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1" customFormat="1" ht="18" customHeight="1">
      <c r="A18" s="17"/>
      <c r="B18" s="18"/>
      <c r="C18" s="17"/>
      <c r="D18" s="17"/>
      <c r="E18" s="213" t="str">
        <f>'Rekapitulace stavby'!E14</f>
        <v>Vyplň údaj</v>
      </c>
      <c r="F18" s="205"/>
      <c r="G18" s="205"/>
      <c r="H18" s="205"/>
      <c r="I18" s="12" t="s">
        <v>28</v>
      </c>
      <c r="J18" s="14" t="str">
        <f>'Rekapitulace stavby'!AN14</f>
        <v>Vyplň údaj</v>
      </c>
      <c r="K18" s="17"/>
      <c r="L18" s="7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1" customFormat="1" ht="6.95" customHeight="1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7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1" customFormat="1" ht="12" customHeight="1">
      <c r="A20" s="17"/>
      <c r="B20" s="18"/>
      <c r="C20" s="17"/>
      <c r="D20" s="12" t="s">
        <v>31</v>
      </c>
      <c r="E20" s="17"/>
      <c r="F20" s="17"/>
      <c r="G20" s="17"/>
      <c r="H20" s="17"/>
      <c r="I20" s="12" t="s">
        <v>25</v>
      </c>
      <c r="J20" s="13" t="s">
        <v>32</v>
      </c>
      <c r="K20" s="17"/>
      <c r="L20" s="7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1" customFormat="1" ht="18" customHeight="1">
      <c r="A21" s="17"/>
      <c r="B21" s="18"/>
      <c r="C21" s="17"/>
      <c r="D21" s="17"/>
      <c r="E21" s="13" t="s">
        <v>33</v>
      </c>
      <c r="F21" s="17"/>
      <c r="G21" s="17"/>
      <c r="H21" s="17"/>
      <c r="I21" s="12" t="s">
        <v>28</v>
      </c>
      <c r="J21" s="13" t="s">
        <v>3</v>
      </c>
      <c r="K21" s="17"/>
      <c r="L21" s="7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1" customFormat="1" ht="6.95" customHeight="1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7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1" customFormat="1" ht="12" customHeight="1">
      <c r="A23" s="17"/>
      <c r="B23" s="18"/>
      <c r="C23" s="17"/>
      <c r="D23" s="12" t="s">
        <v>35</v>
      </c>
      <c r="E23" s="17"/>
      <c r="F23" s="17"/>
      <c r="G23" s="17"/>
      <c r="H23" s="17"/>
      <c r="I23" s="12" t="s">
        <v>25</v>
      </c>
      <c r="J23" s="13" t="s">
        <v>32</v>
      </c>
      <c r="K23" s="17"/>
      <c r="L23" s="7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1" customFormat="1" ht="18" customHeight="1">
      <c r="A24" s="17"/>
      <c r="B24" s="18"/>
      <c r="C24" s="17"/>
      <c r="D24" s="17"/>
      <c r="E24" s="13" t="s">
        <v>33</v>
      </c>
      <c r="F24" s="17"/>
      <c r="G24" s="17"/>
      <c r="H24" s="17"/>
      <c r="I24" s="12" t="s">
        <v>28</v>
      </c>
      <c r="J24" s="13" t="s">
        <v>3</v>
      </c>
      <c r="K24" s="17"/>
      <c r="L24" s="7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1" customFormat="1" ht="6.95" customHeight="1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7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1" customFormat="1" ht="12" customHeight="1">
      <c r="A26" s="17"/>
      <c r="B26" s="18"/>
      <c r="C26" s="17"/>
      <c r="D26" s="12" t="s">
        <v>36</v>
      </c>
      <c r="E26" s="17"/>
      <c r="F26" s="17"/>
      <c r="G26" s="17"/>
      <c r="H26" s="17"/>
      <c r="I26" s="17"/>
      <c r="J26" s="17"/>
      <c r="K26" s="17"/>
      <c r="L26" s="7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83" customFormat="1" ht="16.5" customHeight="1">
      <c r="A27" s="80"/>
      <c r="B27" s="81"/>
      <c r="C27" s="80"/>
      <c r="D27" s="80"/>
      <c r="E27" s="209" t="s">
        <v>3</v>
      </c>
      <c r="F27" s="209"/>
      <c r="G27" s="209"/>
      <c r="H27" s="209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21" customFormat="1" ht="6.95" customHeight="1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7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1" customFormat="1" ht="6.95" customHeight="1">
      <c r="A29" s="17"/>
      <c r="B29" s="18"/>
      <c r="C29" s="17"/>
      <c r="D29" s="48"/>
      <c r="E29" s="48"/>
      <c r="F29" s="48"/>
      <c r="G29" s="48"/>
      <c r="H29" s="48"/>
      <c r="I29" s="48"/>
      <c r="J29" s="48"/>
      <c r="K29" s="48"/>
      <c r="L29" s="7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1" customFormat="1" ht="25.35" customHeight="1">
      <c r="A30" s="17"/>
      <c r="B30" s="18"/>
      <c r="C30" s="17"/>
      <c r="D30" s="84" t="s">
        <v>38</v>
      </c>
      <c r="E30" s="17"/>
      <c r="F30" s="17"/>
      <c r="G30" s="17"/>
      <c r="H30" s="17"/>
      <c r="I30" s="17"/>
      <c r="J30" s="85">
        <f>ROUND(J87,2)</f>
        <v>0</v>
      </c>
      <c r="K30" s="17"/>
      <c r="L30" s="7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1" customFormat="1" ht="6.95" customHeight="1">
      <c r="A31" s="17"/>
      <c r="B31" s="18"/>
      <c r="C31" s="17"/>
      <c r="D31" s="48"/>
      <c r="E31" s="48"/>
      <c r="F31" s="48"/>
      <c r="G31" s="48"/>
      <c r="H31" s="48"/>
      <c r="I31" s="48"/>
      <c r="J31" s="48"/>
      <c r="K31" s="48"/>
      <c r="L31" s="7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1" customFormat="1" ht="14.45" customHeight="1">
      <c r="A32" s="17"/>
      <c r="B32" s="18"/>
      <c r="C32" s="17"/>
      <c r="D32" s="17"/>
      <c r="E32" s="17"/>
      <c r="F32" s="86" t="s">
        <v>40</v>
      </c>
      <c r="G32" s="17"/>
      <c r="H32" s="17"/>
      <c r="I32" s="86" t="s">
        <v>39</v>
      </c>
      <c r="J32" s="86" t="s">
        <v>41</v>
      </c>
      <c r="K32" s="17"/>
      <c r="L32" s="7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1" customFormat="1" ht="14.45" customHeight="1">
      <c r="A33" s="17"/>
      <c r="B33" s="18"/>
      <c r="C33" s="17"/>
      <c r="D33" s="87" t="s">
        <v>42</v>
      </c>
      <c r="E33" s="12" t="s">
        <v>43</v>
      </c>
      <c r="F33" s="88">
        <f>ROUND((SUM(BE87:BE142)),2)</f>
        <v>0</v>
      </c>
      <c r="G33" s="17"/>
      <c r="H33" s="17"/>
      <c r="I33" s="89">
        <v>0.21</v>
      </c>
      <c r="J33" s="88">
        <f>ROUND(((SUM(BE87:BE142))*I33),2)</f>
        <v>0</v>
      </c>
      <c r="K33" s="17"/>
      <c r="L33" s="7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1" customFormat="1" ht="14.45" customHeight="1">
      <c r="A34" s="17"/>
      <c r="B34" s="18"/>
      <c r="C34" s="17"/>
      <c r="D34" s="17"/>
      <c r="E34" s="12" t="s">
        <v>44</v>
      </c>
      <c r="F34" s="88">
        <f>ROUND((SUM(BF87:BF142)),2)</f>
        <v>0</v>
      </c>
      <c r="G34" s="17"/>
      <c r="H34" s="17"/>
      <c r="I34" s="89">
        <v>0.15</v>
      </c>
      <c r="J34" s="88">
        <f>ROUND(((SUM(BF87:BF142))*I34),2)</f>
        <v>0</v>
      </c>
      <c r="K34" s="17"/>
      <c r="L34" s="7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1" customFormat="1" ht="14.45" customHeight="1" hidden="1">
      <c r="A35" s="17"/>
      <c r="B35" s="18"/>
      <c r="C35" s="17"/>
      <c r="D35" s="17"/>
      <c r="E35" s="12" t="s">
        <v>45</v>
      </c>
      <c r="F35" s="88">
        <f>ROUND((SUM(BG87:BG142)),2)</f>
        <v>0</v>
      </c>
      <c r="G35" s="17"/>
      <c r="H35" s="17"/>
      <c r="I35" s="89">
        <v>0.21</v>
      </c>
      <c r="J35" s="88">
        <f>0</f>
        <v>0</v>
      </c>
      <c r="K35" s="17"/>
      <c r="L35" s="7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1" customFormat="1" ht="14.45" customHeight="1" hidden="1">
      <c r="A36" s="17"/>
      <c r="B36" s="18"/>
      <c r="C36" s="17"/>
      <c r="D36" s="17"/>
      <c r="E36" s="12" t="s">
        <v>46</v>
      </c>
      <c r="F36" s="88">
        <f>ROUND((SUM(BH87:BH142)),2)</f>
        <v>0</v>
      </c>
      <c r="G36" s="17"/>
      <c r="H36" s="17"/>
      <c r="I36" s="89">
        <v>0.15</v>
      </c>
      <c r="J36" s="88">
        <f>0</f>
        <v>0</v>
      </c>
      <c r="K36" s="17"/>
      <c r="L36" s="7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1" customFormat="1" ht="14.45" customHeight="1" hidden="1">
      <c r="A37" s="17"/>
      <c r="B37" s="18"/>
      <c r="C37" s="17"/>
      <c r="D37" s="17"/>
      <c r="E37" s="12" t="s">
        <v>47</v>
      </c>
      <c r="F37" s="88">
        <f>ROUND((SUM(BI87:BI142)),2)</f>
        <v>0</v>
      </c>
      <c r="G37" s="17"/>
      <c r="H37" s="17"/>
      <c r="I37" s="89">
        <v>0</v>
      </c>
      <c r="J37" s="88">
        <f>0</f>
        <v>0</v>
      </c>
      <c r="K37" s="17"/>
      <c r="L37" s="7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1" customFormat="1" ht="6.95" customHeight="1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7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1" customFormat="1" ht="25.35" customHeight="1">
      <c r="A39" s="17"/>
      <c r="B39" s="18"/>
      <c r="C39" s="90"/>
      <c r="D39" s="91" t="s">
        <v>48</v>
      </c>
      <c r="E39" s="42"/>
      <c r="F39" s="42"/>
      <c r="G39" s="92" t="s">
        <v>49</v>
      </c>
      <c r="H39" s="93" t="s">
        <v>50</v>
      </c>
      <c r="I39" s="42"/>
      <c r="J39" s="94">
        <f>SUM(J30:J37)</f>
        <v>0</v>
      </c>
      <c r="K39" s="95"/>
      <c r="L39" s="7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1" customFormat="1" ht="14.45" customHeight="1">
      <c r="A40" s="17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7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4" spans="1:31" s="21" customFormat="1" ht="6.95" customHeight="1" hidden="1">
      <c r="A44" s="17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7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s="21" customFormat="1" ht="24.95" customHeight="1" hidden="1">
      <c r="A45" s="17"/>
      <c r="B45" s="18"/>
      <c r="C45" s="7" t="s">
        <v>95</v>
      </c>
      <c r="D45" s="17"/>
      <c r="E45" s="17"/>
      <c r="F45" s="17"/>
      <c r="G45" s="17"/>
      <c r="H45" s="17"/>
      <c r="I45" s="17"/>
      <c r="J45" s="17"/>
      <c r="K45" s="17"/>
      <c r="L45" s="7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s="21" customFormat="1" ht="6.95" customHeight="1" hidden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7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21" customFormat="1" ht="12" customHeight="1" hidden="1">
      <c r="A47" s="17"/>
      <c r="B47" s="18"/>
      <c r="C47" s="12" t="s">
        <v>17</v>
      </c>
      <c r="D47" s="17"/>
      <c r="E47" s="17"/>
      <c r="F47" s="17"/>
      <c r="G47" s="17"/>
      <c r="H47" s="17"/>
      <c r="I47" s="17"/>
      <c r="J47" s="17"/>
      <c r="K47" s="17"/>
      <c r="L47" s="7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s="21" customFormat="1" ht="16.5" customHeight="1" hidden="1">
      <c r="A48" s="17"/>
      <c r="B48" s="18"/>
      <c r="C48" s="17"/>
      <c r="D48" s="17"/>
      <c r="E48" s="211" t="str">
        <f>E7</f>
        <v>REVITALIZACE  NÁVESNÍHO  RYBNÍKA,  K.Ú.  BUDÍKOVICE</v>
      </c>
      <c r="F48" s="212"/>
      <c r="G48" s="212"/>
      <c r="H48" s="212"/>
      <c r="I48" s="17"/>
      <c r="J48" s="17"/>
      <c r="K48" s="17"/>
      <c r="L48" s="7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s="21" customFormat="1" ht="12" customHeight="1" hidden="1">
      <c r="A49" s="17"/>
      <c r="B49" s="18"/>
      <c r="C49" s="12" t="s">
        <v>93</v>
      </c>
      <c r="D49" s="17"/>
      <c r="E49" s="17"/>
      <c r="F49" s="17"/>
      <c r="G49" s="17"/>
      <c r="H49" s="17"/>
      <c r="I49" s="17"/>
      <c r="J49" s="17"/>
      <c r="K49" s="17"/>
      <c r="L49" s="7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s="21" customFormat="1" ht="16.5" customHeight="1" hidden="1">
      <c r="A50" s="17"/>
      <c r="B50" s="18"/>
      <c r="C50" s="17"/>
      <c r="D50" s="17"/>
      <c r="E50" s="190" t="str">
        <f>E9</f>
        <v>002 - Úprava břehů</v>
      </c>
      <c r="F50" s="210"/>
      <c r="G50" s="210"/>
      <c r="H50" s="210"/>
      <c r="I50" s="17"/>
      <c r="J50" s="17"/>
      <c r="K50" s="17"/>
      <c r="L50" s="7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s="21" customFormat="1" ht="6.95" customHeight="1" hidden="1">
      <c r="A51" s="17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7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21" customFormat="1" ht="12" customHeight="1" hidden="1">
      <c r="A52" s="17"/>
      <c r="B52" s="18"/>
      <c r="C52" s="12" t="s">
        <v>21</v>
      </c>
      <c r="D52" s="17"/>
      <c r="E52" s="17"/>
      <c r="F52" s="13" t="str">
        <f>F12</f>
        <v>BUDÍKOVICE</v>
      </c>
      <c r="G52" s="17"/>
      <c r="H52" s="17"/>
      <c r="I52" s="12" t="s">
        <v>23</v>
      </c>
      <c r="J52" s="79" t="str">
        <f>IF(J12="","",J12)</f>
        <v>Vyplň údaj</v>
      </c>
      <c r="K52" s="17"/>
      <c r="L52" s="7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s="21" customFormat="1" ht="6.95" customHeight="1" hidden="1">
      <c r="A53" s="17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7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21" customFormat="1" ht="15.2" customHeight="1" hidden="1">
      <c r="A54" s="17"/>
      <c r="B54" s="18"/>
      <c r="C54" s="12" t="s">
        <v>24</v>
      </c>
      <c r="D54" s="17"/>
      <c r="E54" s="17"/>
      <c r="F54" s="13" t="str">
        <f>E15</f>
        <v>Město Třebíč</v>
      </c>
      <c r="G54" s="17"/>
      <c r="H54" s="17"/>
      <c r="I54" s="12" t="s">
        <v>31</v>
      </c>
      <c r="J54" s="96" t="str">
        <f>E21</f>
        <v>KOINVEST, s.r.o.</v>
      </c>
      <c r="K54" s="17"/>
      <c r="L54" s="7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21" customFormat="1" ht="15.2" customHeight="1" hidden="1">
      <c r="A55" s="17"/>
      <c r="B55" s="18"/>
      <c r="C55" s="12" t="s">
        <v>29</v>
      </c>
      <c r="D55" s="17"/>
      <c r="E55" s="17"/>
      <c r="F55" s="13" t="str">
        <f>IF(E18="","",E18)</f>
        <v>Vyplň údaj</v>
      </c>
      <c r="G55" s="17"/>
      <c r="H55" s="17"/>
      <c r="I55" s="12" t="s">
        <v>35</v>
      </c>
      <c r="J55" s="96" t="str">
        <f>E24</f>
        <v>KOINVEST, s.r.o.</v>
      </c>
      <c r="K55" s="17"/>
      <c r="L55" s="7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21" customFormat="1" ht="10.35" customHeight="1" hidden="1">
      <c r="A56" s="17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7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21" customFormat="1" ht="29.25" customHeight="1" hidden="1">
      <c r="A57" s="17"/>
      <c r="B57" s="18"/>
      <c r="C57" s="97" t="s">
        <v>96</v>
      </c>
      <c r="D57" s="90"/>
      <c r="E57" s="90"/>
      <c r="F57" s="90"/>
      <c r="G57" s="90"/>
      <c r="H57" s="90"/>
      <c r="I57" s="90"/>
      <c r="J57" s="98" t="s">
        <v>97</v>
      </c>
      <c r="K57" s="90"/>
      <c r="L57" s="7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21" customFormat="1" ht="10.35" customHeight="1" hidden="1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7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47" s="21" customFormat="1" ht="22.9" customHeight="1" hidden="1">
      <c r="A59" s="17"/>
      <c r="B59" s="18"/>
      <c r="C59" s="99" t="s">
        <v>70</v>
      </c>
      <c r="D59" s="17"/>
      <c r="E59" s="17"/>
      <c r="F59" s="17"/>
      <c r="G59" s="17"/>
      <c r="H59" s="17"/>
      <c r="I59" s="17"/>
      <c r="J59" s="85">
        <f>J87</f>
        <v>0</v>
      </c>
      <c r="K59" s="17"/>
      <c r="L59" s="7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U59" s="3" t="s">
        <v>98</v>
      </c>
    </row>
    <row r="60" spans="2:12" s="100" customFormat="1" ht="24.95" customHeight="1" hidden="1">
      <c r="B60" s="101"/>
      <c r="D60" s="102" t="s">
        <v>99</v>
      </c>
      <c r="E60" s="103"/>
      <c r="F60" s="103"/>
      <c r="G60" s="103"/>
      <c r="H60" s="103"/>
      <c r="I60" s="103"/>
      <c r="J60" s="104">
        <f>J88</f>
        <v>0</v>
      </c>
      <c r="L60" s="101"/>
    </row>
    <row r="61" spans="2:12" s="105" customFormat="1" ht="19.9" customHeight="1" hidden="1">
      <c r="B61" s="106"/>
      <c r="D61" s="107" t="s">
        <v>100</v>
      </c>
      <c r="E61" s="108"/>
      <c r="F61" s="108"/>
      <c r="G61" s="108"/>
      <c r="H61" s="108"/>
      <c r="I61" s="108"/>
      <c r="J61" s="109">
        <f>J89</f>
        <v>0</v>
      </c>
      <c r="L61" s="106"/>
    </row>
    <row r="62" spans="2:12" s="105" customFormat="1" ht="19.9" customHeight="1" hidden="1">
      <c r="B62" s="106"/>
      <c r="D62" s="107" t="s">
        <v>176</v>
      </c>
      <c r="E62" s="108"/>
      <c r="F62" s="108"/>
      <c r="G62" s="108"/>
      <c r="H62" s="108"/>
      <c r="I62" s="108"/>
      <c r="J62" s="109">
        <f>J98</f>
        <v>0</v>
      </c>
      <c r="L62" s="106"/>
    </row>
    <row r="63" spans="2:12" s="105" customFormat="1" ht="19.9" customHeight="1" hidden="1">
      <c r="B63" s="106"/>
      <c r="D63" s="107" t="s">
        <v>177</v>
      </c>
      <c r="E63" s="108"/>
      <c r="F63" s="108"/>
      <c r="G63" s="108"/>
      <c r="H63" s="108"/>
      <c r="I63" s="108"/>
      <c r="J63" s="109">
        <f>J102</f>
        <v>0</v>
      </c>
      <c r="L63" s="106"/>
    </row>
    <row r="64" spans="2:12" s="105" customFormat="1" ht="19.9" customHeight="1" hidden="1">
      <c r="B64" s="106"/>
      <c r="D64" s="107" t="s">
        <v>178</v>
      </c>
      <c r="E64" s="108"/>
      <c r="F64" s="108"/>
      <c r="G64" s="108"/>
      <c r="H64" s="108"/>
      <c r="I64" s="108"/>
      <c r="J64" s="109">
        <f>J109</f>
        <v>0</v>
      </c>
      <c r="L64" s="106"/>
    </row>
    <row r="65" spans="2:12" s="105" customFormat="1" ht="19.9" customHeight="1" hidden="1">
      <c r="B65" s="106"/>
      <c r="D65" s="107" t="s">
        <v>179</v>
      </c>
      <c r="E65" s="108"/>
      <c r="F65" s="108"/>
      <c r="G65" s="108"/>
      <c r="H65" s="108"/>
      <c r="I65" s="108"/>
      <c r="J65" s="109">
        <f>J112</f>
        <v>0</v>
      </c>
      <c r="L65" s="106"/>
    </row>
    <row r="66" spans="2:12" s="105" customFormat="1" ht="19.9" customHeight="1" hidden="1">
      <c r="B66" s="106"/>
      <c r="D66" s="107" t="s">
        <v>180</v>
      </c>
      <c r="E66" s="108"/>
      <c r="F66" s="108"/>
      <c r="G66" s="108"/>
      <c r="H66" s="108"/>
      <c r="I66" s="108"/>
      <c r="J66" s="109">
        <f>J131</f>
        <v>0</v>
      </c>
      <c r="L66" s="106"/>
    </row>
    <row r="67" spans="2:12" s="105" customFormat="1" ht="19.9" customHeight="1" hidden="1">
      <c r="B67" s="106"/>
      <c r="D67" s="107" t="s">
        <v>181</v>
      </c>
      <c r="E67" s="108"/>
      <c r="F67" s="108"/>
      <c r="G67" s="108"/>
      <c r="H67" s="108"/>
      <c r="I67" s="108"/>
      <c r="J67" s="109">
        <f>J140</f>
        <v>0</v>
      </c>
      <c r="L67" s="106"/>
    </row>
    <row r="68" spans="1:31" s="21" customFormat="1" ht="21.75" customHeight="1" hidden="1">
      <c r="A68" s="17"/>
      <c r="B68" s="18"/>
      <c r="C68" s="17"/>
      <c r="D68" s="17"/>
      <c r="E68" s="17"/>
      <c r="F68" s="17"/>
      <c r="G68" s="17"/>
      <c r="H68" s="17"/>
      <c r="I68" s="17"/>
      <c r="J68" s="17"/>
      <c r="K68" s="17"/>
      <c r="L68" s="7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21" customFormat="1" ht="6.95" customHeight="1" hidden="1">
      <c r="A69" s="17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7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ht="12" hidden="1"/>
    <row r="71" ht="12" hidden="1"/>
    <row r="72" ht="12" hidden="1"/>
    <row r="73" spans="1:31" s="21" customFormat="1" ht="6.95" customHeight="1">
      <c r="A73" s="17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7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21" customFormat="1" ht="24.95" customHeight="1">
      <c r="A74" s="17"/>
      <c r="B74" s="18"/>
      <c r="C74" s="7" t="s">
        <v>101</v>
      </c>
      <c r="D74" s="17"/>
      <c r="E74" s="17"/>
      <c r="F74" s="17"/>
      <c r="G74" s="17"/>
      <c r="H74" s="17"/>
      <c r="I74" s="17"/>
      <c r="J74" s="17"/>
      <c r="K74" s="17"/>
      <c r="L74" s="7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21" customFormat="1" ht="6.95" customHeight="1">
      <c r="A75" s="17"/>
      <c r="B75" s="18"/>
      <c r="C75" s="17"/>
      <c r="D75" s="17"/>
      <c r="E75" s="17"/>
      <c r="F75" s="17"/>
      <c r="G75" s="17"/>
      <c r="H75" s="17"/>
      <c r="I75" s="17"/>
      <c r="J75" s="17"/>
      <c r="K75" s="17"/>
      <c r="L75" s="7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21" customFormat="1" ht="12" customHeight="1">
      <c r="A76" s="17"/>
      <c r="B76" s="18"/>
      <c r="C76" s="12" t="s">
        <v>17</v>
      </c>
      <c r="D76" s="17"/>
      <c r="E76" s="17"/>
      <c r="F76" s="17"/>
      <c r="G76" s="17"/>
      <c r="H76" s="17"/>
      <c r="I76" s="17"/>
      <c r="J76" s="17"/>
      <c r="K76" s="17"/>
      <c r="L76" s="7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1" customFormat="1" ht="16.5" customHeight="1">
      <c r="A77" s="17"/>
      <c r="B77" s="18"/>
      <c r="C77" s="17"/>
      <c r="D77" s="17"/>
      <c r="E77" s="211" t="str">
        <f>E7</f>
        <v>REVITALIZACE  NÁVESNÍHO  RYBNÍKA,  K.Ú.  BUDÍKOVICE</v>
      </c>
      <c r="F77" s="212"/>
      <c r="G77" s="212"/>
      <c r="H77" s="212"/>
      <c r="I77" s="17"/>
      <c r="J77" s="17"/>
      <c r="K77" s="17"/>
      <c r="L77" s="7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21" customFormat="1" ht="12" customHeight="1">
      <c r="A78" s="17"/>
      <c r="B78" s="18"/>
      <c r="C78" s="12" t="s">
        <v>93</v>
      </c>
      <c r="D78" s="17"/>
      <c r="E78" s="17"/>
      <c r="F78" s="17"/>
      <c r="G78" s="17"/>
      <c r="H78" s="17"/>
      <c r="I78" s="17"/>
      <c r="J78" s="17"/>
      <c r="K78" s="17"/>
      <c r="L78" s="7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21" customFormat="1" ht="16.5" customHeight="1">
      <c r="A79" s="17"/>
      <c r="B79" s="18"/>
      <c r="C79" s="17"/>
      <c r="D79" s="17"/>
      <c r="E79" s="190" t="str">
        <f>E9</f>
        <v>002 - Úprava břehů</v>
      </c>
      <c r="F79" s="210"/>
      <c r="G79" s="210"/>
      <c r="H79" s="210"/>
      <c r="I79" s="17"/>
      <c r="J79" s="17"/>
      <c r="K79" s="17"/>
      <c r="L79" s="7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21" customFormat="1" ht="6.95" customHeight="1">
      <c r="A80" s="17"/>
      <c r="B80" s="18"/>
      <c r="C80" s="17"/>
      <c r="D80" s="17"/>
      <c r="E80" s="17"/>
      <c r="F80" s="17"/>
      <c r="G80" s="17"/>
      <c r="H80" s="17"/>
      <c r="I80" s="17"/>
      <c r="J80" s="17"/>
      <c r="K80" s="17"/>
      <c r="L80" s="7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21" customFormat="1" ht="12" customHeight="1">
      <c r="A81" s="17"/>
      <c r="B81" s="18"/>
      <c r="C81" s="12" t="s">
        <v>21</v>
      </c>
      <c r="D81" s="17"/>
      <c r="E81" s="17"/>
      <c r="F81" s="13" t="str">
        <f>F12</f>
        <v>BUDÍKOVICE</v>
      </c>
      <c r="G81" s="17"/>
      <c r="H81" s="17"/>
      <c r="I81" s="12" t="s">
        <v>23</v>
      </c>
      <c r="J81" s="79" t="str">
        <f>IF(J12="","",J12)</f>
        <v>Vyplň údaj</v>
      </c>
      <c r="K81" s="17"/>
      <c r="L81" s="7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21" customFormat="1" ht="6.95" customHeight="1">
      <c r="A82" s="17"/>
      <c r="B82" s="18"/>
      <c r="C82" s="17"/>
      <c r="D82" s="17"/>
      <c r="E82" s="17"/>
      <c r="F82" s="17"/>
      <c r="G82" s="17"/>
      <c r="H82" s="17"/>
      <c r="I82" s="17"/>
      <c r="J82" s="17"/>
      <c r="K82" s="17"/>
      <c r="L82" s="7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21" customFormat="1" ht="15.2" customHeight="1">
      <c r="A83" s="17"/>
      <c r="B83" s="18"/>
      <c r="C83" s="12" t="s">
        <v>24</v>
      </c>
      <c r="D83" s="17"/>
      <c r="E83" s="17"/>
      <c r="F83" s="13" t="str">
        <f>E15</f>
        <v>Město Třebíč</v>
      </c>
      <c r="G83" s="17"/>
      <c r="H83" s="17"/>
      <c r="I83" s="12" t="s">
        <v>31</v>
      </c>
      <c r="J83" s="96" t="str">
        <f>E21</f>
        <v>KOINVEST, s.r.o.</v>
      </c>
      <c r="K83" s="17"/>
      <c r="L83" s="7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21" customFormat="1" ht="15.2" customHeight="1">
      <c r="A84" s="17"/>
      <c r="B84" s="18"/>
      <c r="C84" s="12" t="s">
        <v>29</v>
      </c>
      <c r="D84" s="17"/>
      <c r="E84" s="17"/>
      <c r="F84" s="13" t="str">
        <f>IF(E18="","",E18)</f>
        <v>Vyplň údaj</v>
      </c>
      <c r="G84" s="17"/>
      <c r="H84" s="17"/>
      <c r="I84" s="12" t="s">
        <v>35</v>
      </c>
      <c r="J84" s="96" t="str">
        <f>E24</f>
        <v>KOINVEST, s.r.o.</v>
      </c>
      <c r="K84" s="17"/>
      <c r="L84" s="7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21" customFormat="1" ht="10.35" customHeight="1">
      <c r="A85" s="17"/>
      <c r="B85" s="18"/>
      <c r="C85" s="17"/>
      <c r="D85" s="17"/>
      <c r="E85" s="17"/>
      <c r="F85" s="17"/>
      <c r="G85" s="17"/>
      <c r="H85" s="17"/>
      <c r="I85" s="17"/>
      <c r="J85" s="17"/>
      <c r="K85" s="17"/>
      <c r="L85" s="7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116" customFormat="1" ht="29.25" customHeight="1">
      <c r="A86" s="110"/>
      <c r="B86" s="111"/>
      <c r="C86" s="112" t="s">
        <v>102</v>
      </c>
      <c r="D86" s="113" t="s">
        <v>57</v>
      </c>
      <c r="E86" s="113" t="s">
        <v>53</v>
      </c>
      <c r="F86" s="113" t="s">
        <v>54</v>
      </c>
      <c r="G86" s="113" t="s">
        <v>103</v>
      </c>
      <c r="H86" s="113" t="s">
        <v>104</v>
      </c>
      <c r="I86" s="113" t="s">
        <v>105</v>
      </c>
      <c r="J86" s="113" t="s">
        <v>97</v>
      </c>
      <c r="K86" s="114" t="s">
        <v>106</v>
      </c>
      <c r="L86" s="115"/>
      <c r="M86" s="44" t="s">
        <v>3</v>
      </c>
      <c r="N86" s="45" t="s">
        <v>42</v>
      </c>
      <c r="O86" s="45" t="s">
        <v>107</v>
      </c>
      <c r="P86" s="45" t="s">
        <v>108</v>
      </c>
      <c r="Q86" s="45" t="s">
        <v>109</v>
      </c>
      <c r="R86" s="45" t="s">
        <v>110</v>
      </c>
      <c r="S86" s="45" t="s">
        <v>111</v>
      </c>
      <c r="T86" s="46" t="s">
        <v>112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</row>
    <row r="87" spans="1:63" s="21" customFormat="1" ht="22.9" customHeight="1">
      <c r="A87" s="17"/>
      <c r="B87" s="18"/>
      <c r="C87" s="52" t="s">
        <v>113</v>
      </c>
      <c r="D87" s="17"/>
      <c r="E87" s="17"/>
      <c r="F87" s="17"/>
      <c r="G87" s="17"/>
      <c r="H87" s="17"/>
      <c r="I87" s="17"/>
      <c r="J87" s="117">
        <f>BK87</f>
        <v>0</v>
      </c>
      <c r="K87" s="17"/>
      <c r="L87" s="18"/>
      <c r="M87" s="47"/>
      <c r="N87" s="38"/>
      <c r="O87" s="48"/>
      <c r="P87" s="118">
        <f>P88</f>
        <v>0</v>
      </c>
      <c r="Q87" s="48"/>
      <c r="R87" s="118">
        <f>R88</f>
        <v>320.69546337</v>
      </c>
      <c r="S87" s="48"/>
      <c r="T87" s="119">
        <f>T88</f>
        <v>54.6882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T87" s="3" t="s">
        <v>71</v>
      </c>
      <c r="AU87" s="3" t="s">
        <v>98</v>
      </c>
      <c r="BK87" s="120">
        <f>BK88</f>
        <v>0</v>
      </c>
    </row>
    <row r="88" spans="2:63" s="121" customFormat="1" ht="25.9" customHeight="1">
      <c r="B88" s="122"/>
      <c r="D88" s="123" t="s">
        <v>71</v>
      </c>
      <c r="E88" s="124" t="s">
        <v>114</v>
      </c>
      <c r="F88" s="124" t="s">
        <v>115</v>
      </c>
      <c r="J88" s="125">
        <f>BK88</f>
        <v>0</v>
      </c>
      <c r="L88" s="122"/>
      <c r="M88" s="126"/>
      <c r="N88" s="127"/>
      <c r="O88" s="127"/>
      <c r="P88" s="128">
        <f>P89+P98+P102+P109+P112+P131+P140</f>
        <v>0</v>
      </c>
      <c r="Q88" s="127"/>
      <c r="R88" s="128">
        <f>R89+R98+R102+R109+R112+R131+R140</f>
        <v>320.69546337</v>
      </c>
      <c r="S88" s="127"/>
      <c r="T88" s="129">
        <f>T89+T98+T102+T109+T112+T131+T140</f>
        <v>54.6882</v>
      </c>
      <c r="AR88" s="123" t="s">
        <v>80</v>
      </c>
      <c r="AT88" s="130" t="s">
        <v>71</v>
      </c>
      <c r="AU88" s="130" t="s">
        <v>72</v>
      </c>
      <c r="AY88" s="123" t="s">
        <v>116</v>
      </c>
      <c r="BK88" s="131">
        <f>BK89+BK98+BK102+BK109+BK112+BK131+BK140</f>
        <v>0</v>
      </c>
    </row>
    <row r="89" spans="2:63" s="121" customFormat="1" ht="22.9" customHeight="1">
      <c r="B89" s="122"/>
      <c r="D89" s="123" t="s">
        <v>71</v>
      </c>
      <c r="E89" s="132" t="s">
        <v>80</v>
      </c>
      <c r="F89" s="132" t="s">
        <v>117</v>
      </c>
      <c r="J89" s="133">
        <f>BK89</f>
        <v>0</v>
      </c>
      <c r="L89" s="122"/>
      <c r="M89" s="126"/>
      <c r="N89" s="127"/>
      <c r="O89" s="127"/>
      <c r="P89" s="128">
        <f>SUM(P90:P97)</f>
        <v>0</v>
      </c>
      <c r="Q89" s="127"/>
      <c r="R89" s="128">
        <f>SUM(R90:R97)</f>
        <v>0</v>
      </c>
      <c r="S89" s="127"/>
      <c r="T89" s="129">
        <f>SUM(T90:T97)</f>
        <v>0</v>
      </c>
      <c r="AR89" s="123" t="s">
        <v>80</v>
      </c>
      <c r="AT89" s="130" t="s">
        <v>71</v>
      </c>
      <c r="AU89" s="130" t="s">
        <v>80</v>
      </c>
      <c r="AY89" s="123" t="s">
        <v>116</v>
      </c>
      <c r="BK89" s="131">
        <f>SUM(BK90:BK97)</f>
        <v>0</v>
      </c>
    </row>
    <row r="90" spans="1:65" s="21" customFormat="1" ht="33" customHeight="1">
      <c r="A90" s="17"/>
      <c r="B90" s="18"/>
      <c r="C90" s="134" t="s">
        <v>80</v>
      </c>
      <c r="D90" s="134" t="s">
        <v>118</v>
      </c>
      <c r="E90" s="135" t="s">
        <v>182</v>
      </c>
      <c r="F90" s="136" t="s">
        <v>183</v>
      </c>
      <c r="G90" s="137" t="s">
        <v>121</v>
      </c>
      <c r="H90" s="138">
        <v>46.29</v>
      </c>
      <c r="I90" s="139"/>
      <c r="J90" s="140">
        <f>ROUND(I90*H90,2)</f>
        <v>0</v>
      </c>
      <c r="K90" s="136" t="s">
        <v>122</v>
      </c>
      <c r="L90" s="18"/>
      <c r="M90" s="141" t="s">
        <v>3</v>
      </c>
      <c r="N90" s="142" t="s">
        <v>43</v>
      </c>
      <c r="O90" s="40"/>
      <c r="P90" s="143">
        <f>O90*H90</f>
        <v>0</v>
      </c>
      <c r="Q90" s="143">
        <v>0</v>
      </c>
      <c r="R90" s="143">
        <f>Q90*H90</f>
        <v>0</v>
      </c>
      <c r="S90" s="143">
        <v>0</v>
      </c>
      <c r="T90" s="144">
        <f>S90*H90</f>
        <v>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R90" s="145" t="s">
        <v>123</v>
      </c>
      <c r="AT90" s="145" t="s">
        <v>118</v>
      </c>
      <c r="AU90" s="145" t="s">
        <v>82</v>
      </c>
      <c r="AY90" s="3" t="s">
        <v>116</v>
      </c>
      <c r="BE90" s="146">
        <f>IF(N90="základní",J90,0)</f>
        <v>0</v>
      </c>
      <c r="BF90" s="146">
        <f>IF(N90="snížená",J90,0)</f>
        <v>0</v>
      </c>
      <c r="BG90" s="146">
        <f>IF(N90="zákl. přenesená",J90,0)</f>
        <v>0</v>
      </c>
      <c r="BH90" s="146">
        <f>IF(N90="sníž. přenesená",J90,0)</f>
        <v>0</v>
      </c>
      <c r="BI90" s="146">
        <f>IF(N90="nulová",J90,0)</f>
        <v>0</v>
      </c>
      <c r="BJ90" s="3" t="s">
        <v>80</v>
      </c>
      <c r="BK90" s="146">
        <f>ROUND(I90*H90,2)</f>
        <v>0</v>
      </c>
      <c r="BL90" s="3" t="s">
        <v>123</v>
      </c>
      <c r="BM90" s="145" t="s">
        <v>184</v>
      </c>
    </row>
    <row r="91" spans="1:47" s="21" customFormat="1" ht="12">
      <c r="A91" s="17"/>
      <c r="B91" s="18"/>
      <c r="C91" s="17"/>
      <c r="D91" s="147" t="s">
        <v>125</v>
      </c>
      <c r="E91" s="17"/>
      <c r="F91" s="148" t="s">
        <v>185</v>
      </c>
      <c r="G91" s="17"/>
      <c r="H91" s="17"/>
      <c r="I91" s="17"/>
      <c r="J91" s="17"/>
      <c r="K91" s="17"/>
      <c r="L91" s="18"/>
      <c r="M91" s="149"/>
      <c r="N91" s="150"/>
      <c r="O91" s="40"/>
      <c r="P91" s="40"/>
      <c r="Q91" s="40"/>
      <c r="R91" s="40"/>
      <c r="S91" s="40"/>
      <c r="T91" s="41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T91" s="3" t="s">
        <v>125</v>
      </c>
      <c r="AU91" s="3" t="s">
        <v>82</v>
      </c>
    </row>
    <row r="92" spans="1:47" s="21" customFormat="1" ht="29.25">
      <c r="A92" s="17"/>
      <c r="B92" s="18"/>
      <c r="C92" s="17"/>
      <c r="D92" s="151" t="s">
        <v>145</v>
      </c>
      <c r="E92" s="17"/>
      <c r="F92" s="152" t="s">
        <v>186</v>
      </c>
      <c r="G92" s="17"/>
      <c r="H92" s="17"/>
      <c r="I92" s="17"/>
      <c r="J92" s="17"/>
      <c r="K92" s="17"/>
      <c r="L92" s="18"/>
      <c r="M92" s="149"/>
      <c r="N92" s="150"/>
      <c r="O92" s="40"/>
      <c r="P92" s="40"/>
      <c r="Q92" s="40"/>
      <c r="R92" s="40"/>
      <c r="S92" s="40"/>
      <c r="T92" s="41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T92" s="3" t="s">
        <v>145</v>
      </c>
      <c r="AU92" s="3" t="s">
        <v>82</v>
      </c>
    </row>
    <row r="93" spans="1:65" s="21" customFormat="1" ht="44.25" customHeight="1">
      <c r="A93" s="17"/>
      <c r="B93" s="18"/>
      <c r="C93" s="134" t="s">
        <v>82</v>
      </c>
      <c r="D93" s="134" t="s">
        <v>118</v>
      </c>
      <c r="E93" s="135" t="s">
        <v>187</v>
      </c>
      <c r="F93" s="136" t="s">
        <v>188</v>
      </c>
      <c r="G93" s="137" t="s">
        <v>121</v>
      </c>
      <c r="H93" s="138">
        <v>10.07</v>
      </c>
      <c r="I93" s="139"/>
      <c r="J93" s="140">
        <f>ROUND(I93*H93,2)</f>
        <v>0</v>
      </c>
      <c r="K93" s="136" t="s">
        <v>122</v>
      </c>
      <c r="L93" s="18"/>
      <c r="M93" s="141" t="s">
        <v>3</v>
      </c>
      <c r="N93" s="142" t="s">
        <v>43</v>
      </c>
      <c r="O93" s="40"/>
      <c r="P93" s="143">
        <f>O93*H93</f>
        <v>0</v>
      </c>
      <c r="Q93" s="143">
        <v>0</v>
      </c>
      <c r="R93" s="143">
        <f>Q93*H93</f>
        <v>0</v>
      </c>
      <c r="S93" s="143">
        <v>0</v>
      </c>
      <c r="T93" s="144">
        <f>S93*H93</f>
        <v>0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R93" s="145" t="s">
        <v>123</v>
      </c>
      <c r="AT93" s="145" t="s">
        <v>118</v>
      </c>
      <c r="AU93" s="145" t="s">
        <v>82</v>
      </c>
      <c r="AY93" s="3" t="s">
        <v>116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3" t="s">
        <v>80</v>
      </c>
      <c r="BK93" s="146">
        <f>ROUND(I93*H93,2)</f>
        <v>0</v>
      </c>
      <c r="BL93" s="3" t="s">
        <v>123</v>
      </c>
      <c r="BM93" s="145" t="s">
        <v>189</v>
      </c>
    </row>
    <row r="94" spans="1:47" s="21" customFormat="1" ht="12">
      <c r="A94" s="17"/>
      <c r="B94" s="18"/>
      <c r="C94" s="17"/>
      <c r="D94" s="147" t="s">
        <v>125</v>
      </c>
      <c r="E94" s="17"/>
      <c r="F94" s="148" t="s">
        <v>190</v>
      </c>
      <c r="G94" s="17"/>
      <c r="H94" s="17"/>
      <c r="I94" s="17"/>
      <c r="J94" s="17"/>
      <c r="K94" s="17"/>
      <c r="L94" s="18"/>
      <c r="M94" s="149"/>
      <c r="N94" s="150"/>
      <c r="O94" s="40"/>
      <c r="P94" s="40"/>
      <c r="Q94" s="40"/>
      <c r="R94" s="40"/>
      <c r="S94" s="40"/>
      <c r="T94" s="41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T94" s="3" t="s">
        <v>125</v>
      </c>
      <c r="AU94" s="3" t="s">
        <v>82</v>
      </c>
    </row>
    <row r="95" spans="1:47" s="21" customFormat="1" ht="19.5">
      <c r="A95" s="17"/>
      <c r="B95" s="18"/>
      <c r="C95" s="17"/>
      <c r="D95" s="151" t="s">
        <v>145</v>
      </c>
      <c r="E95" s="17"/>
      <c r="F95" s="152" t="s">
        <v>191</v>
      </c>
      <c r="G95" s="17"/>
      <c r="H95" s="17"/>
      <c r="I95" s="17"/>
      <c r="J95" s="17"/>
      <c r="K95" s="17"/>
      <c r="L95" s="18"/>
      <c r="M95" s="149"/>
      <c r="N95" s="150"/>
      <c r="O95" s="40"/>
      <c r="P95" s="40"/>
      <c r="Q95" s="40"/>
      <c r="R95" s="40"/>
      <c r="S95" s="40"/>
      <c r="T95" s="41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T95" s="3" t="s">
        <v>145</v>
      </c>
      <c r="AU95" s="3" t="s">
        <v>82</v>
      </c>
    </row>
    <row r="96" spans="1:65" s="21" customFormat="1" ht="16.5" customHeight="1">
      <c r="A96" s="17"/>
      <c r="B96" s="18"/>
      <c r="C96" s="134" t="s">
        <v>131</v>
      </c>
      <c r="D96" s="134" t="s">
        <v>118</v>
      </c>
      <c r="E96" s="135" t="s">
        <v>192</v>
      </c>
      <c r="F96" s="136" t="s">
        <v>193</v>
      </c>
      <c r="G96" s="137" t="s">
        <v>121</v>
      </c>
      <c r="H96" s="138">
        <v>36.22</v>
      </c>
      <c r="I96" s="139"/>
      <c r="J96" s="140">
        <f>ROUND(I96*H96,2)</f>
        <v>0</v>
      </c>
      <c r="K96" s="136" t="s">
        <v>3</v>
      </c>
      <c r="L96" s="18"/>
      <c r="M96" s="141" t="s">
        <v>3</v>
      </c>
      <c r="N96" s="142" t="s">
        <v>43</v>
      </c>
      <c r="O96" s="40"/>
      <c r="P96" s="143">
        <f>O96*H96</f>
        <v>0</v>
      </c>
      <c r="Q96" s="143">
        <v>0</v>
      </c>
      <c r="R96" s="143">
        <f>Q96*H96</f>
        <v>0</v>
      </c>
      <c r="S96" s="143">
        <v>0</v>
      </c>
      <c r="T96" s="144">
        <f>S96*H96</f>
        <v>0</v>
      </c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R96" s="145" t="s">
        <v>123</v>
      </c>
      <c r="AT96" s="145" t="s">
        <v>118</v>
      </c>
      <c r="AU96" s="145" t="s">
        <v>82</v>
      </c>
      <c r="AY96" s="3" t="s">
        <v>116</v>
      </c>
      <c r="BE96" s="146">
        <f>IF(N96="základní",J96,0)</f>
        <v>0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3" t="s">
        <v>80</v>
      </c>
      <c r="BK96" s="146">
        <f>ROUND(I96*H96,2)</f>
        <v>0</v>
      </c>
      <c r="BL96" s="3" t="s">
        <v>123</v>
      </c>
      <c r="BM96" s="145" t="s">
        <v>194</v>
      </c>
    </row>
    <row r="97" spans="1:47" s="21" customFormat="1" ht="29.25">
      <c r="A97" s="17"/>
      <c r="B97" s="18"/>
      <c r="C97" s="17"/>
      <c r="D97" s="151" t="s">
        <v>145</v>
      </c>
      <c r="E97" s="17"/>
      <c r="F97" s="152" t="s">
        <v>195</v>
      </c>
      <c r="G97" s="17"/>
      <c r="H97" s="17"/>
      <c r="I97" s="17"/>
      <c r="J97" s="17"/>
      <c r="K97" s="17"/>
      <c r="L97" s="18"/>
      <c r="M97" s="149"/>
      <c r="N97" s="150"/>
      <c r="O97" s="40"/>
      <c r="P97" s="40"/>
      <c r="Q97" s="40"/>
      <c r="R97" s="40"/>
      <c r="S97" s="40"/>
      <c r="T97" s="41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T97" s="3" t="s">
        <v>145</v>
      </c>
      <c r="AU97" s="3" t="s">
        <v>82</v>
      </c>
    </row>
    <row r="98" spans="2:63" s="121" customFormat="1" ht="22.9" customHeight="1">
      <c r="B98" s="122"/>
      <c r="D98" s="123" t="s">
        <v>71</v>
      </c>
      <c r="E98" s="132" t="s">
        <v>82</v>
      </c>
      <c r="F98" s="132" t="s">
        <v>196</v>
      </c>
      <c r="J98" s="133">
        <f>BK98</f>
        <v>0</v>
      </c>
      <c r="L98" s="122"/>
      <c r="M98" s="126"/>
      <c r="N98" s="127"/>
      <c r="O98" s="127"/>
      <c r="P98" s="128">
        <f>SUM(P99:P101)</f>
        <v>0</v>
      </c>
      <c r="Q98" s="127"/>
      <c r="R98" s="128">
        <f>SUM(R99:R101)</f>
        <v>12.53876519</v>
      </c>
      <c r="S98" s="127"/>
      <c r="T98" s="129">
        <f>SUM(T99:T101)</f>
        <v>0</v>
      </c>
      <c r="AR98" s="123" t="s">
        <v>80</v>
      </c>
      <c r="AT98" s="130" t="s">
        <v>71</v>
      </c>
      <c r="AU98" s="130" t="s">
        <v>80</v>
      </c>
      <c r="AY98" s="123" t="s">
        <v>116</v>
      </c>
      <c r="BK98" s="131">
        <f>SUM(BK99:BK101)</f>
        <v>0</v>
      </c>
    </row>
    <row r="99" spans="1:65" s="21" customFormat="1" ht="33" customHeight="1">
      <c r="A99" s="17"/>
      <c r="B99" s="18"/>
      <c r="C99" s="134" t="s">
        <v>123</v>
      </c>
      <c r="D99" s="134" t="s">
        <v>118</v>
      </c>
      <c r="E99" s="135" t="s">
        <v>197</v>
      </c>
      <c r="F99" s="136" t="s">
        <v>198</v>
      </c>
      <c r="G99" s="137" t="s">
        <v>121</v>
      </c>
      <c r="H99" s="138">
        <v>5.111</v>
      </c>
      <c r="I99" s="139"/>
      <c r="J99" s="140">
        <f>ROUND(I99*H99,2)</f>
        <v>0</v>
      </c>
      <c r="K99" s="136" t="s">
        <v>122</v>
      </c>
      <c r="L99" s="18"/>
      <c r="M99" s="141" t="s">
        <v>3</v>
      </c>
      <c r="N99" s="142" t="s">
        <v>43</v>
      </c>
      <c r="O99" s="40"/>
      <c r="P99" s="143">
        <f>O99*H99</f>
        <v>0</v>
      </c>
      <c r="Q99" s="143">
        <v>2.45329</v>
      </c>
      <c r="R99" s="143">
        <f>Q99*H99</f>
        <v>12.53876519</v>
      </c>
      <c r="S99" s="143">
        <v>0</v>
      </c>
      <c r="T99" s="144">
        <f>S99*H99</f>
        <v>0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R99" s="145" t="s">
        <v>123</v>
      </c>
      <c r="AT99" s="145" t="s">
        <v>118</v>
      </c>
      <c r="AU99" s="145" t="s">
        <v>82</v>
      </c>
      <c r="AY99" s="3" t="s">
        <v>116</v>
      </c>
      <c r="BE99" s="146">
        <f>IF(N99="základní",J99,0)</f>
        <v>0</v>
      </c>
      <c r="BF99" s="146">
        <f>IF(N99="snížená",J99,0)</f>
        <v>0</v>
      </c>
      <c r="BG99" s="146">
        <f>IF(N99="zákl. přenesená",J99,0)</f>
        <v>0</v>
      </c>
      <c r="BH99" s="146">
        <f>IF(N99="sníž. přenesená",J99,0)</f>
        <v>0</v>
      </c>
      <c r="BI99" s="146">
        <f>IF(N99="nulová",J99,0)</f>
        <v>0</v>
      </c>
      <c r="BJ99" s="3" t="s">
        <v>80</v>
      </c>
      <c r="BK99" s="146">
        <f>ROUND(I99*H99,2)</f>
        <v>0</v>
      </c>
      <c r="BL99" s="3" t="s">
        <v>123</v>
      </c>
      <c r="BM99" s="145" t="s">
        <v>199</v>
      </c>
    </row>
    <row r="100" spans="1:47" s="21" customFormat="1" ht="12">
      <c r="A100" s="17"/>
      <c r="B100" s="18"/>
      <c r="C100" s="17"/>
      <c r="D100" s="147" t="s">
        <v>125</v>
      </c>
      <c r="E100" s="17"/>
      <c r="F100" s="148" t="s">
        <v>200</v>
      </c>
      <c r="G100" s="17"/>
      <c r="H100" s="17"/>
      <c r="I100" s="17"/>
      <c r="J100" s="17"/>
      <c r="K100" s="17"/>
      <c r="L100" s="18"/>
      <c r="M100" s="149"/>
      <c r="N100" s="150"/>
      <c r="O100" s="40"/>
      <c r="P100" s="40"/>
      <c r="Q100" s="40"/>
      <c r="R100" s="40"/>
      <c r="S100" s="40"/>
      <c r="T100" s="41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T100" s="3" t="s">
        <v>125</v>
      </c>
      <c r="AU100" s="3" t="s">
        <v>82</v>
      </c>
    </row>
    <row r="101" spans="1:47" s="21" customFormat="1" ht="29.25">
      <c r="A101" s="17"/>
      <c r="B101" s="18"/>
      <c r="C101" s="17"/>
      <c r="D101" s="151" t="s">
        <v>145</v>
      </c>
      <c r="E101" s="17"/>
      <c r="F101" s="152" t="s">
        <v>201</v>
      </c>
      <c r="G101" s="17"/>
      <c r="H101" s="17"/>
      <c r="I101" s="17"/>
      <c r="J101" s="17"/>
      <c r="K101" s="17"/>
      <c r="L101" s="18"/>
      <c r="M101" s="149"/>
      <c r="N101" s="150"/>
      <c r="O101" s="40"/>
      <c r="P101" s="40"/>
      <c r="Q101" s="40"/>
      <c r="R101" s="40"/>
      <c r="S101" s="40"/>
      <c r="T101" s="41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T101" s="3" t="s">
        <v>145</v>
      </c>
      <c r="AU101" s="3" t="s">
        <v>82</v>
      </c>
    </row>
    <row r="102" spans="2:63" s="121" customFormat="1" ht="22.9" customHeight="1">
      <c r="B102" s="122"/>
      <c r="D102" s="123" t="s">
        <v>71</v>
      </c>
      <c r="E102" s="132" t="s">
        <v>131</v>
      </c>
      <c r="F102" s="132" t="s">
        <v>202</v>
      </c>
      <c r="J102" s="133">
        <f>BK102</f>
        <v>0</v>
      </c>
      <c r="L102" s="122"/>
      <c r="M102" s="126"/>
      <c r="N102" s="127"/>
      <c r="O102" s="127"/>
      <c r="P102" s="128">
        <f>SUM(P103:P108)</f>
        <v>0</v>
      </c>
      <c r="Q102" s="127"/>
      <c r="R102" s="128">
        <f>SUM(R103:R108)</f>
        <v>303.69208348</v>
      </c>
      <c r="S102" s="127"/>
      <c r="T102" s="129">
        <f>SUM(T103:T108)</f>
        <v>0</v>
      </c>
      <c r="AR102" s="123" t="s">
        <v>80</v>
      </c>
      <c r="AT102" s="130" t="s">
        <v>71</v>
      </c>
      <c r="AU102" s="130" t="s">
        <v>80</v>
      </c>
      <c r="AY102" s="123" t="s">
        <v>116</v>
      </c>
      <c r="BK102" s="131">
        <f>SUM(BK103:BK108)</f>
        <v>0</v>
      </c>
    </row>
    <row r="103" spans="1:65" s="21" customFormat="1" ht="78" customHeight="1">
      <c r="A103" s="17"/>
      <c r="B103" s="18"/>
      <c r="C103" s="134" t="s">
        <v>140</v>
      </c>
      <c r="D103" s="134" t="s">
        <v>118</v>
      </c>
      <c r="E103" s="135" t="s">
        <v>203</v>
      </c>
      <c r="F103" s="136" t="s">
        <v>204</v>
      </c>
      <c r="G103" s="137" t="s">
        <v>121</v>
      </c>
      <c r="H103" s="138">
        <v>19.79</v>
      </c>
      <c r="I103" s="139"/>
      <c r="J103" s="140">
        <f>ROUND(I103*H103,2)</f>
        <v>0</v>
      </c>
      <c r="K103" s="136" t="s">
        <v>122</v>
      </c>
      <c r="L103" s="18"/>
      <c r="M103" s="141" t="s">
        <v>3</v>
      </c>
      <c r="N103" s="142" t="s">
        <v>43</v>
      </c>
      <c r="O103" s="40"/>
      <c r="P103" s="143">
        <f>O103*H103</f>
        <v>0</v>
      </c>
      <c r="Q103" s="143">
        <v>2.72586</v>
      </c>
      <c r="R103" s="143">
        <f>Q103*H103</f>
        <v>53.9447694</v>
      </c>
      <c r="S103" s="143">
        <v>0</v>
      </c>
      <c r="T103" s="144">
        <f>S103*H103</f>
        <v>0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R103" s="145" t="s">
        <v>123</v>
      </c>
      <c r="AT103" s="145" t="s">
        <v>118</v>
      </c>
      <c r="AU103" s="145" t="s">
        <v>82</v>
      </c>
      <c r="AY103" s="3" t="s">
        <v>116</v>
      </c>
      <c r="BE103" s="146">
        <f>IF(N103="základní",J103,0)</f>
        <v>0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3" t="s">
        <v>80</v>
      </c>
      <c r="BK103" s="146">
        <f>ROUND(I103*H103,2)</f>
        <v>0</v>
      </c>
      <c r="BL103" s="3" t="s">
        <v>123</v>
      </c>
      <c r="BM103" s="145" t="s">
        <v>205</v>
      </c>
    </row>
    <row r="104" spans="1:47" s="21" customFormat="1" ht="12">
      <c r="A104" s="17"/>
      <c r="B104" s="18"/>
      <c r="C104" s="17"/>
      <c r="D104" s="147" t="s">
        <v>125</v>
      </c>
      <c r="E104" s="17"/>
      <c r="F104" s="148" t="s">
        <v>206</v>
      </c>
      <c r="G104" s="17"/>
      <c r="H104" s="17"/>
      <c r="I104" s="17"/>
      <c r="J104" s="17"/>
      <c r="K104" s="17"/>
      <c r="L104" s="18"/>
      <c r="M104" s="149"/>
      <c r="N104" s="150"/>
      <c r="O104" s="40"/>
      <c r="P104" s="40"/>
      <c r="Q104" s="40"/>
      <c r="R104" s="40"/>
      <c r="S104" s="40"/>
      <c r="T104" s="41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T104" s="3" t="s">
        <v>125</v>
      </c>
      <c r="AU104" s="3" t="s">
        <v>82</v>
      </c>
    </row>
    <row r="105" spans="1:47" s="21" customFormat="1" ht="19.5">
      <c r="A105" s="17"/>
      <c r="B105" s="18"/>
      <c r="C105" s="17"/>
      <c r="D105" s="151" t="s">
        <v>145</v>
      </c>
      <c r="E105" s="17"/>
      <c r="F105" s="152" t="s">
        <v>207</v>
      </c>
      <c r="G105" s="17"/>
      <c r="H105" s="17"/>
      <c r="I105" s="17"/>
      <c r="J105" s="17"/>
      <c r="K105" s="17"/>
      <c r="L105" s="18"/>
      <c r="M105" s="149"/>
      <c r="N105" s="150"/>
      <c r="O105" s="40"/>
      <c r="P105" s="40"/>
      <c r="Q105" s="40"/>
      <c r="R105" s="40"/>
      <c r="S105" s="40"/>
      <c r="T105" s="41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T105" s="3" t="s">
        <v>145</v>
      </c>
      <c r="AU105" s="3" t="s">
        <v>82</v>
      </c>
    </row>
    <row r="106" spans="1:65" s="21" customFormat="1" ht="78" customHeight="1">
      <c r="A106" s="17"/>
      <c r="B106" s="18"/>
      <c r="C106" s="134" t="s">
        <v>147</v>
      </c>
      <c r="D106" s="134" t="s">
        <v>118</v>
      </c>
      <c r="E106" s="135" t="s">
        <v>208</v>
      </c>
      <c r="F106" s="136" t="s">
        <v>209</v>
      </c>
      <c r="G106" s="137" t="s">
        <v>121</v>
      </c>
      <c r="H106" s="138">
        <v>86.713</v>
      </c>
      <c r="I106" s="139"/>
      <c r="J106" s="140">
        <f>ROUND(I106*H106,2)</f>
        <v>0</v>
      </c>
      <c r="K106" s="136" t="s">
        <v>122</v>
      </c>
      <c r="L106" s="18"/>
      <c r="M106" s="141" t="s">
        <v>3</v>
      </c>
      <c r="N106" s="142" t="s">
        <v>43</v>
      </c>
      <c r="O106" s="40"/>
      <c r="P106" s="143">
        <f>O106*H106</f>
        <v>0</v>
      </c>
      <c r="Q106" s="143">
        <v>2.88016</v>
      </c>
      <c r="R106" s="143">
        <f>Q106*H106</f>
        <v>249.74731408</v>
      </c>
      <c r="S106" s="143">
        <v>0</v>
      </c>
      <c r="T106" s="144">
        <f>S106*H106</f>
        <v>0</v>
      </c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R106" s="145" t="s">
        <v>123</v>
      </c>
      <c r="AT106" s="145" t="s">
        <v>118</v>
      </c>
      <c r="AU106" s="145" t="s">
        <v>82</v>
      </c>
      <c r="AY106" s="3" t="s">
        <v>116</v>
      </c>
      <c r="BE106" s="146">
        <f>IF(N106="základní",J106,0)</f>
        <v>0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3" t="s">
        <v>80</v>
      </c>
      <c r="BK106" s="146">
        <f>ROUND(I106*H106,2)</f>
        <v>0</v>
      </c>
      <c r="BL106" s="3" t="s">
        <v>123</v>
      </c>
      <c r="BM106" s="145" t="s">
        <v>210</v>
      </c>
    </row>
    <row r="107" spans="1:47" s="21" customFormat="1" ht="12">
      <c r="A107" s="17"/>
      <c r="B107" s="18"/>
      <c r="C107" s="17"/>
      <c r="D107" s="147" t="s">
        <v>125</v>
      </c>
      <c r="E107" s="17"/>
      <c r="F107" s="148" t="s">
        <v>211</v>
      </c>
      <c r="G107" s="17"/>
      <c r="H107" s="17"/>
      <c r="I107" s="17"/>
      <c r="J107" s="17"/>
      <c r="K107" s="17"/>
      <c r="L107" s="18"/>
      <c r="M107" s="149"/>
      <c r="N107" s="150"/>
      <c r="O107" s="40"/>
      <c r="P107" s="40"/>
      <c r="Q107" s="40"/>
      <c r="R107" s="40"/>
      <c r="S107" s="40"/>
      <c r="T107" s="41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T107" s="3" t="s">
        <v>125</v>
      </c>
      <c r="AU107" s="3" t="s">
        <v>82</v>
      </c>
    </row>
    <row r="108" spans="1:47" s="21" customFormat="1" ht="19.5">
      <c r="A108" s="17"/>
      <c r="B108" s="18"/>
      <c r="C108" s="17"/>
      <c r="D108" s="151" t="s">
        <v>145</v>
      </c>
      <c r="E108" s="17"/>
      <c r="F108" s="152" t="s">
        <v>212</v>
      </c>
      <c r="G108" s="17"/>
      <c r="H108" s="17"/>
      <c r="I108" s="17"/>
      <c r="J108" s="17"/>
      <c r="K108" s="17"/>
      <c r="L108" s="18"/>
      <c r="M108" s="149"/>
      <c r="N108" s="150"/>
      <c r="O108" s="40"/>
      <c r="P108" s="40"/>
      <c r="Q108" s="40"/>
      <c r="R108" s="40"/>
      <c r="S108" s="40"/>
      <c r="T108" s="41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T108" s="3" t="s">
        <v>145</v>
      </c>
      <c r="AU108" s="3" t="s">
        <v>82</v>
      </c>
    </row>
    <row r="109" spans="2:63" s="121" customFormat="1" ht="22.9" customHeight="1">
      <c r="B109" s="122"/>
      <c r="D109" s="123" t="s">
        <v>71</v>
      </c>
      <c r="E109" s="132" t="s">
        <v>123</v>
      </c>
      <c r="F109" s="132" t="s">
        <v>213</v>
      </c>
      <c r="J109" s="133">
        <f>BK109</f>
        <v>0</v>
      </c>
      <c r="L109" s="122"/>
      <c r="M109" s="126"/>
      <c r="N109" s="127"/>
      <c r="O109" s="127"/>
      <c r="P109" s="128">
        <f>SUM(P110:P111)</f>
        <v>0</v>
      </c>
      <c r="Q109" s="127"/>
      <c r="R109" s="128">
        <f>SUM(R110:R111)</f>
        <v>4.4646147</v>
      </c>
      <c r="S109" s="127"/>
      <c r="T109" s="129">
        <f>SUM(T110:T111)</f>
        <v>0</v>
      </c>
      <c r="AR109" s="123" t="s">
        <v>80</v>
      </c>
      <c r="AT109" s="130" t="s">
        <v>71</v>
      </c>
      <c r="AU109" s="130" t="s">
        <v>80</v>
      </c>
      <c r="AY109" s="123" t="s">
        <v>116</v>
      </c>
      <c r="BK109" s="131">
        <f>SUM(BK110:BK111)</f>
        <v>0</v>
      </c>
    </row>
    <row r="110" spans="1:65" s="21" customFormat="1" ht="44.25" customHeight="1">
      <c r="A110" s="17"/>
      <c r="B110" s="18"/>
      <c r="C110" s="134" t="s">
        <v>154</v>
      </c>
      <c r="D110" s="134" t="s">
        <v>118</v>
      </c>
      <c r="E110" s="135" t="s">
        <v>214</v>
      </c>
      <c r="F110" s="136" t="s">
        <v>215</v>
      </c>
      <c r="G110" s="137" t="s">
        <v>150</v>
      </c>
      <c r="H110" s="138">
        <v>5.67</v>
      </c>
      <c r="I110" s="139"/>
      <c r="J110" s="140">
        <f>ROUND(I110*H110,2)</f>
        <v>0</v>
      </c>
      <c r="K110" s="136" t="s">
        <v>3</v>
      </c>
      <c r="L110" s="18"/>
      <c r="M110" s="141" t="s">
        <v>3</v>
      </c>
      <c r="N110" s="142" t="s">
        <v>43</v>
      </c>
      <c r="O110" s="40"/>
      <c r="P110" s="143">
        <f>O110*H110</f>
        <v>0</v>
      </c>
      <c r="Q110" s="143">
        <v>0.78741</v>
      </c>
      <c r="R110" s="143">
        <f>Q110*H110</f>
        <v>4.4646147</v>
      </c>
      <c r="S110" s="143">
        <v>0</v>
      </c>
      <c r="T110" s="144">
        <f>S110*H110</f>
        <v>0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R110" s="145" t="s">
        <v>123</v>
      </c>
      <c r="AT110" s="145" t="s">
        <v>118</v>
      </c>
      <c r="AU110" s="145" t="s">
        <v>82</v>
      </c>
      <c r="AY110" s="3" t="s">
        <v>116</v>
      </c>
      <c r="BE110" s="146">
        <f>IF(N110="základní",J110,0)</f>
        <v>0</v>
      </c>
      <c r="BF110" s="146">
        <f>IF(N110="snížená",J110,0)</f>
        <v>0</v>
      </c>
      <c r="BG110" s="146">
        <f>IF(N110="zákl. přenesená",J110,0)</f>
        <v>0</v>
      </c>
      <c r="BH110" s="146">
        <f>IF(N110="sníž. přenesená",J110,0)</f>
        <v>0</v>
      </c>
      <c r="BI110" s="146">
        <f>IF(N110="nulová",J110,0)</f>
        <v>0</v>
      </c>
      <c r="BJ110" s="3" t="s">
        <v>80</v>
      </c>
      <c r="BK110" s="146">
        <f>ROUND(I110*H110,2)</f>
        <v>0</v>
      </c>
      <c r="BL110" s="3" t="s">
        <v>123</v>
      </c>
      <c r="BM110" s="145" t="s">
        <v>216</v>
      </c>
    </row>
    <row r="111" spans="1:47" s="21" customFormat="1" ht="19.5">
      <c r="A111" s="17"/>
      <c r="B111" s="18"/>
      <c r="C111" s="17"/>
      <c r="D111" s="151" t="s">
        <v>145</v>
      </c>
      <c r="E111" s="17"/>
      <c r="F111" s="152" t="s">
        <v>217</v>
      </c>
      <c r="G111" s="17"/>
      <c r="H111" s="17"/>
      <c r="I111" s="17"/>
      <c r="J111" s="17"/>
      <c r="K111" s="17"/>
      <c r="L111" s="18"/>
      <c r="M111" s="149"/>
      <c r="N111" s="150"/>
      <c r="O111" s="40"/>
      <c r="P111" s="40"/>
      <c r="Q111" s="40"/>
      <c r="R111" s="40"/>
      <c r="S111" s="40"/>
      <c r="T111" s="41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T111" s="3" t="s">
        <v>145</v>
      </c>
      <c r="AU111" s="3" t="s">
        <v>82</v>
      </c>
    </row>
    <row r="112" spans="2:63" s="121" customFormat="1" ht="22.9" customHeight="1">
      <c r="B112" s="122"/>
      <c r="D112" s="123" t="s">
        <v>71</v>
      </c>
      <c r="E112" s="132" t="s">
        <v>165</v>
      </c>
      <c r="F112" s="132" t="s">
        <v>218</v>
      </c>
      <c r="J112" s="133">
        <f>BK112</f>
        <v>0</v>
      </c>
      <c r="L112" s="122"/>
      <c r="M112" s="126"/>
      <c r="N112" s="127"/>
      <c r="O112" s="127"/>
      <c r="P112" s="128">
        <f>SUM(P113:P130)</f>
        <v>0</v>
      </c>
      <c r="Q112" s="127"/>
      <c r="R112" s="128">
        <f>SUM(R113:R130)</f>
        <v>0</v>
      </c>
      <c r="S112" s="127"/>
      <c r="T112" s="129">
        <f>SUM(T113:T130)</f>
        <v>54.6882</v>
      </c>
      <c r="AR112" s="123" t="s">
        <v>80</v>
      </c>
      <c r="AT112" s="130" t="s">
        <v>71</v>
      </c>
      <c r="AU112" s="130" t="s">
        <v>80</v>
      </c>
      <c r="AY112" s="123" t="s">
        <v>116</v>
      </c>
      <c r="BK112" s="131">
        <f>SUM(BK113:BK130)</f>
        <v>0</v>
      </c>
    </row>
    <row r="113" spans="1:65" s="21" customFormat="1" ht="44.25" customHeight="1">
      <c r="A113" s="17"/>
      <c r="B113" s="18"/>
      <c r="C113" s="134" t="s">
        <v>159</v>
      </c>
      <c r="D113" s="134" t="s">
        <v>118</v>
      </c>
      <c r="E113" s="135" t="s">
        <v>219</v>
      </c>
      <c r="F113" s="136" t="s">
        <v>220</v>
      </c>
      <c r="G113" s="137" t="s">
        <v>150</v>
      </c>
      <c r="H113" s="138">
        <v>135.72</v>
      </c>
      <c r="I113" s="139"/>
      <c r="J113" s="140">
        <f>ROUND(I113*H113,2)</f>
        <v>0</v>
      </c>
      <c r="K113" s="136" t="s">
        <v>122</v>
      </c>
      <c r="L113" s="18"/>
      <c r="M113" s="141" t="s">
        <v>3</v>
      </c>
      <c r="N113" s="142" t="s">
        <v>43</v>
      </c>
      <c r="O113" s="40"/>
      <c r="P113" s="143">
        <f>O113*H113</f>
        <v>0</v>
      </c>
      <c r="Q113" s="143">
        <v>0</v>
      </c>
      <c r="R113" s="143">
        <f>Q113*H113</f>
        <v>0</v>
      </c>
      <c r="S113" s="143">
        <v>0</v>
      </c>
      <c r="T113" s="144">
        <f>S113*H113</f>
        <v>0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R113" s="145" t="s">
        <v>123</v>
      </c>
      <c r="AT113" s="145" t="s">
        <v>118</v>
      </c>
      <c r="AU113" s="145" t="s">
        <v>82</v>
      </c>
      <c r="AY113" s="3" t="s">
        <v>116</v>
      </c>
      <c r="BE113" s="146">
        <f>IF(N113="základní",J113,0)</f>
        <v>0</v>
      </c>
      <c r="BF113" s="146">
        <f>IF(N113="snížená",J113,0)</f>
        <v>0</v>
      </c>
      <c r="BG113" s="146">
        <f>IF(N113="zákl. přenesená",J113,0)</f>
        <v>0</v>
      </c>
      <c r="BH113" s="146">
        <f>IF(N113="sníž. přenesená",J113,0)</f>
        <v>0</v>
      </c>
      <c r="BI113" s="146">
        <f>IF(N113="nulová",J113,0)</f>
        <v>0</v>
      </c>
      <c r="BJ113" s="3" t="s">
        <v>80</v>
      </c>
      <c r="BK113" s="146">
        <f>ROUND(I113*H113,2)</f>
        <v>0</v>
      </c>
      <c r="BL113" s="3" t="s">
        <v>123</v>
      </c>
      <c r="BM113" s="145" t="s">
        <v>221</v>
      </c>
    </row>
    <row r="114" spans="1:47" s="21" customFormat="1" ht="12">
      <c r="A114" s="17"/>
      <c r="B114" s="18"/>
      <c r="C114" s="17"/>
      <c r="D114" s="147" t="s">
        <v>125</v>
      </c>
      <c r="E114" s="17"/>
      <c r="F114" s="148" t="s">
        <v>222</v>
      </c>
      <c r="G114" s="17"/>
      <c r="H114" s="17"/>
      <c r="I114" s="17"/>
      <c r="J114" s="17"/>
      <c r="K114" s="17"/>
      <c r="L114" s="18"/>
      <c r="M114" s="149"/>
      <c r="N114" s="150"/>
      <c r="O114" s="40"/>
      <c r="P114" s="40"/>
      <c r="Q114" s="40"/>
      <c r="R114" s="40"/>
      <c r="S114" s="40"/>
      <c r="T114" s="41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T114" s="3" t="s">
        <v>125</v>
      </c>
      <c r="AU114" s="3" t="s">
        <v>82</v>
      </c>
    </row>
    <row r="115" spans="1:47" s="21" customFormat="1" ht="19.5">
      <c r="A115" s="17"/>
      <c r="B115" s="18"/>
      <c r="C115" s="17"/>
      <c r="D115" s="151" t="s">
        <v>145</v>
      </c>
      <c r="E115" s="17"/>
      <c r="F115" s="152" t="s">
        <v>223</v>
      </c>
      <c r="G115" s="17"/>
      <c r="H115" s="17"/>
      <c r="I115" s="17"/>
      <c r="J115" s="17"/>
      <c r="K115" s="17"/>
      <c r="L115" s="18"/>
      <c r="M115" s="149"/>
      <c r="N115" s="150"/>
      <c r="O115" s="40"/>
      <c r="P115" s="40"/>
      <c r="Q115" s="40"/>
      <c r="R115" s="40"/>
      <c r="S115" s="40"/>
      <c r="T115" s="41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T115" s="3" t="s">
        <v>145</v>
      </c>
      <c r="AU115" s="3" t="s">
        <v>82</v>
      </c>
    </row>
    <row r="116" spans="1:65" s="21" customFormat="1" ht="49.15" customHeight="1">
      <c r="A116" s="17"/>
      <c r="B116" s="18"/>
      <c r="C116" s="134" t="s">
        <v>165</v>
      </c>
      <c r="D116" s="134" t="s">
        <v>118</v>
      </c>
      <c r="E116" s="135" t="s">
        <v>224</v>
      </c>
      <c r="F116" s="136" t="s">
        <v>225</v>
      </c>
      <c r="G116" s="137" t="s">
        <v>150</v>
      </c>
      <c r="H116" s="138">
        <v>2067.7</v>
      </c>
      <c r="I116" s="139"/>
      <c r="J116" s="140">
        <f>ROUND(I116*H116,2)</f>
        <v>0</v>
      </c>
      <c r="K116" s="136" t="s">
        <v>122</v>
      </c>
      <c r="L116" s="18"/>
      <c r="M116" s="141" t="s">
        <v>3</v>
      </c>
      <c r="N116" s="142" t="s">
        <v>43</v>
      </c>
      <c r="O116" s="40"/>
      <c r="P116" s="143">
        <f>O116*H116</f>
        <v>0</v>
      </c>
      <c r="Q116" s="143">
        <v>0</v>
      </c>
      <c r="R116" s="143">
        <f>Q116*H116</f>
        <v>0</v>
      </c>
      <c r="S116" s="143">
        <v>0</v>
      </c>
      <c r="T116" s="144">
        <f>S116*H116</f>
        <v>0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R116" s="145" t="s">
        <v>123</v>
      </c>
      <c r="AT116" s="145" t="s">
        <v>118</v>
      </c>
      <c r="AU116" s="145" t="s">
        <v>82</v>
      </c>
      <c r="AY116" s="3" t="s">
        <v>116</v>
      </c>
      <c r="BE116" s="146">
        <f>IF(N116="základní",J116,0)</f>
        <v>0</v>
      </c>
      <c r="BF116" s="146">
        <f>IF(N116="snížená",J116,0)</f>
        <v>0</v>
      </c>
      <c r="BG116" s="146">
        <f>IF(N116="zákl. přenesená",J116,0)</f>
        <v>0</v>
      </c>
      <c r="BH116" s="146">
        <f>IF(N116="sníž. přenesená",J116,0)</f>
        <v>0</v>
      </c>
      <c r="BI116" s="146">
        <f>IF(N116="nulová",J116,0)</f>
        <v>0</v>
      </c>
      <c r="BJ116" s="3" t="s">
        <v>80</v>
      </c>
      <c r="BK116" s="146">
        <f>ROUND(I116*H116,2)</f>
        <v>0</v>
      </c>
      <c r="BL116" s="3" t="s">
        <v>123</v>
      </c>
      <c r="BM116" s="145" t="s">
        <v>226</v>
      </c>
    </row>
    <row r="117" spans="1:47" s="21" customFormat="1" ht="12">
      <c r="A117" s="17"/>
      <c r="B117" s="18"/>
      <c r="C117" s="17"/>
      <c r="D117" s="147" t="s">
        <v>125</v>
      </c>
      <c r="E117" s="17"/>
      <c r="F117" s="148" t="s">
        <v>227</v>
      </c>
      <c r="G117" s="17"/>
      <c r="H117" s="17"/>
      <c r="I117" s="17"/>
      <c r="J117" s="17"/>
      <c r="K117" s="17"/>
      <c r="L117" s="18"/>
      <c r="M117" s="149"/>
      <c r="N117" s="150"/>
      <c r="O117" s="40"/>
      <c r="P117" s="40"/>
      <c r="Q117" s="40"/>
      <c r="R117" s="40"/>
      <c r="S117" s="40"/>
      <c r="T117" s="41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T117" s="3" t="s">
        <v>125</v>
      </c>
      <c r="AU117" s="3" t="s">
        <v>82</v>
      </c>
    </row>
    <row r="118" spans="1:47" s="21" customFormat="1" ht="19.5">
      <c r="A118" s="17"/>
      <c r="B118" s="18"/>
      <c r="C118" s="17"/>
      <c r="D118" s="151" t="s">
        <v>145</v>
      </c>
      <c r="E118" s="17"/>
      <c r="F118" s="152" t="s">
        <v>228</v>
      </c>
      <c r="G118" s="17"/>
      <c r="H118" s="17"/>
      <c r="I118" s="17"/>
      <c r="J118" s="17"/>
      <c r="K118" s="17"/>
      <c r="L118" s="18"/>
      <c r="M118" s="149"/>
      <c r="N118" s="150"/>
      <c r="O118" s="40"/>
      <c r="P118" s="40"/>
      <c r="Q118" s="40"/>
      <c r="R118" s="40"/>
      <c r="S118" s="40"/>
      <c r="T118" s="41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T118" s="3" t="s">
        <v>145</v>
      </c>
      <c r="AU118" s="3" t="s">
        <v>82</v>
      </c>
    </row>
    <row r="119" spans="1:65" s="21" customFormat="1" ht="44.25" customHeight="1">
      <c r="A119" s="17"/>
      <c r="B119" s="18"/>
      <c r="C119" s="134" t="s">
        <v>170</v>
      </c>
      <c r="D119" s="134" t="s">
        <v>118</v>
      </c>
      <c r="E119" s="135" t="s">
        <v>229</v>
      </c>
      <c r="F119" s="136" t="s">
        <v>230</v>
      </c>
      <c r="G119" s="137" t="s">
        <v>150</v>
      </c>
      <c r="H119" s="138">
        <v>135.72</v>
      </c>
      <c r="I119" s="139"/>
      <c r="J119" s="140">
        <f>ROUND(I119*H119,2)</f>
        <v>0</v>
      </c>
      <c r="K119" s="136" t="s">
        <v>122</v>
      </c>
      <c r="L119" s="18"/>
      <c r="M119" s="141" t="s">
        <v>3</v>
      </c>
      <c r="N119" s="142" t="s">
        <v>43</v>
      </c>
      <c r="O119" s="40"/>
      <c r="P119" s="143">
        <f>O119*H119</f>
        <v>0</v>
      </c>
      <c r="Q119" s="143">
        <v>0</v>
      </c>
      <c r="R119" s="143">
        <f>Q119*H119</f>
        <v>0</v>
      </c>
      <c r="S119" s="143">
        <v>0</v>
      </c>
      <c r="T119" s="144">
        <f>S119*H119</f>
        <v>0</v>
      </c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R119" s="145" t="s">
        <v>123</v>
      </c>
      <c r="AT119" s="145" t="s">
        <v>118</v>
      </c>
      <c r="AU119" s="145" t="s">
        <v>82</v>
      </c>
      <c r="AY119" s="3" t="s">
        <v>116</v>
      </c>
      <c r="BE119" s="146">
        <f>IF(N119="základní",J119,0)</f>
        <v>0</v>
      </c>
      <c r="BF119" s="146">
        <f>IF(N119="snížená",J119,0)</f>
        <v>0</v>
      </c>
      <c r="BG119" s="146">
        <f>IF(N119="zákl. přenesená",J119,0)</f>
        <v>0</v>
      </c>
      <c r="BH119" s="146">
        <f>IF(N119="sníž. přenesená",J119,0)</f>
        <v>0</v>
      </c>
      <c r="BI119" s="146">
        <f>IF(N119="nulová",J119,0)</f>
        <v>0</v>
      </c>
      <c r="BJ119" s="3" t="s">
        <v>80</v>
      </c>
      <c r="BK119" s="146">
        <f>ROUND(I119*H119,2)</f>
        <v>0</v>
      </c>
      <c r="BL119" s="3" t="s">
        <v>123</v>
      </c>
      <c r="BM119" s="145" t="s">
        <v>231</v>
      </c>
    </row>
    <row r="120" spans="1:47" s="21" customFormat="1" ht="12">
      <c r="A120" s="17"/>
      <c r="B120" s="18"/>
      <c r="C120" s="17"/>
      <c r="D120" s="147" t="s">
        <v>125</v>
      </c>
      <c r="E120" s="17"/>
      <c r="F120" s="148" t="s">
        <v>232</v>
      </c>
      <c r="G120" s="17"/>
      <c r="H120" s="17"/>
      <c r="I120" s="17"/>
      <c r="J120" s="17"/>
      <c r="K120" s="17"/>
      <c r="L120" s="18"/>
      <c r="M120" s="149"/>
      <c r="N120" s="150"/>
      <c r="O120" s="40"/>
      <c r="P120" s="40"/>
      <c r="Q120" s="40"/>
      <c r="R120" s="40"/>
      <c r="S120" s="40"/>
      <c r="T120" s="41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T120" s="3" t="s">
        <v>125</v>
      </c>
      <c r="AU120" s="3" t="s">
        <v>82</v>
      </c>
    </row>
    <row r="121" spans="1:65" s="21" customFormat="1" ht="24.2" customHeight="1">
      <c r="A121" s="17"/>
      <c r="B121" s="18"/>
      <c r="C121" s="134" t="s">
        <v>233</v>
      </c>
      <c r="D121" s="134" t="s">
        <v>118</v>
      </c>
      <c r="E121" s="135" t="s">
        <v>234</v>
      </c>
      <c r="F121" s="136" t="s">
        <v>235</v>
      </c>
      <c r="G121" s="137" t="s">
        <v>121</v>
      </c>
      <c r="H121" s="138">
        <v>22.5</v>
      </c>
      <c r="I121" s="139"/>
      <c r="J121" s="140">
        <f>ROUND(I121*H121,2)</f>
        <v>0</v>
      </c>
      <c r="K121" s="136" t="s">
        <v>122</v>
      </c>
      <c r="L121" s="18"/>
      <c r="M121" s="141" t="s">
        <v>3</v>
      </c>
      <c r="N121" s="142" t="s">
        <v>43</v>
      </c>
      <c r="O121" s="40"/>
      <c r="P121" s="143">
        <f>O121*H121</f>
        <v>0</v>
      </c>
      <c r="Q121" s="143">
        <v>0</v>
      </c>
      <c r="R121" s="143">
        <f>Q121*H121</f>
        <v>0</v>
      </c>
      <c r="S121" s="143">
        <v>2.4</v>
      </c>
      <c r="T121" s="144">
        <f>S121*H121</f>
        <v>54</v>
      </c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R121" s="145" t="s">
        <v>123</v>
      </c>
      <c r="AT121" s="145" t="s">
        <v>118</v>
      </c>
      <c r="AU121" s="145" t="s">
        <v>82</v>
      </c>
      <c r="AY121" s="3" t="s">
        <v>116</v>
      </c>
      <c r="BE121" s="146">
        <f>IF(N121="základní",J121,0)</f>
        <v>0</v>
      </c>
      <c r="BF121" s="146">
        <f>IF(N121="snížená",J121,0)</f>
        <v>0</v>
      </c>
      <c r="BG121" s="146">
        <f>IF(N121="zákl. přenesená",J121,0)</f>
        <v>0</v>
      </c>
      <c r="BH121" s="146">
        <f>IF(N121="sníž. přenesená",J121,0)</f>
        <v>0</v>
      </c>
      <c r="BI121" s="146">
        <f>IF(N121="nulová",J121,0)</f>
        <v>0</v>
      </c>
      <c r="BJ121" s="3" t="s">
        <v>80</v>
      </c>
      <c r="BK121" s="146">
        <f>ROUND(I121*H121,2)</f>
        <v>0</v>
      </c>
      <c r="BL121" s="3" t="s">
        <v>123</v>
      </c>
      <c r="BM121" s="145" t="s">
        <v>236</v>
      </c>
    </row>
    <row r="122" spans="1:47" s="21" customFormat="1" ht="12">
      <c r="A122" s="17"/>
      <c r="B122" s="18"/>
      <c r="C122" s="17"/>
      <c r="D122" s="147" t="s">
        <v>125</v>
      </c>
      <c r="E122" s="17"/>
      <c r="F122" s="148" t="s">
        <v>237</v>
      </c>
      <c r="G122" s="17"/>
      <c r="H122" s="17"/>
      <c r="I122" s="17"/>
      <c r="J122" s="17"/>
      <c r="K122" s="17"/>
      <c r="L122" s="18"/>
      <c r="M122" s="149"/>
      <c r="N122" s="150"/>
      <c r="O122" s="40"/>
      <c r="P122" s="40"/>
      <c r="Q122" s="40"/>
      <c r="R122" s="40"/>
      <c r="S122" s="40"/>
      <c r="T122" s="41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T122" s="3" t="s">
        <v>125</v>
      </c>
      <c r="AU122" s="3" t="s">
        <v>82</v>
      </c>
    </row>
    <row r="123" spans="1:47" s="21" customFormat="1" ht="19.5">
      <c r="A123" s="17"/>
      <c r="B123" s="18"/>
      <c r="C123" s="17"/>
      <c r="D123" s="151" t="s">
        <v>145</v>
      </c>
      <c r="E123" s="17"/>
      <c r="F123" s="152" t="s">
        <v>238</v>
      </c>
      <c r="G123" s="17"/>
      <c r="H123" s="17"/>
      <c r="I123" s="17"/>
      <c r="J123" s="17"/>
      <c r="K123" s="17"/>
      <c r="L123" s="18"/>
      <c r="M123" s="149"/>
      <c r="N123" s="150"/>
      <c r="O123" s="40"/>
      <c r="P123" s="40"/>
      <c r="Q123" s="40"/>
      <c r="R123" s="40"/>
      <c r="S123" s="40"/>
      <c r="T123" s="41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T123" s="3" t="s">
        <v>145</v>
      </c>
      <c r="AU123" s="3" t="s">
        <v>82</v>
      </c>
    </row>
    <row r="124" spans="1:65" s="21" customFormat="1" ht="24.2" customHeight="1">
      <c r="A124" s="17"/>
      <c r="B124" s="18"/>
      <c r="C124" s="134" t="s">
        <v>239</v>
      </c>
      <c r="D124" s="134" t="s">
        <v>118</v>
      </c>
      <c r="E124" s="135" t="s">
        <v>240</v>
      </c>
      <c r="F124" s="136" t="s">
        <v>241</v>
      </c>
      <c r="G124" s="137" t="s">
        <v>242</v>
      </c>
      <c r="H124" s="138">
        <v>18.6</v>
      </c>
      <c r="I124" s="139"/>
      <c r="J124" s="140">
        <f>ROUND(I124*H124,2)</f>
        <v>0</v>
      </c>
      <c r="K124" s="136" t="s">
        <v>122</v>
      </c>
      <c r="L124" s="18"/>
      <c r="M124" s="141" t="s">
        <v>3</v>
      </c>
      <c r="N124" s="142" t="s">
        <v>43</v>
      </c>
      <c r="O124" s="40"/>
      <c r="P124" s="143">
        <f>O124*H124</f>
        <v>0</v>
      </c>
      <c r="Q124" s="143">
        <v>0</v>
      </c>
      <c r="R124" s="143">
        <f>Q124*H124</f>
        <v>0</v>
      </c>
      <c r="S124" s="143">
        <v>0.037</v>
      </c>
      <c r="T124" s="144">
        <f>S124*H124</f>
        <v>0.6882</v>
      </c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R124" s="145" t="s">
        <v>123</v>
      </c>
      <c r="AT124" s="145" t="s">
        <v>118</v>
      </c>
      <c r="AU124" s="145" t="s">
        <v>82</v>
      </c>
      <c r="AY124" s="3" t="s">
        <v>116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3" t="s">
        <v>80</v>
      </c>
      <c r="BK124" s="146">
        <f>ROUND(I124*H124,2)</f>
        <v>0</v>
      </c>
      <c r="BL124" s="3" t="s">
        <v>123</v>
      </c>
      <c r="BM124" s="145" t="s">
        <v>243</v>
      </c>
    </row>
    <row r="125" spans="1:47" s="21" customFormat="1" ht="12">
      <c r="A125" s="17"/>
      <c r="B125" s="18"/>
      <c r="C125" s="17"/>
      <c r="D125" s="147" t="s">
        <v>125</v>
      </c>
      <c r="E125" s="17"/>
      <c r="F125" s="148" t="s">
        <v>244</v>
      </c>
      <c r="G125" s="17"/>
      <c r="H125" s="17"/>
      <c r="I125" s="17"/>
      <c r="J125" s="17"/>
      <c r="K125" s="17"/>
      <c r="L125" s="18"/>
      <c r="M125" s="149"/>
      <c r="N125" s="150"/>
      <c r="O125" s="40"/>
      <c r="P125" s="40"/>
      <c r="Q125" s="40"/>
      <c r="R125" s="40"/>
      <c r="S125" s="40"/>
      <c r="T125" s="41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T125" s="3" t="s">
        <v>125</v>
      </c>
      <c r="AU125" s="3" t="s">
        <v>82</v>
      </c>
    </row>
    <row r="126" spans="1:47" s="21" customFormat="1" ht="19.5">
      <c r="A126" s="17"/>
      <c r="B126" s="18"/>
      <c r="C126" s="17"/>
      <c r="D126" s="151" t="s">
        <v>145</v>
      </c>
      <c r="E126" s="17"/>
      <c r="F126" s="152" t="s">
        <v>245</v>
      </c>
      <c r="G126" s="17"/>
      <c r="H126" s="17"/>
      <c r="I126" s="17"/>
      <c r="J126" s="17"/>
      <c r="K126" s="17"/>
      <c r="L126" s="18"/>
      <c r="M126" s="149"/>
      <c r="N126" s="150"/>
      <c r="O126" s="40"/>
      <c r="P126" s="40"/>
      <c r="Q126" s="40"/>
      <c r="R126" s="40"/>
      <c r="S126" s="40"/>
      <c r="T126" s="41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T126" s="3" t="s">
        <v>145</v>
      </c>
      <c r="AU126" s="3" t="s">
        <v>82</v>
      </c>
    </row>
    <row r="127" spans="1:65" s="21" customFormat="1" ht="16.5" customHeight="1">
      <c r="A127" s="17"/>
      <c r="B127" s="18"/>
      <c r="C127" s="134" t="s">
        <v>246</v>
      </c>
      <c r="D127" s="134" t="s">
        <v>118</v>
      </c>
      <c r="E127" s="135" t="s">
        <v>247</v>
      </c>
      <c r="F127" s="136" t="s">
        <v>248</v>
      </c>
      <c r="G127" s="137" t="s">
        <v>249</v>
      </c>
      <c r="H127" s="138">
        <v>300</v>
      </c>
      <c r="I127" s="139"/>
      <c r="J127" s="140">
        <f>ROUND(I127*H127,2)</f>
        <v>0</v>
      </c>
      <c r="K127" s="136" t="s">
        <v>3</v>
      </c>
      <c r="L127" s="18"/>
      <c r="M127" s="141" t="s">
        <v>3</v>
      </c>
      <c r="N127" s="142" t="s">
        <v>43</v>
      </c>
      <c r="O127" s="40"/>
      <c r="P127" s="143">
        <f>O127*H127</f>
        <v>0</v>
      </c>
      <c r="Q127" s="143">
        <v>0</v>
      </c>
      <c r="R127" s="143">
        <f>Q127*H127</f>
        <v>0</v>
      </c>
      <c r="S127" s="143">
        <v>0</v>
      </c>
      <c r="T127" s="144">
        <f>S127*H127</f>
        <v>0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R127" s="145" t="s">
        <v>123</v>
      </c>
      <c r="AT127" s="145" t="s">
        <v>118</v>
      </c>
      <c r="AU127" s="145" t="s">
        <v>82</v>
      </c>
      <c r="AY127" s="3" t="s">
        <v>116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3" t="s">
        <v>80</v>
      </c>
      <c r="BK127" s="146">
        <f>ROUND(I127*H127,2)</f>
        <v>0</v>
      </c>
      <c r="BL127" s="3" t="s">
        <v>123</v>
      </c>
      <c r="BM127" s="145" t="s">
        <v>250</v>
      </c>
    </row>
    <row r="128" spans="1:47" s="21" customFormat="1" ht="39">
      <c r="A128" s="17"/>
      <c r="B128" s="18"/>
      <c r="C128" s="17"/>
      <c r="D128" s="151" t="s">
        <v>145</v>
      </c>
      <c r="E128" s="17"/>
      <c r="F128" s="152" t="s">
        <v>251</v>
      </c>
      <c r="G128" s="17"/>
      <c r="H128" s="17"/>
      <c r="I128" s="17"/>
      <c r="J128" s="17"/>
      <c r="K128" s="17"/>
      <c r="L128" s="18"/>
      <c r="M128" s="149"/>
      <c r="N128" s="150"/>
      <c r="O128" s="40"/>
      <c r="P128" s="40"/>
      <c r="Q128" s="40"/>
      <c r="R128" s="40"/>
      <c r="S128" s="40"/>
      <c r="T128" s="41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T128" s="3" t="s">
        <v>145</v>
      </c>
      <c r="AU128" s="3" t="s">
        <v>82</v>
      </c>
    </row>
    <row r="129" spans="1:65" s="21" customFormat="1" ht="16.5" customHeight="1">
      <c r="A129" s="17"/>
      <c r="B129" s="18"/>
      <c r="C129" s="134" t="s">
        <v>252</v>
      </c>
      <c r="D129" s="134" t="s">
        <v>118</v>
      </c>
      <c r="E129" s="135" t="s">
        <v>253</v>
      </c>
      <c r="F129" s="136" t="s">
        <v>254</v>
      </c>
      <c r="G129" s="137" t="s">
        <v>242</v>
      </c>
      <c r="H129" s="138">
        <v>86</v>
      </c>
      <c r="I129" s="139"/>
      <c r="J129" s="140">
        <f>ROUND(I129*H129,2)</f>
        <v>0</v>
      </c>
      <c r="K129" s="136" t="s">
        <v>3</v>
      </c>
      <c r="L129" s="18"/>
      <c r="M129" s="141" t="s">
        <v>3</v>
      </c>
      <c r="N129" s="142" t="s">
        <v>43</v>
      </c>
      <c r="O129" s="40"/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R129" s="145" t="s">
        <v>123</v>
      </c>
      <c r="AT129" s="145" t="s">
        <v>118</v>
      </c>
      <c r="AU129" s="145" t="s">
        <v>82</v>
      </c>
      <c r="AY129" s="3" t="s">
        <v>116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3" t="s">
        <v>80</v>
      </c>
      <c r="BK129" s="146">
        <f>ROUND(I129*H129,2)</f>
        <v>0</v>
      </c>
      <c r="BL129" s="3" t="s">
        <v>123</v>
      </c>
      <c r="BM129" s="145" t="s">
        <v>255</v>
      </c>
    </row>
    <row r="130" spans="1:47" s="21" customFormat="1" ht="48.75">
      <c r="A130" s="17"/>
      <c r="B130" s="18"/>
      <c r="C130" s="17"/>
      <c r="D130" s="151" t="s">
        <v>145</v>
      </c>
      <c r="E130" s="17"/>
      <c r="F130" s="152" t="s">
        <v>256</v>
      </c>
      <c r="G130" s="17"/>
      <c r="H130" s="17"/>
      <c r="I130" s="17"/>
      <c r="J130" s="17"/>
      <c r="K130" s="17"/>
      <c r="L130" s="18"/>
      <c r="M130" s="149"/>
      <c r="N130" s="150"/>
      <c r="O130" s="40"/>
      <c r="P130" s="40"/>
      <c r="Q130" s="40"/>
      <c r="R130" s="40"/>
      <c r="S130" s="40"/>
      <c r="T130" s="41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T130" s="3" t="s">
        <v>145</v>
      </c>
      <c r="AU130" s="3" t="s">
        <v>82</v>
      </c>
    </row>
    <row r="131" spans="2:63" s="121" customFormat="1" ht="22.9" customHeight="1">
      <c r="B131" s="122"/>
      <c r="D131" s="123" t="s">
        <v>71</v>
      </c>
      <c r="E131" s="132" t="s">
        <v>257</v>
      </c>
      <c r="F131" s="132" t="s">
        <v>258</v>
      </c>
      <c r="J131" s="133">
        <f>BK131</f>
        <v>0</v>
      </c>
      <c r="L131" s="122"/>
      <c r="M131" s="126"/>
      <c r="N131" s="127"/>
      <c r="O131" s="127"/>
      <c r="P131" s="128">
        <f>SUM(P132:P139)</f>
        <v>0</v>
      </c>
      <c r="Q131" s="127"/>
      <c r="R131" s="128">
        <f>SUM(R132:R139)</f>
        <v>0</v>
      </c>
      <c r="S131" s="127"/>
      <c r="T131" s="129">
        <f>SUM(T132:T139)</f>
        <v>0</v>
      </c>
      <c r="AR131" s="123" t="s">
        <v>80</v>
      </c>
      <c r="AT131" s="130" t="s">
        <v>71</v>
      </c>
      <c r="AU131" s="130" t="s">
        <v>80</v>
      </c>
      <c r="AY131" s="123" t="s">
        <v>116</v>
      </c>
      <c r="BK131" s="131">
        <f>SUM(BK132:BK139)</f>
        <v>0</v>
      </c>
    </row>
    <row r="132" spans="1:65" s="21" customFormat="1" ht="33" customHeight="1">
      <c r="A132" s="17"/>
      <c r="B132" s="18"/>
      <c r="C132" s="134" t="s">
        <v>9</v>
      </c>
      <c r="D132" s="134" t="s">
        <v>118</v>
      </c>
      <c r="E132" s="135" t="s">
        <v>259</v>
      </c>
      <c r="F132" s="136" t="s">
        <v>260</v>
      </c>
      <c r="G132" s="137" t="s">
        <v>261</v>
      </c>
      <c r="H132" s="138">
        <v>54.688</v>
      </c>
      <c r="I132" s="139"/>
      <c r="J132" s="140">
        <f>ROUND(I132*H132,2)</f>
        <v>0</v>
      </c>
      <c r="K132" s="136" t="s">
        <v>122</v>
      </c>
      <c r="L132" s="18"/>
      <c r="M132" s="141" t="s">
        <v>3</v>
      </c>
      <c r="N132" s="142" t="s">
        <v>43</v>
      </c>
      <c r="O132" s="40"/>
      <c r="P132" s="143">
        <f>O132*H132</f>
        <v>0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R132" s="145" t="s">
        <v>123</v>
      </c>
      <c r="AT132" s="145" t="s">
        <v>118</v>
      </c>
      <c r="AU132" s="145" t="s">
        <v>82</v>
      </c>
      <c r="AY132" s="3" t="s">
        <v>116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3" t="s">
        <v>80</v>
      </c>
      <c r="BK132" s="146">
        <f>ROUND(I132*H132,2)</f>
        <v>0</v>
      </c>
      <c r="BL132" s="3" t="s">
        <v>123</v>
      </c>
      <c r="BM132" s="145" t="s">
        <v>262</v>
      </c>
    </row>
    <row r="133" spans="1:47" s="21" customFormat="1" ht="12">
      <c r="A133" s="17"/>
      <c r="B133" s="18"/>
      <c r="C133" s="17"/>
      <c r="D133" s="147" t="s">
        <v>125</v>
      </c>
      <c r="E133" s="17"/>
      <c r="F133" s="148" t="s">
        <v>263</v>
      </c>
      <c r="G133" s="17"/>
      <c r="H133" s="17"/>
      <c r="I133" s="17"/>
      <c r="J133" s="17"/>
      <c r="K133" s="17"/>
      <c r="L133" s="18"/>
      <c r="M133" s="149"/>
      <c r="N133" s="150"/>
      <c r="O133" s="40"/>
      <c r="P133" s="40"/>
      <c r="Q133" s="40"/>
      <c r="R133" s="40"/>
      <c r="S133" s="40"/>
      <c r="T133" s="41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T133" s="3" t="s">
        <v>125</v>
      </c>
      <c r="AU133" s="3" t="s">
        <v>82</v>
      </c>
    </row>
    <row r="134" spans="1:47" s="21" customFormat="1" ht="19.5">
      <c r="A134" s="17"/>
      <c r="B134" s="18"/>
      <c r="C134" s="17"/>
      <c r="D134" s="151" t="s">
        <v>145</v>
      </c>
      <c r="E134" s="17"/>
      <c r="F134" s="152" t="s">
        <v>264</v>
      </c>
      <c r="G134" s="17"/>
      <c r="H134" s="17"/>
      <c r="I134" s="17"/>
      <c r="J134" s="17"/>
      <c r="K134" s="17"/>
      <c r="L134" s="18"/>
      <c r="M134" s="149"/>
      <c r="N134" s="150"/>
      <c r="O134" s="40"/>
      <c r="P134" s="40"/>
      <c r="Q134" s="40"/>
      <c r="R134" s="40"/>
      <c r="S134" s="40"/>
      <c r="T134" s="41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T134" s="3" t="s">
        <v>145</v>
      </c>
      <c r="AU134" s="3" t="s">
        <v>82</v>
      </c>
    </row>
    <row r="135" spans="1:65" s="21" customFormat="1" ht="37.9" customHeight="1">
      <c r="A135" s="17"/>
      <c r="B135" s="18"/>
      <c r="C135" s="134" t="s">
        <v>265</v>
      </c>
      <c r="D135" s="134" t="s">
        <v>118</v>
      </c>
      <c r="E135" s="135" t="s">
        <v>266</v>
      </c>
      <c r="F135" s="136" t="s">
        <v>267</v>
      </c>
      <c r="G135" s="137" t="s">
        <v>261</v>
      </c>
      <c r="H135" s="138">
        <v>710.944</v>
      </c>
      <c r="I135" s="139"/>
      <c r="J135" s="140">
        <f>ROUND(I135*H135,2)</f>
        <v>0</v>
      </c>
      <c r="K135" s="136" t="s">
        <v>122</v>
      </c>
      <c r="L135" s="18"/>
      <c r="M135" s="141" t="s">
        <v>3</v>
      </c>
      <c r="N135" s="142" t="s">
        <v>43</v>
      </c>
      <c r="O135" s="40"/>
      <c r="P135" s="143">
        <f>O135*H135</f>
        <v>0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45" t="s">
        <v>123</v>
      </c>
      <c r="AT135" s="145" t="s">
        <v>118</v>
      </c>
      <c r="AU135" s="145" t="s">
        <v>82</v>
      </c>
      <c r="AY135" s="3" t="s">
        <v>116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3" t="s">
        <v>80</v>
      </c>
      <c r="BK135" s="146">
        <f>ROUND(I135*H135,2)</f>
        <v>0</v>
      </c>
      <c r="BL135" s="3" t="s">
        <v>123</v>
      </c>
      <c r="BM135" s="145" t="s">
        <v>268</v>
      </c>
    </row>
    <row r="136" spans="1:47" s="21" customFormat="1" ht="12">
      <c r="A136" s="17"/>
      <c r="B136" s="18"/>
      <c r="C136" s="17"/>
      <c r="D136" s="147" t="s">
        <v>125</v>
      </c>
      <c r="E136" s="17"/>
      <c r="F136" s="148" t="s">
        <v>269</v>
      </c>
      <c r="G136" s="17"/>
      <c r="H136" s="17"/>
      <c r="I136" s="17"/>
      <c r="J136" s="17"/>
      <c r="K136" s="17"/>
      <c r="L136" s="18"/>
      <c r="M136" s="149"/>
      <c r="N136" s="150"/>
      <c r="O136" s="40"/>
      <c r="P136" s="40"/>
      <c r="Q136" s="40"/>
      <c r="R136" s="40"/>
      <c r="S136" s="40"/>
      <c r="T136" s="41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T136" s="3" t="s">
        <v>125</v>
      </c>
      <c r="AU136" s="3" t="s">
        <v>82</v>
      </c>
    </row>
    <row r="137" spans="1:47" s="21" customFormat="1" ht="29.25">
      <c r="A137" s="17"/>
      <c r="B137" s="18"/>
      <c r="C137" s="17"/>
      <c r="D137" s="151" t="s">
        <v>145</v>
      </c>
      <c r="E137" s="17"/>
      <c r="F137" s="152" t="s">
        <v>270</v>
      </c>
      <c r="G137" s="17"/>
      <c r="H137" s="17"/>
      <c r="I137" s="17"/>
      <c r="J137" s="17"/>
      <c r="K137" s="17"/>
      <c r="L137" s="18"/>
      <c r="M137" s="149"/>
      <c r="N137" s="150"/>
      <c r="O137" s="40"/>
      <c r="P137" s="40"/>
      <c r="Q137" s="40"/>
      <c r="R137" s="40"/>
      <c r="S137" s="40"/>
      <c r="T137" s="41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T137" s="3" t="s">
        <v>145</v>
      </c>
      <c r="AU137" s="3" t="s">
        <v>82</v>
      </c>
    </row>
    <row r="138" spans="1:65" s="21" customFormat="1" ht="16.5" customHeight="1">
      <c r="A138" s="17"/>
      <c r="B138" s="18"/>
      <c r="C138" s="134" t="s">
        <v>271</v>
      </c>
      <c r="D138" s="134" t="s">
        <v>118</v>
      </c>
      <c r="E138" s="135" t="s">
        <v>272</v>
      </c>
      <c r="F138" s="136" t="s">
        <v>273</v>
      </c>
      <c r="G138" s="137" t="s">
        <v>261</v>
      </c>
      <c r="H138" s="138">
        <v>54.688</v>
      </c>
      <c r="I138" s="139"/>
      <c r="J138" s="140">
        <f>ROUND(I138*H138,2)</f>
        <v>0</v>
      </c>
      <c r="K138" s="136" t="s">
        <v>3</v>
      </c>
      <c r="L138" s="18"/>
      <c r="M138" s="141" t="s">
        <v>3</v>
      </c>
      <c r="N138" s="142" t="s">
        <v>43</v>
      </c>
      <c r="O138" s="40"/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145" t="s">
        <v>123</v>
      </c>
      <c r="AT138" s="145" t="s">
        <v>118</v>
      </c>
      <c r="AU138" s="145" t="s">
        <v>82</v>
      </c>
      <c r="AY138" s="3" t="s">
        <v>116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3" t="s">
        <v>80</v>
      </c>
      <c r="BK138" s="146">
        <f>ROUND(I138*H138,2)</f>
        <v>0</v>
      </c>
      <c r="BL138" s="3" t="s">
        <v>123</v>
      </c>
      <c r="BM138" s="145" t="s">
        <v>274</v>
      </c>
    </row>
    <row r="139" spans="1:47" s="21" customFormat="1" ht="19.5">
      <c r="A139" s="17"/>
      <c r="B139" s="18"/>
      <c r="C139" s="17"/>
      <c r="D139" s="151" t="s">
        <v>145</v>
      </c>
      <c r="E139" s="17"/>
      <c r="F139" s="152" t="s">
        <v>275</v>
      </c>
      <c r="G139" s="17"/>
      <c r="H139" s="17"/>
      <c r="I139" s="17"/>
      <c r="J139" s="17"/>
      <c r="K139" s="17"/>
      <c r="L139" s="18"/>
      <c r="M139" s="149"/>
      <c r="N139" s="150"/>
      <c r="O139" s="40"/>
      <c r="P139" s="40"/>
      <c r="Q139" s="40"/>
      <c r="R139" s="40"/>
      <c r="S139" s="40"/>
      <c r="T139" s="41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T139" s="3" t="s">
        <v>145</v>
      </c>
      <c r="AU139" s="3" t="s">
        <v>82</v>
      </c>
    </row>
    <row r="140" spans="2:63" s="121" customFormat="1" ht="22.9" customHeight="1">
      <c r="B140" s="122"/>
      <c r="D140" s="123" t="s">
        <v>71</v>
      </c>
      <c r="E140" s="132" t="s">
        <v>276</v>
      </c>
      <c r="F140" s="132" t="s">
        <v>277</v>
      </c>
      <c r="J140" s="133">
        <f>BK140</f>
        <v>0</v>
      </c>
      <c r="L140" s="122"/>
      <c r="M140" s="126"/>
      <c r="N140" s="127"/>
      <c r="O140" s="127"/>
      <c r="P140" s="128">
        <f>SUM(P141:P142)</f>
        <v>0</v>
      </c>
      <c r="Q140" s="127"/>
      <c r="R140" s="128">
        <f>SUM(R141:R142)</f>
        <v>0</v>
      </c>
      <c r="S140" s="127"/>
      <c r="T140" s="129">
        <f>SUM(T141:T142)</f>
        <v>0</v>
      </c>
      <c r="AR140" s="123" t="s">
        <v>80</v>
      </c>
      <c r="AT140" s="130" t="s">
        <v>71</v>
      </c>
      <c r="AU140" s="130" t="s">
        <v>80</v>
      </c>
      <c r="AY140" s="123" t="s">
        <v>116</v>
      </c>
      <c r="BK140" s="131">
        <f>SUM(BK141:BK142)</f>
        <v>0</v>
      </c>
    </row>
    <row r="141" spans="1:65" s="21" customFormat="1" ht="24.2" customHeight="1">
      <c r="A141" s="17"/>
      <c r="B141" s="18"/>
      <c r="C141" s="134" t="s">
        <v>278</v>
      </c>
      <c r="D141" s="134" t="s">
        <v>118</v>
      </c>
      <c r="E141" s="135" t="s">
        <v>279</v>
      </c>
      <c r="F141" s="136" t="s">
        <v>280</v>
      </c>
      <c r="G141" s="137" t="s">
        <v>261</v>
      </c>
      <c r="H141" s="138">
        <v>320.695</v>
      </c>
      <c r="I141" s="139"/>
      <c r="J141" s="140">
        <f>ROUND(I141*H141,2)</f>
        <v>0</v>
      </c>
      <c r="K141" s="136" t="s">
        <v>122</v>
      </c>
      <c r="L141" s="18"/>
      <c r="M141" s="141" t="s">
        <v>3</v>
      </c>
      <c r="N141" s="142" t="s">
        <v>43</v>
      </c>
      <c r="O141" s="40"/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45" t="s">
        <v>123</v>
      </c>
      <c r="AT141" s="145" t="s">
        <v>118</v>
      </c>
      <c r="AU141" s="145" t="s">
        <v>82</v>
      </c>
      <c r="AY141" s="3" t="s">
        <v>116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3" t="s">
        <v>80</v>
      </c>
      <c r="BK141" s="146">
        <f>ROUND(I141*H141,2)</f>
        <v>0</v>
      </c>
      <c r="BL141" s="3" t="s">
        <v>123</v>
      </c>
      <c r="BM141" s="145" t="s">
        <v>281</v>
      </c>
    </row>
    <row r="142" spans="1:47" s="21" customFormat="1" ht="12">
      <c r="A142" s="17"/>
      <c r="B142" s="18"/>
      <c r="C142" s="17"/>
      <c r="D142" s="147" t="s">
        <v>125</v>
      </c>
      <c r="E142" s="17"/>
      <c r="F142" s="148" t="s">
        <v>282</v>
      </c>
      <c r="G142" s="17"/>
      <c r="H142" s="17"/>
      <c r="I142" s="17"/>
      <c r="J142" s="17"/>
      <c r="K142" s="17"/>
      <c r="L142" s="18"/>
      <c r="M142" s="153"/>
      <c r="N142" s="154"/>
      <c r="O142" s="155"/>
      <c r="P142" s="155"/>
      <c r="Q142" s="155"/>
      <c r="R142" s="155"/>
      <c r="S142" s="155"/>
      <c r="T142" s="156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T142" s="3" t="s">
        <v>125</v>
      </c>
      <c r="AU142" s="3" t="s">
        <v>82</v>
      </c>
    </row>
    <row r="143" spans="1:31" s="21" customFormat="1" ht="6.95" customHeight="1">
      <c r="A143" s="17"/>
      <c r="B143" s="28"/>
      <c r="C143" s="29"/>
      <c r="D143" s="29"/>
      <c r="E143" s="29"/>
      <c r="F143" s="29"/>
      <c r="G143" s="29"/>
      <c r="H143" s="29"/>
      <c r="I143" s="29"/>
      <c r="J143" s="29"/>
      <c r="K143" s="29"/>
      <c r="L143" s="18"/>
      <c r="M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</sheetData>
  <sheetProtection algorithmName="SHA-512" hashValue="+lWUwQuJKmBIqElLH03aDDQ0L4eTgWgNNv4T8axEL8gUqeVUnfuDzvf+CdSPgnAEcfgto6n1FFxfeAW4YBE1Dg==" saltValue="2LSaKPT7kvcWzTnyItY8Zw==" spinCount="100000" sheet="1" objects="1" scenarios="1"/>
  <protectedRanges>
    <protectedRange sqref="J12 E18 J17 J18 I90 I93 I96 I99 I103 I106 I110 I113 I116 I119 I121 I124 I127 I129 I132 I135 I138 I141" name="Oblast1"/>
  </protectedRanges>
  <autoFilter ref="C86:K14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2/122251104"/>
    <hyperlink ref="F94" r:id="rId2" display="https://podminky.urs.cz/item/CS_URS_2021_02/174151101"/>
    <hyperlink ref="F100" r:id="rId3" display="https://podminky.urs.cz/item/CS_URS_2021_02/273321611"/>
    <hyperlink ref="F104" r:id="rId4" display="https://podminky.urs.cz/item/CS_URS_2021_02/321213113"/>
    <hyperlink ref="F107" r:id="rId5" display="https://podminky.urs.cz/item/CS_URS_2021_02/321213235"/>
    <hyperlink ref="F114" r:id="rId6" display="https://podminky.urs.cz/item/CS_URS_2021_02/941111111"/>
    <hyperlink ref="F117" r:id="rId7" display="https://podminky.urs.cz/item/CS_URS_2021_02/941111211"/>
    <hyperlink ref="F120" r:id="rId8" display="https://podminky.urs.cz/item/CS_URS_2021_02/941111811"/>
    <hyperlink ref="F122" r:id="rId9" display="https://podminky.urs.cz/item/CS_URS_2021_02/962052211"/>
    <hyperlink ref="F125" r:id="rId10" display="https://podminky.urs.cz/item/CS_URS_2021_02/976071111"/>
    <hyperlink ref="F133" r:id="rId11" display="https://podminky.urs.cz/item/CS_URS_2021_02/997006512"/>
    <hyperlink ref="F136" r:id="rId12" display="https://podminky.urs.cz/item/CS_URS_2021_02/997006519"/>
    <hyperlink ref="F142" r:id="rId13" display="https://podminky.urs.cz/item/CS_URS_2021_02/99832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>
      <selection activeCell="I93" sqref="I93"/>
    </sheetView>
  </sheetViews>
  <sheetFormatPr defaultColWidth="9.140625" defaultRowHeight="12"/>
  <cols>
    <col min="1" max="1" width="8.28125" style="2" customWidth="1"/>
    <col min="2" max="2" width="1.1484375" style="2" customWidth="1"/>
    <col min="3" max="3" width="4.140625" style="2" customWidth="1"/>
    <col min="4" max="4" width="4.28125" style="2" customWidth="1"/>
    <col min="5" max="5" width="17.140625" style="2" customWidth="1"/>
    <col min="6" max="6" width="50.8515625" style="2" customWidth="1"/>
    <col min="7" max="7" width="7.421875" style="2" customWidth="1"/>
    <col min="8" max="8" width="14.00390625" style="2" customWidth="1"/>
    <col min="9" max="9" width="15.8515625" style="2" customWidth="1"/>
    <col min="10" max="11" width="22.28125" style="2" customWidth="1"/>
    <col min="12" max="12" width="9.28125" style="2" customWidth="1"/>
    <col min="13" max="13" width="10.8515625" style="2" hidden="1" customWidth="1"/>
    <col min="14" max="14" width="9.28125" style="2" hidden="1" customWidth="1"/>
    <col min="15" max="20" width="14.140625" style="2" hidden="1" customWidth="1"/>
    <col min="21" max="21" width="16.28125" style="2" hidden="1" customWidth="1"/>
    <col min="22" max="22" width="12.28125" style="2" customWidth="1"/>
    <col min="23" max="23" width="16.28125" style="2" customWidth="1"/>
    <col min="24" max="24" width="12.28125" style="2" customWidth="1"/>
    <col min="25" max="25" width="15.00390625" style="2" customWidth="1"/>
    <col min="26" max="26" width="11.00390625" style="2" customWidth="1"/>
    <col min="27" max="27" width="15.00390625" style="2" customWidth="1"/>
    <col min="28" max="28" width="16.28125" style="2" customWidth="1"/>
    <col min="29" max="29" width="11.00390625" style="2" customWidth="1"/>
    <col min="30" max="30" width="15.00390625" style="2" customWidth="1"/>
    <col min="31" max="31" width="16.28125" style="2" customWidth="1"/>
    <col min="32" max="43" width="9.28125" style="2" customWidth="1"/>
    <col min="44" max="65" width="9.28125" style="2" hidden="1" customWidth="1"/>
    <col min="66" max="16384" width="9.28125" style="2" customWidth="1"/>
  </cols>
  <sheetData>
    <row r="1" ht="12"/>
    <row r="2" spans="12:46" ht="36.95" customHeight="1">
      <c r="L2" s="196" t="s">
        <v>6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3" t="s">
        <v>88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82</v>
      </c>
    </row>
    <row r="4" spans="2:46" ht="24.95" customHeight="1">
      <c r="B4" s="6"/>
      <c r="D4" s="7" t="s">
        <v>92</v>
      </c>
      <c r="L4" s="6"/>
      <c r="M4" s="77" t="s">
        <v>11</v>
      </c>
      <c r="AT4" s="3" t="s">
        <v>4</v>
      </c>
    </row>
    <row r="5" spans="2:12" ht="6.95" customHeight="1">
      <c r="B5" s="6"/>
      <c r="L5" s="6"/>
    </row>
    <row r="6" spans="2:12" ht="12" customHeight="1">
      <c r="B6" s="6"/>
      <c r="D6" s="12" t="s">
        <v>17</v>
      </c>
      <c r="L6" s="6"/>
    </row>
    <row r="7" spans="2:12" ht="16.5" customHeight="1">
      <c r="B7" s="6"/>
      <c r="E7" s="211" t="str">
        <f>'Rekapitulace stavby'!K6</f>
        <v>REVITALIZACE  NÁVESNÍHO  RYBNÍKA,  K.Ú.  BUDÍKOVICE</v>
      </c>
      <c r="F7" s="212"/>
      <c r="G7" s="212"/>
      <c r="H7" s="212"/>
      <c r="L7" s="6"/>
    </row>
    <row r="8" spans="1:31" s="21" customFormat="1" ht="12" customHeight="1">
      <c r="A8" s="17"/>
      <c r="B8" s="18"/>
      <c r="C8" s="17"/>
      <c r="D8" s="12" t="s">
        <v>93</v>
      </c>
      <c r="E8" s="17"/>
      <c r="F8" s="17"/>
      <c r="G8" s="17"/>
      <c r="H8" s="17"/>
      <c r="I8" s="17"/>
      <c r="J8" s="17"/>
      <c r="K8" s="17"/>
      <c r="L8" s="7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21" customFormat="1" ht="16.5" customHeight="1">
      <c r="A9" s="17"/>
      <c r="B9" s="18"/>
      <c r="C9" s="17"/>
      <c r="D9" s="17"/>
      <c r="E9" s="190" t="s">
        <v>283</v>
      </c>
      <c r="F9" s="210"/>
      <c r="G9" s="210"/>
      <c r="H9" s="210"/>
      <c r="I9" s="17"/>
      <c r="J9" s="17"/>
      <c r="K9" s="17"/>
      <c r="L9" s="7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21" customFormat="1" ht="1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7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21" customFormat="1" ht="12" customHeight="1">
      <c r="A11" s="17"/>
      <c r="B11" s="18"/>
      <c r="C11" s="17"/>
      <c r="D11" s="12" t="s">
        <v>19</v>
      </c>
      <c r="E11" s="17"/>
      <c r="F11" s="13" t="s">
        <v>3</v>
      </c>
      <c r="G11" s="17"/>
      <c r="H11" s="17"/>
      <c r="I11" s="12" t="s">
        <v>20</v>
      </c>
      <c r="J11" s="13" t="s">
        <v>3</v>
      </c>
      <c r="K11" s="17"/>
      <c r="L11" s="7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21" customFormat="1" ht="12" customHeight="1">
      <c r="A12" s="17"/>
      <c r="B12" s="18"/>
      <c r="C12" s="17"/>
      <c r="D12" s="12" t="s">
        <v>21</v>
      </c>
      <c r="E12" s="17"/>
      <c r="F12" s="13" t="s">
        <v>22</v>
      </c>
      <c r="G12" s="17"/>
      <c r="H12" s="17"/>
      <c r="I12" s="12" t="s">
        <v>23</v>
      </c>
      <c r="J12" s="157" t="str">
        <f>'Rekapitulace stavby'!AN8</f>
        <v>Vyplň údaj</v>
      </c>
      <c r="K12" s="17"/>
      <c r="L12" s="7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21" customFormat="1" ht="10.9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7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21" customFormat="1" ht="12" customHeight="1">
      <c r="A14" s="17"/>
      <c r="B14" s="18"/>
      <c r="C14" s="17"/>
      <c r="D14" s="12" t="s">
        <v>24</v>
      </c>
      <c r="E14" s="17"/>
      <c r="F14" s="17"/>
      <c r="G14" s="17"/>
      <c r="H14" s="17"/>
      <c r="I14" s="12" t="s">
        <v>25</v>
      </c>
      <c r="J14" s="13" t="s">
        <v>26</v>
      </c>
      <c r="K14" s="17"/>
      <c r="L14" s="7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21" customFormat="1" ht="18" customHeight="1">
      <c r="A15" s="17"/>
      <c r="B15" s="18"/>
      <c r="C15" s="17"/>
      <c r="D15" s="17"/>
      <c r="E15" s="13" t="s">
        <v>27</v>
      </c>
      <c r="F15" s="17"/>
      <c r="G15" s="17"/>
      <c r="H15" s="17"/>
      <c r="I15" s="12" t="s">
        <v>28</v>
      </c>
      <c r="J15" s="13" t="s">
        <v>3</v>
      </c>
      <c r="K15" s="17"/>
      <c r="L15" s="7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21" customFormat="1" ht="6.95" customHeight="1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7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1" customFormat="1" ht="12" customHeight="1">
      <c r="A17" s="17"/>
      <c r="B17" s="18"/>
      <c r="C17" s="17"/>
      <c r="D17" s="12" t="s">
        <v>29</v>
      </c>
      <c r="E17" s="17"/>
      <c r="F17" s="17"/>
      <c r="G17" s="17"/>
      <c r="H17" s="17"/>
      <c r="I17" s="12" t="s">
        <v>25</v>
      </c>
      <c r="J17" s="14" t="str">
        <f>'Rekapitulace stavby'!AN13</f>
        <v>Vyplň údaj</v>
      </c>
      <c r="K17" s="17"/>
      <c r="L17" s="7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1" customFormat="1" ht="18" customHeight="1">
      <c r="A18" s="17"/>
      <c r="B18" s="18"/>
      <c r="C18" s="17"/>
      <c r="D18" s="17"/>
      <c r="E18" s="213" t="str">
        <f>'Rekapitulace stavby'!E14</f>
        <v>Vyplň údaj</v>
      </c>
      <c r="F18" s="205"/>
      <c r="G18" s="205"/>
      <c r="H18" s="205"/>
      <c r="I18" s="12" t="s">
        <v>28</v>
      </c>
      <c r="J18" s="14" t="str">
        <f>'Rekapitulace stavby'!AN14</f>
        <v>Vyplň údaj</v>
      </c>
      <c r="K18" s="17"/>
      <c r="L18" s="7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1" customFormat="1" ht="6.95" customHeight="1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7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1" customFormat="1" ht="12" customHeight="1">
      <c r="A20" s="17"/>
      <c r="B20" s="18"/>
      <c r="C20" s="17"/>
      <c r="D20" s="12" t="s">
        <v>31</v>
      </c>
      <c r="E20" s="17"/>
      <c r="F20" s="17"/>
      <c r="G20" s="17"/>
      <c r="H20" s="17"/>
      <c r="I20" s="12" t="s">
        <v>25</v>
      </c>
      <c r="J20" s="13" t="s">
        <v>32</v>
      </c>
      <c r="K20" s="17"/>
      <c r="L20" s="7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1" customFormat="1" ht="18" customHeight="1">
      <c r="A21" s="17"/>
      <c r="B21" s="18"/>
      <c r="C21" s="17"/>
      <c r="D21" s="17"/>
      <c r="E21" s="13" t="s">
        <v>33</v>
      </c>
      <c r="F21" s="17"/>
      <c r="G21" s="17"/>
      <c r="H21" s="17"/>
      <c r="I21" s="12" t="s">
        <v>28</v>
      </c>
      <c r="J21" s="13" t="s">
        <v>3</v>
      </c>
      <c r="K21" s="17"/>
      <c r="L21" s="7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1" customFormat="1" ht="6.95" customHeight="1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7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1" customFormat="1" ht="12" customHeight="1">
      <c r="A23" s="17"/>
      <c r="B23" s="18"/>
      <c r="C23" s="17"/>
      <c r="D23" s="12" t="s">
        <v>35</v>
      </c>
      <c r="E23" s="17"/>
      <c r="F23" s="17"/>
      <c r="G23" s="17"/>
      <c r="H23" s="17"/>
      <c r="I23" s="12" t="s">
        <v>25</v>
      </c>
      <c r="J23" s="13" t="s">
        <v>32</v>
      </c>
      <c r="K23" s="17"/>
      <c r="L23" s="7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1" customFormat="1" ht="18" customHeight="1">
      <c r="A24" s="17"/>
      <c r="B24" s="18"/>
      <c r="C24" s="17"/>
      <c r="D24" s="17"/>
      <c r="E24" s="13" t="s">
        <v>33</v>
      </c>
      <c r="F24" s="17"/>
      <c r="G24" s="17"/>
      <c r="H24" s="17"/>
      <c r="I24" s="12" t="s">
        <v>28</v>
      </c>
      <c r="J24" s="13" t="s">
        <v>3</v>
      </c>
      <c r="K24" s="17"/>
      <c r="L24" s="7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1" customFormat="1" ht="6.95" customHeight="1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7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1" customFormat="1" ht="12" customHeight="1">
      <c r="A26" s="17"/>
      <c r="B26" s="18"/>
      <c r="C26" s="17"/>
      <c r="D26" s="12" t="s">
        <v>36</v>
      </c>
      <c r="E26" s="17"/>
      <c r="F26" s="17"/>
      <c r="G26" s="17"/>
      <c r="H26" s="17"/>
      <c r="I26" s="17"/>
      <c r="J26" s="17"/>
      <c r="K26" s="17"/>
      <c r="L26" s="7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83" customFormat="1" ht="16.5" customHeight="1">
      <c r="A27" s="80"/>
      <c r="B27" s="81"/>
      <c r="C27" s="80"/>
      <c r="D27" s="80"/>
      <c r="E27" s="209" t="s">
        <v>3</v>
      </c>
      <c r="F27" s="209"/>
      <c r="G27" s="209"/>
      <c r="H27" s="209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21" customFormat="1" ht="6.95" customHeight="1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7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1" customFormat="1" ht="6.95" customHeight="1">
      <c r="A29" s="17"/>
      <c r="B29" s="18"/>
      <c r="C29" s="17"/>
      <c r="D29" s="48"/>
      <c r="E29" s="48"/>
      <c r="F29" s="48"/>
      <c r="G29" s="48"/>
      <c r="H29" s="48"/>
      <c r="I29" s="48"/>
      <c r="J29" s="48"/>
      <c r="K29" s="48"/>
      <c r="L29" s="7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1" customFormat="1" ht="25.35" customHeight="1">
      <c r="A30" s="17"/>
      <c r="B30" s="18"/>
      <c r="C30" s="17"/>
      <c r="D30" s="84" t="s">
        <v>38</v>
      </c>
      <c r="E30" s="17"/>
      <c r="F30" s="17"/>
      <c r="G30" s="17"/>
      <c r="H30" s="17"/>
      <c r="I30" s="17"/>
      <c r="J30" s="85">
        <f>ROUND(J90,2)</f>
        <v>0</v>
      </c>
      <c r="K30" s="17"/>
      <c r="L30" s="7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1" customFormat="1" ht="6.95" customHeight="1">
      <c r="A31" s="17"/>
      <c r="B31" s="18"/>
      <c r="C31" s="17"/>
      <c r="D31" s="48"/>
      <c r="E31" s="48"/>
      <c r="F31" s="48"/>
      <c r="G31" s="48"/>
      <c r="H31" s="48"/>
      <c r="I31" s="48"/>
      <c r="J31" s="48"/>
      <c r="K31" s="48"/>
      <c r="L31" s="7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1" customFormat="1" ht="14.45" customHeight="1">
      <c r="A32" s="17"/>
      <c r="B32" s="18"/>
      <c r="C32" s="17"/>
      <c r="D32" s="17"/>
      <c r="E32" s="17"/>
      <c r="F32" s="86" t="s">
        <v>40</v>
      </c>
      <c r="G32" s="17"/>
      <c r="H32" s="17"/>
      <c r="I32" s="86" t="s">
        <v>39</v>
      </c>
      <c r="J32" s="86" t="s">
        <v>41</v>
      </c>
      <c r="K32" s="17"/>
      <c r="L32" s="7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1" customFormat="1" ht="14.45" customHeight="1">
      <c r="A33" s="17"/>
      <c r="B33" s="18"/>
      <c r="C33" s="17"/>
      <c r="D33" s="87" t="s">
        <v>42</v>
      </c>
      <c r="E33" s="12" t="s">
        <v>43</v>
      </c>
      <c r="F33" s="88">
        <f>ROUND((SUM(BE90:BE174)),2)</f>
        <v>0</v>
      </c>
      <c r="G33" s="17"/>
      <c r="H33" s="17"/>
      <c r="I33" s="89">
        <v>0.21</v>
      </c>
      <c r="J33" s="88">
        <f>ROUND(((SUM(BE90:BE174))*I33),2)</f>
        <v>0</v>
      </c>
      <c r="K33" s="17"/>
      <c r="L33" s="7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1" customFormat="1" ht="14.45" customHeight="1">
      <c r="A34" s="17"/>
      <c r="B34" s="18"/>
      <c r="C34" s="17"/>
      <c r="D34" s="17"/>
      <c r="E34" s="12" t="s">
        <v>44</v>
      </c>
      <c r="F34" s="88">
        <f>ROUND((SUM(BF90:BF174)),2)</f>
        <v>0</v>
      </c>
      <c r="G34" s="17"/>
      <c r="H34" s="17"/>
      <c r="I34" s="89">
        <v>0.15</v>
      </c>
      <c r="J34" s="88">
        <f>ROUND(((SUM(BF90:BF174))*I34),2)</f>
        <v>0</v>
      </c>
      <c r="K34" s="17"/>
      <c r="L34" s="7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1" customFormat="1" ht="14.45" customHeight="1" hidden="1">
      <c r="A35" s="17"/>
      <c r="B35" s="18"/>
      <c r="C35" s="17"/>
      <c r="D35" s="17"/>
      <c r="E35" s="12" t="s">
        <v>45</v>
      </c>
      <c r="F35" s="88">
        <f>ROUND((SUM(BG90:BG174)),2)</f>
        <v>0</v>
      </c>
      <c r="G35" s="17"/>
      <c r="H35" s="17"/>
      <c r="I35" s="89">
        <v>0.21</v>
      </c>
      <c r="J35" s="88">
        <f>0</f>
        <v>0</v>
      </c>
      <c r="K35" s="17"/>
      <c r="L35" s="7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1" customFormat="1" ht="14.45" customHeight="1" hidden="1">
      <c r="A36" s="17"/>
      <c r="B36" s="18"/>
      <c r="C36" s="17"/>
      <c r="D36" s="17"/>
      <c r="E36" s="12" t="s">
        <v>46</v>
      </c>
      <c r="F36" s="88">
        <f>ROUND((SUM(BH90:BH174)),2)</f>
        <v>0</v>
      </c>
      <c r="G36" s="17"/>
      <c r="H36" s="17"/>
      <c r="I36" s="89">
        <v>0.15</v>
      </c>
      <c r="J36" s="88">
        <f>0</f>
        <v>0</v>
      </c>
      <c r="K36" s="17"/>
      <c r="L36" s="7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1" customFormat="1" ht="14.45" customHeight="1" hidden="1">
      <c r="A37" s="17"/>
      <c r="B37" s="18"/>
      <c r="C37" s="17"/>
      <c r="D37" s="17"/>
      <c r="E37" s="12" t="s">
        <v>47</v>
      </c>
      <c r="F37" s="88">
        <f>ROUND((SUM(BI90:BI174)),2)</f>
        <v>0</v>
      </c>
      <c r="G37" s="17"/>
      <c r="H37" s="17"/>
      <c r="I37" s="89">
        <v>0</v>
      </c>
      <c r="J37" s="88">
        <f>0</f>
        <v>0</v>
      </c>
      <c r="K37" s="17"/>
      <c r="L37" s="7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1" customFormat="1" ht="6.95" customHeight="1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7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1" customFormat="1" ht="25.35" customHeight="1">
      <c r="A39" s="17"/>
      <c r="B39" s="18"/>
      <c r="C39" s="90"/>
      <c r="D39" s="91" t="s">
        <v>48</v>
      </c>
      <c r="E39" s="42"/>
      <c r="F39" s="42"/>
      <c r="G39" s="92" t="s">
        <v>49</v>
      </c>
      <c r="H39" s="93" t="s">
        <v>50</v>
      </c>
      <c r="I39" s="42"/>
      <c r="J39" s="94">
        <f>SUM(J30:J37)</f>
        <v>0</v>
      </c>
      <c r="K39" s="95"/>
      <c r="L39" s="7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1" customFormat="1" ht="14.45" customHeight="1">
      <c r="A40" s="17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7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4" spans="1:31" s="21" customFormat="1" ht="6.95" customHeight="1" hidden="1">
      <c r="A44" s="17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7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s="21" customFormat="1" ht="24.95" customHeight="1" hidden="1">
      <c r="A45" s="17"/>
      <c r="B45" s="18"/>
      <c r="C45" s="7" t="s">
        <v>95</v>
      </c>
      <c r="D45" s="17"/>
      <c r="E45" s="17"/>
      <c r="F45" s="17"/>
      <c r="G45" s="17"/>
      <c r="H45" s="17"/>
      <c r="I45" s="17"/>
      <c r="J45" s="17"/>
      <c r="K45" s="17"/>
      <c r="L45" s="7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s="21" customFormat="1" ht="6.95" customHeight="1" hidden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7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21" customFormat="1" ht="12" customHeight="1" hidden="1">
      <c r="A47" s="17"/>
      <c r="B47" s="18"/>
      <c r="C47" s="12" t="s">
        <v>17</v>
      </c>
      <c r="D47" s="17"/>
      <c r="E47" s="17"/>
      <c r="F47" s="17"/>
      <c r="G47" s="17"/>
      <c r="H47" s="17"/>
      <c r="I47" s="17"/>
      <c r="J47" s="17"/>
      <c r="K47" s="17"/>
      <c r="L47" s="7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s="21" customFormat="1" ht="16.5" customHeight="1" hidden="1">
      <c r="A48" s="17"/>
      <c r="B48" s="18"/>
      <c r="C48" s="17"/>
      <c r="D48" s="17"/>
      <c r="E48" s="211" t="str">
        <f>E7</f>
        <v>REVITALIZACE  NÁVESNÍHO  RYBNÍKA,  K.Ú.  BUDÍKOVICE</v>
      </c>
      <c r="F48" s="212"/>
      <c r="G48" s="212"/>
      <c r="H48" s="212"/>
      <c r="I48" s="17"/>
      <c r="J48" s="17"/>
      <c r="K48" s="17"/>
      <c r="L48" s="7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s="21" customFormat="1" ht="12" customHeight="1" hidden="1">
      <c r="A49" s="17"/>
      <c r="B49" s="18"/>
      <c r="C49" s="12" t="s">
        <v>93</v>
      </c>
      <c r="D49" s="17"/>
      <c r="E49" s="17"/>
      <c r="F49" s="17"/>
      <c r="G49" s="17"/>
      <c r="H49" s="17"/>
      <c r="I49" s="17"/>
      <c r="J49" s="17"/>
      <c r="K49" s="17"/>
      <c r="L49" s="7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s="21" customFormat="1" ht="16.5" customHeight="1" hidden="1">
      <c r="A50" s="17"/>
      <c r="B50" s="18"/>
      <c r="C50" s="17"/>
      <c r="D50" s="17"/>
      <c r="E50" s="190" t="str">
        <f>E9</f>
        <v>003 - Sdružený funkční objekt</v>
      </c>
      <c r="F50" s="210"/>
      <c r="G50" s="210"/>
      <c r="H50" s="210"/>
      <c r="I50" s="17"/>
      <c r="J50" s="17"/>
      <c r="K50" s="17"/>
      <c r="L50" s="7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s="21" customFormat="1" ht="6.95" customHeight="1" hidden="1">
      <c r="A51" s="17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7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21" customFormat="1" ht="12" customHeight="1" hidden="1">
      <c r="A52" s="17"/>
      <c r="B52" s="18"/>
      <c r="C52" s="12" t="s">
        <v>21</v>
      </c>
      <c r="D52" s="17"/>
      <c r="E52" s="17"/>
      <c r="F52" s="13" t="str">
        <f>F12</f>
        <v>BUDÍKOVICE</v>
      </c>
      <c r="G52" s="17"/>
      <c r="H52" s="17"/>
      <c r="I52" s="12" t="s">
        <v>23</v>
      </c>
      <c r="J52" s="79" t="str">
        <f>IF(J12="","",J12)</f>
        <v>Vyplň údaj</v>
      </c>
      <c r="K52" s="17"/>
      <c r="L52" s="7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s="21" customFormat="1" ht="6.95" customHeight="1" hidden="1">
      <c r="A53" s="17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7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21" customFormat="1" ht="15.2" customHeight="1" hidden="1">
      <c r="A54" s="17"/>
      <c r="B54" s="18"/>
      <c r="C54" s="12" t="s">
        <v>24</v>
      </c>
      <c r="D54" s="17"/>
      <c r="E54" s="17"/>
      <c r="F54" s="13" t="str">
        <f>E15</f>
        <v>Město Třebíč</v>
      </c>
      <c r="G54" s="17"/>
      <c r="H54" s="17"/>
      <c r="I54" s="12" t="s">
        <v>31</v>
      </c>
      <c r="J54" s="96" t="str">
        <f>E21</f>
        <v>KOINVEST, s.r.o.</v>
      </c>
      <c r="K54" s="17"/>
      <c r="L54" s="7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21" customFormat="1" ht="15.2" customHeight="1" hidden="1">
      <c r="A55" s="17"/>
      <c r="B55" s="18"/>
      <c r="C55" s="12" t="s">
        <v>29</v>
      </c>
      <c r="D55" s="17"/>
      <c r="E55" s="17"/>
      <c r="F55" s="13" t="str">
        <f>IF(E18="","",E18)</f>
        <v>Vyplň údaj</v>
      </c>
      <c r="G55" s="17"/>
      <c r="H55" s="17"/>
      <c r="I55" s="12" t="s">
        <v>35</v>
      </c>
      <c r="J55" s="96" t="str">
        <f>E24</f>
        <v>KOINVEST, s.r.o.</v>
      </c>
      <c r="K55" s="17"/>
      <c r="L55" s="7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21" customFormat="1" ht="10.35" customHeight="1" hidden="1">
      <c r="A56" s="17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7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21" customFormat="1" ht="29.25" customHeight="1" hidden="1">
      <c r="A57" s="17"/>
      <c r="B57" s="18"/>
      <c r="C57" s="97" t="s">
        <v>96</v>
      </c>
      <c r="D57" s="90"/>
      <c r="E57" s="90"/>
      <c r="F57" s="90"/>
      <c r="G57" s="90"/>
      <c r="H57" s="90"/>
      <c r="I57" s="90"/>
      <c r="J57" s="98" t="s">
        <v>97</v>
      </c>
      <c r="K57" s="90"/>
      <c r="L57" s="7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21" customFormat="1" ht="10.35" customHeight="1" hidden="1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7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47" s="21" customFormat="1" ht="22.9" customHeight="1" hidden="1">
      <c r="A59" s="17"/>
      <c r="B59" s="18"/>
      <c r="C59" s="99" t="s">
        <v>70</v>
      </c>
      <c r="D59" s="17"/>
      <c r="E59" s="17"/>
      <c r="F59" s="17"/>
      <c r="G59" s="17"/>
      <c r="H59" s="17"/>
      <c r="I59" s="17"/>
      <c r="J59" s="85">
        <f>J90</f>
        <v>0</v>
      </c>
      <c r="K59" s="17"/>
      <c r="L59" s="7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U59" s="3" t="s">
        <v>98</v>
      </c>
    </row>
    <row r="60" spans="2:12" s="100" customFormat="1" ht="24.95" customHeight="1" hidden="1">
      <c r="B60" s="101"/>
      <c r="D60" s="102" t="s">
        <v>99</v>
      </c>
      <c r="E60" s="103"/>
      <c r="F60" s="103"/>
      <c r="G60" s="103"/>
      <c r="H60" s="103"/>
      <c r="I60" s="103"/>
      <c r="J60" s="104">
        <f>J91</f>
        <v>0</v>
      </c>
      <c r="L60" s="101"/>
    </row>
    <row r="61" spans="2:12" s="105" customFormat="1" ht="19.9" customHeight="1" hidden="1">
      <c r="B61" s="106"/>
      <c r="D61" s="107" t="s">
        <v>100</v>
      </c>
      <c r="E61" s="108"/>
      <c r="F61" s="108"/>
      <c r="G61" s="108"/>
      <c r="H61" s="108"/>
      <c r="I61" s="108"/>
      <c r="J61" s="109">
        <f>J92</f>
        <v>0</v>
      </c>
      <c r="L61" s="106"/>
    </row>
    <row r="62" spans="2:12" s="105" customFormat="1" ht="19.9" customHeight="1" hidden="1">
      <c r="B62" s="106"/>
      <c r="D62" s="107" t="s">
        <v>176</v>
      </c>
      <c r="E62" s="108"/>
      <c r="F62" s="108"/>
      <c r="G62" s="108"/>
      <c r="H62" s="108"/>
      <c r="I62" s="108"/>
      <c r="J62" s="109">
        <f>J101</f>
        <v>0</v>
      </c>
      <c r="L62" s="106"/>
    </row>
    <row r="63" spans="2:12" s="105" customFormat="1" ht="19.9" customHeight="1" hidden="1">
      <c r="B63" s="106"/>
      <c r="D63" s="107" t="s">
        <v>177</v>
      </c>
      <c r="E63" s="108"/>
      <c r="F63" s="108"/>
      <c r="G63" s="108"/>
      <c r="H63" s="108"/>
      <c r="I63" s="108"/>
      <c r="J63" s="109">
        <f>J108</f>
        <v>0</v>
      </c>
      <c r="L63" s="106"/>
    </row>
    <row r="64" spans="2:12" s="105" customFormat="1" ht="19.9" customHeight="1" hidden="1">
      <c r="B64" s="106"/>
      <c r="D64" s="107" t="s">
        <v>178</v>
      </c>
      <c r="E64" s="108"/>
      <c r="F64" s="108"/>
      <c r="G64" s="108"/>
      <c r="H64" s="108"/>
      <c r="I64" s="108"/>
      <c r="J64" s="109">
        <f>J116</f>
        <v>0</v>
      </c>
      <c r="L64" s="106"/>
    </row>
    <row r="65" spans="2:12" s="105" customFormat="1" ht="19.9" customHeight="1" hidden="1">
      <c r="B65" s="106"/>
      <c r="D65" s="107" t="s">
        <v>284</v>
      </c>
      <c r="E65" s="108"/>
      <c r="F65" s="108"/>
      <c r="G65" s="108"/>
      <c r="H65" s="108"/>
      <c r="I65" s="108"/>
      <c r="J65" s="109">
        <f>J119</f>
        <v>0</v>
      </c>
      <c r="L65" s="106"/>
    </row>
    <row r="66" spans="2:12" s="105" customFormat="1" ht="19.9" customHeight="1" hidden="1">
      <c r="B66" s="106"/>
      <c r="D66" s="107" t="s">
        <v>285</v>
      </c>
      <c r="E66" s="108"/>
      <c r="F66" s="108"/>
      <c r="G66" s="108"/>
      <c r="H66" s="108"/>
      <c r="I66" s="108"/>
      <c r="J66" s="109">
        <f>J124</f>
        <v>0</v>
      </c>
      <c r="L66" s="106"/>
    </row>
    <row r="67" spans="2:12" s="105" customFormat="1" ht="19.9" customHeight="1" hidden="1">
      <c r="B67" s="106"/>
      <c r="D67" s="107" t="s">
        <v>179</v>
      </c>
      <c r="E67" s="108"/>
      <c r="F67" s="108"/>
      <c r="G67" s="108"/>
      <c r="H67" s="108"/>
      <c r="I67" s="108"/>
      <c r="J67" s="109">
        <f>J149</f>
        <v>0</v>
      </c>
      <c r="L67" s="106"/>
    </row>
    <row r="68" spans="2:12" s="105" customFormat="1" ht="19.9" customHeight="1" hidden="1">
      <c r="B68" s="106"/>
      <c r="D68" s="107" t="s">
        <v>181</v>
      </c>
      <c r="E68" s="108"/>
      <c r="F68" s="108"/>
      <c r="G68" s="108"/>
      <c r="H68" s="108"/>
      <c r="I68" s="108"/>
      <c r="J68" s="109">
        <f>J166</f>
        <v>0</v>
      </c>
      <c r="L68" s="106"/>
    </row>
    <row r="69" spans="2:12" s="100" customFormat="1" ht="24.95" customHeight="1" hidden="1">
      <c r="B69" s="101"/>
      <c r="D69" s="102" t="s">
        <v>286</v>
      </c>
      <c r="E69" s="103"/>
      <c r="F69" s="103"/>
      <c r="G69" s="103"/>
      <c r="H69" s="103"/>
      <c r="I69" s="103"/>
      <c r="J69" s="104">
        <f>J169</f>
        <v>0</v>
      </c>
      <c r="L69" s="101"/>
    </row>
    <row r="70" spans="2:12" s="105" customFormat="1" ht="19.9" customHeight="1" hidden="1">
      <c r="B70" s="106"/>
      <c r="D70" s="107" t="s">
        <v>287</v>
      </c>
      <c r="E70" s="108"/>
      <c r="F70" s="108"/>
      <c r="G70" s="108"/>
      <c r="H70" s="108"/>
      <c r="I70" s="108"/>
      <c r="J70" s="109">
        <f>J170</f>
        <v>0</v>
      </c>
      <c r="L70" s="106"/>
    </row>
    <row r="71" spans="1:31" s="21" customFormat="1" ht="21.75" customHeight="1" hidden="1">
      <c r="A71" s="17"/>
      <c r="B71" s="18"/>
      <c r="C71" s="17"/>
      <c r="D71" s="17"/>
      <c r="E71" s="17"/>
      <c r="F71" s="17"/>
      <c r="G71" s="17"/>
      <c r="H71" s="17"/>
      <c r="I71" s="17"/>
      <c r="J71" s="17"/>
      <c r="K71" s="17"/>
      <c r="L71" s="7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21" customFormat="1" ht="6.95" customHeight="1" hidden="1">
      <c r="A72" s="17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7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ht="12" hidden="1"/>
    <row r="74" ht="12" hidden="1"/>
    <row r="75" ht="12" hidden="1"/>
    <row r="76" spans="1:31" s="21" customFormat="1" ht="6.95" customHeight="1">
      <c r="A76" s="17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7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1" customFormat="1" ht="24.95" customHeight="1">
      <c r="A77" s="17"/>
      <c r="B77" s="18"/>
      <c r="C77" s="7" t="s">
        <v>101</v>
      </c>
      <c r="D77" s="17"/>
      <c r="E77" s="17"/>
      <c r="F77" s="17"/>
      <c r="G77" s="17"/>
      <c r="H77" s="17"/>
      <c r="I77" s="17"/>
      <c r="J77" s="17"/>
      <c r="K77" s="17"/>
      <c r="L77" s="7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21" customFormat="1" ht="6.95" customHeight="1">
      <c r="A78" s="17"/>
      <c r="B78" s="18"/>
      <c r="C78" s="17"/>
      <c r="D78" s="17"/>
      <c r="E78" s="17"/>
      <c r="F78" s="17"/>
      <c r="G78" s="17"/>
      <c r="H78" s="17"/>
      <c r="I78" s="17"/>
      <c r="J78" s="17"/>
      <c r="K78" s="17"/>
      <c r="L78" s="7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21" customFormat="1" ht="12" customHeight="1">
      <c r="A79" s="17"/>
      <c r="B79" s="18"/>
      <c r="C79" s="12" t="s">
        <v>17</v>
      </c>
      <c r="D79" s="17"/>
      <c r="E79" s="17"/>
      <c r="F79" s="17"/>
      <c r="G79" s="17"/>
      <c r="H79" s="17"/>
      <c r="I79" s="17"/>
      <c r="J79" s="17"/>
      <c r="K79" s="17"/>
      <c r="L79" s="7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21" customFormat="1" ht="16.5" customHeight="1">
      <c r="A80" s="17"/>
      <c r="B80" s="18"/>
      <c r="C80" s="17"/>
      <c r="D80" s="17"/>
      <c r="E80" s="211" t="str">
        <f>E7</f>
        <v>REVITALIZACE  NÁVESNÍHO  RYBNÍKA,  K.Ú.  BUDÍKOVICE</v>
      </c>
      <c r="F80" s="212"/>
      <c r="G80" s="212"/>
      <c r="H80" s="212"/>
      <c r="I80" s="17"/>
      <c r="J80" s="17"/>
      <c r="K80" s="17"/>
      <c r="L80" s="7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21" customFormat="1" ht="12" customHeight="1">
      <c r="A81" s="17"/>
      <c r="B81" s="18"/>
      <c r="C81" s="12" t="s">
        <v>93</v>
      </c>
      <c r="D81" s="17"/>
      <c r="E81" s="17"/>
      <c r="F81" s="17"/>
      <c r="G81" s="17"/>
      <c r="H81" s="17"/>
      <c r="I81" s="17"/>
      <c r="J81" s="17"/>
      <c r="K81" s="17"/>
      <c r="L81" s="7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21" customFormat="1" ht="16.5" customHeight="1">
      <c r="A82" s="17"/>
      <c r="B82" s="18"/>
      <c r="C82" s="17"/>
      <c r="D82" s="17"/>
      <c r="E82" s="190" t="str">
        <f>E9</f>
        <v>003 - Sdružený funkční objekt</v>
      </c>
      <c r="F82" s="210"/>
      <c r="G82" s="210"/>
      <c r="H82" s="210"/>
      <c r="I82" s="17"/>
      <c r="J82" s="17"/>
      <c r="K82" s="17"/>
      <c r="L82" s="7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21" customFormat="1" ht="6.95" customHeight="1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7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21" customFormat="1" ht="12" customHeight="1">
      <c r="A84" s="17"/>
      <c r="B84" s="18"/>
      <c r="C84" s="12" t="s">
        <v>21</v>
      </c>
      <c r="D84" s="17"/>
      <c r="E84" s="17"/>
      <c r="F84" s="13" t="str">
        <f>F12</f>
        <v>BUDÍKOVICE</v>
      </c>
      <c r="G84" s="17"/>
      <c r="H84" s="17"/>
      <c r="I84" s="12" t="s">
        <v>23</v>
      </c>
      <c r="J84" s="79" t="str">
        <f>IF(J12="","",J12)</f>
        <v>Vyplň údaj</v>
      </c>
      <c r="K84" s="17"/>
      <c r="L84" s="7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21" customFormat="1" ht="6.95" customHeight="1">
      <c r="A85" s="17"/>
      <c r="B85" s="18"/>
      <c r="C85" s="17"/>
      <c r="D85" s="17"/>
      <c r="E85" s="17"/>
      <c r="F85" s="17"/>
      <c r="G85" s="17"/>
      <c r="H85" s="17"/>
      <c r="I85" s="17"/>
      <c r="J85" s="17"/>
      <c r="K85" s="17"/>
      <c r="L85" s="7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21" customFormat="1" ht="15.2" customHeight="1">
      <c r="A86" s="17"/>
      <c r="B86" s="18"/>
      <c r="C86" s="12" t="s">
        <v>24</v>
      </c>
      <c r="D86" s="17"/>
      <c r="E86" s="17"/>
      <c r="F86" s="13" t="str">
        <f>E15</f>
        <v>Město Třebíč</v>
      </c>
      <c r="G86" s="17"/>
      <c r="H86" s="17"/>
      <c r="I86" s="12" t="s">
        <v>31</v>
      </c>
      <c r="J86" s="96" t="str">
        <f>E21</f>
        <v>KOINVEST, s.r.o.</v>
      </c>
      <c r="K86" s="17"/>
      <c r="L86" s="7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21" customFormat="1" ht="15.2" customHeight="1">
      <c r="A87" s="17"/>
      <c r="B87" s="18"/>
      <c r="C87" s="12" t="s">
        <v>29</v>
      </c>
      <c r="D87" s="17"/>
      <c r="E87" s="17"/>
      <c r="F87" s="13" t="str">
        <f>IF(E18="","",E18)</f>
        <v>Vyplň údaj</v>
      </c>
      <c r="G87" s="17"/>
      <c r="H87" s="17"/>
      <c r="I87" s="12" t="s">
        <v>35</v>
      </c>
      <c r="J87" s="96" t="str">
        <f>E24</f>
        <v>KOINVEST, s.r.o.</v>
      </c>
      <c r="K87" s="17"/>
      <c r="L87" s="7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21" customFormat="1" ht="10.35" customHeight="1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7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116" customFormat="1" ht="29.25" customHeight="1">
      <c r="A89" s="110"/>
      <c r="B89" s="111"/>
      <c r="C89" s="112" t="s">
        <v>102</v>
      </c>
      <c r="D89" s="113" t="s">
        <v>57</v>
      </c>
      <c r="E89" s="113" t="s">
        <v>53</v>
      </c>
      <c r="F89" s="113" t="s">
        <v>54</v>
      </c>
      <c r="G89" s="113" t="s">
        <v>103</v>
      </c>
      <c r="H89" s="113" t="s">
        <v>104</v>
      </c>
      <c r="I89" s="113" t="s">
        <v>105</v>
      </c>
      <c r="J89" s="113" t="s">
        <v>97</v>
      </c>
      <c r="K89" s="114" t="s">
        <v>106</v>
      </c>
      <c r="L89" s="115"/>
      <c r="M89" s="44" t="s">
        <v>3</v>
      </c>
      <c r="N89" s="45" t="s">
        <v>42</v>
      </c>
      <c r="O89" s="45" t="s">
        <v>107</v>
      </c>
      <c r="P89" s="45" t="s">
        <v>108</v>
      </c>
      <c r="Q89" s="45" t="s">
        <v>109</v>
      </c>
      <c r="R89" s="45" t="s">
        <v>110</v>
      </c>
      <c r="S89" s="45" t="s">
        <v>111</v>
      </c>
      <c r="T89" s="46" t="s">
        <v>112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</row>
    <row r="90" spans="1:63" s="21" customFormat="1" ht="22.9" customHeight="1">
      <c r="A90" s="17"/>
      <c r="B90" s="18"/>
      <c r="C90" s="52" t="s">
        <v>113</v>
      </c>
      <c r="D90" s="17"/>
      <c r="E90" s="17"/>
      <c r="F90" s="17"/>
      <c r="G90" s="17"/>
      <c r="H90" s="17"/>
      <c r="I90" s="17"/>
      <c r="J90" s="117">
        <f>BK90</f>
        <v>0</v>
      </c>
      <c r="K90" s="17"/>
      <c r="L90" s="18"/>
      <c r="M90" s="47"/>
      <c r="N90" s="38"/>
      <c r="O90" s="48"/>
      <c r="P90" s="118">
        <f>P91+P169</f>
        <v>0</v>
      </c>
      <c r="Q90" s="48"/>
      <c r="R90" s="118">
        <f>R91+R169</f>
        <v>11.49402885</v>
      </c>
      <c r="S90" s="48"/>
      <c r="T90" s="119">
        <f>T91+T169</f>
        <v>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T90" s="3" t="s">
        <v>71</v>
      </c>
      <c r="AU90" s="3" t="s">
        <v>98</v>
      </c>
      <c r="BK90" s="120">
        <f>BK91+BK169</f>
        <v>0</v>
      </c>
    </row>
    <row r="91" spans="2:63" s="121" customFormat="1" ht="25.9" customHeight="1">
      <c r="B91" s="122"/>
      <c r="D91" s="123" t="s">
        <v>71</v>
      </c>
      <c r="E91" s="124" t="s">
        <v>114</v>
      </c>
      <c r="F91" s="124" t="s">
        <v>115</v>
      </c>
      <c r="J91" s="125">
        <f>BK91</f>
        <v>0</v>
      </c>
      <c r="L91" s="122"/>
      <c r="M91" s="126"/>
      <c r="N91" s="127"/>
      <c r="O91" s="127"/>
      <c r="P91" s="128">
        <f>P92+P101+P108+P116+P119+P124+P149+P166</f>
        <v>0</v>
      </c>
      <c r="Q91" s="127"/>
      <c r="R91" s="128">
        <f>R92+R101+R108+R116+R119+R124+R149+R166</f>
        <v>11.49271285</v>
      </c>
      <c r="S91" s="127"/>
      <c r="T91" s="129">
        <f>T92+T101+T108+T116+T119+T124+T149+T166</f>
        <v>0</v>
      </c>
      <c r="AR91" s="123" t="s">
        <v>80</v>
      </c>
      <c r="AT91" s="130" t="s">
        <v>71</v>
      </c>
      <c r="AU91" s="130" t="s">
        <v>72</v>
      </c>
      <c r="AY91" s="123" t="s">
        <v>116</v>
      </c>
      <c r="BK91" s="131">
        <f>BK92+BK101+BK108+BK116+BK119+BK124+BK149+BK166</f>
        <v>0</v>
      </c>
    </row>
    <row r="92" spans="2:63" s="121" customFormat="1" ht="22.9" customHeight="1">
      <c r="B92" s="122"/>
      <c r="D92" s="123" t="s">
        <v>71</v>
      </c>
      <c r="E92" s="132" t="s">
        <v>80</v>
      </c>
      <c r="F92" s="132" t="s">
        <v>117</v>
      </c>
      <c r="J92" s="133">
        <f>BK92</f>
        <v>0</v>
      </c>
      <c r="L92" s="122"/>
      <c r="M92" s="126"/>
      <c r="N92" s="127"/>
      <c r="O92" s="127"/>
      <c r="P92" s="128">
        <f>SUM(P93:P100)</f>
        <v>0</v>
      </c>
      <c r="Q92" s="127"/>
      <c r="R92" s="128">
        <f>SUM(R93:R100)</f>
        <v>0</v>
      </c>
      <c r="S92" s="127"/>
      <c r="T92" s="129">
        <f>SUM(T93:T100)</f>
        <v>0</v>
      </c>
      <c r="AR92" s="123" t="s">
        <v>80</v>
      </c>
      <c r="AT92" s="130" t="s">
        <v>71</v>
      </c>
      <c r="AU92" s="130" t="s">
        <v>80</v>
      </c>
      <c r="AY92" s="123" t="s">
        <v>116</v>
      </c>
      <c r="BK92" s="131">
        <f>SUM(BK93:BK100)</f>
        <v>0</v>
      </c>
    </row>
    <row r="93" spans="1:65" s="21" customFormat="1" ht="24.2" customHeight="1">
      <c r="A93" s="17"/>
      <c r="B93" s="18"/>
      <c r="C93" s="134" t="s">
        <v>80</v>
      </c>
      <c r="D93" s="134" t="s">
        <v>118</v>
      </c>
      <c r="E93" s="135" t="s">
        <v>288</v>
      </c>
      <c r="F93" s="136" t="s">
        <v>289</v>
      </c>
      <c r="G93" s="137" t="s">
        <v>121</v>
      </c>
      <c r="H93" s="138">
        <v>6</v>
      </c>
      <c r="I93" s="139"/>
      <c r="J93" s="140">
        <f>ROUND(I93*H93,2)</f>
        <v>0</v>
      </c>
      <c r="K93" s="136" t="s">
        <v>122</v>
      </c>
      <c r="L93" s="18"/>
      <c r="M93" s="141" t="s">
        <v>3</v>
      </c>
      <c r="N93" s="142" t="s">
        <v>43</v>
      </c>
      <c r="O93" s="40"/>
      <c r="P93" s="143">
        <f>O93*H93</f>
        <v>0</v>
      </c>
      <c r="Q93" s="143">
        <v>0</v>
      </c>
      <c r="R93" s="143">
        <f>Q93*H93</f>
        <v>0</v>
      </c>
      <c r="S93" s="143">
        <v>0</v>
      </c>
      <c r="T93" s="144">
        <f>S93*H93</f>
        <v>0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R93" s="145" t="s">
        <v>123</v>
      </c>
      <c r="AT93" s="145" t="s">
        <v>118</v>
      </c>
      <c r="AU93" s="145" t="s">
        <v>82</v>
      </c>
      <c r="AY93" s="3" t="s">
        <v>116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3" t="s">
        <v>80</v>
      </c>
      <c r="BK93" s="146">
        <f>ROUND(I93*H93,2)</f>
        <v>0</v>
      </c>
      <c r="BL93" s="3" t="s">
        <v>123</v>
      </c>
      <c r="BM93" s="145" t="s">
        <v>290</v>
      </c>
    </row>
    <row r="94" spans="1:47" s="21" customFormat="1" ht="12">
      <c r="A94" s="17"/>
      <c r="B94" s="18"/>
      <c r="C94" s="17"/>
      <c r="D94" s="147" t="s">
        <v>125</v>
      </c>
      <c r="E94" s="17"/>
      <c r="F94" s="148" t="s">
        <v>291</v>
      </c>
      <c r="G94" s="17"/>
      <c r="H94" s="17"/>
      <c r="I94" s="17"/>
      <c r="J94" s="17"/>
      <c r="K94" s="17"/>
      <c r="L94" s="18"/>
      <c r="M94" s="149"/>
      <c r="N94" s="150"/>
      <c r="O94" s="40"/>
      <c r="P94" s="40"/>
      <c r="Q94" s="40"/>
      <c r="R94" s="40"/>
      <c r="S94" s="40"/>
      <c r="T94" s="41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T94" s="3" t="s">
        <v>125</v>
      </c>
      <c r="AU94" s="3" t="s">
        <v>82</v>
      </c>
    </row>
    <row r="95" spans="1:65" s="21" customFormat="1" ht="44.25" customHeight="1">
      <c r="A95" s="17"/>
      <c r="B95" s="18"/>
      <c r="C95" s="134" t="s">
        <v>82</v>
      </c>
      <c r="D95" s="134" t="s">
        <v>118</v>
      </c>
      <c r="E95" s="135" t="s">
        <v>292</v>
      </c>
      <c r="F95" s="136" t="s">
        <v>293</v>
      </c>
      <c r="G95" s="137" t="s">
        <v>121</v>
      </c>
      <c r="H95" s="138">
        <v>6</v>
      </c>
      <c r="I95" s="139"/>
      <c r="J95" s="140">
        <f>ROUND(I95*H95,2)</f>
        <v>0</v>
      </c>
      <c r="K95" s="136" t="s">
        <v>122</v>
      </c>
      <c r="L95" s="18"/>
      <c r="M95" s="141" t="s">
        <v>3</v>
      </c>
      <c r="N95" s="142" t="s">
        <v>43</v>
      </c>
      <c r="O95" s="40"/>
      <c r="P95" s="143">
        <f>O95*H95</f>
        <v>0</v>
      </c>
      <c r="Q95" s="143">
        <v>0</v>
      </c>
      <c r="R95" s="143">
        <f>Q95*H95</f>
        <v>0</v>
      </c>
      <c r="S95" s="143">
        <v>0</v>
      </c>
      <c r="T95" s="144">
        <f>S95*H95</f>
        <v>0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R95" s="145" t="s">
        <v>123</v>
      </c>
      <c r="AT95" s="145" t="s">
        <v>118</v>
      </c>
      <c r="AU95" s="145" t="s">
        <v>82</v>
      </c>
      <c r="AY95" s="3" t="s">
        <v>116</v>
      </c>
      <c r="BE95" s="146">
        <f>IF(N95="základní",J95,0)</f>
        <v>0</v>
      </c>
      <c r="BF95" s="146">
        <f>IF(N95="snížená",J95,0)</f>
        <v>0</v>
      </c>
      <c r="BG95" s="146">
        <f>IF(N95="zákl. přenesená",J95,0)</f>
        <v>0</v>
      </c>
      <c r="BH95" s="146">
        <f>IF(N95="sníž. přenesená",J95,0)</f>
        <v>0</v>
      </c>
      <c r="BI95" s="146">
        <f>IF(N95="nulová",J95,0)</f>
        <v>0</v>
      </c>
      <c r="BJ95" s="3" t="s">
        <v>80</v>
      </c>
      <c r="BK95" s="146">
        <f>ROUND(I95*H95,2)</f>
        <v>0</v>
      </c>
      <c r="BL95" s="3" t="s">
        <v>123</v>
      </c>
      <c r="BM95" s="145" t="s">
        <v>294</v>
      </c>
    </row>
    <row r="96" spans="1:47" s="21" customFormat="1" ht="12">
      <c r="A96" s="17"/>
      <c r="B96" s="18"/>
      <c r="C96" s="17"/>
      <c r="D96" s="147" t="s">
        <v>125</v>
      </c>
      <c r="E96" s="17"/>
      <c r="F96" s="148" t="s">
        <v>295</v>
      </c>
      <c r="G96" s="17"/>
      <c r="H96" s="17"/>
      <c r="I96" s="17"/>
      <c r="J96" s="17"/>
      <c r="K96" s="17"/>
      <c r="L96" s="18"/>
      <c r="M96" s="149"/>
      <c r="N96" s="150"/>
      <c r="O96" s="40"/>
      <c r="P96" s="40"/>
      <c r="Q96" s="40"/>
      <c r="R96" s="40"/>
      <c r="S96" s="40"/>
      <c r="T96" s="41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T96" s="3" t="s">
        <v>125</v>
      </c>
      <c r="AU96" s="3" t="s">
        <v>82</v>
      </c>
    </row>
    <row r="97" spans="1:65" s="21" customFormat="1" ht="33" customHeight="1">
      <c r="A97" s="17"/>
      <c r="B97" s="18"/>
      <c r="C97" s="134" t="s">
        <v>131</v>
      </c>
      <c r="D97" s="134" t="s">
        <v>118</v>
      </c>
      <c r="E97" s="135" t="s">
        <v>296</v>
      </c>
      <c r="F97" s="136" t="s">
        <v>297</v>
      </c>
      <c r="G97" s="137" t="s">
        <v>150</v>
      </c>
      <c r="H97" s="138">
        <v>6</v>
      </c>
      <c r="I97" s="139"/>
      <c r="J97" s="140">
        <f>ROUND(I97*H97,2)</f>
        <v>0</v>
      </c>
      <c r="K97" s="136" t="s">
        <v>122</v>
      </c>
      <c r="L97" s="18"/>
      <c r="M97" s="141" t="s">
        <v>3</v>
      </c>
      <c r="N97" s="142" t="s">
        <v>43</v>
      </c>
      <c r="O97" s="40"/>
      <c r="P97" s="143">
        <f>O97*H97</f>
        <v>0</v>
      </c>
      <c r="Q97" s="143">
        <v>0</v>
      </c>
      <c r="R97" s="143">
        <f>Q97*H97</f>
        <v>0</v>
      </c>
      <c r="S97" s="143">
        <v>0</v>
      </c>
      <c r="T97" s="144">
        <f>S97*H97</f>
        <v>0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R97" s="145" t="s">
        <v>123</v>
      </c>
      <c r="AT97" s="145" t="s">
        <v>118</v>
      </c>
      <c r="AU97" s="145" t="s">
        <v>82</v>
      </c>
      <c r="AY97" s="3" t="s">
        <v>116</v>
      </c>
      <c r="BE97" s="146">
        <f>IF(N97="základní",J97,0)</f>
        <v>0</v>
      </c>
      <c r="BF97" s="146">
        <f>IF(N97="snížená",J97,0)</f>
        <v>0</v>
      </c>
      <c r="BG97" s="146">
        <f>IF(N97="zákl. přenesená",J97,0)</f>
        <v>0</v>
      </c>
      <c r="BH97" s="146">
        <f>IF(N97="sníž. přenesená",J97,0)</f>
        <v>0</v>
      </c>
      <c r="BI97" s="146">
        <f>IF(N97="nulová",J97,0)</f>
        <v>0</v>
      </c>
      <c r="BJ97" s="3" t="s">
        <v>80</v>
      </c>
      <c r="BK97" s="146">
        <f>ROUND(I97*H97,2)</f>
        <v>0</v>
      </c>
      <c r="BL97" s="3" t="s">
        <v>123</v>
      </c>
      <c r="BM97" s="145" t="s">
        <v>298</v>
      </c>
    </row>
    <row r="98" spans="1:47" s="21" customFormat="1" ht="12">
      <c r="A98" s="17"/>
      <c r="B98" s="18"/>
      <c r="C98" s="17"/>
      <c r="D98" s="147" t="s">
        <v>125</v>
      </c>
      <c r="E98" s="17"/>
      <c r="F98" s="148" t="s">
        <v>299</v>
      </c>
      <c r="G98" s="17"/>
      <c r="H98" s="17"/>
      <c r="I98" s="17"/>
      <c r="J98" s="17"/>
      <c r="K98" s="17"/>
      <c r="L98" s="18"/>
      <c r="M98" s="149"/>
      <c r="N98" s="150"/>
      <c r="O98" s="40"/>
      <c r="P98" s="40"/>
      <c r="Q98" s="40"/>
      <c r="R98" s="40"/>
      <c r="S98" s="40"/>
      <c r="T98" s="41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T98" s="3" t="s">
        <v>125</v>
      </c>
      <c r="AU98" s="3" t="s">
        <v>82</v>
      </c>
    </row>
    <row r="99" spans="1:65" s="21" customFormat="1" ht="21.75" customHeight="1">
      <c r="A99" s="17"/>
      <c r="B99" s="18"/>
      <c r="C99" s="134" t="s">
        <v>123</v>
      </c>
      <c r="D99" s="134" t="s">
        <v>118</v>
      </c>
      <c r="E99" s="135" t="s">
        <v>300</v>
      </c>
      <c r="F99" s="136" t="s">
        <v>301</v>
      </c>
      <c r="G99" s="137" t="s">
        <v>302</v>
      </c>
      <c r="H99" s="138">
        <v>1</v>
      </c>
      <c r="I99" s="139"/>
      <c r="J99" s="140">
        <f>ROUND(I99*H99,2)</f>
        <v>0</v>
      </c>
      <c r="K99" s="136" t="s">
        <v>3</v>
      </c>
      <c r="L99" s="18"/>
      <c r="M99" s="141" t="s">
        <v>3</v>
      </c>
      <c r="N99" s="142" t="s">
        <v>43</v>
      </c>
      <c r="O99" s="40"/>
      <c r="P99" s="143">
        <f>O99*H99</f>
        <v>0</v>
      </c>
      <c r="Q99" s="143">
        <v>0</v>
      </c>
      <c r="R99" s="143">
        <f>Q99*H99</f>
        <v>0</v>
      </c>
      <c r="S99" s="143">
        <v>0</v>
      </c>
      <c r="T99" s="144">
        <f>S99*H99</f>
        <v>0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R99" s="145" t="s">
        <v>123</v>
      </c>
      <c r="AT99" s="145" t="s">
        <v>118</v>
      </c>
      <c r="AU99" s="145" t="s">
        <v>82</v>
      </c>
      <c r="AY99" s="3" t="s">
        <v>116</v>
      </c>
      <c r="BE99" s="146">
        <f>IF(N99="základní",J99,0)</f>
        <v>0</v>
      </c>
      <c r="BF99" s="146">
        <f>IF(N99="snížená",J99,0)</f>
        <v>0</v>
      </c>
      <c r="BG99" s="146">
        <f>IF(N99="zákl. přenesená",J99,0)</f>
        <v>0</v>
      </c>
      <c r="BH99" s="146">
        <f>IF(N99="sníž. přenesená",J99,0)</f>
        <v>0</v>
      </c>
      <c r="BI99" s="146">
        <f>IF(N99="nulová",J99,0)</f>
        <v>0</v>
      </c>
      <c r="BJ99" s="3" t="s">
        <v>80</v>
      </c>
      <c r="BK99" s="146">
        <f>ROUND(I99*H99,2)</f>
        <v>0</v>
      </c>
      <c r="BL99" s="3" t="s">
        <v>123</v>
      </c>
      <c r="BM99" s="145" t="s">
        <v>303</v>
      </c>
    </row>
    <row r="100" spans="1:47" s="21" customFormat="1" ht="39">
      <c r="A100" s="17"/>
      <c r="B100" s="18"/>
      <c r="C100" s="17"/>
      <c r="D100" s="151" t="s">
        <v>145</v>
      </c>
      <c r="E100" s="17"/>
      <c r="F100" s="152" t="s">
        <v>304</v>
      </c>
      <c r="G100" s="17"/>
      <c r="H100" s="17"/>
      <c r="I100" s="17"/>
      <c r="J100" s="17"/>
      <c r="K100" s="17"/>
      <c r="L100" s="18"/>
      <c r="M100" s="149"/>
      <c r="N100" s="150"/>
      <c r="O100" s="40"/>
      <c r="P100" s="40"/>
      <c r="Q100" s="40"/>
      <c r="R100" s="40"/>
      <c r="S100" s="40"/>
      <c r="T100" s="41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T100" s="3" t="s">
        <v>145</v>
      </c>
      <c r="AU100" s="3" t="s">
        <v>82</v>
      </c>
    </row>
    <row r="101" spans="2:63" s="121" customFormat="1" ht="22.9" customHeight="1">
      <c r="B101" s="122"/>
      <c r="D101" s="123" t="s">
        <v>71</v>
      </c>
      <c r="E101" s="132" t="s">
        <v>82</v>
      </c>
      <c r="F101" s="132" t="s">
        <v>196</v>
      </c>
      <c r="J101" s="133">
        <f>BK101</f>
        <v>0</v>
      </c>
      <c r="L101" s="122"/>
      <c r="M101" s="126"/>
      <c r="N101" s="127"/>
      <c r="O101" s="127"/>
      <c r="P101" s="128">
        <f>SUM(P102:P107)</f>
        <v>0</v>
      </c>
      <c r="Q101" s="127"/>
      <c r="R101" s="128">
        <f>SUM(R102:R107)</f>
        <v>3.87821953</v>
      </c>
      <c r="S101" s="127"/>
      <c r="T101" s="129">
        <f>SUM(T102:T107)</f>
        <v>0</v>
      </c>
      <c r="AR101" s="123" t="s">
        <v>80</v>
      </c>
      <c r="AT101" s="130" t="s">
        <v>71</v>
      </c>
      <c r="AU101" s="130" t="s">
        <v>80</v>
      </c>
      <c r="AY101" s="123" t="s">
        <v>116</v>
      </c>
      <c r="BK101" s="131">
        <f>SUM(BK102:BK107)</f>
        <v>0</v>
      </c>
    </row>
    <row r="102" spans="1:65" s="21" customFormat="1" ht="33" customHeight="1">
      <c r="A102" s="17"/>
      <c r="B102" s="18"/>
      <c r="C102" s="134" t="s">
        <v>140</v>
      </c>
      <c r="D102" s="134" t="s">
        <v>118</v>
      </c>
      <c r="E102" s="135" t="s">
        <v>197</v>
      </c>
      <c r="F102" s="136" t="s">
        <v>198</v>
      </c>
      <c r="G102" s="137" t="s">
        <v>121</v>
      </c>
      <c r="H102" s="138">
        <v>1.33</v>
      </c>
      <c r="I102" s="139"/>
      <c r="J102" s="140">
        <f>ROUND(I102*H102,2)</f>
        <v>0</v>
      </c>
      <c r="K102" s="136" t="s">
        <v>122</v>
      </c>
      <c r="L102" s="18"/>
      <c r="M102" s="141" t="s">
        <v>3</v>
      </c>
      <c r="N102" s="142" t="s">
        <v>43</v>
      </c>
      <c r="O102" s="40"/>
      <c r="P102" s="143">
        <f>O102*H102</f>
        <v>0</v>
      </c>
      <c r="Q102" s="143">
        <v>2.45329</v>
      </c>
      <c r="R102" s="143">
        <f>Q102*H102</f>
        <v>3.2628757</v>
      </c>
      <c r="S102" s="143">
        <v>0</v>
      </c>
      <c r="T102" s="144">
        <f>S102*H102</f>
        <v>0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R102" s="145" t="s">
        <v>123</v>
      </c>
      <c r="AT102" s="145" t="s">
        <v>118</v>
      </c>
      <c r="AU102" s="145" t="s">
        <v>82</v>
      </c>
      <c r="AY102" s="3" t="s">
        <v>116</v>
      </c>
      <c r="BE102" s="146">
        <f>IF(N102="základní",J102,0)</f>
        <v>0</v>
      </c>
      <c r="BF102" s="146">
        <f>IF(N102="snížená",J102,0)</f>
        <v>0</v>
      </c>
      <c r="BG102" s="146">
        <f>IF(N102="zákl. přenesená",J102,0)</f>
        <v>0</v>
      </c>
      <c r="BH102" s="146">
        <f>IF(N102="sníž. přenesená",J102,0)</f>
        <v>0</v>
      </c>
      <c r="BI102" s="146">
        <f>IF(N102="nulová",J102,0)</f>
        <v>0</v>
      </c>
      <c r="BJ102" s="3" t="s">
        <v>80</v>
      </c>
      <c r="BK102" s="146">
        <f>ROUND(I102*H102,2)</f>
        <v>0</v>
      </c>
      <c r="BL102" s="3" t="s">
        <v>123</v>
      </c>
      <c r="BM102" s="145" t="s">
        <v>305</v>
      </c>
    </row>
    <row r="103" spans="1:47" s="21" customFormat="1" ht="12">
      <c r="A103" s="17"/>
      <c r="B103" s="18"/>
      <c r="C103" s="17"/>
      <c r="D103" s="147" t="s">
        <v>125</v>
      </c>
      <c r="E103" s="17"/>
      <c r="F103" s="148" t="s">
        <v>200</v>
      </c>
      <c r="G103" s="17"/>
      <c r="H103" s="17"/>
      <c r="I103" s="17"/>
      <c r="J103" s="17"/>
      <c r="K103" s="17"/>
      <c r="L103" s="18"/>
      <c r="M103" s="149"/>
      <c r="N103" s="150"/>
      <c r="O103" s="40"/>
      <c r="P103" s="40"/>
      <c r="Q103" s="40"/>
      <c r="R103" s="40"/>
      <c r="S103" s="40"/>
      <c r="T103" s="41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T103" s="3" t="s">
        <v>125</v>
      </c>
      <c r="AU103" s="3" t="s">
        <v>82</v>
      </c>
    </row>
    <row r="104" spans="1:47" s="21" customFormat="1" ht="19.5">
      <c r="A104" s="17"/>
      <c r="B104" s="18"/>
      <c r="C104" s="17"/>
      <c r="D104" s="151" t="s">
        <v>145</v>
      </c>
      <c r="E104" s="17"/>
      <c r="F104" s="152" t="s">
        <v>306</v>
      </c>
      <c r="G104" s="17"/>
      <c r="H104" s="17"/>
      <c r="I104" s="17"/>
      <c r="J104" s="17"/>
      <c r="K104" s="17"/>
      <c r="L104" s="18"/>
      <c r="M104" s="149"/>
      <c r="N104" s="150"/>
      <c r="O104" s="40"/>
      <c r="P104" s="40"/>
      <c r="Q104" s="40"/>
      <c r="R104" s="40"/>
      <c r="S104" s="40"/>
      <c r="T104" s="41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T104" s="3" t="s">
        <v>145</v>
      </c>
      <c r="AU104" s="3" t="s">
        <v>82</v>
      </c>
    </row>
    <row r="105" spans="1:65" s="21" customFormat="1" ht="24.2" customHeight="1">
      <c r="A105" s="17"/>
      <c r="B105" s="18"/>
      <c r="C105" s="134" t="s">
        <v>147</v>
      </c>
      <c r="D105" s="134" t="s">
        <v>118</v>
      </c>
      <c r="E105" s="135" t="s">
        <v>307</v>
      </c>
      <c r="F105" s="136" t="s">
        <v>308</v>
      </c>
      <c r="G105" s="137" t="s">
        <v>261</v>
      </c>
      <c r="H105" s="138">
        <v>0.579</v>
      </c>
      <c r="I105" s="139"/>
      <c r="J105" s="140">
        <f>ROUND(I105*H105,2)</f>
        <v>0</v>
      </c>
      <c r="K105" s="136" t="s">
        <v>122</v>
      </c>
      <c r="L105" s="18"/>
      <c r="M105" s="141" t="s">
        <v>3</v>
      </c>
      <c r="N105" s="142" t="s">
        <v>43</v>
      </c>
      <c r="O105" s="40"/>
      <c r="P105" s="143">
        <f>O105*H105</f>
        <v>0</v>
      </c>
      <c r="Q105" s="143">
        <v>1.06277</v>
      </c>
      <c r="R105" s="143">
        <f>Q105*H105</f>
        <v>0.6153438299999999</v>
      </c>
      <c r="S105" s="143">
        <v>0</v>
      </c>
      <c r="T105" s="144">
        <f>S105*H105</f>
        <v>0</v>
      </c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R105" s="145" t="s">
        <v>123</v>
      </c>
      <c r="AT105" s="145" t="s">
        <v>118</v>
      </c>
      <c r="AU105" s="145" t="s">
        <v>82</v>
      </c>
      <c r="AY105" s="3" t="s">
        <v>116</v>
      </c>
      <c r="BE105" s="146">
        <f>IF(N105="základní",J105,0)</f>
        <v>0</v>
      </c>
      <c r="BF105" s="146">
        <f>IF(N105="snížená",J105,0)</f>
        <v>0</v>
      </c>
      <c r="BG105" s="146">
        <f>IF(N105="zákl. přenesená",J105,0)</f>
        <v>0</v>
      </c>
      <c r="BH105" s="146">
        <f>IF(N105="sníž. přenesená",J105,0)</f>
        <v>0</v>
      </c>
      <c r="BI105" s="146">
        <f>IF(N105="nulová",J105,0)</f>
        <v>0</v>
      </c>
      <c r="BJ105" s="3" t="s">
        <v>80</v>
      </c>
      <c r="BK105" s="146">
        <f>ROUND(I105*H105,2)</f>
        <v>0</v>
      </c>
      <c r="BL105" s="3" t="s">
        <v>123</v>
      </c>
      <c r="BM105" s="145" t="s">
        <v>309</v>
      </c>
    </row>
    <row r="106" spans="1:47" s="21" customFormat="1" ht="12">
      <c r="A106" s="17"/>
      <c r="B106" s="18"/>
      <c r="C106" s="17"/>
      <c r="D106" s="147" t="s">
        <v>125</v>
      </c>
      <c r="E106" s="17"/>
      <c r="F106" s="148" t="s">
        <v>310</v>
      </c>
      <c r="G106" s="17"/>
      <c r="H106" s="17"/>
      <c r="I106" s="17"/>
      <c r="J106" s="17"/>
      <c r="K106" s="17"/>
      <c r="L106" s="18"/>
      <c r="M106" s="149"/>
      <c r="N106" s="150"/>
      <c r="O106" s="40"/>
      <c r="P106" s="40"/>
      <c r="Q106" s="40"/>
      <c r="R106" s="40"/>
      <c r="S106" s="40"/>
      <c r="T106" s="41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T106" s="3" t="s">
        <v>125</v>
      </c>
      <c r="AU106" s="3" t="s">
        <v>82</v>
      </c>
    </row>
    <row r="107" spans="1:47" s="21" customFormat="1" ht="29.25">
      <c r="A107" s="17"/>
      <c r="B107" s="18"/>
      <c r="C107" s="17"/>
      <c r="D107" s="151" t="s">
        <v>145</v>
      </c>
      <c r="E107" s="17"/>
      <c r="F107" s="152" t="s">
        <v>311</v>
      </c>
      <c r="G107" s="17"/>
      <c r="H107" s="17"/>
      <c r="I107" s="17"/>
      <c r="J107" s="17"/>
      <c r="K107" s="17"/>
      <c r="L107" s="18"/>
      <c r="M107" s="149"/>
      <c r="N107" s="150"/>
      <c r="O107" s="40"/>
      <c r="P107" s="40"/>
      <c r="Q107" s="40"/>
      <c r="R107" s="40"/>
      <c r="S107" s="40"/>
      <c r="T107" s="41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T107" s="3" t="s">
        <v>145</v>
      </c>
      <c r="AU107" s="3" t="s">
        <v>82</v>
      </c>
    </row>
    <row r="108" spans="2:63" s="121" customFormat="1" ht="22.9" customHeight="1">
      <c r="B108" s="122"/>
      <c r="D108" s="123" t="s">
        <v>71</v>
      </c>
      <c r="E108" s="132" t="s">
        <v>131</v>
      </c>
      <c r="F108" s="132" t="s">
        <v>202</v>
      </c>
      <c r="J108" s="133">
        <f>BK108</f>
        <v>0</v>
      </c>
      <c r="L108" s="122"/>
      <c r="M108" s="126"/>
      <c r="N108" s="127"/>
      <c r="O108" s="127"/>
      <c r="P108" s="128">
        <f>SUM(P109:P115)</f>
        <v>0</v>
      </c>
      <c r="Q108" s="127"/>
      <c r="R108" s="128">
        <f>SUM(R109:R115)</f>
        <v>0.2724666</v>
      </c>
      <c r="S108" s="127"/>
      <c r="T108" s="129">
        <f>SUM(T109:T115)</f>
        <v>0</v>
      </c>
      <c r="AR108" s="123" t="s">
        <v>80</v>
      </c>
      <c r="AT108" s="130" t="s">
        <v>71</v>
      </c>
      <c r="AU108" s="130" t="s">
        <v>80</v>
      </c>
      <c r="AY108" s="123" t="s">
        <v>116</v>
      </c>
      <c r="BK108" s="131">
        <f>SUM(BK109:BK115)</f>
        <v>0</v>
      </c>
    </row>
    <row r="109" spans="1:65" s="21" customFormat="1" ht="66.75" customHeight="1">
      <c r="A109" s="17"/>
      <c r="B109" s="18"/>
      <c r="C109" s="134" t="s">
        <v>154</v>
      </c>
      <c r="D109" s="134" t="s">
        <v>118</v>
      </c>
      <c r="E109" s="135" t="s">
        <v>312</v>
      </c>
      <c r="F109" s="136" t="s">
        <v>313</v>
      </c>
      <c r="G109" s="137" t="s">
        <v>121</v>
      </c>
      <c r="H109" s="138">
        <v>9.641</v>
      </c>
      <c r="I109" s="139"/>
      <c r="J109" s="140">
        <f>ROUND(I109*H109,2)</f>
        <v>0</v>
      </c>
      <c r="K109" s="136" t="s">
        <v>122</v>
      </c>
      <c r="L109" s="18"/>
      <c r="M109" s="141" t="s">
        <v>3</v>
      </c>
      <c r="N109" s="142" t="s">
        <v>43</v>
      </c>
      <c r="O109" s="40"/>
      <c r="P109" s="143">
        <f>O109*H109</f>
        <v>0</v>
      </c>
      <c r="Q109" s="143">
        <v>0</v>
      </c>
      <c r="R109" s="143">
        <f>Q109*H109</f>
        <v>0</v>
      </c>
      <c r="S109" s="143">
        <v>0</v>
      </c>
      <c r="T109" s="144">
        <f>S109*H109</f>
        <v>0</v>
      </c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R109" s="145" t="s">
        <v>123</v>
      </c>
      <c r="AT109" s="145" t="s">
        <v>118</v>
      </c>
      <c r="AU109" s="145" t="s">
        <v>82</v>
      </c>
      <c r="AY109" s="3" t="s">
        <v>116</v>
      </c>
      <c r="BE109" s="146">
        <f>IF(N109="základní",J109,0)</f>
        <v>0</v>
      </c>
      <c r="BF109" s="146">
        <f>IF(N109="snížená",J109,0)</f>
        <v>0</v>
      </c>
      <c r="BG109" s="146">
        <f>IF(N109="zákl. přenesená",J109,0)</f>
        <v>0</v>
      </c>
      <c r="BH109" s="146">
        <f>IF(N109="sníž. přenesená",J109,0)</f>
        <v>0</v>
      </c>
      <c r="BI109" s="146">
        <f>IF(N109="nulová",J109,0)</f>
        <v>0</v>
      </c>
      <c r="BJ109" s="3" t="s">
        <v>80</v>
      </c>
      <c r="BK109" s="146">
        <f>ROUND(I109*H109,2)</f>
        <v>0</v>
      </c>
      <c r="BL109" s="3" t="s">
        <v>123</v>
      </c>
      <c r="BM109" s="145" t="s">
        <v>314</v>
      </c>
    </row>
    <row r="110" spans="1:47" s="21" customFormat="1" ht="12">
      <c r="A110" s="17"/>
      <c r="B110" s="18"/>
      <c r="C110" s="17"/>
      <c r="D110" s="147" t="s">
        <v>125</v>
      </c>
      <c r="E110" s="17"/>
      <c r="F110" s="148" t="s">
        <v>315</v>
      </c>
      <c r="G110" s="17"/>
      <c r="H110" s="17"/>
      <c r="I110" s="17"/>
      <c r="J110" s="17"/>
      <c r="K110" s="17"/>
      <c r="L110" s="18"/>
      <c r="M110" s="149"/>
      <c r="N110" s="150"/>
      <c r="O110" s="40"/>
      <c r="P110" s="40"/>
      <c r="Q110" s="40"/>
      <c r="R110" s="40"/>
      <c r="S110" s="40"/>
      <c r="T110" s="41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T110" s="3" t="s">
        <v>125</v>
      </c>
      <c r="AU110" s="3" t="s">
        <v>82</v>
      </c>
    </row>
    <row r="111" spans="1:47" s="21" customFormat="1" ht="19.5">
      <c r="A111" s="17"/>
      <c r="B111" s="18"/>
      <c r="C111" s="17"/>
      <c r="D111" s="151" t="s">
        <v>145</v>
      </c>
      <c r="E111" s="17"/>
      <c r="F111" s="152" t="s">
        <v>316</v>
      </c>
      <c r="G111" s="17"/>
      <c r="H111" s="17"/>
      <c r="I111" s="17"/>
      <c r="J111" s="17"/>
      <c r="K111" s="17"/>
      <c r="L111" s="18"/>
      <c r="M111" s="149"/>
      <c r="N111" s="150"/>
      <c r="O111" s="40"/>
      <c r="P111" s="40"/>
      <c r="Q111" s="40"/>
      <c r="R111" s="40"/>
      <c r="S111" s="40"/>
      <c r="T111" s="41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T111" s="3" t="s">
        <v>145</v>
      </c>
      <c r="AU111" s="3" t="s">
        <v>82</v>
      </c>
    </row>
    <row r="112" spans="1:65" s="21" customFormat="1" ht="76.35" customHeight="1">
      <c r="A112" s="17"/>
      <c r="B112" s="18"/>
      <c r="C112" s="134" t="s">
        <v>159</v>
      </c>
      <c r="D112" s="134" t="s">
        <v>118</v>
      </c>
      <c r="E112" s="135" t="s">
        <v>317</v>
      </c>
      <c r="F112" s="136" t="s">
        <v>318</v>
      </c>
      <c r="G112" s="137" t="s">
        <v>150</v>
      </c>
      <c r="H112" s="138">
        <v>33.555</v>
      </c>
      <c r="I112" s="139"/>
      <c r="J112" s="140">
        <f>ROUND(I112*H112,2)</f>
        <v>0</v>
      </c>
      <c r="K112" s="136" t="s">
        <v>122</v>
      </c>
      <c r="L112" s="18"/>
      <c r="M112" s="141" t="s">
        <v>3</v>
      </c>
      <c r="N112" s="142" t="s">
        <v>43</v>
      </c>
      <c r="O112" s="40"/>
      <c r="P112" s="143">
        <f>O112*H112</f>
        <v>0</v>
      </c>
      <c r="Q112" s="143">
        <v>0.00726</v>
      </c>
      <c r="R112" s="143">
        <f>Q112*H112</f>
        <v>0.2436093</v>
      </c>
      <c r="S112" s="143">
        <v>0</v>
      </c>
      <c r="T112" s="144">
        <f>S112*H112</f>
        <v>0</v>
      </c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R112" s="145" t="s">
        <v>123</v>
      </c>
      <c r="AT112" s="145" t="s">
        <v>118</v>
      </c>
      <c r="AU112" s="145" t="s">
        <v>82</v>
      </c>
      <c r="AY112" s="3" t="s">
        <v>116</v>
      </c>
      <c r="BE112" s="146">
        <f>IF(N112="základní",J112,0)</f>
        <v>0</v>
      </c>
      <c r="BF112" s="146">
        <f>IF(N112="snížená",J112,0)</f>
        <v>0</v>
      </c>
      <c r="BG112" s="146">
        <f>IF(N112="zákl. přenesená",J112,0)</f>
        <v>0</v>
      </c>
      <c r="BH112" s="146">
        <f>IF(N112="sníž. přenesená",J112,0)</f>
        <v>0</v>
      </c>
      <c r="BI112" s="146">
        <f>IF(N112="nulová",J112,0)</f>
        <v>0</v>
      </c>
      <c r="BJ112" s="3" t="s">
        <v>80</v>
      </c>
      <c r="BK112" s="146">
        <f>ROUND(I112*H112,2)</f>
        <v>0</v>
      </c>
      <c r="BL112" s="3" t="s">
        <v>123</v>
      </c>
      <c r="BM112" s="145" t="s">
        <v>319</v>
      </c>
    </row>
    <row r="113" spans="1:47" s="21" customFormat="1" ht="12">
      <c r="A113" s="17"/>
      <c r="B113" s="18"/>
      <c r="C113" s="17"/>
      <c r="D113" s="147" t="s">
        <v>125</v>
      </c>
      <c r="E113" s="17"/>
      <c r="F113" s="148" t="s">
        <v>320</v>
      </c>
      <c r="G113" s="17"/>
      <c r="H113" s="17"/>
      <c r="I113" s="17"/>
      <c r="J113" s="17"/>
      <c r="K113" s="17"/>
      <c r="L113" s="18"/>
      <c r="M113" s="149"/>
      <c r="N113" s="150"/>
      <c r="O113" s="40"/>
      <c r="P113" s="40"/>
      <c r="Q113" s="40"/>
      <c r="R113" s="40"/>
      <c r="S113" s="40"/>
      <c r="T113" s="41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T113" s="3" t="s">
        <v>125</v>
      </c>
      <c r="AU113" s="3" t="s">
        <v>82</v>
      </c>
    </row>
    <row r="114" spans="1:65" s="21" customFormat="1" ht="76.35" customHeight="1">
      <c r="A114" s="17"/>
      <c r="B114" s="18"/>
      <c r="C114" s="134" t="s">
        <v>165</v>
      </c>
      <c r="D114" s="134" t="s">
        <v>118</v>
      </c>
      <c r="E114" s="135" t="s">
        <v>321</v>
      </c>
      <c r="F114" s="136" t="s">
        <v>322</v>
      </c>
      <c r="G114" s="137" t="s">
        <v>150</v>
      </c>
      <c r="H114" s="138">
        <v>33.555</v>
      </c>
      <c r="I114" s="139"/>
      <c r="J114" s="140">
        <f>ROUND(I114*H114,2)</f>
        <v>0</v>
      </c>
      <c r="K114" s="136" t="s">
        <v>122</v>
      </c>
      <c r="L114" s="18"/>
      <c r="M114" s="141" t="s">
        <v>3</v>
      </c>
      <c r="N114" s="142" t="s">
        <v>43</v>
      </c>
      <c r="O114" s="40"/>
      <c r="P114" s="143">
        <f>O114*H114</f>
        <v>0</v>
      </c>
      <c r="Q114" s="143">
        <v>0.00086</v>
      </c>
      <c r="R114" s="143">
        <f>Q114*H114</f>
        <v>0.0288573</v>
      </c>
      <c r="S114" s="143">
        <v>0</v>
      </c>
      <c r="T114" s="144">
        <f>S114*H114</f>
        <v>0</v>
      </c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R114" s="145" t="s">
        <v>123</v>
      </c>
      <c r="AT114" s="145" t="s">
        <v>118</v>
      </c>
      <c r="AU114" s="145" t="s">
        <v>82</v>
      </c>
      <c r="AY114" s="3" t="s">
        <v>116</v>
      </c>
      <c r="BE114" s="146">
        <f>IF(N114="základní",J114,0)</f>
        <v>0</v>
      </c>
      <c r="BF114" s="146">
        <f>IF(N114="snížená",J114,0)</f>
        <v>0</v>
      </c>
      <c r="BG114" s="146">
        <f>IF(N114="zákl. přenesená",J114,0)</f>
        <v>0</v>
      </c>
      <c r="BH114" s="146">
        <f>IF(N114="sníž. přenesená",J114,0)</f>
        <v>0</v>
      </c>
      <c r="BI114" s="146">
        <f>IF(N114="nulová",J114,0)</f>
        <v>0</v>
      </c>
      <c r="BJ114" s="3" t="s">
        <v>80</v>
      </c>
      <c r="BK114" s="146">
        <f>ROUND(I114*H114,2)</f>
        <v>0</v>
      </c>
      <c r="BL114" s="3" t="s">
        <v>123</v>
      </c>
      <c r="BM114" s="145" t="s">
        <v>323</v>
      </c>
    </row>
    <row r="115" spans="1:47" s="21" customFormat="1" ht="12">
      <c r="A115" s="17"/>
      <c r="B115" s="18"/>
      <c r="C115" s="17"/>
      <c r="D115" s="147" t="s">
        <v>125</v>
      </c>
      <c r="E115" s="17"/>
      <c r="F115" s="148" t="s">
        <v>324</v>
      </c>
      <c r="G115" s="17"/>
      <c r="H115" s="17"/>
      <c r="I115" s="17"/>
      <c r="J115" s="17"/>
      <c r="K115" s="17"/>
      <c r="L115" s="18"/>
      <c r="M115" s="149"/>
      <c r="N115" s="150"/>
      <c r="O115" s="40"/>
      <c r="P115" s="40"/>
      <c r="Q115" s="40"/>
      <c r="R115" s="40"/>
      <c r="S115" s="40"/>
      <c r="T115" s="41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T115" s="3" t="s">
        <v>125</v>
      </c>
      <c r="AU115" s="3" t="s">
        <v>82</v>
      </c>
    </row>
    <row r="116" spans="2:63" s="121" customFormat="1" ht="22.9" customHeight="1">
      <c r="B116" s="122"/>
      <c r="D116" s="123" t="s">
        <v>71</v>
      </c>
      <c r="E116" s="132" t="s">
        <v>123</v>
      </c>
      <c r="F116" s="132" t="s">
        <v>213</v>
      </c>
      <c r="J116" s="133">
        <f>BK116</f>
        <v>0</v>
      </c>
      <c r="L116" s="122"/>
      <c r="M116" s="126"/>
      <c r="N116" s="127"/>
      <c r="O116" s="127"/>
      <c r="P116" s="128">
        <f>SUM(P117:P118)</f>
        <v>0</v>
      </c>
      <c r="Q116" s="127"/>
      <c r="R116" s="128">
        <f>SUM(R117:R118)</f>
        <v>0.5268927999999999</v>
      </c>
      <c r="S116" s="127"/>
      <c r="T116" s="129">
        <f>SUM(T117:T118)</f>
        <v>0</v>
      </c>
      <c r="AR116" s="123" t="s">
        <v>80</v>
      </c>
      <c r="AT116" s="130" t="s">
        <v>71</v>
      </c>
      <c r="AU116" s="130" t="s">
        <v>80</v>
      </c>
      <c r="AY116" s="123" t="s">
        <v>116</v>
      </c>
      <c r="BK116" s="131">
        <f>SUM(BK117:BK118)</f>
        <v>0</v>
      </c>
    </row>
    <row r="117" spans="1:65" s="21" customFormat="1" ht="44.25" customHeight="1">
      <c r="A117" s="17"/>
      <c r="B117" s="18"/>
      <c r="C117" s="134" t="s">
        <v>170</v>
      </c>
      <c r="D117" s="134" t="s">
        <v>118</v>
      </c>
      <c r="E117" s="135" t="s">
        <v>325</v>
      </c>
      <c r="F117" s="136" t="s">
        <v>326</v>
      </c>
      <c r="G117" s="137" t="s">
        <v>150</v>
      </c>
      <c r="H117" s="138">
        <v>0.64</v>
      </c>
      <c r="I117" s="139"/>
      <c r="J117" s="140">
        <f>ROUND(I117*H117,2)</f>
        <v>0</v>
      </c>
      <c r="K117" s="136" t="s">
        <v>122</v>
      </c>
      <c r="L117" s="18"/>
      <c r="M117" s="141" t="s">
        <v>3</v>
      </c>
      <c r="N117" s="142" t="s">
        <v>43</v>
      </c>
      <c r="O117" s="40"/>
      <c r="P117" s="143">
        <f>O117*H117</f>
        <v>0</v>
      </c>
      <c r="Q117" s="143">
        <v>0.82327</v>
      </c>
      <c r="R117" s="143">
        <f>Q117*H117</f>
        <v>0.5268927999999999</v>
      </c>
      <c r="S117" s="143">
        <v>0</v>
      </c>
      <c r="T117" s="144">
        <f>S117*H117</f>
        <v>0</v>
      </c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R117" s="145" t="s">
        <v>123</v>
      </c>
      <c r="AT117" s="145" t="s">
        <v>118</v>
      </c>
      <c r="AU117" s="145" t="s">
        <v>82</v>
      </c>
      <c r="AY117" s="3" t="s">
        <v>116</v>
      </c>
      <c r="BE117" s="146">
        <f>IF(N117="základní",J117,0)</f>
        <v>0</v>
      </c>
      <c r="BF117" s="146">
        <f>IF(N117="snížená",J117,0)</f>
        <v>0</v>
      </c>
      <c r="BG117" s="146">
        <f>IF(N117="zákl. přenesená",J117,0)</f>
        <v>0</v>
      </c>
      <c r="BH117" s="146">
        <f>IF(N117="sníž. přenesená",J117,0)</f>
        <v>0</v>
      </c>
      <c r="BI117" s="146">
        <f>IF(N117="nulová",J117,0)</f>
        <v>0</v>
      </c>
      <c r="BJ117" s="3" t="s">
        <v>80</v>
      </c>
      <c r="BK117" s="146">
        <f>ROUND(I117*H117,2)</f>
        <v>0</v>
      </c>
      <c r="BL117" s="3" t="s">
        <v>123</v>
      </c>
      <c r="BM117" s="145" t="s">
        <v>327</v>
      </c>
    </row>
    <row r="118" spans="1:47" s="21" customFormat="1" ht="12">
      <c r="A118" s="17"/>
      <c r="B118" s="18"/>
      <c r="C118" s="17"/>
      <c r="D118" s="147" t="s">
        <v>125</v>
      </c>
      <c r="E118" s="17"/>
      <c r="F118" s="148" t="s">
        <v>328</v>
      </c>
      <c r="G118" s="17"/>
      <c r="H118" s="17"/>
      <c r="I118" s="17"/>
      <c r="J118" s="17"/>
      <c r="K118" s="17"/>
      <c r="L118" s="18"/>
      <c r="M118" s="149"/>
      <c r="N118" s="150"/>
      <c r="O118" s="40"/>
      <c r="P118" s="40"/>
      <c r="Q118" s="40"/>
      <c r="R118" s="40"/>
      <c r="S118" s="40"/>
      <c r="T118" s="41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T118" s="3" t="s">
        <v>125</v>
      </c>
      <c r="AU118" s="3" t="s">
        <v>82</v>
      </c>
    </row>
    <row r="119" spans="2:63" s="121" customFormat="1" ht="22.9" customHeight="1">
      <c r="B119" s="122"/>
      <c r="D119" s="123" t="s">
        <v>71</v>
      </c>
      <c r="E119" s="132" t="s">
        <v>147</v>
      </c>
      <c r="F119" s="132" t="s">
        <v>329</v>
      </c>
      <c r="J119" s="133">
        <f>BK119</f>
        <v>0</v>
      </c>
      <c r="L119" s="122"/>
      <c r="M119" s="126"/>
      <c r="N119" s="127"/>
      <c r="O119" s="127"/>
      <c r="P119" s="128">
        <f>SUM(P120:P123)</f>
        <v>0</v>
      </c>
      <c r="Q119" s="127"/>
      <c r="R119" s="128">
        <f>SUM(R120:R123)</f>
        <v>0.7865572499999999</v>
      </c>
      <c r="S119" s="127"/>
      <c r="T119" s="129">
        <f>SUM(T120:T123)</f>
        <v>0</v>
      </c>
      <c r="AR119" s="123" t="s">
        <v>80</v>
      </c>
      <c r="AT119" s="130" t="s">
        <v>71</v>
      </c>
      <c r="AU119" s="130" t="s">
        <v>80</v>
      </c>
      <c r="AY119" s="123" t="s">
        <v>116</v>
      </c>
      <c r="BK119" s="131">
        <f>SUM(BK120:BK123)</f>
        <v>0</v>
      </c>
    </row>
    <row r="120" spans="1:65" s="21" customFormat="1" ht="24.2" customHeight="1">
      <c r="A120" s="17"/>
      <c r="B120" s="18"/>
      <c r="C120" s="134" t="s">
        <v>233</v>
      </c>
      <c r="D120" s="134" t="s">
        <v>118</v>
      </c>
      <c r="E120" s="135" t="s">
        <v>330</v>
      </c>
      <c r="F120" s="136" t="s">
        <v>331</v>
      </c>
      <c r="G120" s="137" t="s">
        <v>242</v>
      </c>
      <c r="H120" s="138">
        <v>2</v>
      </c>
      <c r="I120" s="139"/>
      <c r="J120" s="140">
        <f>ROUND(I120*H120,2)</f>
        <v>0</v>
      </c>
      <c r="K120" s="136" t="s">
        <v>3</v>
      </c>
      <c r="L120" s="18"/>
      <c r="M120" s="141" t="s">
        <v>3</v>
      </c>
      <c r="N120" s="142" t="s">
        <v>43</v>
      </c>
      <c r="O120" s="40"/>
      <c r="P120" s="143">
        <f>O120*H120</f>
        <v>0</v>
      </c>
      <c r="Q120" s="143">
        <v>0.00021</v>
      </c>
      <c r="R120" s="143">
        <f>Q120*H120</f>
        <v>0.00042</v>
      </c>
      <c r="S120" s="143">
        <v>0</v>
      </c>
      <c r="T120" s="144">
        <f>S120*H120</f>
        <v>0</v>
      </c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R120" s="145" t="s">
        <v>123</v>
      </c>
      <c r="AT120" s="145" t="s">
        <v>118</v>
      </c>
      <c r="AU120" s="145" t="s">
        <v>82</v>
      </c>
      <c r="AY120" s="3" t="s">
        <v>116</v>
      </c>
      <c r="BE120" s="146">
        <f>IF(N120="základní",J120,0)</f>
        <v>0</v>
      </c>
      <c r="BF120" s="146">
        <f>IF(N120="snížená",J120,0)</f>
        <v>0</v>
      </c>
      <c r="BG120" s="146">
        <f>IF(N120="zákl. přenesená",J120,0)</f>
        <v>0</v>
      </c>
      <c r="BH120" s="146">
        <f>IF(N120="sníž. přenesená",J120,0)</f>
        <v>0</v>
      </c>
      <c r="BI120" s="146">
        <f>IF(N120="nulová",J120,0)</f>
        <v>0</v>
      </c>
      <c r="BJ120" s="3" t="s">
        <v>80</v>
      </c>
      <c r="BK120" s="146">
        <f>ROUND(I120*H120,2)</f>
        <v>0</v>
      </c>
      <c r="BL120" s="3" t="s">
        <v>123</v>
      </c>
      <c r="BM120" s="145" t="s">
        <v>332</v>
      </c>
    </row>
    <row r="121" spans="1:47" s="21" customFormat="1" ht="19.5">
      <c r="A121" s="17"/>
      <c r="B121" s="18"/>
      <c r="C121" s="17"/>
      <c r="D121" s="151" t="s">
        <v>145</v>
      </c>
      <c r="E121" s="17"/>
      <c r="F121" s="152" t="s">
        <v>333</v>
      </c>
      <c r="G121" s="17"/>
      <c r="H121" s="17"/>
      <c r="I121" s="17"/>
      <c r="J121" s="17"/>
      <c r="K121" s="17"/>
      <c r="L121" s="18"/>
      <c r="M121" s="149"/>
      <c r="N121" s="150"/>
      <c r="O121" s="40"/>
      <c r="P121" s="40"/>
      <c r="Q121" s="40"/>
      <c r="R121" s="40"/>
      <c r="S121" s="40"/>
      <c r="T121" s="41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T121" s="3" t="s">
        <v>145</v>
      </c>
      <c r="AU121" s="3" t="s">
        <v>82</v>
      </c>
    </row>
    <row r="122" spans="1:65" s="21" customFormat="1" ht="21.75" customHeight="1">
      <c r="A122" s="17"/>
      <c r="B122" s="18"/>
      <c r="C122" s="134" t="s">
        <v>239</v>
      </c>
      <c r="D122" s="134" t="s">
        <v>118</v>
      </c>
      <c r="E122" s="135" t="s">
        <v>334</v>
      </c>
      <c r="F122" s="136" t="s">
        <v>335</v>
      </c>
      <c r="G122" s="137" t="s">
        <v>150</v>
      </c>
      <c r="H122" s="138">
        <v>14.475</v>
      </c>
      <c r="I122" s="139"/>
      <c r="J122" s="140">
        <f>ROUND(I122*H122,2)</f>
        <v>0</v>
      </c>
      <c r="K122" s="136" t="s">
        <v>3</v>
      </c>
      <c r="L122" s="18"/>
      <c r="M122" s="141" t="s">
        <v>3</v>
      </c>
      <c r="N122" s="142" t="s">
        <v>43</v>
      </c>
      <c r="O122" s="40"/>
      <c r="P122" s="143">
        <f>O122*H122</f>
        <v>0</v>
      </c>
      <c r="Q122" s="143">
        <v>0.05431</v>
      </c>
      <c r="R122" s="143">
        <f>Q122*H122</f>
        <v>0.7861372499999999</v>
      </c>
      <c r="S122" s="143">
        <v>0</v>
      </c>
      <c r="T122" s="144">
        <f>S122*H122</f>
        <v>0</v>
      </c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R122" s="145" t="s">
        <v>123</v>
      </c>
      <c r="AT122" s="145" t="s">
        <v>118</v>
      </c>
      <c r="AU122" s="145" t="s">
        <v>82</v>
      </c>
      <c r="AY122" s="3" t="s">
        <v>116</v>
      </c>
      <c r="BE122" s="146">
        <f>IF(N122="základní",J122,0)</f>
        <v>0</v>
      </c>
      <c r="BF122" s="146">
        <f>IF(N122="snížená",J122,0)</f>
        <v>0</v>
      </c>
      <c r="BG122" s="146">
        <f>IF(N122="zákl. přenesená",J122,0)</f>
        <v>0</v>
      </c>
      <c r="BH122" s="146">
        <f>IF(N122="sníž. přenesená",J122,0)</f>
        <v>0</v>
      </c>
      <c r="BI122" s="146">
        <f>IF(N122="nulová",J122,0)</f>
        <v>0</v>
      </c>
      <c r="BJ122" s="3" t="s">
        <v>80</v>
      </c>
      <c r="BK122" s="146">
        <f>ROUND(I122*H122,2)</f>
        <v>0</v>
      </c>
      <c r="BL122" s="3" t="s">
        <v>123</v>
      </c>
      <c r="BM122" s="145" t="s">
        <v>336</v>
      </c>
    </row>
    <row r="123" spans="1:47" s="21" customFormat="1" ht="29.25">
      <c r="A123" s="17"/>
      <c r="B123" s="18"/>
      <c r="C123" s="17"/>
      <c r="D123" s="151" t="s">
        <v>145</v>
      </c>
      <c r="E123" s="17"/>
      <c r="F123" s="152" t="s">
        <v>337</v>
      </c>
      <c r="G123" s="17"/>
      <c r="H123" s="17"/>
      <c r="I123" s="17"/>
      <c r="J123" s="17"/>
      <c r="K123" s="17"/>
      <c r="L123" s="18"/>
      <c r="M123" s="149"/>
      <c r="N123" s="150"/>
      <c r="O123" s="40"/>
      <c r="P123" s="40"/>
      <c r="Q123" s="40"/>
      <c r="R123" s="40"/>
      <c r="S123" s="40"/>
      <c r="T123" s="41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T123" s="3" t="s">
        <v>145</v>
      </c>
      <c r="AU123" s="3" t="s">
        <v>82</v>
      </c>
    </row>
    <row r="124" spans="2:63" s="121" customFormat="1" ht="22.9" customHeight="1">
      <c r="B124" s="122"/>
      <c r="D124" s="123" t="s">
        <v>71</v>
      </c>
      <c r="E124" s="132" t="s">
        <v>159</v>
      </c>
      <c r="F124" s="132" t="s">
        <v>338</v>
      </c>
      <c r="J124" s="133">
        <f>BK124</f>
        <v>0</v>
      </c>
      <c r="L124" s="122"/>
      <c r="M124" s="126"/>
      <c r="N124" s="127"/>
      <c r="O124" s="127"/>
      <c r="P124" s="128">
        <f>SUM(P125:P148)</f>
        <v>0</v>
      </c>
      <c r="Q124" s="127"/>
      <c r="R124" s="128">
        <f>SUM(R125:R148)</f>
        <v>5.88460067</v>
      </c>
      <c r="S124" s="127"/>
      <c r="T124" s="129">
        <f>SUM(T125:T148)</f>
        <v>0</v>
      </c>
      <c r="AR124" s="123" t="s">
        <v>80</v>
      </c>
      <c r="AT124" s="130" t="s">
        <v>71</v>
      </c>
      <c r="AU124" s="130" t="s">
        <v>80</v>
      </c>
      <c r="AY124" s="123" t="s">
        <v>116</v>
      </c>
      <c r="BK124" s="131">
        <f>SUM(BK125:BK148)</f>
        <v>0</v>
      </c>
    </row>
    <row r="125" spans="1:65" s="21" customFormat="1" ht="37.9" customHeight="1">
      <c r="A125" s="17"/>
      <c r="B125" s="18"/>
      <c r="C125" s="134" t="s">
        <v>246</v>
      </c>
      <c r="D125" s="134" t="s">
        <v>118</v>
      </c>
      <c r="E125" s="135" t="s">
        <v>339</v>
      </c>
      <c r="F125" s="136" t="s">
        <v>340</v>
      </c>
      <c r="G125" s="137" t="s">
        <v>242</v>
      </c>
      <c r="H125" s="138">
        <v>9.8</v>
      </c>
      <c r="I125" s="139"/>
      <c r="J125" s="140">
        <f>ROUND(I125*H125,2)</f>
        <v>0</v>
      </c>
      <c r="K125" s="136" t="s">
        <v>122</v>
      </c>
      <c r="L125" s="18"/>
      <c r="M125" s="141" t="s">
        <v>3</v>
      </c>
      <c r="N125" s="142" t="s">
        <v>43</v>
      </c>
      <c r="O125" s="40"/>
      <c r="P125" s="143">
        <f>O125*H125</f>
        <v>0</v>
      </c>
      <c r="Q125" s="143">
        <v>2E-05</v>
      </c>
      <c r="R125" s="143">
        <f>Q125*H125</f>
        <v>0.00019600000000000002</v>
      </c>
      <c r="S125" s="143">
        <v>0</v>
      </c>
      <c r="T125" s="144">
        <f>S125*H125</f>
        <v>0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R125" s="145" t="s">
        <v>123</v>
      </c>
      <c r="AT125" s="145" t="s">
        <v>118</v>
      </c>
      <c r="AU125" s="145" t="s">
        <v>82</v>
      </c>
      <c r="AY125" s="3" t="s">
        <v>116</v>
      </c>
      <c r="BE125" s="146">
        <f>IF(N125="základní",J125,0)</f>
        <v>0</v>
      </c>
      <c r="BF125" s="146">
        <f>IF(N125="snížená",J125,0)</f>
        <v>0</v>
      </c>
      <c r="BG125" s="146">
        <f>IF(N125="zákl. přenesená",J125,0)</f>
        <v>0</v>
      </c>
      <c r="BH125" s="146">
        <f>IF(N125="sníž. přenesená",J125,0)</f>
        <v>0</v>
      </c>
      <c r="BI125" s="146">
        <f>IF(N125="nulová",J125,0)</f>
        <v>0</v>
      </c>
      <c r="BJ125" s="3" t="s">
        <v>80</v>
      </c>
      <c r="BK125" s="146">
        <f>ROUND(I125*H125,2)</f>
        <v>0</v>
      </c>
      <c r="BL125" s="3" t="s">
        <v>123</v>
      </c>
      <c r="BM125" s="145" t="s">
        <v>341</v>
      </c>
    </row>
    <row r="126" spans="1:47" s="21" customFormat="1" ht="12">
      <c r="A126" s="17"/>
      <c r="B126" s="18"/>
      <c r="C126" s="17"/>
      <c r="D126" s="147" t="s">
        <v>125</v>
      </c>
      <c r="E126" s="17"/>
      <c r="F126" s="148" t="s">
        <v>342</v>
      </c>
      <c r="G126" s="17"/>
      <c r="H126" s="17"/>
      <c r="I126" s="17"/>
      <c r="J126" s="17"/>
      <c r="K126" s="17"/>
      <c r="L126" s="18"/>
      <c r="M126" s="149"/>
      <c r="N126" s="150"/>
      <c r="O126" s="40"/>
      <c r="P126" s="40"/>
      <c r="Q126" s="40"/>
      <c r="R126" s="40"/>
      <c r="S126" s="40"/>
      <c r="T126" s="41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T126" s="3" t="s">
        <v>125</v>
      </c>
      <c r="AU126" s="3" t="s">
        <v>82</v>
      </c>
    </row>
    <row r="127" spans="1:65" s="21" customFormat="1" ht="16.5" customHeight="1">
      <c r="A127" s="17"/>
      <c r="B127" s="18"/>
      <c r="C127" s="158" t="s">
        <v>252</v>
      </c>
      <c r="D127" s="158" t="s">
        <v>343</v>
      </c>
      <c r="E127" s="159" t="s">
        <v>344</v>
      </c>
      <c r="F127" s="160" t="s">
        <v>345</v>
      </c>
      <c r="G127" s="161" t="s">
        <v>242</v>
      </c>
      <c r="H127" s="162">
        <v>10.397</v>
      </c>
      <c r="I127" s="163"/>
      <c r="J127" s="164">
        <f>ROUND(I127*H127,2)</f>
        <v>0</v>
      </c>
      <c r="K127" s="160" t="s">
        <v>122</v>
      </c>
      <c r="L127" s="165"/>
      <c r="M127" s="166" t="s">
        <v>3</v>
      </c>
      <c r="N127" s="167" t="s">
        <v>43</v>
      </c>
      <c r="O127" s="40"/>
      <c r="P127" s="143">
        <f>O127*H127</f>
        <v>0</v>
      </c>
      <c r="Q127" s="143">
        <v>0.01311</v>
      </c>
      <c r="R127" s="143">
        <f>Q127*H127</f>
        <v>0.13630467000000002</v>
      </c>
      <c r="S127" s="143">
        <v>0</v>
      </c>
      <c r="T127" s="144">
        <f>S127*H127</f>
        <v>0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R127" s="145" t="s">
        <v>159</v>
      </c>
      <c r="AT127" s="145" t="s">
        <v>343</v>
      </c>
      <c r="AU127" s="145" t="s">
        <v>82</v>
      </c>
      <c r="AY127" s="3" t="s">
        <v>116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3" t="s">
        <v>80</v>
      </c>
      <c r="BK127" s="146">
        <f>ROUND(I127*H127,2)</f>
        <v>0</v>
      </c>
      <c r="BL127" s="3" t="s">
        <v>123</v>
      </c>
      <c r="BM127" s="145" t="s">
        <v>346</v>
      </c>
    </row>
    <row r="128" spans="1:47" s="21" customFormat="1" ht="12">
      <c r="A128" s="17"/>
      <c r="B128" s="18"/>
      <c r="C128" s="17"/>
      <c r="D128" s="147" t="s">
        <v>125</v>
      </c>
      <c r="E128" s="17"/>
      <c r="F128" s="148" t="s">
        <v>347</v>
      </c>
      <c r="G128" s="17"/>
      <c r="H128" s="17"/>
      <c r="I128" s="17"/>
      <c r="J128" s="17"/>
      <c r="K128" s="17"/>
      <c r="L128" s="18"/>
      <c r="M128" s="149"/>
      <c r="N128" s="150"/>
      <c r="O128" s="40"/>
      <c r="P128" s="40"/>
      <c r="Q128" s="40"/>
      <c r="R128" s="40"/>
      <c r="S128" s="40"/>
      <c r="T128" s="41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T128" s="3" t="s">
        <v>125</v>
      </c>
      <c r="AU128" s="3" t="s">
        <v>82</v>
      </c>
    </row>
    <row r="129" spans="1:65" s="21" customFormat="1" ht="44.25" customHeight="1">
      <c r="A129" s="17"/>
      <c r="B129" s="18"/>
      <c r="C129" s="134" t="s">
        <v>9</v>
      </c>
      <c r="D129" s="134" t="s">
        <v>118</v>
      </c>
      <c r="E129" s="135" t="s">
        <v>348</v>
      </c>
      <c r="F129" s="136" t="s">
        <v>349</v>
      </c>
      <c r="G129" s="137" t="s">
        <v>249</v>
      </c>
      <c r="H129" s="138">
        <v>1</v>
      </c>
      <c r="I129" s="139"/>
      <c r="J129" s="140">
        <f>ROUND(I129*H129,2)</f>
        <v>0</v>
      </c>
      <c r="K129" s="136" t="s">
        <v>122</v>
      </c>
      <c r="L129" s="18"/>
      <c r="M129" s="141" t="s">
        <v>3</v>
      </c>
      <c r="N129" s="142" t="s">
        <v>43</v>
      </c>
      <c r="O129" s="40"/>
      <c r="P129" s="143">
        <f>O129*H129</f>
        <v>0</v>
      </c>
      <c r="Q129" s="143">
        <v>2.11676</v>
      </c>
      <c r="R129" s="143">
        <f>Q129*H129</f>
        <v>2.11676</v>
      </c>
      <c r="S129" s="143">
        <v>0</v>
      </c>
      <c r="T129" s="144">
        <f>S129*H129</f>
        <v>0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R129" s="145" t="s">
        <v>123</v>
      </c>
      <c r="AT129" s="145" t="s">
        <v>118</v>
      </c>
      <c r="AU129" s="145" t="s">
        <v>82</v>
      </c>
      <c r="AY129" s="3" t="s">
        <v>116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3" t="s">
        <v>80</v>
      </c>
      <c r="BK129" s="146">
        <f>ROUND(I129*H129,2)</f>
        <v>0</v>
      </c>
      <c r="BL129" s="3" t="s">
        <v>123</v>
      </c>
      <c r="BM129" s="145" t="s">
        <v>350</v>
      </c>
    </row>
    <row r="130" spans="1:47" s="21" customFormat="1" ht="12">
      <c r="A130" s="17"/>
      <c r="B130" s="18"/>
      <c r="C130" s="17"/>
      <c r="D130" s="147" t="s">
        <v>125</v>
      </c>
      <c r="E130" s="17"/>
      <c r="F130" s="148" t="s">
        <v>351</v>
      </c>
      <c r="G130" s="17"/>
      <c r="H130" s="17"/>
      <c r="I130" s="17"/>
      <c r="J130" s="17"/>
      <c r="K130" s="17"/>
      <c r="L130" s="18"/>
      <c r="M130" s="149"/>
      <c r="N130" s="150"/>
      <c r="O130" s="40"/>
      <c r="P130" s="40"/>
      <c r="Q130" s="40"/>
      <c r="R130" s="40"/>
      <c r="S130" s="40"/>
      <c r="T130" s="41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T130" s="3" t="s">
        <v>125</v>
      </c>
      <c r="AU130" s="3" t="s">
        <v>82</v>
      </c>
    </row>
    <row r="131" spans="1:65" s="21" customFormat="1" ht="21.75" customHeight="1">
      <c r="A131" s="17"/>
      <c r="B131" s="18"/>
      <c r="C131" s="158" t="s">
        <v>265</v>
      </c>
      <c r="D131" s="158" t="s">
        <v>343</v>
      </c>
      <c r="E131" s="159" t="s">
        <v>352</v>
      </c>
      <c r="F131" s="160" t="s">
        <v>353</v>
      </c>
      <c r="G131" s="161" t="s">
        <v>249</v>
      </c>
      <c r="H131" s="162">
        <v>1</v>
      </c>
      <c r="I131" s="163"/>
      <c r="J131" s="164">
        <f>ROUND(I131*H131,2)</f>
        <v>0</v>
      </c>
      <c r="K131" s="160" t="s">
        <v>122</v>
      </c>
      <c r="L131" s="165"/>
      <c r="M131" s="166" t="s">
        <v>3</v>
      </c>
      <c r="N131" s="167" t="s">
        <v>43</v>
      </c>
      <c r="O131" s="40"/>
      <c r="P131" s="143">
        <f>O131*H131</f>
        <v>0</v>
      </c>
      <c r="Q131" s="143">
        <v>1.013</v>
      </c>
      <c r="R131" s="143">
        <f>Q131*H131</f>
        <v>1.013</v>
      </c>
      <c r="S131" s="143">
        <v>0</v>
      </c>
      <c r="T131" s="144">
        <f>S131*H131</f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R131" s="145" t="s">
        <v>159</v>
      </c>
      <c r="AT131" s="145" t="s">
        <v>343</v>
      </c>
      <c r="AU131" s="145" t="s">
        <v>82</v>
      </c>
      <c r="AY131" s="3" t="s">
        <v>116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3" t="s">
        <v>80</v>
      </c>
      <c r="BK131" s="146">
        <f>ROUND(I131*H131,2)</f>
        <v>0</v>
      </c>
      <c r="BL131" s="3" t="s">
        <v>123</v>
      </c>
      <c r="BM131" s="145" t="s">
        <v>354</v>
      </c>
    </row>
    <row r="132" spans="1:47" s="21" customFormat="1" ht="12">
      <c r="A132" s="17"/>
      <c r="B132" s="18"/>
      <c r="C132" s="17"/>
      <c r="D132" s="147" t="s">
        <v>125</v>
      </c>
      <c r="E132" s="17"/>
      <c r="F132" s="148" t="s">
        <v>355</v>
      </c>
      <c r="G132" s="17"/>
      <c r="H132" s="17"/>
      <c r="I132" s="17"/>
      <c r="J132" s="17"/>
      <c r="K132" s="17"/>
      <c r="L132" s="18"/>
      <c r="M132" s="149"/>
      <c r="N132" s="150"/>
      <c r="O132" s="40"/>
      <c r="P132" s="40"/>
      <c r="Q132" s="40"/>
      <c r="R132" s="40"/>
      <c r="S132" s="40"/>
      <c r="T132" s="41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T132" s="3" t="s">
        <v>125</v>
      </c>
      <c r="AU132" s="3" t="s">
        <v>82</v>
      </c>
    </row>
    <row r="133" spans="1:65" s="21" customFormat="1" ht="24.2" customHeight="1">
      <c r="A133" s="17"/>
      <c r="B133" s="18"/>
      <c r="C133" s="158" t="s">
        <v>271</v>
      </c>
      <c r="D133" s="158" t="s">
        <v>343</v>
      </c>
      <c r="E133" s="159" t="s">
        <v>356</v>
      </c>
      <c r="F133" s="160" t="s">
        <v>357</v>
      </c>
      <c r="G133" s="161" t="s">
        <v>249</v>
      </c>
      <c r="H133" s="162">
        <v>1</v>
      </c>
      <c r="I133" s="163"/>
      <c r="J133" s="164">
        <f>ROUND(I133*H133,2)</f>
        <v>0</v>
      </c>
      <c r="K133" s="160" t="s">
        <v>122</v>
      </c>
      <c r="L133" s="165"/>
      <c r="M133" s="166" t="s">
        <v>3</v>
      </c>
      <c r="N133" s="167" t="s">
        <v>43</v>
      </c>
      <c r="O133" s="40"/>
      <c r="P133" s="143">
        <f>O133*H133</f>
        <v>0</v>
      </c>
      <c r="Q133" s="143">
        <v>1.614</v>
      </c>
      <c r="R133" s="143">
        <f>Q133*H133</f>
        <v>1.614</v>
      </c>
      <c r="S133" s="143">
        <v>0</v>
      </c>
      <c r="T133" s="144">
        <f>S133*H133</f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R133" s="145" t="s">
        <v>159</v>
      </c>
      <c r="AT133" s="145" t="s">
        <v>343</v>
      </c>
      <c r="AU133" s="145" t="s">
        <v>82</v>
      </c>
      <c r="AY133" s="3" t="s">
        <v>116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3" t="s">
        <v>80</v>
      </c>
      <c r="BK133" s="146">
        <f>ROUND(I133*H133,2)</f>
        <v>0</v>
      </c>
      <c r="BL133" s="3" t="s">
        <v>123</v>
      </c>
      <c r="BM133" s="145" t="s">
        <v>358</v>
      </c>
    </row>
    <row r="134" spans="1:47" s="21" customFormat="1" ht="12">
      <c r="A134" s="17"/>
      <c r="B134" s="18"/>
      <c r="C134" s="17"/>
      <c r="D134" s="147" t="s">
        <v>125</v>
      </c>
      <c r="E134" s="17"/>
      <c r="F134" s="148" t="s">
        <v>359</v>
      </c>
      <c r="G134" s="17"/>
      <c r="H134" s="17"/>
      <c r="I134" s="17"/>
      <c r="J134" s="17"/>
      <c r="K134" s="17"/>
      <c r="L134" s="18"/>
      <c r="M134" s="149"/>
      <c r="N134" s="150"/>
      <c r="O134" s="40"/>
      <c r="P134" s="40"/>
      <c r="Q134" s="40"/>
      <c r="R134" s="40"/>
      <c r="S134" s="40"/>
      <c r="T134" s="41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T134" s="3" t="s">
        <v>125</v>
      </c>
      <c r="AU134" s="3" t="s">
        <v>82</v>
      </c>
    </row>
    <row r="135" spans="1:65" s="21" customFormat="1" ht="24.2" customHeight="1">
      <c r="A135" s="17"/>
      <c r="B135" s="18"/>
      <c r="C135" s="158" t="s">
        <v>278</v>
      </c>
      <c r="D135" s="158" t="s">
        <v>343</v>
      </c>
      <c r="E135" s="159" t="s">
        <v>360</v>
      </c>
      <c r="F135" s="160" t="s">
        <v>361</v>
      </c>
      <c r="G135" s="161" t="s">
        <v>249</v>
      </c>
      <c r="H135" s="162">
        <v>1</v>
      </c>
      <c r="I135" s="163"/>
      <c r="J135" s="164">
        <f>ROUND(I135*H135,2)</f>
        <v>0</v>
      </c>
      <c r="K135" s="160" t="s">
        <v>122</v>
      </c>
      <c r="L135" s="165"/>
      <c r="M135" s="166" t="s">
        <v>3</v>
      </c>
      <c r="N135" s="167" t="s">
        <v>43</v>
      </c>
      <c r="O135" s="40"/>
      <c r="P135" s="143">
        <f>O135*H135</f>
        <v>0</v>
      </c>
      <c r="Q135" s="143">
        <v>0.57</v>
      </c>
      <c r="R135" s="143">
        <f>Q135*H135</f>
        <v>0.57</v>
      </c>
      <c r="S135" s="143">
        <v>0</v>
      </c>
      <c r="T135" s="144">
        <f>S135*H135</f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45" t="s">
        <v>159</v>
      </c>
      <c r="AT135" s="145" t="s">
        <v>343</v>
      </c>
      <c r="AU135" s="145" t="s">
        <v>82</v>
      </c>
      <c r="AY135" s="3" t="s">
        <v>116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3" t="s">
        <v>80</v>
      </c>
      <c r="BK135" s="146">
        <f>ROUND(I135*H135,2)</f>
        <v>0</v>
      </c>
      <c r="BL135" s="3" t="s">
        <v>123</v>
      </c>
      <c r="BM135" s="145" t="s">
        <v>362</v>
      </c>
    </row>
    <row r="136" spans="1:47" s="21" customFormat="1" ht="12">
      <c r="A136" s="17"/>
      <c r="B136" s="18"/>
      <c r="C136" s="17"/>
      <c r="D136" s="147" t="s">
        <v>125</v>
      </c>
      <c r="E136" s="17"/>
      <c r="F136" s="148" t="s">
        <v>363</v>
      </c>
      <c r="G136" s="17"/>
      <c r="H136" s="17"/>
      <c r="I136" s="17"/>
      <c r="J136" s="17"/>
      <c r="K136" s="17"/>
      <c r="L136" s="18"/>
      <c r="M136" s="149"/>
      <c r="N136" s="150"/>
      <c r="O136" s="40"/>
      <c r="P136" s="40"/>
      <c r="Q136" s="40"/>
      <c r="R136" s="40"/>
      <c r="S136" s="40"/>
      <c r="T136" s="41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T136" s="3" t="s">
        <v>125</v>
      </c>
      <c r="AU136" s="3" t="s">
        <v>82</v>
      </c>
    </row>
    <row r="137" spans="1:65" s="21" customFormat="1" ht="24.2" customHeight="1">
      <c r="A137" s="17"/>
      <c r="B137" s="18"/>
      <c r="C137" s="158" t="s">
        <v>364</v>
      </c>
      <c r="D137" s="158" t="s">
        <v>343</v>
      </c>
      <c r="E137" s="159" t="s">
        <v>365</v>
      </c>
      <c r="F137" s="160" t="s">
        <v>366</v>
      </c>
      <c r="G137" s="161" t="s">
        <v>249</v>
      </c>
      <c r="H137" s="162">
        <v>1</v>
      </c>
      <c r="I137" s="163"/>
      <c r="J137" s="164">
        <f>ROUND(I137*H137,2)</f>
        <v>0</v>
      </c>
      <c r="K137" s="160" t="s">
        <v>122</v>
      </c>
      <c r="L137" s="165"/>
      <c r="M137" s="166" t="s">
        <v>3</v>
      </c>
      <c r="N137" s="167" t="s">
        <v>43</v>
      </c>
      <c r="O137" s="40"/>
      <c r="P137" s="143">
        <f>O137*H137</f>
        <v>0</v>
      </c>
      <c r="Q137" s="143">
        <v>0.021</v>
      </c>
      <c r="R137" s="143">
        <f>Q137*H137</f>
        <v>0.021</v>
      </c>
      <c r="S137" s="143">
        <v>0</v>
      </c>
      <c r="T137" s="144">
        <f>S137*H137</f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45" t="s">
        <v>159</v>
      </c>
      <c r="AT137" s="145" t="s">
        <v>343</v>
      </c>
      <c r="AU137" s="145" t="s">
        <v>82</v>
      </c>
      <c r="AY137" s="3" t="s">
        <v>116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3" t="s">
        <v>80</v>
      </c>
      <c r="BK137" s="146">
        <f>ROUND(I137*H137,2)</f>
        <v>0</v>
      </c>
      <c r="BL137" s="3" t="s">
        <v>123</v>
      </c>
      <c r="BM137" s="145" t="s">
        <v>367</v>
      </c>
    </row>
    <row r="138" spans="1:47" s="21" customFormat="1" ht="12">
      <c r="A138" s="17"/>
      <c r="B138" s="18"/>
      <c r="C138" s="17"/>
      <c r="D138" s="147" t="s">
        <v>125</v>
      </c>
      <c r="E138" s="17"/>
      <c r="F138" s="148" t="s">
        <v>368</v>
      </c>
      <c r="G138" s="17"/>
      <c r="H138" s="17"/>
      <c r="I138" s="17"/>
      <c r="J138" s="17"/>
      <c r="K138" s="17"/>
      <c r="L138" s="18"/>
      <c r="M138" s="149"/>
      <c r="N138" s="150"/>
      <c r="O138" s="40"/>
      <c r="P138" s="40"/>
      <c r="Q138" s="40"/>
      <c r="R138" s="40"/>
      <c r="S138" s="40"/>
      <c r="T138" s="41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T138" s="3" t="s">
        <v>125</v>
      </c>
      <c r="AU138" s="3" t="s">
        <v>82</v>
      </c>
    </row>
    <row r="139" spans="1:65" s="21" customFormat="1" ht="24.2" customHeight="1">
      <c r="A139" s="17"/>
      <c r="B139" s="18"/>
      <c r="C139" s="134" t="s">
        <v>369</v>
      </c>
      <c r="D139" s="134" t="s">
        <v>118</v>
      </c>
      <c r="E139" s="135" t="s">
        <v>370</v>
      </c>
      <c r="F139" s="136" t="s">
        <v>371</v>
      </c>
      <c r="G139" s="137" t="s">
        <v>249</v>
      </c>
      <c r="H139" s="138">
        <v>1</v>
      </c>
      <c r="I139" s="139"/>
      <c r="J139" s="140">
        <f>ROUND(I139*H139,2)</f>
        <v>0</v>
      </c>
      <c r="K139" s="136" t="s">
        <v>122</v>
      </c>
      <c r="L139" s="18"/>
      <c r="M139" s="141" t="s">
        <v>3</v>
      </c>
      <c r="N139" s="142" t="s">
        <v>43</v>
      </c>
      <c r="O139" s="40"/>
      <c r="P139" s="143">
        <f>O139*H139</f>
        <v>0</v>
      </c>
      <c r="Q139" s="143">
        <v>0.21734</v>
      </c>
      <c r="R139" s="143">
        <f>Q139*H139</f>
        <v>0.21734</v>
      </c>
      <c r="S139" s="143">
        <v>0</v>
      </c>
      <c r="T139" s="144">
        <f>S139*H139</f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145" t="s">
        <v>123</v>
      </c>
      <c r="AT139" s="145" t="s">
        <v>118</v>
      </c>
      <c r="AU139" s="145" t="s">
        <v>82</v>
      </c>
      <c r="AY139" s="3" t="s">
        <v>116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3" t="s">
        <v>80</v>
      </c>
      <c r="BK139" s="146">
        <f>ROUND(I139*H139,2)</f>
        <v>0</v>
      </c>
      <c r="BL139" s="3" t="s">
        <v>123</v>
      </c>
      <c r="BM139" s="145" t="s">
        <v>372</v>
      </c>
    </row>
    <row r="140" spans="1:47" s="21" customFormat="1" ht="12">
      <c r="A140" s="17"/>
      <c r="B140" s="18"/>
      <c r="C140" s="17"/>
      <c r="D140" s="147" t="s">
        <v>125</v>
      </c>
      <c r="E140" s="17"/>
      <c r="F140" s="148" t="s">
        <v>373</v>
      </c>
      <c r="G140" s="17"/>
      <c r="H140" s="17"/>
      <c r="I140" s="17"/>
      <c r="J140" s="17"/>
      <c r="K140" s="17"/>
      <c r="L140" s="18"/>
      <c r="M140" s="149"/>
      <c r="N140" s="150"/>
      <c r="O140" s="40"/>
      <c r="P140" s="40"/>
      <c r="Q140" s="40"/>
      <c r="R140" s="40"/>
      <c r="S140" s="40"/>
      <c r="T140" s="41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T140" s="3" t="s">
        <v>125</v>
      </c>
      <c r="AU140" s="3" t="s">
        <v>82</v>
      </c>
    </row>
    <row r="141" spans="1:65" s="21" customFormat="1" ht="21.75" customHeight="1">
      <c r="A141" s="17"/>
      <c r="B141" s="18"/>
      <c r="C141" s="158" t="s">
        <v>8</v>
      </c>
      <c r="D141" s="158" t="s">
        <v>343</v>
      </c>
      <c r="E141" s="159" t="s">
        <v>374</v>
      </c>
      <c r="F141" s="160" t="s">
        <v>375</v>
      </c>
      <c r="G141" s="161" t="s">
        <v>249</v>
      </c>
      <c r="H141" s="162">
        <v>1</v>
      </c>
      <c r="I141" s="163"/>
      <c r="J141" s="164">
        <f>ROUND(I141*H141,2)</f>
        <v>0</v>
      </c>
      <c r="K141" s="160" t="s">
        <v>122</v>
      </c>
      <c r="L141" s="165"/>
      <c r="M141" s="166" t="s">
        <v>3</v>
      </c>
      <c r="N141" s="167" t="s">
        <v>43</v>
      </c>
      <c r="O141" s="40"/>
      <c r="P141" s="143">
        <f>O141*H141</f>
        <v>0</v>
      </c>
      <c r="Q141" s="143">
        <v>0.196</v>
      </c>
      <c r="R141" s="143">
        <f>Q141*H141</f>
        <v>0.196</v>
      </c>
      <c r="S141" s="143">
        <v>0</v>
      </c>
      <c r="T141" s="144">
        <f>S141*H141</f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45" t="s">
        <v>159</v>
      </c>
      <c r="AT141" s="145" t="s">
        <v>343</v>
      </c>
      <c r="AU141" s="145" t="s">
        <v>82</v>
      </c>
      <c r="AY141" s="3" t="s">
        <v>116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3" t="s">
        <v>80</v>
      </c>
      <c r="BK141" s="146">
        <f>ROUND(I141*H141,2)</f>
        <v>0</v>
      </c>
      <c r="BL141" s="3" t="s">
        <v>123</v>
      </c>
      <c r="BM141" s="145" t="s">
        <v>376</v>
      </c>
    </row>
    <row r="142" spans="1:47" s="21" customFormat="1" ht="12">
      <c r="A142" s="17"/>
      <c r="B142" s="18"/>
      <c r="C142" s="17"/>
      <c r="D142" s="147" t="s">
        <v>125</v>
      </c>
      <c r="E142" s="17"/>
      <c r="F142" s="148" t="s">
        <v>377</v>
      </c>
      <c r="G142" s="17"/>
      <c r="H142" s="17"/>
      <c r="I142" s="17"/>
      <c r="J142" s="17"/>
      <c r="K142" s="17"/>
      <c r="L142" s="18"/>
      <c r="M142" s="149"/>
      <c r="N142" s="150"/>
      <c r="O142" s="40"/>
      <c r="P142" s="40"/>
      <c r="Q142" s="40"/>
      <c r="R142" s="40"/>
      <c r="S142" s="40"/>
      <c r="T142" s="41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T142" s="3" t="s">
        <v>125</v>
      </c>
      <c r="AU142" s="3" t="s">
        <v>82</v>
      </c>
    </row>
    <row r="143" spans="1:65" s="21" customFormat="1" ht="24.2" customHeight="1">
      <c r="A143" s="17"/>
      <c r="B143" s="18"/>
      <c r="C143" s="134" t="s">
        <v>378</v>
      </c>
      <c r="D143" s="134" t="s">
        <v>118</v>
      </c>
      <c r="E143" s="135" t="s">
        <v>379</v>
      </c>
      <c r="F143" s="136" t="s">
        <v>380</v>
      </c>
      <c r="G143" s="137" t="s">
        <v>121</v>
      </c>
      <c r="H143" s="138">
        <v>1.944</v>
      </c>
      <c r="I143" s="139"/>
      <c r="J143" s="140">
        <f>ROUND(I143*H143,2)</f>
        <v>0</v>
      </c>
      <c r="K143" s="136" t="s">
        <v>122</v>
      </c>
      <c r="L143" s="18"/>
      <c r="M143" s="141" t="s">
        <v>3</v>
      </c>
      <c r="N143" s="142" t="s">
        <v>43</v>
      </c>
      <c r="O143" s="40"/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45" t="s">
        <v>123</v>
      </c>
      <c r="AT143" s="145" t="s">
        <v>118</v>
      </c>
      <c r="AU143" s="145" t="s">
        <v>82</v>
      </c>
      <c r="AY143" s="3" t="s">
        <v>116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3" t="s">
        <v>80</v>
      </c>
      <c r="BK143" s="146">
        <f>ROUND(I143*H143,2)</f>
        <v>0</v>
      </c>
      <c r="BL143" s="3" t="s">
        <v>123</v>
      </c>
      <c r="BM143" s="145" t="s">
        <v>381</v>
      </c>
    </row>
    <row r="144" spans="1:47" s="21" customFormat="1" ht="12">
      <c r="A144" s="17"/>
      <c r="B144" s="18"/>
      <c r="C144" s="17"/>
      <c r="D144" s="147" t="s">
        <v>125</v>
      </c>
      <c r="E144" s="17"/>
      <c r="F144" s="148" t="s">
        <v>382</v>
      </c>
      <c r="G144" s="17"/>
      <c r="H144" s="17"/>
      <c r="I144" s="17"/>
      <c r="J144" s="17"/>
      <c r="K144" s="17"/>
      <c r="L144" s="18"/>
      <c r="M144" s="149"/>
      <c r="N144" s="150"/>
      <c r="O144" s="40"/>
      <c r="P144" s="40"/>
      <c r="Q144" s="40"/>
      <c r="R144" s="40"/>
      <c r="S144" s="40"/>
      <c r="T144" s="41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T144" s="3" t="s">
        <v>125</v>
      </c>
      <c r="AU144" s="3" t="s">
        <v>82</v>
      </c>
    </row>
    <row r="145" spans="1:65" s="21" customFormat="1" ht="16.5" customHeight="1">
      <c r="A145" s="17"/>
      <c r="B145" s="18"/>
      <c r="C145" s="134" t="s">
        <v>383</v>
      </c>
      <c r="D145" s="134" t="s">
        <v>118</v>
      </c>
      <c r="E145" s="135" t="s">
        <v>155</v>
      </c>
      <c r="F145" s="136" t="s">
        <v>384</v>
      </c>
      <c r="G145" s="137" t="s">
        <v>249</v>
      </c>
      <c r="H145" s="138">
        <v>1</v>
      </c>
      <c r="I145" s="139"/>
      <c r="J145" s="140">
        <f>ROUND(I145*H145,2)</f>
        <v>0</v>
      </c>
      <c r="K145" s="136" t="s">
        <v>3</v>
      </c>
      <c r="L145" s="18"/>
      <c r="M145" s="141" t="s">
        <v>3</v>
      </c>
      <c r="N145" s="142" t="s">
        <v>43</v>
      </c>
      <c r="O145" s="40"/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45" t="s">
        <v>123</v>
      </c>
      <c r="AT145" s="145" t="s">
        <v>118</v>
      </c>
      <c r="AU145" s="145" t="s">
        <v>82</v>
      </c>
      <c r="AY145" s="3" t="s">
        <v>116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3" t="s">
        <v>80</v>
      </c>
      <c r="BK145" s="146">
        <f>ROUND(I145*H145,2)</f>
        <v>0</v>
      </c>
      <c r="BL145" s="3" t="s">
        <v>123</v>
      </c>
      <c r="BM145" s="145" t="s">
        <v>385</v>
      </c>
    </row>
    <row r="146" spans="1:47" s="21" customFormat="1" ht="19.5">
      <c r="A146" s="17"/>
      <c r="B146" s="18"/>
      <c r="C146" s="17"/>
      <c r="D146" s="151" t="s">
        <v>145</v>
      </c>
      <c r="E146" s="17"/>
      <c r="F146" s="152" t="s">
        <v>386</v>
      </c>
      <c r="G146" s="17"/>
      <c r="H146" s="17"/>
      <c r="I146" s="17"/>
      <c r="J146" s="17"/>
      <c r="K146" s="17"/>
      <c r="L146" s="18"/>
      <c r="M146" s="149"/>
      <c r="N146" s="150"/>
      <c r="O146" s="40"/>
      <c r="P146" s="40"/>
      <c r="Q146" s="40"/>
      <c r="R146" s="40"/>
      <c r="S146" s="40"/>
      <c r="T146" s="41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T146" s="3" t="s">
        <v>145</v>
      </c>
      <c r="AU146" s="3" t="s">
        <v>82</v>
      </c>
    </row>
    <row r="147" spans="1:65" s="21" customFormat="1" ht="16.5" customHeight="1">
      <c r="A147" s="17"/>
      <c r="B147" s="18"/>
      <c r="C147" s="134" t="s">
        <v>387</v>
      </c>
      <c r="D147" s="134" t="s">
        <v>118</v>
      </c>
      <c r="E147" s="135" t="s">
        <v>160</v>
      </c>
      <c r="F147" s="136" t="s">
        <v>388</v>
      </c>
      <c r="G147" s="137" t="s">
        <v>302</v>
      </c>
      <c r="H147" s="138">
        <v>1</v>
      </c>
      <c r="I147" s="139"/>
      <c r="J147" s="140">
        <f>ROUND(I147*H147,2)</f>
        <v>0</v>
      </c>
      <c r="K147" s="136" t="s">
        <v>3</v>
      </c>
      <c r="L147" s="18"/>
      <c r="M147" s="141" t="s">
        <v>3</v>
      </c>
      <c r="N147" s="142" t="s">
        <v>43</v>
      </c>
      <c r="O147" s="40"/>
      <c r="P147" s="143">
        <f>O147*H147</f>
        <v>0</v>
      </c>
      <c r="Q147" s="143">
        <v>0</v>
      </c>
      <c r="R147" s="143">
        <f>Q147*H147</f>
        <v>0</v>
      </c>
      <c r="S147" s="143">
        <v>0</v>
      </c>
      <c r="T147" s="144">
        <f>S147*H147</f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45" t="s">
        <v>123</v>
      </c>
      <c r="AT147" s="145" t="s">
        <v>118</v>
      </c>
      <c r="AU147" s="145" t="s">
        <v>82</v>
      </c>
      <c r="AY147" s="3" t="s">
        <v>116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3" t="s">
        <v>80</v>
      </c>
      <c r="BK147" s="146">
        <f>ROUND(I147*H147,2)</f>
        <v>0</v>
      </c>
      <c r="BL147" s="3" t="s">
        <v>123</v>
      </c>
      <c r="BM147" s="145" t="s">
        <v>389</v>
      </c>
    </row>
    <row r="148" spans="1:47" s="21" customFormat="1" ht="19.5">
      <c r="A148" s="17"/>
      <c r="B148" s="18"/>
      <c r="C148" s="17"/>
      <c r="D148" s="151" t="s">
        <v>145</v>
      </c>
      <c r="E148" s="17"/>
      <c r="F148" s="152" t="s">
        <v>390</v>
      </c>
      <c r="G148" s="17"/>
      <c r="H148" s="17"/>
      <c r="I148" s="17"/>
      <c r="J148" s="17"/>
      <c r="K148" s="17"/>
      <c r="L148" s="18"/>
      <c r="M148" s="149"/>
      <c r="N148" s="150"/>
      <c r="O148" s="40"/>
      <c r="P148" s="40"/>
      <c r="Q148" s="40"/>
      <c r="R148" s="40"/>
      <c r="S148" s="40"/>
      <c r="T148" s="41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T148" s="3" t="s">
        <v>145</v>
      </c>
      <c r="AU148" s="3" t="s">
        <v>82</v>
      </c>
    </row>
    <row r="149" spans="2:63" s="121" customFormat="1" ht="22.9" customHeight="1">
      <c r="B149" s="122"/>
      <c r="D149" s="123" t="s">
        <v>71</v>
      </c>
      <c r="E149" s="132" t="s">
        <v>165</v>
      </c>
      <c r="F149" s="132" t="s">
        <v>218</v>
      </c>
      <c r="J149" s="133">
        <f>BK149</f>
        <v>0</v>
      </c>
      <c r="L149" s="122"/>
      <c r="M149" s="126"/>
      <c r="N149" s="127"/>
      <c r="O149" s="127"/>
      <c r="P149" s="128">
        <f>SUM(P150:P165)</f>
        <v>0</v>
      </c>
      <c r="Q149" s="127"/>
      <c r="R149" s="128">
        <f>SUM(R150:R165)</f>
        <v>0.14397599999999997</v>
      </c>
      <c r="S149" s="127"/>
      <c r="T149" s="129">
        <f>SUM(T150:T165)</f>
        <v>0</v>
      </c>
      <c r="AR149" s="123" t="s">
        <v>80</v>
      </c>
      <c r="AT149" s="130" t="s">
        <v>71</v>
      </c>
      <c r="AU149" s="130" t="s">
        <v>80</v>
      </c>
      <c r="AY149" s="123" t="s">
        <v>116</v>
      </c>
      <c r="BK149" s="131">
        <f>SUM(BK150:BK165)</f>
        <v>0</v>
      </c>
    </row>
    <row r="150" spans="1:65" s="21" customFormat="1" ht="44.25" customHeight="1">
      <c r="A150" s="17"/>
      <c r="B150" s="18"/>
      <c r="C150" s="134" t="s">
        <v>391</v>
      </c>
      <c r="D150" s="134" t="s">
        <v>118</v>
      </c>
      <c r="E150" s="135" t="s">
        <v>392</v>
      </c>
      <c r="F150" s="136" t="s">
        <v>393</v>
      </c>
      <c r="G150" s="137" t="s">
        <v>150</v>
      </c>
      <c r="H150" s="138">
        <v>2.8</v>
      </c>
      <c r="I150" s="139"/>
      <c r="J150" s="140">
        <f>ROUND(I150*H150,2)</f>
        <v>0</v>
      </c>
      <c r="K150" s="136" t="s">
        <v>122</v>
      </c>
      <c r="L150" s="18"/>
      <c r="M150" s="141" t="s">
        <v>3</v>
      </c>
      <c r="N150" s="142" t="s">
        <v>43</v>
      </c>
      <c r="O150" s="40"/>
      <c r="P150" s="143">
        <f>O150*H150</f>
        <v>0</v>
      </c>
      <c r="Q150" s="143">
        <v>0.04622</v>
      </c>
      <c r="R150" s="143">
        <f>Q150*H150</f>
        <v>0.12941599999999998</v>
      </c>
      <c r="S150" s="143">
        <v>0</v>
      </c>
      <c r="T150" s="144">
        <f>S150*H150</f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45" t="s">
        <v>123</v>
      </c>
      <c r="AT150" s="145" t="s">
        <v>118</v>
      </c>
      <c r="AU150" s="145" t="s">
        <v>82</v>
      </c>
      <c r="AY150" s="3" t="s">
        <v>116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3" t="s">
        <v>80</v>
      </c>
      <c r="BK150" s="146">
        <f>ROUND(I150*H150,2)</f>
        <v>0</v>
      </c>
      <c r="BL150" s="3" t="s">
        <v>123</v>
      </c>
      <c r="BM150" s="145" t="s">
        <v>394</v>
      </c>
    </row>
    <row r="151" spans="1:47" s="21" customFormat="1" ht="12">
      <c r="A151" s="17"/>
      <c r="B151" s="18"/>
      <c r="C151" s="17"/>
      <c r="D151" s="147" t="s">
        <v>125</v>
      </c>
      <c r="E151" s="17"/>
      <c r="F151" s="148" t="s">
        <v>395</v>
      </c>
      <c r="G151" s="17"/>
      <c r="H151" s="17"/>
      <c r="I151" s="17"/>
      <c r="J151" s="17"/>
      <c r="K151" s="17"/>
      <c r="L151" s="18"/>
      <c r="M151" s="149"/>
      <c r="N151" s="150"/>
      <c r="O151" s="40"/>
      <c r="P151" s="40"/>
      <c r="Q151" s="40"/>
      <c r="R151" s="40"/>
      <c r="S151" s="40"/>
      <c r="T151" s="41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T151" s="3" t="s">
        <v>125</v>
      </c>
      <c r="AU151" s="3" t="s">
        <v>82</v>
      </c>
    </row>
    <row r="152" spans="1:65" s="21" customFormat="1" ht="33" customHeight="1">
      <c r="A152" s="17"/>
      <c r="B152" s="18"/>
      <c r="C152" s="158" t="s">
        <v>396</v>
      </c>
      <c r="D152" s="158" t="s">
        <v>343</v>
      </c>
      <c r="E152" s="159" t="s">
        <v>397</v>
      </c>
      <c r="F152" s="160" t="s">
        <v>398</v>
      </c>
      <c r="G152" s="161" t="s">
        <v>242</v>
      </c>
      <c r="H152" s="162">
        <v>2.8</v>
      </c>
      <c r="I152" s="163"/>
      <c r="J152" s="164">
        <f>ROUND(I152*H152,2)</f>
        <v>0</v>
      </c>
      <c r="K152" s="160" t="s">
        <v>122</v>
      </c>
      <c r="L152" s="165"/>
      <c r="M152" s="166" t="s">
        <v>3</v>
      </c>
      <c r="N152" s="167" t="s">
        <v>43</v>
      </c>
      <c r="O152" s="40"/>
      <c r="P152" s="143">
        <f>O152*H152</f>
        <v>0</v>
      </c>
      <c r="Q152" s="143">
        <v>0.0052</v>
      </c>
      <c r="R152" s="143">
        <f>Q152*H152</f>
        <v>0.014559999999999998</v>
      </c>
      <c r="S152" s="143">
        <v>0</v>
      </c>
      <c r="T152" s="144">
        <f>S152*H152</f>
        <v>0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R152" s="145" t="s">
        <v>159</v>
      </c>
      <c r="AT152" s="145" t="s">
        <v>343</v>
      </c>
      <c r="AU152" s="145" t="s">
        <v>82</v>
      </c>
      <c r="AY152" s="3" t="s">
        <v>116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3" t="s">
        <v>80</v>
      </c>
      <c r="BK152" s="146">
        <f>ROUND(I152*H152,2)</f>
        <v>0</v>
      </c>
      <c r="BL152" s="3" t="s">
        <v>123</v>
      </c>
      <c r="BM152" s="145" t="s">
        <v>399</v>
      </c>
    </row>
    <row r="153" spans="1:47" s="21" customFormat="1" ht="12">
      <c r="A153" s="17"/>
      <c r="B153" s="18"/>
      <c r="C153" s="17"/>
      <c r="D153" s="147" t="s">
        <v>125</v>
      </c>
      <c r="E153" s="17"/>
      <c r="F153" s="148" t="s">
        <v>400</v>
      </c>
      <c r="G153" s="17"/>
      <c r="H153" s="17"/>
      <c r="I153" s="17"/>
      <c r="J153" s="17"/>
      <c r="K153" s="17"/>
      <c r="L153" s="18"/>
      <c r="M153" s="149"/>
      <c r="N153" s="150"/>
      <c r="O153" s="40"/>
      <c r="P153" s="40"/>
      <c r="Q153" s="40"/>
      <c r="R153" s="40"/>
      <c r="S153" s="40"/>
      <c r="T153" s="41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T153" s="3" t="s">
        <v>125</v>
      </c>
      <c r="AU153" s="3" t="s">
        <v>82</v>
      </c>
    </row>
    <row r="154" spans="1:65" s="21" customFormat="1" ht="16.5" customHeight="1">
      <c r="A154" s="17"/>
      <c r="B154" s="18"/>
      <c r="C154" s="134" t="s">
        <v>401</v>
      </c>
      <c r="D154" s="134" t="s">
        <v>118</v>
      </c>
      <c r="E154" s="135" t="s">
        <v>166</v>
      </c>
      <c r="F154" s="136" t="s">
        <v>402</v>
      </c>
      <c r="G154" s="137" t="s">
        <v>302</v>
      </c>
      <c r="H154" s="138">
        <v>1</v>
      </c>
      <c r="I154" s="139"/>
      <c r="J154" s="140">
        <f>ROUND(I154*H154,2)</f>
        <v>0</v>
      </c>
      <c r="K154" s="136" t="s">
        <v>3</v>
      </c>
      <c r="L154" s="18"/>
      <c r="M154" s="141" t="s">
        <v>3</v>
      </c>
      <c r="N154" s="142" t="s">
        <v>43</v>
      </c>
      <c r="O154" s="40"/>
      <c r="P154" s="143">
        <f>O154*H154</f>
        <v>0</v>
      </c>
      <c r="Q154" s="143">
        <v>0</v>
      </c>
      <c r="R154" s="143">
        <f>Q154*H154</f>
        <v>0</v>
      </c>
      <c r="S154" s="143">
        <v>0</v>
      </c>
      <c r="T154" s="144">
        <f>S154*H154</f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45" t="s">
        <v>123</v>
      </c>
      <c r="AT154" s="145" t="s">
        <v>118</v>
      </c>
      <c r="AU154" s="145" t="s">
        <v>82</v>
      </c>
      <c r="AY154" s="3" t="s">
        <v>116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3" t="s">
        <v>80</v>
      </c>
      <c r="BK154" s="146">
        <f>ROUND(I154*H154,2)</f>
        <v>0</v>
      </c>
      <c r="BL154" s="3" t="s">
        <v>123</v>
      </c>
      <c r="BM154" s="145" t="s">
        <v>403</v>
      </c>
    </row>
    <row r="155" spans="1:47" s="21" customFormat="1" ht="19.5">
      <c r="A155" s="17"/>
      <c r="B155" s="18"/>
      <c r="C155" s="17"/>
      <c r="D155" s="151" t="s">
        <v>145</v>
      </c>
      <c r="E155" s="17"/>
      <c r="F155" s="152" t="s">
        <v>404</v>
      </c>
      <c r="G155" s="17"/>
      <c r="H155" s="17"/>
      <c r="I155" s="17"/>
      <c r="J155" s="17"/>
      <c r="K155" s="17"/>
      <c r="L155" s="18"/>
      <c r="M155" s="149"/>
      <c r="N155" s="150"/>
      <c r="O155" s="40"/>
      <c r="P155" s="40"/>
      <c r="Q155" s="40"/>
      <c r="R155" s="40"/>
      <c r="S155" s="40"/>
      <c r="T155" s="41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T155" s="3" t="s">
        <v>145</v>
      </c>
      <c r="AU155" s="3" t="s">
        <v>82</v>
      </c>
    </row>
    <row r="156" spans="1:65" s="21" customFormat="1" ht="16.5" customHeight="1">
      <c r="A156" s="17"/>
      <c r="B156" s="18"/>
      <c r="C156" s="134" t="s">
        <v>405</v>
      </c>
      <c r="D156" s="134" t="s">
        <v>118</v>
      </c>
      <c r="E156" s="135" t="s">
        <v>406</v>
      </c>
      <c r="F156" s="136" t="s">
        <v>407</v>
      </c>
      <c r="G156" s="137" t="s">
        <v>302</v>
      </c>
      <c r="H156" s="138">
        <v>1</v>
      </c>
      <c r="I156" s="139"/>
      <c r="J156" s="140">
        <f>ROUND(I156*H156,2)</f>
        <v>0</v>
      </c>
      <c r="K156" s="136" t="s">
        <v>3</v>
      </c>
      <c r="L156" s="18"/>
      <c r="M156" s="141" t="s">
        <v>3</v>
      </c>
      <c r="N156" s="142" t="s">
        <v>43</v>
      </c>
      <c r="O156" s="40"/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45" t="s">
        <v>123</v>
      </c>
      <c r="AT156" s="145" t="s">
        <v>118</v>
      </c>
      <c r="AU156" s="145" t="s">
        <v>82</v>
      </c>
      <c r="AY156" s="3" t="s">
        <v>116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3" t="s">
        <v>80</v>
      </c>
      <c r="BK156" s="146">
        <f>ROUND(I156*H156,2)</f>
        <v>0</v>
      </c>
      <c r="BL156" s="3" t="s">
        <v>123</v>
      </c>
      <c r="BM156" s="145" t="s">
        <v>408</v>
      </c>
    </row>
    <row r="157" spans="1:47" s="21" customFormat="1" ht="19.5">
      <c r="A157" s="17"/>
      <c r="B157" s="18"/>
      <c r="C157" s="17"/>
      <c r="D157" s="151" t="s">
        <v>145</v>
      </c>
      <c r="E157" s="17"/>
      <c r="F157" s="152" t="s">
        <v>409</v>
      </c>
      <c r="G157" s="17"/>
      <c r="H157" s="17"/>
      <c r="I157" s="17"/>
      <c r="J157" s="17"/>
      <c r="K157" s="17"/>
      <c r="L157" s="18"/>
      <c r="M157" s="149"/>
      <c r="N157" s="150"/>
      <c r="O157" s="40"/>
      <c r="P157" s="40"/>
      <c r="Q157" s="40"/>
      <c r="R157" s="40"/>
      <c r="S157" s="40"/>
      <c r="T157" s="41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T157" s="3" t="s">
        <v>145</v>
      </c>
      <c r="AU157" s="3" t="s">
        <v>82</v>
      </c>
    </row>
    <row r="158" spans="1:65" s="21" customFormat="1" ht="16.5" customHeight="1">
      <c r="A158" s="17"/>
      <c r="B158" s="18"/>
      <c r="C158" s="134" t="s">
        <v>410</v>
      </c>
      <c r="D158" s="134" t="s">
        <v>118</v>
      </c>
      <c r="E158" s="135" t="s">
        <v>411</v>
      </c>
      <c r="F158" s="136" t="s">
        <v>412</v>
      </c>
      <c r="G158" s="137" t="s">
        <v>242</v>
      </c>
      <c r="H158" s="138">
        <v>9.4</v>
      </c>
      <c r="I158" s="139"/>
      <c r="J158" s="140">
        <f>ROUND(I158*H158,2)</f>
        <v>0</v>
      </c>
      <c r="K158" s="136" t="s">
        <v>3</v>
      </c>
      <c r="L158" s="18"/>
      <c r="M158" s="141" t="s">
        <v>3</v>
      </c>
      <c r="N158" s="142" t="s">
        <v>43</v>
      </c>
      <c r="O158" s="40"/>
      <c r="P158" s="143">
        <f>O158*H158</f>
        <v>0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145" t="s">
        <v>123</v>
      </c>
      <c r="AT158" s="145" t="s">
        <v>118</v>
      </c>
      <c r="AU158" s="145" t="s">
        <v>82</v>
      </c>
      <c r="AY158" s="3" t="s">
        <v>116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3" t="s">
        <v>80</v>
      </c>
      <c r="BK158" s="146">
        <f>ROUND(I158*H158,2)</f>
        <v>0</v>
      </c>
      <c r="BL158" s="3" t="s">
        <v>123</v>
      </c>
      <c r="BM158" s="145" t="s">
        <v>413</v>
      </c>
    </row>
    <row r="159" spans="1:47" s="21" customFormat="1" ht="19.5">
      <c r="A159" s="17"/>
      <c r="B159" s="18"/>
      <c r="C159" s="17"/>
      <c r="D159" s="151" t="s">
        <v>145</v>
      </c>
      <c r="E159" s="17"/>
      <c r="F159" s="152" t="s">
        <v>404</v>
      </c>
      <c r="G159" s="17"/>
      <c r="H159" s="17"/>
      <c r="I159" s="17"/>
      <c r="J159" s="17"/>
      <c r="K159" s="17"/>
      <c r="L159" s="18"/>
      <c r="M159" s="149"/>
      <c r="N159" s="150"/>
      <c r="O159" s="40"/>
      <c r="P159" s="40"/>
      <c r="Q159" s="40"/>
      <c r="R159" s="40"/>
      <c r="S159" s="40"/>
      <c r="T159" s="41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T159" s="3" t="s">
        <v>145</v>
      </c>
      <c r="AU159" s="3" t="s">
        <v>82</v>
      </c>
    </row>
    <row r="160" spans="1:65" s="21" customFormat="1" ht="16.5" customHeight="1">
      <c r="A160" s="17"/>
      <c r="B160" s="18"/>
      <c r="C160" s="134" t="s">
        <v>414</v>
      </c>
      <c r="D160" s="134" t="s">
        <v>118</v>
      </c>
      <c r="E160" s="135" t="s">
        <v>415</v>
      </c>
      <c r="F160" s="136" t="s">
        <v>416</v>
      </c>
      <c r="G160" s="137" t="s">
        <v>249</v>
      </c>
      <c r="H160" s="138">
        <v>7</v>
      </c>
      <c r="I160" s="139"/>
      <c r="J160" s="140">
        <f>ROUND(I160*H160,2)</f>
        <v>0</v>
      </c>
      <c r="K160" s="136" t="s">
        <v>3</v>
      </c>
      <c r="L160" s="18"/>
      <c r="M160" s="141" t="s">
        <v>3</v>
      </c>
      <c r="N160" s="142" t="s">
        <v>43</v>
      </c>
      <c r="O160" s="40"/>
      <c r="P160" s="143">
        <f>O160*H160</f>
        <v>0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45" t="s">
        <v>123</v>
      </c>
      <c r="AT160" s="145" t="s">
        <v>118</v>
      </c>
      <c r="AU160" s="145" t="s">
        <v>82</v>
      </c>
      <c r="AY160" s="3" t="s">
        <v>116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3" t="s">
        <v>80</v>
      </c>
      <c r="BK160" s="146">
        <f>ROUND(I160*H160,2)</f>
        <v>0</v>
      </c>
      <c r="BL160" s="3" t="s">
        <v>123</v>
      </c>
      <c r="BM160" s="145" t="s">
        <v>417</v>
      </c>
    </row>
    <row r="161" spans="1:65" s="21" customFormat="1" ht="16.5" customHeight="1">
      <c r="A161" s="17"/>
      <c r="B161" s="18"/>
      <c r="C161" s="134" t="s">
        <v>418</v>
      </c>
      <c r="D161" s="134" t="s">
        <v>118</v>
      </c>
      <c r="E161" s="135" t="s">
        <v>272</v>
      </c>
      <c r="F161" s="136" t="s">
        <v>419</v>
      </c>
      <c r="G161" s="137" t="s">
        <v>249</v>
      </c>
      <c r="H161" s="138">
        <v>1</v>
      </c>
      <c r="I161" s="139"/>
      <c r="J161" s="140">
        <f>ROUND(I161*H161,2)</f>
        <v>0</v>
      </c>
      <c r="K161" s="136" t="s">
        <v>3</v>
      </c>
      <c r="L161" s="18"/>
      <c r="M161" s="141" t="s">
        <v>3</v>
      </c>
      <c r="N161" s="142" t="s">
        <v>43</v>
      </c>
      <c r="O161" s="40"/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R161" s="145" t="s">
        <v>123</v>
      </c>
      <c r="AT161" s="145" t="s">
        <v>118</v>
      </c>
      <c r="AU161" s="145" t="s">
        <v>82</v>
      </c>
      <c r="AY161" s="3" t="s">
        <v>116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3" t="s">
        <v>80</v>
      </c>
      <c r="BK161" s="146">
        <f>ROUND(I161*H161,2)</f>
        <v>0</v>
      </c>
      <c r="BL161" s="3" t="s">
        <v>123</v>
      </c>
      <c r="BM161" s="145" t="s">
        <v>420</v>
      </c>
    </row>
    <row r="162" spans="1:47" s="21" customFormat="1" ht="19.5">
      <c r="A162" s="17"/>
      <c r="B162" s="18"/>
      <c r="C162" s="17"/>
      <c r="D162" s="151" t="s">
        <v>145</v>
      </c>
      <c r="E162" s="17"/>
      <c r="F162" s="152" t="s">
        <v>421</v>
      </c>
      <c r="G162" s="17"/>
      <c r="H162" s="17"/>
      <c r="I162" s="17"/>
      <c r="J162" s="17"/>
      <c r="K162" s="17"/>
      <c r="L162" s="18"/>
      <c r="M162" s="149"/>
      <c r="N162" s="150"/>
      <c r="O162" s="40"/>
      <c r="P162" s="40"/>
      <c r="Q162" s="40"/>
      <c r="R162" s="40"/>
      <c r="S162" s="40"/>
      <c r="T162" s="41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T162" s="3" t="s">
        <v>145</v>
      </c>
      <c r="AU162" s="3" t="s">
        <v>82</v>
      </c>
    </row>
    <row r="163" spans="1:65" s="21" customFormat="1" ht="16.5" customHeight="1">
      <c r="A163" s="17"/>
      <c r="B163" s="18"/>
      <c r="C163" s="134" t="s">
        <v>422</v>
      </c>
      <c r="D163" s="134" t="s">
        <v>118</v>
      </c>
      <c r="E163" s="135" t="s">
        <v>423</v>
      </c>
      <c r="F163" s="136" t="s">
        <v>248</v>
      </c>
      <c r="G163" s="137" t="s">
        <v>249</v>
      </c>
      <c r="H163" s="138">
        <v>15</v>
      </c>
      <c r="I163" s="139"/>
      <c r="J163" s="140">
        <f>ROUND(I163*H163,2)</f>
        <v>0</v>
      </c>
      <c r="K163" s="136" t="s">
        <v>3</v>
      </c>
      <c r="L163" s="18"/>
      <c r="M163" s="141" t="s">
        <v>3</v>
      </c>
      <c r="N163" s="142" t="s">
        <v>43</v>
      </c>
      <c r="O163" s="40"/>
      <c r="P163" s="143">
        <f>O163*H163</f>
        <v>0</v>
      </c>
      <c r="Q163" s="143">
        <v>0</v>
      </c>
      <c r="R163" s="143">
        <f>Q163*H163</f>
        <v>0</v>
      </c>
      <c r="S163" s="143">
        <v>0</v>
      </c>
      <c r="T163" s="144">
        <f>S163*H163</f>
        <v>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R163" s="145" t="s">
        <v>123</v>
      </c>
      <c r="AT163" s="145" t="s">
        <v>118</v>
      </c>
      <c r="AU163" s="145" t="s">
        <v>82</v>
      </c>
      <c r="AY163" s="3" t="s">
        <v>116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3" t="s">
        <v>80</v>
      </c>
      <c r="BK163" s="146">
        <f>ROUND(I163*H163,2)</f>
        <v>0</v>
      </c>
      <c r="BL163" s="3" t="s">
        <v>123</v>
      </c>
      <c r="BM163" s="145" t="s">
        <v>424</v>
      </c>
    </row>
    <row r="164" spans="1:47" s="21" customFormat="1" ht="68.25">
      <c r="A164" s="17"/>
      <c r="B164" s="18"/>
      <c r="C164" s="17"/>
      <c r="D164" s="151" t="s">
        <v>145</v>
      </c>
      <c r="E164" s="17"/>
      <c r="F164" s="152" t="s">
        <v>425</v>
      </c>
      <c r="G164" s="17"/>
      <c r="H164" s="17"/>
      <c r="I164" s="17"/>
      <c r="J164" s="17"/>
      <c r="K164" s="17"/>
      <c r="L164" s="18"/>
      <c r="M164" s="149"/>
      <c r="N164" s="150"/>
      <c r="O164" s="40"/>
      <c r="P164" s="40"/>
      <c r="Q164" s="40"/>
      <c r="R164" s="40"/>
      <c r="S164" s="40"/>
      <c r="T164" s="41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T164" s="3" t="s">
        <v>145</v>
      </c>
      <c r="AU164" s="3" t="s">
        <v>82</v>
      </c>
    </row>
    <row r="165" spans="1:65" s="21" customFormat="1" ht="16.5" customHeight="1">
      <c r="A165" s="17"/>
      <c r="B165" s="18"/>
      <c r="C165" s="134" t="s">
        <v>426</v>
      </c>
      <c r="D165" s="134" t="s">
        <v>118</v>
      </c>
      <c r="E165" s="135" t="s">
        <v>427</v>
      </c>
      <c r="F165" s="136" t="s">
        <v>428</v>
      </c>
      <c r="G165" s="137" t="s">
        <v>249</v>
      </c>
      <c r="H165" s="138">
        <v>1</v>
      </c>
      <c r="I165" s="139"/>
      <c r="J165" s="140">
        <f>ROUND(I165*H165,2)</f>
        <v>0</v>
      </c>
      <c r="K165" s="136" t="s">
        <v>3</v>
      </c>
      <c r="L165" s="18"/>
      <c r="M165" s="141" t="s">
        <v>3</v>
      </c>
      <c r="N165" s="142" t="s">
        <v>43</v>
      </c>
      <c r="O165" s="40"/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R165" s="145" t="s">
        <v>123</v>
      </c>
      <c r="AT165" s="145" t="s">
        <v>118</v>
      </c>
      <c r="AU165" s="145" t="s">
        <v>82</v>
      </c>
      <c r="AY165" s="3" t="s">
        <v>116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3" t="s">
        <v>80</v>
      </c>
      <c r="BK165" s="146">
        <f>ROUND(I165*H165,2)</f>
        <v>0</v>
      </c>
      <c r="BL165" s="3" t="s">
        <v>123</v>
      </c>
      <c r="BM165" s="145" t="s">
        <v>429</v>
      </c>
    </row>
    <row r="166" spans="2:63" s="121" customFormat="1" ht="22.9" customHeight="1">
      <c r="B166" s="122"/>
      <c r="D166" s="123" t="s">
        <v>71</v>
      </c>
      <c r="E166" s="132" t="s">
        <v>276</v>
      </c>
      <c r="F166" s="132" t="s">
        <v>277</v>
      </c>
      <c r="J166" s="133">
        <f>BK166</f>
        <v>0</v>
      </c>
      <c r="L166" s="122"/>
      <c r="M166" s="126"/>
      <c r="N166" s="127"/>
      <c r="O166" s="127"/>
      <c r="P166" s="128">
        <f>SUM(P167:P168)</f>
        <v>0</v>
      </c>
      <c r="Q166" s="127"/>
      <c r="R166" s="128">
        <f>SUM(R167:R168)</f>
        <v>0</v>
      </c>
      <c r="S166" s="127"/>
      <c r="T166" s="129">
        <f>SUM(T167:T168)</f>
        <v>0</v>
      </c>
      <c r="AR166" s="123" t="s">
        <v>80</v>
      </c>
      <c r="AT166" s="130" t="s">
        <v>71</v>
      </c>
      <c r="AU166" s="130" t="s">
        <v>80</v>
      </c>
      <c r="AY166" s="123" t="s">
        <v>116</v>
      </c>
      <c r="BK166" s="131">
        <f>SUM(BK167:BK168)</f>
        <v>0</v>
      </c>
    </row>
    <row r="167" spans="1:65" s="21" customFormat="1" ht="24.2" customHeight="1">
      <c r="A167" s="17"/>
      <c r="B167" s="18"/>
      <c r="C167" s="134" t="s">
        <v>430</v>
      </c>
      <c r="D167" s="134" t="s">
        <v>118</v>
      </c>
      <c r="E167" s="135" t="s">
        <v>279</v>
      </c>
      <c r="F167" s="136" t="s">
        <v>280</v>
      </c>
      <c r="G167" s="137" t="s">
        <v>261</v>
      </c>
      <c r="H167" s="138">
        <v>11.493</v>
      </c>
      <c r="I167" s="139"/>
      <c r="J167" s="140">
        <f>ROUND(I167*H167,2)</f>
        <v>0</v>
      </c>
      <c r="K167" s="136" t="s">
        <v>122</v>
      </c>
      <c r="L167" s="18"/>
      <c r="M167" s="141" t="s">
        <v>3</v>
      </c>
      <c r="N167" s="142" t="s">
        <v>43</v>
      </c>
      <c r="O167" s="40"/>
      <c r="P167" s="143">
        <f>O167*H167</f>
        <v>0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R167" s="145" t="s">
        <v>123</v>
      </c>
      <c r="AT167" s="145" t="s">
        <v>118</v>
      </c>
      <c r="AU167" s="145" t="s">
        <v>82</v>
      </c>
      <c r="AY167" s="3" t="s">
        <v>116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3" t="s">
        <v>80</v>
      </c>
      <c r="BK167" s="146">
        <f>ROUND(I167*H167,2)</f>
        <v>0</v>
      </c>
      <c r="BL167" s="3" t="s">
        <v>123</v>
      </c>
      <c r="BM167" s="145" t="s">
        <v>431</v>
      </c>
    </row>
    <row r="168" spans="1:47" s="21" customFormat="1" ht="12">
      <c r="A168" s="17"/>
      <c r="B168" s="18"/>
      <c r="C168" s="17"/>
      <c r="D168" s="147" t="s">
        <v>125</v>
      </c>
      <c r="E168" s="17"/>
      <c r="F168" s="148" t="s">
        <v>282</v>
      </c>
      <c r="G168" s="17"/>
      <c r="H168" s="17"/>
      <c r="I168" s="17"/>
      <c r="J168" s="17"/>
      <c r="K168" s="17"/>
      <c r="L168" s="18"/>
      <c r="M168" s="149"/>
      <c r="N168" s="150"/>
      <c r="O168" s="40"/>
      <c r="P168" s="40"/>
      <c r="Q168" s="40"/>
      <c r="R168" s="40"/>
      <c r="S168" s="40"/>
      <c r="T168" s="41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T168" s="3" t="s">
        <v>125</v>
      </c>
      <c r="AU168" s="3" t="s">
        <v>82</v>
      </c>
    </row>
    <row r="169" spans="2:63" s="121" customFormat="1" ht="25.9" customHeight="1">
      <c r="B169" s="122"/>
      <c r="D169" s="123" t="s">
        <v>71</v>
      </c>
      <c r="E169" s="124" t="s">
        <v>432</v>
      </c>
      <c r="F169" s="124" t="s">
        <v>433</v>
      </c>
      <c r="J169" s="125">
        <f>BK169</f>
        <v>0</v>
      </c>
      <c r="L169" s="122"/>
      <c r="M169" s="126"/>
      <c r="N169" s="127"/>
      <c r="O169" s="127"/>
      <c r="P169" s="128">
        <f>P170</f>
        <v>0</v>
      </c>
      <c r="Q169" s="127"/>
      <c r="R169" s="128">
        <f>R170</f>
        <v>0.001316</v>
      </c>
      <c r="S169" s="127"/>
      <c r="T169" s="129">
        <f>T170</f>
        <v>0</v>
      </c>
      <c r="AR169" s="123" t="s">
        <v>82</v>
      </c>
      <c r="AT169" s="130" t="s">
        <v>71</v>
      </c>
      <c r="AU169" s="130" t="s">
        <v>72</v>
      </c>
      <c r="AY169" s="123" t="s">
        <v>116</v>
      </c>
      <c r="BK169" s="131">
        <f>BK170</f>
        <v>0</v>
      </c>
    </row>
    <row r="170" spans="2:63" s="121" customFormat="1" ht="22.9" customHeight="1">
      <c r="B170" s="122"/>
      <c r="D170" s="123" t="s">
        <v>71</v>
      </c>
      <c r="E170" s="132" t="s">
        <v>434</v>
      </c>
      <c r="F170" s="132" t="s">
        <v>435</v>
      </c>
      <c r="J170" s="133">
        <f>BK170</f>
        <v>0</v>
      </c>
      <c r="L170" s="122"/>
      <c r="M170" s="126"/>
      <c r="N170" s="127"/>
      <c r="O170" s="127"/>
      <c r="P170" s="128">
        <f>SUM(P171:P174)</f>
        <v>0</v>
      </c>
      <c r="Q170" s="127"/>
      <c r="R170" s="128">
        <f>SUM(R171:R174)</f>
        <v>0.001316</v>
      </c>
      <c r="S170" s="127"/>
      <c r="T170" s="129">
        <f>SUM(T171:T174)</f>
        <v>0</v>
      </c>
      <c r="AR170" s="123" t="s">
        <v>82</v>
      </c>
      <c r="AT170" s="130" t="s">
        <v>71</v>
      </c>
      <c r="AU170" s="130" t="s">
        <v>80</v>
      </c>
      <c r="AY170" s="123" t="s">
        <v>116</v>
      </c>
      <c r="BK170" s="131">
        <f>SUM(BK171:BK174)</f>
        <v>0</v>
      </c>
    </row>
    <row r="171" spans="1:65" s="21" customFormat="1" ht="24.2" customHeight="1">
      <c r="A171" s="17"/>
      <c r="B171" s="18"/>
      <c r="C171" s="134" t="s">
        <v>436</v>
      </c>
      <c r="D171" s="134" t="s">
        <v>118</v>
      </c>
      <c r="E171" s="135" t="s">
        <v>437</v>
      </c>
      <c r="F171" s="136" t="s">
        <v>438</v>
      </c>
      <c r="G171" s="137" t="s">
        <v>150</v>
      </c>
      <c r="H171" s="138">
        <v>11.2</v>
      </c>
      <c r="I171" s="139"/>
      <c r="J171" s="140">
        <f>ROUND(I171*H171,2)</f>
        <v>0</v>
      </c>
      <c r="K171" s="136" t="s">
        <v>122</v>
      </c>
      <c r="L171" s="18"/>
      <c r="M171" s="141" t="s">
        <v>3</v>
      </c>
      <c r="N171" s="142" t="s">
        <v>43</v>
      </c>
      <c r="O171" s="40"/>
      <c r="P171" s="143">
        <f>O171*H171</f>
        <v>0</v>
      </c>
      <c r="Q171" s="143">
        <v>8E-05</v>
      </c>
      <c r="R171" s="143">
        <f>Q171*H171</f>
        <v>0.000896</v>
      </c>
      <c r="S171" s="143">
        <v>0</v>
      </c>
      <c r="T171" s="144">
        <f>S171*H171</f>
        <v>0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R171" s="145" t="s">
        <v>265</v>
      </c>
      <c r="AT171" s="145" t="s">
        <v>118</v>
      </c>
      <c r="AU171" s="145" t="s">
        <v>82</v>
      </c>
      <c r="AY171" s="3" t="s">
        <v>116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3" t="s">
        <v>80</v>
      </c>
      <c r="BK171" s="146">
        <f>ROUND(I171*H171,2)</f>
        <v>0</v>
      </c>
      <c r="BL171" s="3" t="s">
        <v>265</v>
      </c>
      <c r="BM171" s="145" t="s">
        <v>439</v>
      </c>
    </row>
    <row r="172" spans="1:47" s="21" customFormat="1" ht="12">
      <c r="A172" s="17"/>
      <c r="B172" s="18"/>
      <c r="C172" s="17"/>
      <c r="D172" s="147" t="s">
        <v>125</v>
      </c>
      <c r="E172" s="17"/>
      <c r="F172" s="148" t="s">
        <v>440</v>
      </c>
      <c r="G172" s="17"/>
      <c r="H172" s="17"/>
      <c r="I172" s="17"/>
      <c r="J172" s="17"/>
      <c r="K172" s="17"/>
      <c r="L172" s="18"/>
      <c r="M172" s="149"/>
      <c r="N172" s="150"/>
      <c r="O172" s="40"/>
      <c r="P172" s="40"/>
      <c r="Q172" s="40"/>
      <c r="R172" s="40"/>
      <c r="S172" s="40"/>
      <c r="T172" s="41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T172" s="3" t="s">
        <v>125</v>
      </c>
      <c r="AU172" s="3" t="s">
        <v>82</v>
      </c>
    </row>
    <row r="173" spans="1:65" s="21" customFormat="1" ht="24.2" customHeight="1">
      <c r="A173" s="17"/>
      <c r="B173" s="18"/>
      <c r="C173" s="134" t="s">
        <v>441</v>
      </c>
      <c r="D173" s="134" t="s">
        <v>118</v>
      </c>
      <c r="E173" s="135" t="s">
        <v>442</v>
      </c>
      <c r="F173" s="136" t="s">
        <v>443</v>
      </c>
      <c r="G173" s="137" t="s">
        <v>150</v>
      </c>
      <c r="H173" s="138">
        <v>3</v>
      </c>
      <c r="I173" s="139"/>
      <c r="J173" s="140">
        <f>ROUND(I173*H173,2)</f>
        <v>0</v>
      </c>
      <c r="K173" s="136" t="s">
        <v>122</v>
      </c>
      <c r="L173" s="18"/>
      <c r="M173" s="141" t="s">
        <v>3</v>
      </c>
      <c r="N173" s="142" t="s">
        <v>43</v>
      </c>
      <c r="O173" s="40"/>
      <c r="P173" s="143">
        <f>O173*H173</f>
        <v>0</v>
      </c>
      <c r="Q173" s="143">
        <v>0.00014</v>
      </c>
      <c r="R173" s="143">
        <f>Q173*H173</f>
        <v>0.00041999999999999996</v>
      </c>
      <c r="S173" s="143">
        <v>0</v>
      </c>
      <c r="T173" s="144">
        <f>S173*H173</f>
        <v>0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R173" s="145" t="s">
        <v>265</v>
      </c>
      <c r="AT173" s="145" t="s">
        <v>118</v>
      </c>
      <c r="AU173" s="145" t="s">
        <v>82</v>
      </c>
      <c r="AY173" s="3" t="s">
        <v>116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3" t="s">
        <v>80</v>
      </c>
      <c r="BK173" s="146">
        <f>ROUND(I173*H173,2)</f>
        <v>0</v>
      </c>
      <c r="BL173" s="3" t="s">
        <v>265</v>
      </c>
      <c r="BM173" s="145" t="s">
        <v>444</v>
      </c>
    </row>
    <row r="174" spans="1:47" s="21" customFormat="1" ht="12">
      <c r="A174" s="17"/>
      <c r="B174" s="18"/>
      <c r="C174" s="17"/>
      <c r="D174" s="147" t="s">
        <v>125</v>
      </c>
      <c r="E174" s="17"/>
      <c r="F174" s="148" t="s">
        <v>445</v>
      </c>
      <c r="G174" s="17"/>
      <c r="H174" s="17"/>
      <c r="I174" s="17"/>
      <c r="J174" s="17"/>
      <c r="K174" s="17"/>
      <c r="L174" s="18"/>
      <c r="M174" s="153"/>
      <c r="N174" s="154"/>
      <c r="O174" s="155"/>
      <c r="P174" s="155"/>
      <c r="Q174" s="155"/>
      <c r="R174" s="155"/>
      <c r="S174" s="155"/>
      <c r="T174" s="156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T174" s="3" t="s">
        <v>125</v>
      </c>
      <c r="AU174" s="3" t="s">
        <v>82</v>
      </c>
    </row>
    <row r="175" spans="1:31" s="21" customFormat="1" ht="6.95" customHeight="1">
      <c r="A175" s="17"/>
      <c r="B175" s="28"/>
      <c r="C175" s="29"/>
      <c r="D175" s="29"/>
      <c r="E175" s="29"/>
      <c r="F175" s="29"/>
      <c r="G175" s="29"/>
      <c r="H175" s="29"/>
      <c r="I175" s="29"/>
      <c r="J175" s="29"/>
      <c r="K175" s="29"/>
      <c r="L175" s="18"/>
      <c r="M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</sheetData>
  <sheetProtection algorithmName="SHA-512" hashValue="9y1Vmz16ASrjwB+WzBAxCrPFEK2UL+H+wgsYdZ2Hu8KIXhkRQwBofng1xqttc4dZ4DOtfFlxr62AokOKUI+HjA==" saltValue="iStDqWHES8K3KIV4goklBQ==" spinCount="100000" sheet="1" objects="1" scenarios="1"/>
  <protectedRanges>
    <protectedRange sqref="I127 I129 I131 I133 I135 I137 I139 I141 I143 I145 I147 I150 I152 I154 I156 I158 I160 I161 I163 I165 I167 I171 I173" name="Oblast2"/>
    <protectedRange sqref="J12 E18 J17 J18 I93 I95 I97 I99 I102 I105 I109 I112 I114 I117 I120 I122 I125" name="Oblast1"/>
  </protectedRanges>
  <autoFilter ref="C89:K174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2/122351101"/>
    <hyperlink ref="F96" r:id="rId2" display="https://podminky.urs.cz/item/CS_URS_2021_02/171151103"/>
    <hyperlink ref="F98" r:id="rId3" display="https://podminky.urs.cz/item/CS_URS_2021_02/181951112"/>
    <hyperlink ref="F103" r:id="rId4" display="https://podminky.urs.cz/item/CS_URS_2021_02/273321611"/>
    <hyperlink ref="F106" r:id="rId5" display="https://podminky.urs.cz/item/CS_URS_2021_02/274362021"/>
    <hyperlink ref="F110" r:id="rId6" display="https://podminky.urs.cz/item/CS_URS_2021_02/321321116"/>
    <hyperlink ref="F113" r:id="rId7" display="https://podminky.urs.cz/item/CS_URS_2021_02/321351010"/>
    <hyperlink ref="F115" r:id="rId8" display="https://podminky.urs.cz/item/CS_URS_2021_02/321352010"/>
    <hyperlink ref="F118" r:id="rId9" display="https://podminky.urs.cz/item/CS_URS_2021_02/465513227"/>
    <hyperlink ref="F126" r:id="rId10" display="https://podminky.urs.cz/item/CS_URS_2021_02/871373121"/>
    <hyperlink ref="F128" r:id="rId11" display="https://podminky.urs.cz/item/CS_URS_2021_02/28611143"/>
    <hyperlink ref="F130" r:id="rId12" display="https://podminky.urs.cz/item/CS_URS_2021_02/894411121"/>
    <hyperlink ref="F132" r:id="rId13" display="https://podminky.urs.cz/item/CS_URS_2021_02/59224162"/>
    <hyperlink ref="F134" r:id="rId14" display="https://podminky.urs.cz/item/CS_URS_2021_02/59224029"/>
    <hyperlink ref="F136" r:id="rId15" display="https://podminky.urs.cz/item/CS_URS_2021_02/59224056"/>
    <hyperlink ref="F138" r:id="rId16" display="https://podminky.urs.cz/item/CS_URS_2021_02/59224010"/>
    <hyperlink ref="F140" r:id="rId17" display="https://podminky.urs.cz/item/CS_URS_2021_02/899104112"/>
    <hyperlink ref="F142" r:id="rId18" display="https://podminky.urs.cz/item/CS_URS_2021_02/28661935"/>
    <hyperlink ref="F144" r:id="rId19" display="https://podminky.urs.cz/item/CS_URS_2021_02/899623181"/>
    <hyperlink ref="F151" r:id="rId20" display="https://podminky.urs.cz/item/CS_URS_2021_02/934956124"/>
    <hyperlink ref="F153" r:id="rId21" display="https://podminky.urs.cz/item/CS_URS_2021_02/56284668"/>
    <hyperlink ref="F168" r:id="rId22" display="https://podminky.urs.cz/item/CS_URS_2021_02/998321011"/>
    <hyperlink ref="F172" r:id="rId23" display="https://podminky.urs.cz/item/CS_URS_2021_02/783168101"/>
    <hyperlink ref="F174" r:id="rId24" display="https://podminky.urs.cz/item/CS_URS_2021_02/78331710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1"/>
  <sheetViews>
    <sheetView showGridLines="0" workbookViewId="0" topLeftCell="A1">
      <selection activeCell="I85" sqref="I85"/>
    </sheetView>
  </sheetViews>
  <sheetFormatPr defaultColWidth="9.140625" defaultRowHeight="12"/>
  <cols>
    <col min="1" max="1" width="8.28125" style="2" customWidth="1"/>
    <col min="2" max="2" width="1.1484375" style="2" customWidth="1"/>
    <col min="3" max="3" width="4.140625" style="2" customWidth="1"/>
    <col min="4" max="4" width="4.28125" style="2" customWidth="1"/>
    <col min="5" max="5" width="17.140625" style="2" customWidth="1"/>
    <col min="6" max="6" width="50.8515625" style="2" customWidth="1"/>
    <col min="7" max="7" width="7.421875" style="2" customWidth="1"/>
    <col min="8" max="8" width="14.00390625" style="2" customWidth="1"/>
    <col min="9" max="9" width="15.8515625" style="2" customWidth="1"/>
    <col min="10" max="11" width="22.28125" style="2" customWidth="1"/>
    <col min="12" max="12" width="9.28125" style="2" customWidth="1"/>
    <col min="13" max="13" width="10.8515625" style="2" hidden="1" customWidth="1"/>
    <col min="14" max="14" width="9.28125" style="2" hidden="1" customWidth="1"/>
    <col min="15" max="20" width="14.140625" style="2" hidden="1" customWidth="1"/>
    <col min="21" max="21" width="16.28125" style="2" hidden="1" customWidth="1"/>
    <col min="22" max="22" width="12.28125" style="2" customWidth="1"/>
    <col min="23" max="23" width="16.28125" style="2" customWidth="1"/>
    <col min="24" max="24" width="12.28125" style="2" customWidth="1"/>
    <col min="25" max="25" width="15.00390625" style="2" customWidth="1"/>
    <col min="26" max="26" width="11.00390625" style="2" customWidth="1"/>
    <col min="27" max="27" width="15.00390625" style="2" customWidth="1"/>
    <col min="28" max="28" width="16.28125" style="2" customWidth="1"/>
    <col min="29" max="29" width="11.00390625" style="2" customWidth="1"/>
    <col min="30" max="30" width="15.00390625" style="2" customWidth="1"/>
    <col min="31" max="31" width="16.28125" style="2" customWidth="1"/>
    <col min="32" max="43" width="9.28125" style="2" customWidth="1"/>
    <col min="44" max="65" width="9.28125" style="2" hidden="1" customWidth="1"/>
    <col min="66" max="16384" width="9.28125" style="2" customWidth="1"/>
  </cols>
  <sheetData>
    <row r="1" ht="12"/>
    <row r="2" spans="12:46" ht="36.95" customHeight="1">
      <c r="L2" s="196" t="s">
        <v>6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3" t="s">
        <v>91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82</v>
      </c>
    </row>
    <row r="4" spans="2:46" ht="24.95" customHeight="1">
      <c r="B4" s="6"/>
      <c r="D4" s="7" t="s">
        <v>92</v>
      </c>
      <c r="L4" s="6"/>
      <c r="M4" s="77" t="s">
        <v>11</v>
      </c>
      <c r="AT4" s="3" t="s">
        <v>4</v>
      </c>
    </row>
    <row r="5" spans="2:12" ht="6.95" customHeight="1">
      <c r="B5" s="6"/>
      <c r="L5" s="6"/>
    </row>
    <row r="6" spans="2:12" ht="12" customHeight="1">
      <c r="B6" s="6"/>
      <c r="D6" s="12" t="s">
        <v>17</v>
      </c>
      <c r="L6" s="6"/>
    </row>
    <row r="7" spans="2:12" ht="16.5" customHeight="1">
      <c r="B7" s="6"/>
      <c r="E7" s="211" t="str">
        <f>'Rekapitulace stavby'!K6</f>
        <v>REVITALIZACE  NÁVESNÍHO  RYBNÍKA,  K.Ú.  BUDÍKOVICE</v>
      </c>
      <c r="F7" s="212"/>
      <c r="G7" s="212"/>
      <c r="H7" s="212"/>
      <c r="L7" s="6"/>
    </row>
    <row r="8" spans="1:31" s="21" customFormat="1" ht="12" customHeight="1">
      <c r="A8" s="17"/>
      <c r="B8" s="18"/>
      <c r="C8" s="17"/>
      <c r="D8" s="12" t="s">
        <v>93</v>
      </c>
      <c r="E8" s="17"/>
      <c r="F8" s="17"/>
      <c r="G8" s="17"/>
      <c r="H8" s="17"/>
      <c r="I8" s="17"/>
      <c r="J8" s="17"/>
      <c r="K8" s="17"/>
      <c r="L8" s="7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21" customFormat="1" ht="16.5" customHeight="1">
      <c r="A9" s="17"/>
      <c r="B9" s="18"/>
      <c r="C9" s="17"/>
      <c r="D9" s="17"/>
      <c r="E9" s="190" t="s">
        <v>446</v>
      </c>
      <c r="F9" s="210"/>
      <c r="G9" s="210"/>
      <c r="H9" s="210"/>
      <c r="I9" s="17"/>
      <c r="J9" s="17"/>
      <c r="K9" s="17"/>
      <c r="L9" s="7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21" customFormat="1" ht="1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7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21" customFormat="1" ht="12" customHeight="1">
      <c r="A11" s="17"/>
      <c r="B11" s="18"/>
      <c r="C11" s="17"/>
      <c r="D11" s="12" t="s">
        <v>19</v>
      </c>
      <c r="E11" s="17"/>
      <c r="F11" s="13" t="s">
        <v>3</v>
      </c>
      <c r="G11" s="17"/>
      <c r="H11" s="17"/>
      <c r="I11" s="12" t="s">
        <v>20</v>
      </c>
      <c r="J11" s="13" t="s">
        <v>3</v>
      </c>
      <c r="K11" s="17"/>
      <c r="L11" s="7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21" customFormat="1" ht="12" customHeight="1">
      <c r="A12" s="17"/>
      <c r="B12" s="18"/>
      <c r="C12" s="17"/>
      <c r="D12" s="12" t="s">
        <v>21</v>
      </c>
      <c r="E12" s="17"/>
      <c r="F12" s="13" t="s">
        <v>22</v>
      </c>
      <c r="G12" s="17"/>
      <c r="H12" s="17"/>
      <c r="I12" s="12" t="s">
        <v>23</v>
      </c>
      <c r="J12" s="157" t="str">
        <f>'Rekapitulace stavby'!AN8</f>
        <v>Vyplň údaj</v>
      </c>
      <c r="K12" s="17"/>
      <c r="L12" s="7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21" customFormat="1" ht="10.9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7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21" customFormat="1" ht="12" customHeight="1">
      <c r="A14" s="17"/>
      <c r="B14" s="18"/>
      <c r="C14" s="17"/>
      <c r="D14" s="12" t="s">
        <v>24</v>
      </c>
      <c r="E14" s="17"/>
      <c r="F14" s="17"/>
      <c r="G14" s="17"/>
      <c r="H14" s="17"/>
      <c r="I14" s="12" t="s">
        <v>25</v>
      </c>
      <c r="J14" s="13" t="s">
        <v>26</v>
      </c>
      <c r="K14" s="17"/>
      <c r="L14" s="7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21" customFormat="1" ht="18" customHeight="1">
      <c r="A15" s="17"/>
      <c r="B15" s="18"/>
      <c r="C15" s="17"/>
      <c r="D15" s="17"/>
      <c r="E15" s="13" t="s">
        <v>27</v>
      </c>
      <c r="F15" s="17"/>
      <c r="G15" s="17"/>
      <c r="H15" s="17"/>
      <c r="I15" s="12" t="s">
        <v>28</v>
      </c>
      <c r="J15" s="13" t="s">
        <v>3</v>
      </c>
      <c r="K15" s="17"/>
      <c r="L15" s="7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21" customFormat="1" ht="6.95" customHeight="1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7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1" customFormat="1" ht="12" customHeight="1">
      <c r="A17" s="17"/>
      <c r="B17" s="18"/>
      <c r="C17" s="17"/>
      <c r="D17" s="12" t="s">
        <v>29</v>
      </c>
      <c r="E17" s="17"/>
      <c r="F17" s="17"/>
      <c r="G17" s="17"/>
      <c r="H17" s="17"/>
      <c r="I17" s="12" t="s">
        <v>25</v>
      </c>
      <c r="J17" s="14" t="str">
        <f>'Rekapitulace stavby'!AN13</f>
        <v>Vyplň údaj</v>
      </c>
      <c r="K17" s="17"/>
      <c r="L17" s="7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1" customFormat="1" ht="18" customHeight="1">
      <c r="A18" s="17"/>
      <c r="B18" s="18"/>
      <c r="C18" s="17"/>
      <c r="D18" s="17"/>
      <c r="E18" s="213" t="str">
        <f>'Rekapitulace stavby'!E14</f>
        <v>Vyplň údaj</v>
      </c>
      <c r="F18" s="205"/>
      <c r="G18" s="205"/>
      <c r="H18" s="205"/>
      <c r="I18" s="12" t="s">
        <v>28</v>
      </c>
      <c r="J18" s="14" t="str">
        <f>'Rekapitulace stavby'!AN14</f>
        <v>Vyplň údaj</v>
      </c>
      <c r="K18" s="17"/>
      <c r="L18" s="7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1" customFormat="1" ht="6.95" customHeight="1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7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1" customFormat="1" ht="12" customHeight="1">
      <c r="A20" s="17"/>
      <c r="B20" s="18"/>
      <c r="C20" s="17"/>
      <c r="D20" s="12" t="s">
        <v>31</v>
      </c>
      <c r="E20" s="17"/>
      <c r="F20" s="17"/>
      <c r="G20" s="17"/>
      <c r="H20" s="17"/>
      <c r="I20" s="12" t="s">
        <v>25</v>
      </c>
      <c r="J20" s="13" t="s">
        <v>32</v>
      </c>
      <c r="K20" s="17"/>
      <c r="L20" s="7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1" customFormat="1" ht="18" customHeight="1">
      <c r="A21" s="17"/>
      <c r="B21" s="18"/>
      <c r="C21" s="17"/>
      <c r="D21" s="17"/>
      <c r="E21" s="13" t="s">
        <v>33</v>
      </c>
      <c r="F21" s="17"/>
      <c r="G21" s="17"/>
      <c r="H21" s="17"/>
      <c r="I21" s="12" t="s">
        <v>28</v>
      </c>
      <c r="J21" s="13" t="s">
        <v>3</v>
      </c>
      <c r="K21" s="17"/>
      <c r="L21" s="7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1" customFormat="1" ht="6.95" customHeight="1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7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1" customFormat="1" ht="12" customHeight="1">
      <c r="A23" s="17"/>
      <c r="B23" s="18"/>
      <c r="C23" s="17"/>
      <c r="D23" s="12" t="s">
        <v>35</v>
      </c>
      <c r="E23" s="17"/>
      <c r="F23" s="17"/>
      <c r="G23" s="17"/>
      <c r="H23" s="17"/>
      <c r="I23" s="12" t="s">
        <v>25</v>
      </c>
      <c r="J23" s="13" t="s">
        <v>32</v>
      </c>
      <c r="K23" s="17"/>
      <c r="L23" s="7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1" customFormat="1" ht="18" customHeight="1">
      <c r="A24" s="17"/>
      <c r="B24" s="18"/>
      <c r="C24" s="17"/>
      <c r="D24" s="17"/>
      <c r="E24" s="13" t="s">
        <v>33</v>
      </c>
      <c r="F24" s="17"/>
      <c r="G24" s="17"/>
      <c r="H24" s="17"/>
      <c r="I24" s="12" t="s">
        <v>28</v>
      </c>
      <c r="J24" s="13" t="s">
        <v>3</v>
      </c>
      <c r="K24" s="17"/>
      <c r="L24" s="7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1" customFormat="1" ht="6.95" customHeight="1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7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1" customFormat="1" ht="12" customHeight="1">
      <c r="A26" s="17"/>
      <c r="B26" s="18"/>
      <c r="C26" s="17"/>
      <c r="D26" s="12" t="s">
        <v>36</v>
      </c>
      <c r="E26" s="17"/>
      <c r="F26" s="17"/>
      <c r="G26" s="17"/>
      <c r="H26" s="17"/>
      <c r="I26" s="17"/>
      <c r="J26" s="17"/>
      <c r="K26" s="17"/>
      <c r="L26" s="7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83" customFormat="1" ht="16.5" customHeight="1">
      <c r="A27" s="80"/>
      <c r="B27" s="81"/>
      <c r="C27" s="80"/>
      <c r="D27" s="80"/>
      <c r="E27" s="209" t="s">
        <v>3</v>
      </c>
      <c r="F27" s="209"/>
      <c r="G27" s="209"/>
      <c r="H27" s="209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21" customFormat="1" ht="6.95" customHeight="1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7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1" customFormat="1" ht="6.95" customHeight="1">
      <c r="A29" s="17"/>
      <c r="B29" s="18"/>
      <c r="C29" s="17"/>
      <c r="D29" s="48"/>
      <c r="E29" s="48"/>
      <c r="F29" s="48"/>
      <c r="G29" s="48"/>
      <c r="H29" s="48"/>
      <c r="I29" s="48"/>
      <c r="J29" s="48"/>
      <c r="K29" s="48"/>
      <c r="L29" s="7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1" customFormat="1" ht="25.35" customHeight="1">
      <c r="A30" s="17"/>
      <c r="B30" s="18"/>
      <c r="C30" s="17"/>
      <c r="D30" s="84" t="s">
        <v>38</v>
      </c>
      <c r="E30" s="17"/>
      <c r="F30" s="17"/>
      <c r="G30" s="17"/>
      <c r="H30" s="17"/>
      <c r="I30" s="17"/>
      <c r="J30" s="85">
        <f>ROUND(J82,2)</f>
        <v>0</v>
      </c>
      <c r="K30" s="17"/>
      <c r="L30" s="7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1" customFormat="1" ht="6.95" customHeight="1">
      <c r="A31" s="17"/>
      <c r="B31" s="18"/>
      <c r="C31" s="17"/>
      <c r="D31" s="48"/>
      <c r="E31" s="48"/>
      <c r="F31" s="48"/>
      <c r="G31" s="48"/>
      <c r="H31" s="48"/>
      <c r="I31" s="48"/>
      <c r="J31" s="48"/>
      <c r="K31" s="48"/>
      <c r="L31" s="7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1" customFormat="1" ht="14.45" customHeight="1">
      <c r="A32" s="17"/>
      <c r="B32" s="18"/>
      <c r="C32" s="17"/>
      <c r="D32" s="17"/>
      <c r="E32" s="17"/>
      <c r="F32" s="86" t="s">
        <v>40</v>
      </c>
      <c r="G32" s="17"/>
      <c r="H32" s="17"/>
      <c r="I32" s="86" t="s">
        <v>39</v>
      </c>
      <c r="J32" s="86" t="s">
        <v>41</v>
      </c>
      <c r="K32" s="17"/>
      <c r="L32" s="7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1" customFormat="1" ht="14.45" customHeight="1">
      <c r="A33" s="17"/>
      <c r="B33" s="18"/>
      <c r="C33" s="17"/>
      <c r="D33" s="87" t="s">
        <v>42</v>
      </c>
      <c r="E33" s="12" t="s">
        <v>43</v>
      </c>
      <c r="F33" s="88">
        <f>ROUND((SUM(BE82:BE100)),2)</f>
        <v>0</v>
      </c>
      <c r="G33" s="17"/>
      <c r="H33" s="17"/>
      <c r="I33" s="89">
        <v>0.21</v>
      </c>
      <c r="J33" s="88">
        <f>ROUND(((SUM(BE82:BE100))*I33),2)</f>
        <v>0</v>
      </c>
      <c r="K33" s="17"/>
      <c r="L33" s="7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1" customFormat="1" ht="14.45" customHeight="1">
      <c r="A34" s="17"/>
      <c r="B34" s="18"/>
      <c r="C34" s="17"/>
      <c r="D34" s="17"/>
      <c r="E34" s="12" t="s">
        <v>44</v>
      </c>
      <c r="F34" s="88">
        <f>ROUND((SUM(BF82:BF100)),2)</f>
        <v>0</v>
      </c>
      <c r="G34" s="17"/>
      <c r="H34" s="17"/>
      <c r="I34" s="89">
        <v>0.15</v>
      </c>
      <c r="J34" s="88">
        <f>ROUND(((SUM(BF82:BF100))*I34),2)</f>
        <v>0</v>
      </c>
      <c r="K34" s="17"/>
      <c r="L34" s="7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1" customFormat="1" ht="14.45" customHeight="1" hidden="1">
      <c r="A35" s="17"/>
      <c r="B35" s="18"/>
      <c r="C35" s="17"/>
      <c r="D35" s="17"/>
      <c r="E35" s="12" t="s">
        <v>45</v>
      </c>
      <c r="F35" s="88">
        <f>ROUND((SUM(BG82:BG100)),2)</f>
        <v>0</v>
      </c>
      <c r="G35" s="17"/>
      <c r="H35" s="17"/>
      <c r="I35" s="89">
        <v>0.21</v>
      </c>
      <c r="J35" s="88">
        <f>0</f>
        <v>0</v>
      </c>
      <c r="K35" s="17"/>
      <c r="L35" s="7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1" customFormat="1" ht="14.45" customHeight="1" hidden="1">
      <c r="A36" s="17"/>
      <c r="B36" s="18"/>
      <c r="C36" s="17"/>
      <c r="D36" s="17"/>
      <c r="E36" s="12" t="s">
        <v>46</v>
      </c>
      <c r="F36" s="88">
        <f>ROUND((SUM(BH82:BH100)),2)</f>
        <v>0</v>
      </c>
      <c r="G36" s="17"/>
      <c r="H36" s="17"/>
      <c r="I36" s="89">
        <v>0.15</v>
      </c>
      <c r="J36" s="88">
        <f>0</f>
        <v>0</v>
      </c>
      <c r="K36" s="17"/>
      <c r="L36" s="7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1" customFormat="1" ht="14.45" customHeight="1" hidden="1">
      <c r="A37" s="17"/>
      <c r="B37" s="18"/>
      <c r="C37" s="17"/>
      <c r="D37" s="17"/>
      <c r="E37" s="12" t="s">
        <v>47</v>
      </c>
      <c r="F37" s="88">
        <f>ROUND((SUM(BI82:BI100)),2)</f>
        <v>0</v>
      </c>
      <c r="G37" s="17"/>
      <c r="H37" s="17"/>
      <c r="I37" s="89">
        <v>0</v>
      </c>
      <c r="J37" s="88">
        <f>0</f>
        <v>0</v>
      </c>
      <c r="K37" s="17"/>
      <c r="L37" s="7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1" customFormat="1" ht="6.95" customHeight="1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7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1" customFormat="1" ht="25.35" customHeight="1">
      <c r="A39" s="17"/>
      <c r="B39" s="18"/>
      <c r="C39" s="90"/>
      <c r="D39" s="91" t="s">
        <v>48</v>
      </c>
      <c r="E39" s="42"/>
      <c r="F39" s="42"/>
      <c r="G39" s="92" t="s">
        <v>49</v>
      </c>
      <c r="H39" s="93" t="s">
        <v>50</v>
      </c>
      <c r="I39" s="42"/>
      <c r="J39" s="94">
        <f>SUM(J30:J37)</f>
        <v>0</v>
      </c>
      <c r="K39" s="95"/>
      <c r="L39" s="7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1" customFormat="1" ht="14.45" customHeight="1">
      <c r="A40" s="17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7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4" spans="1:31" s="21" customFormat="1" ht="6.95" customHeight="1" hidden="1">
      <c r="A44" s="17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7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s="21" customFormat="1" ht="24.95" customHeight="1" hidden="1">
      <c r="A45" s="17"/>
      <c r="B45" s="18"/>
      <c r="C45" s="7" t="s">
        <v>95</v>
      </c>
      <c r="D45" s="17"/>
      <c r="E45" s="17"/>
      <c r="F45" s="17"/>
      <c r="G45" s="17"/>
      <c r="H45" s="17"/>
      <c r="I45" s="17"/>
      <c r="J45" s="17"/>
      <c r="K45" s="17"/>
      <c r="L45" s="7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s="21" customFormat="1" ht="6.95" customHeight="1" hidden="1">
      <c r="A46" s="17"/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7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21" customFormat="1" ht="12" customHeight="1" hidden="1">
      <c r="A47" s="17"/>
      <c r="B47" s="18"/>
      <c r="C47" s="12" t="s">
        <v>17</v>
      </c>
      <c r="D47" s="17"/>
      <c r="E47" s="17"/>
      <c r="F47" s="17"/>
      <c r="G47" s="17"/>
      <c r="H47" s="17"/>
      <c r="I47" s="17"/>
      <c r="J47" s="17"/>
      <c r="K47" s="17"/>
      <c r="L47" s="7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s="21" customFormat="1" ht="16.5" customHeight="1" hidden="1">
      <c r="A48" s="17"/>
      <c r="B48" s="18"/>
      <c r="C48" s="17"/>
      <c r="D48" s="17"/>
      <c r="E48" s="211" t="str">
        <f>E7</f>
        <v>REVITALIZACE  NÁVESNÍHO  RYBNÍKA,  K.Ú.  BUDÍKOVICE</v>
      </c>
      <c r="F48" s="212"/>
      <c r="G48" s="212"/>
      <c r="H48" s="212"/>
      <c r="I48" s="17"/>
      <c r="J48" s="17"/>
      <c r="K48" s="17"/>
      <c r="L48" s="7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s="21" customFormat="1" ht="12" customHeight="1" hidden="1">
      <c r="A49" s="17"/>
      <c r="B49" s="18"/>
      <c r="C49" s="12" t="s">
        <v>93</v>
      </c>
      <c r="D49" s="17"/>
      <c r="E49" s="17"/>
      <c r="F49" s="17"/>
      <c r="G49" s="17"/>
      <c r="H49" s="17"/>
      <c r="I49" s="17"/>
      <c r="J49" s="17"/>
      <c r="K49" s="17"/>
      <c r="L49" s="7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s="21" customFormat="1" ht="16.5" customHeight="1" hidden="1">
      <c r="A50" s="17"/>
      <c r="B50" s="18"/>
      <c r="C50" s="17"/>
      <c r="D50" s="17"/>
      <c r="E50" s="190" t="str">
        <f>E9</f>
        <v>004 - Vedlejší a ostatní rozpočtové náklady</v>
      </c>
      <c r="F50" s="210"/>
      <c r="G50" s="210"/>
      <c r="H50" s="210"/>
      <c r="I50" s="17"/>
      <c r="J50" s="17"/>
      <c r="K50" s="17"/>
      <c r="L50" s="7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s="21" customFormat="1" ht="6.95" customHeight="1" hidden="1">
      <c r="A51" s="17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7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21" customFormat="1" ht="12" customHeight="1" hidden="1">
      <c r="A52" s="17"/>
      <c r="B52" s="18"/>
      <c r="C52" s="12" t="s">
        <v>21</v>
      </c>
      <c r="D52" s="17"/>
      <c r="E52" s="17"/>
      <c r="F52" s="13" t="str">
        <f>F12</f>
        <v>BUDÍKOVICE</v>
      </c>
      <c r="G52" s="17"/>
      <c r="H52" s="17"/>
      <c r="I52" s="12" t="s">
        <v>23</v>
      </c>
      <c r="J52" s="79" t="str">
        <f>IF(J12="","",J12)</f>
        <v>Vyplň údaj</v>
      </c>
      <c r="K52" s="17"/>
      <c r="L52" s="7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s="21" customFormat="1" ht="6.95" customHeight="1" hidden="1">
      <c r="A53" s="17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7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21" customFormat="1" ht="15.2" customHeight="1" hidden="1">
      <c r="A54" s="17"/>
      <c r="B54" s="18"/>
      <c r="C54" s="12" t="s">
        <v>24</v>
      </c>
      <c r="D54" s="17"/>
      <c r="E54" s="17"/>
      <c r="F54" s="13" t="str">
        <f>E15</f>
        <v>Město Třebíč</v>
      </c>
      <c r="G54" s="17"/>
      <c r="H54" s="17"/>
      <c r="I54" s="12" t="s">
        <v>31</v>
      </c>
      <c r="J54" s="96" t="str">
        <f>E21</f>
        <v>KOINVEST, s.r.o.</v>
      </c>
      <c r="K54" s="17"/>
      <c r="L54" s="7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21" customFormat="1" ht="15.2" customHeight="1" hidden="1">
      <c r="A55" s="17"/>
      <c r="B55" s="18"/>
      <c r="C55" s="12" t="s">
        <v>29</v>
      </c>
      <c r="D55" s="17"/>
      <c r="E55" s="17"/>
      <c r="F55" s="13" t="str">
        <f>IF(E18="","",E18)</f>
        <v>Vyplň údaj</v>
      </c>
      <c r="G55" s="17"/>
      <c r="H55" s="17"/>
      <c r="I55" s="12" t="s">
        <v>35</v>
      </c>
      <c r="J55" s="96" t="str">
        <f>E24</f>
        <v>KOINVEST, s.r.o.</v>
      </c>
      <c r="K55" s="17"/>
      <c r="L55" s="7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21" customFormat="1" ht="10.35" customHeight="1" hidden="1">
      <c r="A56" s="17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7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21" customFormat="1" ht="29.25" customHeight="1" hidden="1">
      <c r="A57" s="17"/>
      <c r="B57" s="18"/>
      <c r="C57" s="97" t="s">
        <v>96</v>
      </c>
      <c r="D57" s="90"/>
      <c r="E57" s="90"/>
      <c r="F57" s="90"/>
      <c r="G57" s="90"/>
      <c r="H57" s="90"/>
      <c r="I57" s="90"/>
      <c r="J57" s="98" t="s">
        <v>97</v>
      </c>
      <c r="K57" s="90"/>
      <c r="L57" s="7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21" customFormat="1" ht="10.35" customHeight="1" hidden="1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7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47" s="21" customFormat="1" ht="22.9" customHeight="1" hidden="1">
      <c r="A59" s="17"/>
      <c r="B59" s="18"/>
      <c r="C59" s="99" t="s">
        <v>70</v>
      </c>
      <c r="D59" s="17"/>
      <c r="E59" s="17"/>
      <c r="F59" s="17"/>
      <c r="G59" s="17"/>
      <c r="H59" s="17"/>
      <c r="I59" s="17"/>
      <c r="J59" s="85">
        <f>J82</f>
        <v>0</v>
      </c>
      <c r="K59" s="17"/>
      <c r="L59" s="7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U59" s="3" t="s">
        <v>98</v>
      </c>
    </row>
    <row r="60" spans="2:12" s="100" customFormat="1" ht="24.95" customHeight="1" hidden="1">
      <c r="B60" s="101"/>
      <c r="D60" s="102" t="s">
        <v>447</v>
      </c>
      <c r="E60" s="103"/>
      <c r="F60" s="103"/>
      <c r="G60" s="103"/>
      <c r="H60" s="103"/>
      <c r="I60" s="103"/>
      <c r="J60" s="104">
        <f>J83</f>
        <v>0</v>
      </c>
      <c r="L60" s="101"/>
    </row>
    <row r="61" spans="2:12" s="105" customFormat="1" ht="19.9" customHeight="1" hidden="1">
      <c r="B61" s="106"/>
      <c r="D61" s="107" t="s">
        <v>448</v>
      </c>
      <c r="E61" s="108"/>
      <c r="F61" s="108"/>
      <c r="G61" s="108"/>
      <c r="H61" s="108"/>
      <c r="I61" s="108"/>
      <c r="J61" s="109">
        <f>J84</f>
        <v>0</v>
      </c>
      <c r="L61" s="106"/>
    </row>
    <row r="62" spans="2:12" s="105" customFormat="1" ht="19.9" customHeight="1" hidden="1">
      <c r="B62" s="106"/>
      <c r="D62" s="107" t="s">
        <v>449</v>
      </c>
      <c r="E62" s="108"/>
      <c r="F62" s="108"/>
      <c r="G62" s="108"/>
      <c r="H62" s="108"/>
      <c r="I62" s="108"/>
      <c r="J62" s="109">
        <f>J86</f>
        <v>0</v>
      </c>
      <c r="L62" s="106"/>
    </row>
    <row r="63" spans="1:31" s="21" customFormat="1" ht="21.75" customHeight="1" hidden="1">
      <c r="A63" s="17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7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21" customFormat="1" ht="6.95" customHeight="1" hidden="1">
      <c r="A64" s="17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7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ht="12" hidden="1"/>
    <row r="66" ht="12" hidden="1"/>
    <row r="67" ht="12" hidden="1"/>
    <row r="68" spans="1:31" s="21" customFormat="1" ht="6.95" customHeight="1">
      <c r="A68" s="17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7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21" customFormat="1" ht="24.95" customHeight="1">
      <c r="A69" s="17"/>
      <c r="B69" s="18"/>
      <c r="C69" s="7" t="s">
        <v>101</v>
      </c>
      <c r="D69" s="17"/>
      <c r="E69" s="17"/>
      <c r="F69" s="17"/>
      <c r="G69" s="17"/>
      <c r="H69" s="17"/>
      <c r="I69" s="17"/>
      <c r="J69" s="17"/>
      <c r="K69" s="17"/>
      <c r="L69" s="7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21" customFormat="1" ht="6.95" customHeight="1">
      <c r="A70" s="17"/>
      <c r="B70" s="18"/>
      <c r="C70" s="17"/>
      <c r="D70" s="17"/>
      <c r="E70" s="17"/>
      <c r="F70" s="17"/>
      <c r="G70" s="17"/>
      <c r="H70" s="17"/>
      <c r="I70" s="17"/>
      <c r="J70" s="17"/>
      <c r="K70" s="17"/>
      <c r="L70" s="7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21" customFormat="1" ht="12" customHeight="1">
      <c r="A71" s="17"/>
      <c r="B71" s="18"/>
      <c r="C71" s="12" t="s">
        <v>17</v>
      </c>
      <c r="D71" s="17"/>
      <c r="E71" s="17"/>
      <c r="F71" s="17"/>
      <c r="G71" s="17"/>
      <c r="H71" s="17"/>
      <c r="I71" s="17"/>
      <c r="J71" s="17"/>
      <c r="K71" s="17"/>
      <c r="L71" s="7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21" customFormat="1" ht="16.5" customHeight="1">
      <c r="A72" s="17"/>
      <c r="B72" s="18"/>
      <c r="C72" s="17"/>
      <c r="D72" s="17"/>
      <c r="E72" s="211" t="str">
        <f>E7</f>
        <v>REVITALIZACE  NÁVESNÍHO  RYBNÍKA,  K.Ú.  BUDÍKOVICE</v>
      </c>
      <c r="F72" s="212"/>
      <c r="G72" s="212"/>
      <c r="H72" s="212"/>
      <c r="I72" s="17"/>
      <c r="J72" s="17"/>
      <c r="K72" s="17"/>
      <c r="L72" s="7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21" customFormat="1" ht="12" customHeight="1">
      <c r="A73" s="17"/>
      <c r="B73" s="18"/>
      <c r="C73" s="12" t="s">
        <v>93</v>
      </c>
      <c r="D73" s="17"/>
      <c r="E73" s="17"/>
      <c r="F73" s="17"/>
      <c r="G73" s="17"/>
      <c r="H73" s="17"/>
      <c r="I73" s="17"/>
      <c r="J73" s="17"/>
      <c r="K73" s="17"/>
      <c r="L73" s="7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21" customFormat="1" ht="16.5" customHeight="1">
      <c r="A74" s="17"/>
      <c r="B74" s="18"/>
      <c r="C74" s="17"/>
      <c r="D74" s="17"/>
      <c r="E74" s="190" t="str">
        <f>E9</f>
        <v>004 - Vedlejší a ostatní rozpočtové náklady</v>
      </c>
      <c r="F74" s="210"/>
      <c r="G74" s="210"/>
      <c r="H74" s="210"/>
      <c r="I74" s="17"/>
      <c r="J74" s="17"/>
      <c r="K74" s="17"/>
      <c r="L74" s="7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21" customFormat="1" ht="6.95" customHeight="1">
      <c r="A75" s="17"/>
      <c r="B75" s="18"/>
      <c r="C75" s="17"/>
      <c r="D75" s="17"/>
      <c r="E75" s="17"/>
      <c r="F75" s="17"/>
      <c r="G75" s="17"/>
      <c r="H75" s="17"/>
      <c r="I75" s="17"/>
      <c r="J75" s="17"/>
      <c r="K75" s="17"/>
      <c r="L75" s="7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21" customFormat="1" ht="12" customHeight="1">
      <c r="A76" s="17"/>
      <c r="B76" s="18"/>
      <c r="C76" s="12" t="s">
        <v>21</v>
      </c>
      <c r="D76" s="17"/>
      <c r="E76" s="17"/>
      <c r="F76" s="13" t="str">
        <f>F12</f>
        <v>BUDÍKOVICE</v>
      </c>
      <c r="G76" s="17"/>
      <c r="H76" s="17"/>
      <c r="I76" s="12" t="s">
        <v>23</v>
      </c>
      <c r="J76" s="79" t="str">
        <f>IF(J12="","",J12)</f>
        <v>Vyplň údaj</v>
      </c>
      <c r="K76" s="17"/>
      <c r="L76" s="7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1" customFormat="1" ht="6.95" customHeight="1">
      <c r="A77" s="17"/>
      <c r="B77" s="18"/>
      <c r="C77" s="17"/>
      <c r="D77" s="17"/>
      <c r="E77" s="17"/>
      <c r="F77" s="17"/>
      <c r="G77" s="17"/>
      <c r="H77" s="17"/>
      <c r="I77" s="17"/>
      <c r="J77" s="17"/>
      <c r="K77" s="17"/>
      <c r="L77" s="7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21" customFormat="1" ht="15.2" customHeight="1">
      <c r="A78" s="17"/>
      <c r="B78" s="18"/>
      <c r="C78" s="12" t="s">
        <v>24</v>
      </c>
      <c r="D78" s="17"/>
      <c r="E78" s="17"/>
      <c r="F78" s="13" t="str">
        <f>E15</f>
        <v>Město Třebíč</v>
      </c>
      <c r="G78" s="17"/>
      <c r="H78" s="17"/>
      <c r="I78" s="12" t="s">
        <v>31</v>
      </c>
      <c r="J78" s="96" t="str">
        <f>E21</f>
        <v>KOINVEST, s.r.o.</v>
      </c>
      <c r="K78" s="17"/>
      <c r="L78" s="7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21" customFormat="1" ht="15.2" customHeight="1">
      <c r="A79" s="17"/>
      <c r="B79" s="18"/>
      <c r="C79" s="12" t="s">
        <v>29</v>
      </c>
      <c r="D79" s="17"/>
      <c r="E79" s="17"/>
      <c r="F79" s="13" t="str">
        <f>IF(E18="","",E18)</f>
        <v>Vyplň údaj</v>
      </c>
      <c r="G79" s="17"/>
      <c r="H79" s="17"/>
      <c r="I79" s="12" t="s">
        <v>35</v>
      </c>
      <c r="J79" s="96" t="str">
        <f>E24</f>
        <v>KOINVEST, s.r.o.</v>
      </c>
      <c r="K79" s="17"/>
      <c r="L79" s="7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21" customFormat="1" ht="10.35" customHeight="1">
      <c r="A80" s="17"/>
      <c r="B80" s="18"/>
      <c r="C80" s="17"/>
      <c r="D80" s="17"/>
      <c r="E80" s="17"/>
      <c r="F80" s="17"/>
      <c r="G80" s="17"/>
      <c r="H80" s="17"/>
      <c r="I80" s="17"/>
      <c r="J80" s="17"/>
      <c r="K80" s="17"/>
      <c r="L80" s="7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116" customFormat="1" ht="29.25" customHeight="1">
      <c r="A81" s="110"/>
      <c r="B81" s="111"/>
      <c r="C81" s="112" t="s">
        <v>102</v>
      </c>
      <c r="D81" s="113" t="s">
        <v>57</v>
      </c>
      <c r="E81" s="113" t="s">
        <v>53</v>
      </c>
      <c r="F81" s="113" t="s">
        <v>54</v>
      </c>
      <c r="G81" s="113" t="s">
        <v>103</v>
      </c>
      <c r="H81" s="113" t="s">
        <v>104</v>
      </c>
      <c r="I81" s="113" t="s">
        <v>105</v>
      </c>
      <c r="J81" s="113" t="s">
        <v>97</v>
      </c>
      <c r="K81" s="114" t="s">
        <v>106</v>
      </c>
      <c r="L81" s="115"/>
      <c r="M81" s="44" t="s">
        <v>3</v>
      </c>
      <c r="N81" s="45" t="s">
        <v>42</v>
      </c>
      <c r="O81" s="45" t="s">
        <v>107</v>
      </c>
      <c r="P81" s="45" t="s">
        <v>108</v>
      </c>
      <c r="Q81" s="45" t="s">
        <v>109</v>
      </c>
      <c r="R81" s="45" t="s">
        <v>110</v>
      </c>
      <c r="S81" s="45" t="s">
        <v>111</v>
      </c>
      <c r="T81" s="46" t="s">
        <v>112</v>
      </c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</row>
    <row r="82" spans="1:63" s="21" customFormat="1" ht="22.9" customHeight="1">
      <c r="A82" s="17"/>
      <c r="B82" s="18"/>
      <c r="C82" s="52" t="s">
        <v>113</v>
      </c>
      <c r="D82" s="17"/>
      <c r="E82" s="17"/>
      <c r="F82" s="17"/>
      <c r="G82" s="17"/>
      <c r="H82" s="17"/>
      <c r="I82" s="17"/>
      <c r="J82" s="117">
        <f>BK82</f>
        <v>0</v>
      </c>
      <c r="K82" s="17"/>
      <c r="L82" s="18"/>
      <c r="M82" s="47"/>
      <c r="N82" s="38"/>
      <c r="O82" s="48"/>
      <c r="P82" s="118">
        <f>P83</f>
        <v>0</v>
      </c>
      <c r="Q82" s="48"/>
      <c r="R82" s="118">
        <f>R83</f>
        <v>0</v>
      </c>
      <c r="S82" s="48"/>
      <c r="T82" s="119">
        <f>T83</f>
        <v>0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T82" s="3" t="s">
        <v>71</v>
      </c>
      <c r="AU82" s="3" t="s">
        <v>98</v>
      </c>
      <c r="BK82" s="120">
        <f>BK83</f>
        <v>0</v>
      </c>
    </row>
    <row r="83" spans="2:63" s="121" customFormat="1" ht="25.9" customHeight="1">
      <c r="B83" s="122"/>
      <c r="D83" s="123" t="s">
        <v>71</v>
      </c>
      <c r="E83" s="124" t="s">
        <v>450</v>
      </c>
      <c r="F83" s="124" t="s">
        <v>451</v>
      </c>
      <c r="J83" s="125">
        <f>BK83</f>
        <v>0</v>
      </c>
      <c r="L83" s="122"/>
      <c r="M83" s="126"/>
      <c r="N83" s="127"/>
      <c r="O83" s="127"/>
      <c r="P83" s="128">
        <f>P84+P86</f>
        <v>0</v>
      </c>
      <c r="Q83" s="127"/>
      <c r="R83" s="128">
        <f>R84+R86</f>
        <v>0</v>
      </c>
      <c r="S83" s="127"/>
      <c r="T83" s="129">
        <f>T84+T86</f>
        <v>0</v>
      </c>
      <c r="AR83" s="123" t="s">
        <v>140</v>
      </c>
      <c r="AT83" s="130" t="s">
        <v>71</v>
      </c>
      <c r="AU83" s="130" t="s">
        <v>72</v>
      </c>
      <c r="AY83" s="123" t="s">
        <v>116</v>
      </c>
      <c r="BK83" s="131">
        <f>BK84+BK86</f>
        <v>0</v>
      </c>
    </row>
    <row r="84" spans="2:63" s="121" customFormat="1" ht="22.9" customHeight="1">
      <c r="B84" s="122"/>
      <c r="D84" s="123" t="s">
        <v>71</v>
      </c>
      <c r="E84" s="132" t="s">
        <v>452</v>
      </c>
      <c r="F84" s="132" t="s">
        <v>453</v>
      </c>
      <c r="J84" s="133">
        <f>BK84</f>
        <v>0</v>
      </c>
      <c r="L84" s="122"/>
      <c r="M84" s="126"/>
      <c r="N84" s="127"/>
      <c r="O84" s="127"/>
      <c r="P84" s="128">
        <f>P85</f>
        <v>0</v>
      </c>
      <c r="Q84" s="127"/>
      <c r="R84" s="128">
        <f>R85</f>
        <v>0</v>
      </c>
      <c r="S84" s="127"/>
      <c r="T84" s="129">
        <f>T85</f>
        <v>0</v>
      </c>
      <c r="AR84" s="123" t="s">
        <v>140</v>
      </c>
      <c r="AT84" s="130" t="s">
        <v>71</v>
      </c>
      <c r="AU84" s="130" t="s">
        <v>80</v>
      </c>
      <c r="AY84" s="123" t="s">
        <v>116</v>
      </c>
      <c r="BK84" s="131">
        <f>BK85</f>
        <v>0</v>
      </c>
    </row>
    <row r="85" spans="1:65" s="21" customFormat="1" ht="49.15" customHeight="1">
      <c r="A85" s="17"/>
      <c r="B85" s="18"/>
      <c r="C85" s="134" t="s">
        <v>80</v>
      </c>
      <c r="D85" s="134" t="s">
        <v>118</v>
      </c>
      <c r="E85" s="135" t="s">
        <v>454</v>
      </c>
      <c r="F85" s="136" t="s">
        <v>455</v>
      </c>
      <c r="G85" s="137" t="s">
        <v>456</v>
      </c>
      <c r="H85" s="138">
        <v>1</v>
      </c>
      <c r="I85" s="139"/>
      <c r="J85" s="140">
        <f>ROUND(I85*H85,2)</f>
        <v>0</v>
      </c>
      <c r="K85" s="136" t="s">
        <v>3</v>
      </c>
      <c r="L85" s="18"/>
      <c r="M85" s="141" t="s">
        <v>3</v>
      </c>
      <c r="N85" s="142" t="s">
        <v>43</v>
      </c>
      <c r="O85" s="40"/>
      <c r="P85" s="143">
        <f>O85*H85</f>
        <v>0</v>
      </c>
      <c r="Q85" s="143">
        <v>0</v>
      </c>
      <c r="R85" s="143">
        <f>Q85*H85</f>
        <v>0</v>
      </c>
      <c r="S85" s="143">
        <v>0</v>
      </c>
      <c r="T85" s="144">
        <f>S85*H85</f>
        <v>0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R85" s="145" t="s">
        <v>457</v>
      </c>
      <c r="AT85" s="145" t="s">
        <v>118</v>
      </c>
      <c r="AU85" s="145" t="s">
        <v>82</v>
      </c>
      <c r="AY85" s="3" t="s">
        <v>116</v>
      </c>
      <c r="BE85" s="146">
        <f>IF(N85="základní",J85,0)</f>
        <v>0</v>
      </c>
      <c r="BF85" s="146">
        <f>IF(N85="snížená",J85,0)</f>
        <v>0</v>
      </c>
      <c r="BG85" s="146">
        <f>IF(N85="zákl. přenesená",J85,0)</f>
        <v>0</v>
      </c>
      <c r="BH85" s="146">
        <f>IF(N85="sníž. přenesená",J85,0)</f>
        <v>0</v>
      </c>
      <c r="BI85" s="146">
        <f>IF(N85="nulová",J85,0)</f>
        <v>0</v>
      </c>
      <c r="BJ85" s="3" t="s">
        <v>80</v>
      </c>
      <c r="BK85" s="146">
        <f>ROUND(I85*H85,2)</f>
        <v>0</v>
      </c>
      <c r="BL85" s="3" t="s">
        <v>457</v>
      </c>
      <c r="BM85" s="145" t="s">
        <v>458</v>
      </c>
    </row>
    <row r="86" spans="2:63" s="121" customFormat="1" ht="22.9" customHeight="1">
      <c r="B86" s="122"/>
      <c r="D86" s="123" t="s">
        <v>71</v>
      </c>
      <c r="E86" s="132" t="s">
        <v>459</v>
      </c>
      <c r="F86" s="132" t="s">
        <v>460</v>
      </c>
      <c r="J86" s="133">
        <f>BK86</f>
        <v>0</v>
      </c>
      <c r="L86" s="122"/>
      <c r="M86" s="126"/>
      <c r="N86" s="127"/>
      <c r="O86" s="127"/>
      <c r="P86" s="128">
        <f>SUM(P87:P100)</f>
        <v>0</v>
      </c>
      <c r="Q86" s="127"/>
      <c r="R86" s="128">
        <f>SUM(R87:R100)</f>
        <v>0</v>
      </c>
      <c r="S86" s="127"/>
      <c r="T86" s="129">
        <f>SUM(T87:T100)</f>
        <v>0</v>
      </c>
      <c r="AR86" s="123" t="s">
        <v>140</v>
      </c>
      <c r="AT86" s="130" t="s">
        <v>71</v>
      </c>
      <c r="AU86" s="130" t="s">
        <v>80</v>
      </c>
      <c r="AY86" s="123" t="s">
        <v>116</v>
      </c>
      <c r="BK86" s="131">
        <f>SUM(BK87:BK100)</f>
        <v>0</v>
      </c>
    </row>
    <row r="87" spans="1:65" s="21" customFormat="1" ht="24.2" customHeight="1">
      <c r="A87" s="17"/>
      <c r="B87" s="18"/>
      <c r="C87" s="134" t="s">
        <v>82</v>
      </c>
      <c r="D87" s="134" t="s">
        <v>118</v>
      </c>
      <c r="E87" s="135" t="s">
        <v>300</v>
      </c>
      <c r="F87" s="136" t="s">
        <v>461</v>
      </c>
      <c r="G87" s="137" t="s">
        <v>456</v>
      </c>
      <c r="H87" s="138">
        <v>1</v>
      </c>
      <c r="I87" s="139"/>
      <c r="J87" s="140">
        <f>ROUND(I87*H87,2)</f>
        <v>0</v>
      </c>
      <c r="K87" s="136" t="s">
        <v>3</v>
      </c>
      <c r="L87" s="18"/>
      <c r="M87" s="141" t="s">
        <v>3</v>
      </c>
      <c r="N87" s="142" t="s">
        <v>43</v>
      </c>
      <c r="O87" s="40"/>
      <c r="P87" s="143">
        <f>O87*H87</f>
        <v>0</v>
      </c>
      <c r="Q87" s="143">
        <v>0</v>
      </c>
      <c r="R87" s="143">
        <f>Q87*H87</f>
        <v>0</v>
      </c>
      <c r="S87" s="143">
        <v>0</v>
      </c>
      <c r="T87" s="144">
        <f>S87*H87</f>
        <v>0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R87" s="145" t="s">
        <v>457</v>
      </c>
      <c r="AT87" s="145" t="s">
        <v>118</v>
      </c>
      <c r="AU87" s="145" t="s">
        <v>82</v>
      </c>
      <c r="AY87" s="3" t="s">
        <v>116</v>
      </c>
      <c r="BE87" s="146">
        <f>IF(N87="základní",J87,0)</f>
        <v>0</v>
      </c>
      <c r="BF87" s="146">
        <f>IF(N87="snížená",J87,0)</f>
        <v>0</v>
      </c>
      <c r="BG87" s="146">
        <f>IF(N87="zákl. přenesená",J87,0)</f>
        <v>0</v>
      </c>
      <c r="BH87" s="146">
        <f>IF(N87="sníž. přenesená",J87,0)</f>
        <v>0</v>
      </c>
      <c r="BI87" s="146">
        <f>IF(N87="nulová",J87,0)</f>
        <v>0</v>
      </c>
      <c r="BJ87" s="3" t="s">
        <v>80</v>
      </c>
      <c r="BK87" s="146">
        <f>ROUND(I87*H87,2)</f>
        <v>0</v>
      </c>
      <c r="BL87" s="3" t="s">
        <v>457</v>
      </c>
      <c r="BM87" s="145" t="s">
        <v>462</v>
      </c>
    </row>
    <row r="88" spans="1:65" s="21" customFormat="1" ht="49.15" customHeight="1">
      <c r="A88" s="17"/>
      <c r="B88" s="18"/>
      <c r="C88" s="134" t="s">
        <v>131</v>
      </c>
      <c r="D88" s="134" t="s">
        <v>118</v>
      </c>
      <c r="E88" s="135" t="s">
        <v>192</v>
      </c>
      <c r="F88" s="136" t="s">
        <v>463</v>
      </c>
      <c r="G88" s="137" t="s">
        <v>456</v>
      </c>
      <c r="H88" s="138">
        <v>1</v>
      </c>
      <c r="I88" s="139"/>
      <c r="J88" s="140">
        <f>ROUND(I88*H88,2)</f>
        <v>0</v>
      </c>
      <c r="K88" s="136" t="s">
        <v>3</v>
      </c>
      <c r="L88" s="18"/>
      <c r="M88" s="141" t="s">
        <v>3</v>
      </c>
      <c r="N88" s="142" t="s">
        <v>43</v>
      </c>
      <c r="O88" s="40"/>
      <c r="P88" s="143">
        <f>O88*H88</f>
        <v>0</v>
      </c>
      <c r="Q88" s="143">
        <v>0</v>
      </c>
      <c r="R88" s="143">
        <f>Q88*H88</f>
        <v>0</v>
      </c>
      <c r="S88" s="143">
        <v>0</v>
      </c>
      <c r="T88" s="144">
        <f>S88*H88</f>
        <v>0</v>
      </c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R88" s="145" t="s">
        <v>457</v>
      </c>
      <c r="AT88" s="145" t="s">
        <v>118</v>
      </c>
      <c r="AU88" s="145" t="s">
        <v>82</v>
      </c>
      <c r="AY88" s="3" t="s">
        <v>116</v>
      </c>
      <c r="BE88" s="146">
        <f>IF(N88="základní",J88,0)</f>
        <v>0</v>
      </c>
      <c r="BF88" s="146">
        <f>IF(N88="snížená",J88,0)</f>
        <v>0</v>
      </c>
      <c r="BG88" s="146">
        <f>IF(N88="zákl. přenesená",J88,0)</f>
        <v>0</v>
      </c>
      <c r="BH88" s="146">
        <f>IF(N88="sníž. přenesená",J88,0)</f>
        <v>0</v>
      </c>
      <c r="BI88" s="146">
        <f>IF(N88="nulová",J88,0)</f>
        <v>0</v>
      </c>
      <c r="BJ88" s="3" t="s">
        <v>80</v>
      </c>
      <c r="BK88" s="146">
        <f>ROUND(I88*H88,2)</f>
        <v>0</v>
      </c>
      <c r="BL88" s="3" t="s">
        <v>457</v>
      </c>
      <c r="BM88" s="145" t="s">
        <v>464</v>
      </c>
    </row>
    <row r="89" spans="1:65" s="21" customFormat="1" ht="24.2" customHeight="1">
      <c r="A89" s="17"/>
      <c r="B89" s="18"/>
      <c r="C89" s="134" t="s">
        <v>123</v>
      </c>
      <c r="D89" s="134" t="s">
        <v>118</v>
      </c>
      <c r="E89" s="135" t="s">
        <v>160</v>
      </c>
      <c r="F89" s="136" t="s">
        <v>465</v>
      </c>
      <c r="G89" s="137" t="s">
        <v>456</v>
      </c>
      <c r="H89" s="138">
        <v>1</v>
      </c>
      <c r="I89" s="139"/>
      <c r="J89" s="140">
        <f>ROUND(I89*H89,2)</f>
        <v>0</v>
      </c>
      <c r="K89" s="136" t="s">
        <v>3</v>
      </c>
      <c r="L89" s="18"/>
      <c r="M89" s="141" t="s">
        <v>3</v>
      </c>
      <c r="N89" s="142" t="s">
        <v>43</v>
      </c>
      <c r="O89" s="40"/>
      <c r="P89" s="143">
        <f>O89*H89</f>
        <v>0</v>
      </c>
      <c r="Q89" s="143">
        <v>0</v>
      </c>
      <c r="R89" s="143">
        <f>Q89*H89</f>
        <v>0</v>
      </c>
      <c r="S89" s="143">
        <v>0</v>
      </c>
      <c r="T89" s="144">
        <f>S89*H89</f>
        <v>0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R89" s="145" t="s">
        <v>457</v>
      </c>
      <c r="AT89" s="145" t="s">
        <v>118</v>
      </c>
      <c r="AU89" s="145" t="s">
        <v>82</v>
      </c>
      <c r="AY89" s="3" t="s">
        <v>116</v>
      </c>
      <c r="BE89" s="146">
        <f>IF(N89="základní",J89,0)</f>
        <v>0</v>
      </c>
      <c r="BF89" s="146">
        <f>IF(N89="snížená",J89,0)</f>
        <v>0</v>
      </c>
      <c r="BG89" s="146">
        <f>IF(N89="zákl. přenesená",J89,0)</f>
        <v>0</v>
      </c>
      <c r="BH89" s="146">
        <f>IF(N89="sníž. přenesená",J89,0)</f>
        <v>0</v>
      </c>
      <c r="BI89" s="146">
        <f>IF(N89="nulová",J89,0)</f>
        <v>0</v>
      </c>
      <c r="BJ89" s="3" t="s">
        <v>80</v>
      </c>
      <c r="BK89" s="146">
        <f>ROUND(I89*H89,2)</f>
        <v>0</v>
      </c>
      <c r="BL89" s="3" t="s">
        <v>457</v>
      </c>
      <c r="BM89" s="145" t="s">
        <v>466</v>
      </c>
    </row>
    <row r="90" spans="1:47" s="21" customFormat="1" ht="58.5">
      <c r="A90" s="17"/>
      <c r="B90" s="18"/>
      <c r="C90" s="17"/>
      <c r="D90" s="151" t="s">
        <v>145</v>
      </c>
      <c r="E90" s="17"/>
      <c r="F90" s="152" t="s">
        <v>467</v>
      </c>
      <c r="G90" s="17"/>
      <c r="H90" s="17"/>
      <c r="I90" s="17"/>
      <c r="J90" s="17"/>
      <c r="K90" s="17"/>
      <c r="L90" s="18"/>
      <c r="M90" s="149"/>
      <c r="N90" s="150"/>
      <c r="O90" s="40"/>
      <c r="P90" s="40"/>
      <c r="Q90" s="40"/>
      <c r="R90" s="40"/>
      <c r="S90" s="40"/>
      <c r="T90" s="41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T90" s="3" t="s">
        <v>145</v>
      </c>
      <c r="AU90" s="3" t="s">
        <v>82</v>
      </c>
    </row>
    <row r="91" spans="1:65" s="21" customFormat="1" ht="24.2" customHeight="1">
      <c r="A91" s="17"/>
      <c r="B91" s="18"/>
      <c r="C91" s="134" t="s">
        <v>140</v>
      </c>
      <c r="D91" s="134" t="s">
        <v>118</v>
      </c>
      <c r="E91" s="135" t="s">
        <v>468</v>
      </c>
      <c r="F91" s="136" t="s">
        <v>469</v>
      </c>
      <c r="G91" s="137" t="s">
        <v>456</v>
      </c>
      <c r="H91" s="138">
        <v>1</v>
      </c>
      <c r="I91" s="139"/>
      <c r="J91" s="140">
        <f>ROUND(I91*H91,2)</f>
        <v>0</v>
      </c>
      <c r="K91" s="136" t="s">
        <v>3</v>
      </c>
      <c r="L91" s="18"/>
      <c r="M91" s="141" t="s">
        <v>3</v>
      </c>
      <c r="N91" s="142" t="s">
        <v>43</v>
      </c>
      <c r="O91" s="40"/>
      <c r="P91" s="143">
        <f>O91*H91</f>
        <v>0</v>
      </c>
      <c r="Q91" s="143">
        <v>0</v>
      </c>
      <c r="R91" s="143">
        <f>Q91*H91</f>
        <v>0</v>
      </c>
      <c r="S91" s="143">
        <v>0</v>
      </c>
      <c r="T91" s="144">
        <f>S91*H91</f>
        <v>0</v>
      </c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R91" s="145" t="s">
        <v>457</v>
      </c>
      <c r="AT91" s="145" t="s">
        <v>118</v>
      </c>
      <c r="AU91" s="145" t="s">
        <v>82</v>
      </c>
      <c r="AY91" s="3" t="s">
        <v>116</v>
      </c>
      <c r="BE91" s="146">
        <f>IF(N91="základní",J91,0)</f>
        <v>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3" t="s">
        <v>80</v>
      </c>
      <c r="BK91" s="146">
        <f>ROUND(I91*H91,2)</f>
        <v>0</v>
      </c>
      <c r="BL91" s="3" t="s">
        <v>457</v>
      </c>
      <c r="BM91" s="145" t="s">
        <v>470</v>
      </c>
    </row>
    <row r="92" spans="1:47" s="21" customFormat="1" ht="19.5">
      <c r="A92" s="17"/>
      <c r="B92" s="18"/>
      <c r="C92" s="17"/>
      <c r="D92" s="151" t="s">
        <v>145</v>
      </c>
      <c r="E92" s="17"/>
      <c r="F92" s="152" t="s">
        <v>471</v>
      </c>
      <c r="G92" s="17"/>
      <c r="H92" s="17"/>
      <c r="I92" s="17"/>
      <c r="J92" s="17"/>
      <c r="K92" s="17"/>
      <c r="L92" s="18"/>
      <c r="M92" s="149"/>
      <c r="N92" s="150"/>
      <c r="O92" s="40"/>
      <c r="P92" s="40"/>
      <c r="Q92" s="40"/>
      <c r="R92" s="40"/>
      <c r="S92" s="40"/>
      <c r="T92" s="41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T92" s="3" t="s">
        <v>145</v>
      </c>
      <c r="AU92" s="3" t="s">
        <v>82</v>
      </c>
    </row>
    <row r="93" spans="1:65" s="21" customFormat="1" ht="24.2" customHeight="1">
      <c r="A93" s="17"/>
      <c r="B93" s="18"/>
      <c r="C93" s="134" t="s">
        <v>147</v>
      </c>
      <c r="D93" s="134" t="s">
        <v>118</v>
      </c>
      <c r="E93" s="135" t="s">
        <v>472</v>
      </c>
      <c r="F93" s="136" t="s">
        <v>473</v>
      </c>
      <c r="G93" s="137" t="s">
        <v>456</v>
      </c>
      <c r="H93" s="138">
        <v>1</v>
      </c>
      <c r="I93" s="139"/>
      <c r="J93" s="140">
        <f>ROUND(I93*H93,2)</f>
        <v>0</v>
      </c>
      <c r="K93" s="136" t="s">
        <v>3</v>
      </c>
      <c r="L93" s="18"/>
      <c r="M93" s="141" t="s">
        <v>3</v>
      </c>
      <c r="N93" s="142" t="s">
        <v>43</v>
      </c>
      <c r="O93" s="40"/>
      <c r="P93" s="143">
        <f>O93*H93</f>
        <v>0</v>
      </c>
      <c r="Q93" s="143">
        <v>0</v>
      </c>
      <c r="R93" s="143">
        <f>Q93*H93</f>
        <v>0</v>
      </c>
      <c r="S93" s="143">
        <v>0</v>
      </c>
      <c r="T93" s="144">
        <f>S93*H93</f>
        <v>0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R93" s="145" t="s">
        <v>457</v>
      </c>
      <c r="AT93" s="145" t="s">
        <v>118</v>
      </c>
      <c r="AU93" s="145" t="s">
        <v>82</v>
      </c>
      <c r="AY93" s="3" t="s">
        <v>116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3" t="s">
        <v>80</v>
      </c>
      <c r="BK93" s="146">
        <f>ROUND(I93*H93,2)</f>
        <v>0</v>
      </c>
      <c r="BL93" s="3" t="s">
        <v>457</v>
      </c>
      <c r="BM93" s="145" t="s">
        <v>474</v>
      </c>
    </row>
    <row r="94" spans="1:47" s="21" customFormat="1" ht="19.5">
      <c r="A94" s="17"/>
      <c r="B94" s="18"/>
      <c r="C94" s="17"/>
      <c r="D94" s="151" t="s">
        <v>145</v>
      </c>
      <c r="E94" s="17"/>
      <c r="F94" s="152" t="s">
        <v>475</v>
      </c>
      <c r="G94" s="17"/>
      <c r="H94" s="17"/>
      <c r="I94" s="17"/>
      <c r="J94" s="17"/>
      <c r="K94" s="17"/>
      <c r="L94" s="18"/>
      <c r="M94" s="149"/>
      <c r="N94" s="150"/>
      <c r="O94" s="40"/>
      <c r="P94" s="40"/>
      <c r="Q94" s="40"/>
      <c r="R94" s="40"/>
      <c r="S94" s="40"/>
      <c r="T94" s="41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T94" s="3" t="s">
        <v>145</v>
      </c>
      <c r="AU94" s="3" t="s">
        <v>82</v>
      </c>
    </row>
    <row r="95" spans="1:65" s="21" customFormat="1" ht="16.5" customHeight="1">
      <c r="A95" s="17"/>
      <c r="B95" s="18"/>
      <c r="C95" s="134" t="s">
        <v>154</v>
      </c>
      <c r="D95" s="134" t="s">
        <v>118</v>
      </c>
      <c r="E95" s="135" t="s">
        <v>476</v>
      </c>
      <c r="F95" s="136" t="s">
        <v>477</v>
      </c>
      <c r="G95" s="137" t="s">
        <v>456</v>
      </c>
      <c r="H95" s="138">
        <v>1</v>
      </c>
      <c r="I95" s="139"/>
      <c r="J95" s="140">
        <f aca="true" t="shared" si="0" ref="J95:J100">ROUND(I95*H95,2)</f>
        <v>0</v>
      </c>
      <c r="K95" s="136" t="s">
        <v>3</v>
      </c>
      <c r="L95" s="18"/>
      <c r="M95" s="141" t="s">
        <v>3</v>
      </c>
      <c r="N95" s="142" t="s">
        <v>43</v>
      </c>
      <c r="O95" s="40"/>
      <c r="P95" s="143">
        <f aca="true" t="shared" si="1" ref="P95:P100">O95*H95</f>
        <v>0</v>
      </c>
      <c r="Q95" s="143">
        <v>0</v>
      </c>
      <c r="R95" s="143">
        <f aca="true" t="shared" si="2" ref="R95:R100">Q95*H95</f>
        <v>0</v>
      </c>
      <c r="S95" s="143">
        <v>0</v>
      </c>
      <c r="T95" s="144">
        <f aca="true" t="shared" si="3" ref="T95:T100">S95*H95</f>
        <v>0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R95" s="145" t="s">
        <v>457</v>
      </c>
      <c r="AT95" s="145" t="s">
        <v>118</v>
      </c>
      <c r="AU95" s="145" t="s">
        <v>82</v>
      </c>
      <c r="AY95" s="3" t="s">
        <v>116</v>
      </c>
      <c r="BE95" s="146">
        <f aca="true" t="shared" si="4" ref="BE95:BE100">IF(N95="základní",J95,0)</f>
        <v>0</v>
      </c>
      <c r="BF95" s="146">
        <f aca="true" t="shared" si="5" ref="BF95:BF100">IF(N95="snížená",J95,0)</f>
        <v>0</v>
      </c>
      <c r="BG95" s="146">
        <f aca="true" t="shared" si="6" ref="BG95:BG100">IF(N95="zákl. přenesená",J95,0)</f>
        <v>0</v>
      </c>
      <c r="BH95" s="146">
        <f aca="true" t="shared" si="7" ref="BH95:BH100">IF(N95="sníž. přenesená",J95,0)</f>
        <v>0</v>
      </c>
      <c r="BI95" s="146">
        <f aca="true" t="shared" si="8" ref="BI95:BI100">IF(N95="nulová",J95,0)</f>
        <v>0</v>
      </c>
      <c r="BJ95" s="3" t="s">
        <v>80</v>
      </c>
      <c r="BK95" s="146">
        <f aca="true" t="shared" si="9" ref="BK95:BK100">ROUND(I95*H95,2)</f>
        <v>0</v>
      </c>
      <c r="BL95" s="3" t="s">
        <v>457</v>
      </c>
      <c r="BM95" s="145" t="s">
        <v>478</v>
      </c>
    </row>
    <row r="96" spans="1:65" s="21" customFormat="1" ht="16.5" customHeight="1">
      <c r="A96" s="17"/>
      <c r="B96" s="18"/>
      <c r="C96" s="134" t="s">
        <v>159</v>
      </c>
      <c r="D96" s="134" t="s">
        <v>118</v>
      </c>
      <c r="E96" s="135" t="s">
        <v>406</v>
      </c>
      <c r="F96" s="136" t="s">
        <v>479</v>
      </c>
      <c r="G96" s="137" t="s">
        <v>456</v>
      </c>
      <c r="H96" s="138">
        <v>1</v>
      </c>
      <c r="I96" s="139"/>
      <c r="J96" s="140">
        <f t="shared" si="0"/>
        <v>0</v>
      </c>
      <c r="K96" s="136" t="s">
        <v>3</v>
      </c>
      <c r="L96" s="18"/>
      <c r="M96" s="141" t="s">
        <v>3</v>
      </c>
      <c r="N96" s="142" t="s">
        <v>43</v>
      </c>
      <c r="O96" s="40"/>
      <c r="P96" s="143">
        <f t="shared" si="1"/>
        <v>0</v>
      </c>
      <c r="Q96" s="143">
        <v>0</v>
      </c>
      <c r="R96" s="143">
        <f t="shared" si="2"/>
        <v>0</v>
      </c>
      <c r="S96" s="143">
        <v>0</v>
      </c>
      <c r="T96" s="144">
        <f t="shared" si="3"/>
        <v>0</v>
      </c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R96" s="145" t="s">
        <v>457</v>
      </c>
      <c r="AT96" s="145" t="s">
        <v>118</v>
      </c>
      <c r="AU96" s="145" t="s">
        <v>82</v>
      </c>
      <c r="AY96" s="3" t="s">
        <v>116</v>
      </c>
      <c r="BE96" s="146">
        <f t="shared" si="4"/>
        <v>0</v>
      </c>
      <c r="BF96" s="146">
        <f t="shared" si="5"/>
        <v>0</v>
      </c>
      <c r="BG96" s="146">
        <f t="shared" si="6"/>
        <v>0</v>
      </c>
      <c r="BH96" s="146">
        <f t="shared" si="7"/>
        <v>0</v>
      </c>
      <c r="BI96" s="146">
        <f t="shared" si="8"/>
        <v>0</v>
      </c>
      <c r="BJ96" s="3" t="s">
        <v>80</v>
      </c>
      <c r="BK96" s="146">
        <f t="shared" si="9"/>
        <v>0</v>
      </c>
      <c r="BL96" s="3" t="s">
        <v>457</v>
      </c>
      <c r="BM96" s="145" t="s">
        <v>480</v>
      </c>
    </row>
    <row r="97" spans="1:65" s="21" customFormat="1" ht="16.5" customHeight="1">
      <c r="A97" s="17"/>
      <c r="B97" s="18"/>
      <c r="C97" s="134" t="s">
        <v>165</v>
      </c>
      <c r="D97" s="134" t="s">
        <v>118</v>
      </c>
      <c r="E97" s="135" t="s">
        <v>411</v>
      </c>
      <c r="F97" s="136" t="s">
        <v>481</v>
      </c>
      <c r="G97" s="137" t="s">
        <v>456</v>
      </c>
      <c r="H97" s="138">
        <v>1</v>
      </c>
      <c r="I97" s="139"/>
      <c r="J97" s="140">
        <f t="shared" si="0"/>
        <v>0</v>
      </c>
      <c r="K97" s="136" t="s">
        <v>3</v>
      </c>
      <c r="L97" s="18"/>
      <c r="M97" s="141" t="s">
        <v>3</v>
      </c>
      <c r="N97" s="142" t="s">
        <v>43</v>
      </c>
      <c r="O97" s="40"/>
      <c r="P97" s="143">
        <f t="shared" si="1"/>
        <v>0</v>
      </c>
      <c r="Q97" s="143">
        <v>0</v>
      </c>
      <c r="R97" s="143">
        <f t="shared" si="2"/>
        <v>0</v>
      </c>
      <c r="S97" s="143">
        <v>0</v>
      </c>
      <c r="T97" s="144">
        <f t="shared" si="3"/>
        <v>0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R97" s="145" t="s">
        <v>457</v>
      </c>
      <c r="AT97" s="145" t="s">
        <v>118</v>
      </c>
      <c r="AU97" s="145" t="s">
        <v>82</v>
      </c>
      <c r="AY97" s="3" t="s">
        <v>116</v>
      </c>
      <c r="BE97" s="146">
        <f t="shared" si="4"/>
        <v>0</v>
      </c>
      <c r="BF97" s="146">
        <f t="shared" si="5"/>
        <v>0</v>
      </c>
      <c r="BG97" s="146">
        <f t="shared" si="6"/>
        <v>0</v>
      </c>
      <c r="BH97" s="146">
        <f t="shared" si="7"/>
        <v>0</v>
      </c>
      <c r="BI97" s="146">
        <f t="shared" si="8"/>
        <v>0</v>
      </c>
      <c r="BJ97" s="3" t="s">
        <v>80</v>
      </c>
      <c r="BK97" s="146">
        <f t="shared" si="9"/>
        <v>0</v>
      </c>
      <c r="BL97" s="3" t="s">
        <v>457</v>
      </c>
      <c r="BM97" s="145" t="s">
        <v>482</v>
      </c>
    </row>
    <row r="98" spans="1:65" s="21" customFormat="1" ht="16.5" customHeight="1">
      <c r="A98" s="17"/>
      <c r="B98" s="18"/>
      <c r="C98" s="134" t="s">
        <v>170</v>
      </c>
      <c r="D98" s="134" t="s">
        <v>118</v>
      </c>
      <c r="E98" s="135" t="s">
        <v>415</v>
      </c>
      <c r="F98" s="136" t="s">
        <v>483</v>
      </c>
      <c r="G98" s="137" t="s">
        <v>456</v>
      </c>
      <c r="H98" s="138">
        <v>1</v>
      </c>
      <c r="I98" s="139"/>
      <c r="J98" s="140">
        <f t="shared" si="0"/>
        <v>0</v>
      </c>
      <c r="K98" s="136" t="s">
        <v>3</v>
      </c>
      <c r="L98" s="18"/>
      <c r="M98" s="141" t="s">
        <v>3</v>
      </c>
      <c r="N98" s="142" t="s">
        <v>43</v>
      </c>
      <c r="O98" s="40"/>
      <c r="P98" s="143">
        <f t="shared" si="1"/>
        <v>0</v>
      </c>
      <c r="Q98" s="143">
        <v>0</v>
      </c>
      <c r="R98" s="143">
        <f t="shared" si="2"/>
        <v>0</v>
      </c>
      <c r="S98" s="143">
        <v>0</v>
      </c>
      <c r="T98" s="144">
        <f t="shared" si="3"/>
        <v>0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R98" s="145" t="s">
        <v>457</v>
      </c>
      <c r="AT98" s="145" t="s">
        <v>118</v>
      </c>
      <c r="AU98" s="145" t="s">
        <v>82</v>
      </c>
      <c r="AY98" s="3" t="s">
        <v>116</v>
      </c>
      <c r="BE98" s="146">
        <f t="shared" si="4"/>
        <v>0</v>
      </c>
      <c r="BF98" s="146">
        <f t="shared" si="5"/>
        <v>0</v>
      </c>
      <c r="BG98" s="146">
        <f t="shared" si="6"/>
        <v>0</v>
      </c>
      <c r="BH98" s="146">
        <f t="shared" si="7"/>
        <v>0</v>
      </c>
      <c r="BI98" s="146">
        <f t="shared" si="8"/>
        <v>0</v>
      </c>
      <c r="BJ98" s="3" t="s">
        <v>80</v>
      </c>
      <c r="BK98" s="146">
        <f t="shared" si="9"/>
        <v>0</v>
      </c>
      <c r="BL98" s="3" t="s">
        <v>457</v>
      </c>
      <c r="BM98" s="145" t="s">
        <v>484</v>
      </c>
    </row>
    <row r="99" spans="1:65" s="21" customFormat="1" ht="16.5" customHeight="1">
      <c r="A99" s="17"/>
      <c r="B99" s="18"/>
      <c r="C99" s="134" t="s">
        <v>233</v>
      </c>
      <c r="D99" s="134" t="s">
        <v>118</v>
      </c>
      <c r="E99" s="135" t="s">
        <v>272</v>
      </c>
      <c r="F99" s="136" t="s">
        <v>485</v>
      </c>
      <c r="G99" s="137" t="s">
        <v>456</v>
      </c>
      <c r="H99" s="138">
        <v>1</v>
      </c>
      <c r="I99" s="139"/>
      <c r="J99" s="140">
        <f t="shared" si="0"/>
        <v>0</v>
      </c>
      <c r="K99" s="136" t="s">
        <v>3</v>
      </c>
      <c r="L99" s="18"/>
      <c r="M99" s="141" t="s">
        <v>3</v>
      </c>
      <c r="N99" s="142" t="s">
        <v>43</v>
      </c>
      <c r="O99" s="40"/>
      <c r="P99" s="143">
        <f t="shared" si="1"/>
        <v>0</v>
      </c>
      <c r="Q99" s="143">
        <v>0</v>
      </c>
      <c r="R99" s="143">
        <f t="shared" si="2"/>
        <v>0</v>
      </c>
      <c r="S99" s="143">
        <v>0</v>
      </c>
      <c r="T99" s="144">
        <f t="shared" si="3"/>
        <v>0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R99" s="145" t="s">
        <v>457</v>
      </c>
      <c r="AT99" s="145" t="s">
        <v>118</v>
      </c>
      <c r="AU99" s="145" t="s">
        <v>82</v>
      </c>
      <c r="AY99" s="3" t="s">
        <v>116</v>
      </c>
      <c r="BE99" s="146">
        <f t="shared" si="4"/>
        <v>0</v>
      </c>
      <c r="BF99" s="146">
        <f t="shared" si="5"/>
        <v>0</v>
      </c>
      <c r="BG99" s="146">
        <f t="shared" si="6"/>
        <v>0</v>
      </c>
      <c r="BH99" s="146">
        <f t="shared" si="7"/>
        <v>0</v>
      </c>
      <c r="BI99" s="146">
        <f t="shared" si="8"/>
        <v>0</v>
      </c>
      <c r="BJ99" s="3" t="s">
        <v>80</v>
      </c>
      <c r="BK99" s="146">
        <f t="shared" si="9"/>
        <v>0</v>
      </c>
      <c r="BL99" s="3" t="s">
        <v>457</v>
      </c>
      <c r="BM99" s="145" t="s">
        <v>486</v>
      </c>
    </row>
    <row r="100" spans="1:65" s="21" customFormat="1" ht="24.2" customHeight="1">
      <c r="A100" s="17"/>
      <c r="B100" s="18"/>
      <c r="C100" s="134" t="s">
        <v>239</v>
      </c>
      <c r="D100" s="134" t="s">
        <v>118</v>
      </c>
      <c r="E100" s="135" t="s">
        <v>487</v>
      </c>
      <c r="F100" s="136" t="s">
        <v>488</v>
      </c>
      <c r="G100" s="137" t="s">
        <v>456</v>
      </c>
      <c r="H100" s="138">
        <v>1</v>
      </c>
      <c r="I100" s="139"/>
      <c r="J100" s="140">
        <f t="shared" si="0"/>
        <v>0</v>
      </c>
      <c r="K100" s="136" t="s">
        <v>3</v>
      </c>
      <c r="L100" s="18"/>
      <c r="M100" s="168" t="s">
        <v>3</v>
      </c>
      <c r="N100" s="169" t="s">
        <v>43</v>
      </c>
      <c r="O100" s="155"/>
      <c r="P100" s="170">
        <f t="shared" si="1"/>
        <v>0</v>
      </c>
      <c r="Q100" s="170">
        <v>0</v>
      </c>
      <c r="R100" s="170">
        <f t="shared" si="2"/>
        <v>0</v>
      </c>
      <c r="S100" s="170">
        <v>0</v>
      </c>
      <c r="T100" s="171">
        <f t="shared" si="3"/>
        <v>0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R100" s="145" t="s">
        <v>457</v>
      </c>
      <c r="AT100" s="145" t="s">
        <v>118</v>
      </c>
      <c r="AU100" s="145" t="s">
        <v>82</v>
      </c>
      <c r="AY100" s="3" t="s">
        <v>116</v>
      </c>
      <c r="BE100" s="146">
        <f t="shared" si="4"/>
        <v>0</v>
      </c>
      <c r="BF100" s="146">
        <f t="shared" si="5"/>
        <v>0</v>
      </c>
      <c r="BG100" s="146">
        <f t="shared" si="6"/>
        <v>0</v>
      </c>
      <c r="BH100" s="146">
        <f t="shared" si="7"/>
        <v>0</v>
      </c>
      <c r="BI100" s="146">
        <f t="shared" si="8"/>
        <v>0</v>
      </c>
      <c r="BJ100" s="3" t="s">
        <v>80</v>
      </c>
      <c r="BK100" s="146">
        <f t="shared" si="9"/>
        <v>0</v>
      </c>
      <c r="BL100" s="3" t="s">
        <v>457</v>
      </c>
      <c r="BM100" s="145" t="s">
        <v>489</v>
      </c>
    </row>
    <row r="101" spans="1:31" s="21" customFormat="1" ht="6.95" customHeight="1">
      <c r="A101" s="17"/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18"/>
      <c r="M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</sheetData>
  <sheetProtection algorithmName="SHA-512" hashValue="QSZnUwY8THSFNdAQn0hxzSU8l8cq027Xqhurwadg3xvKNtmdjY8+nMIIfUUVQnvbzqkTefqQQAJk+GcTzQORFg==" saltValue="2qPgnkPrqKOLtrSeFJvRcw==" spinCount="100000" sheet="1" objects="1" scenarios="1"/>
  <protectedRanges>
    <protectedRange sqref="J12 E18 J17 J18 I85 I87 I88 I89 I91 I93 I95 I96 I97 I98 I99 I100" name="Oblast1"/>
  </protectedRanges>
  <autoFilter ref="C81:K10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UHLIR\Rostislav Uhlíř</dc:creator>
  <cp:keywords/>
  <dc:description/>
  <cp:lastModifiedBy>Netíková Markéta, Ing.</cp:lastModifiedBy>
  <dcterms:created xsi:type="dcterms:W3CDTF">2022-01-21T08:06:22Z</dcterms:created>
  <dcterms:modified xsi:type="dcterms:W3CDTF">2022-01-26T08:16:06Z</dcterms:modified>
  <cp:category/>
  <cp:version/>
  <cp:contentType/>
  <cp:contentStatus/>
</cp:coreProperties>
</file>