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21\VZ_jinych_odboru\OZP Zalozeni_zelene_Kremlackova\01_ZD\PD_zalozeni_zelene_v_okoli_5_BD_vc_soupisu\"/>
    </mc:Choice>
  </mc:AlternateContent>
  <bookViews>
    <workbookView xWindow="0" yWindow="0" windowWidth="28800" windowHeight="11700" activeTab="1"/>
  </bookViews>
  <sheets>
    <sheet name="Rekapitulace stavby" sheetId="1" r:id="rId1"/>
    <sheet name="2020-171-VR - Založení ze..." sheetId="2" r:id="rId2"/>
    <sheet name="Seznam figur" sheetId="3" r:id="rId3"/>
  </sheets>
  <definedNames>
    <definedName name="_xlnm._FilterDatabase" localSheetId="1" hidden="1">'2020-171-VR - Založení ze...'!$C$129:$K$407</definedName>
    <definedName name="_xlnm.Print_Titles" localSheetId="1">'2020-171-VR - Založení ze...'!$129:$129</definedName>
    <definedName name="_xlnm.Print_Titles" localSheetId="0">'Rekapitulace stavby'!$92:$92</definedName>
    <definedName name="_xlnm.Print_Titles" localSheetId="2">'Seznam figur'!$9:$9</definedName>
    <definedName name="_xlnm.Print_Area" localSheetId="1">'2020-171-VR - Založení ze...'!$C$4:$J$37,'2020-171-VR - Založení ze...'!$C$50:$J$76,'2020-171-VR - Založení ze...'!$C$82:$J$113,'2020-171-VR - Založení ze...'!$C$119:$K$407</definedName>
    <definedName name="_xlnm.Print_Area" localSheetId="0">'Rekapitulace stavby'!$D$4:$AO$76,'Rekapitulace stavby'!$C$82:$AQ$96</definedName>
    <definedName name="_xlnm.Print_Area" localSheetId="2">'Seznam figur'!$C$4:$G$187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407" i="2"/>
  <c r="BH407" i="2"/>
  <c r="BG407" i="2"/>
  <c r="BF407" i="2"/>
  <c r="T407" i="2"/>
  <c r="T406" i="2"/>
  <c r="R407" i="2"/>
  <c r="R406" i="2"/>
  <c r="P407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0" i="2"/>
  <c r="J89" i="2"/>
  <c r="F89" i="2"/>
  <c r="F87" i="2"/>
  <c r="E85" i="2"/>
  <c r="J16" i="2"/>
  <c r="E16" i="2"/>
  <c r="F127" i="2" s="1"/>
  <c r="J15" i="2"/>
  <c r="J10" i="2"/>
  <c r="J124" i="2"/>
  <c r="L90" i="1"/>
  <c r="AM90" i="1"/>
  <c r="AM89" i="1"/>
  <c r="L89" i="1"/>
  <c r="AM87" i="1"/>
  <c r="L87" i="1"/>
  <c r="L85" i="1"/>
  <c r="L84" i="1"/>
  <c r="J407" i="2"/>
  <c r="BK404" i="2"/>
  <c r="J402" i="2"/>
  <c r="BK400" i="2"/>
  <c r="J397" i="2"/>
  <c r="BK395" i="2"/>
  <c r="J393" i="2"/>
  <c r="BK389" i="2"/>
  <c r="J387" i="2"/>
  <c r="J386" i="2"/>
  <c r="J376" i="2"/>
  <c r="BK374" i="2"/>
  <c r="BK371" i="2"/>
  <c r="BK368" i="2"/>
  <c r="BK366" i="2"/>
  <c r="BK362" i="2"/>
  <c r="BK360" i="2"/>
  <c r="J358" i="2"/>
  <c r="J349" i="2"/>
  <c r="BK347" i="2"/>
  <c r="J345" i="2"/>
  <c r="J339" i="2"/>
  <c r="J318" i="2"/>
  <c r="BK303" i="2"/>
  <c r="BK297" i="2"/>
  <c r="BK284" i="2"/>
  <c r="BK282" i="2"/>
  <c r="J280" i="2"/>
  <c r="BK267" i="2"/>
  <c r="J257" i="2"/>
  <c r="J252" i="2"/>
  <c r="BK245" i="2"/>
  <c r="BK240" i="2"/>
  <c r="J239" i="2"/>
  <c r="J238" i="2"/>
  <c r="BK232" i="2"/>
  <c r="J231" i="2"/>
  <c r="BK230" i="2"/>
  <c r="J229" i="2"/>
  <c r="J228" i="2"/>
  <c r="J227" i="2"/>
  <c r="J221" i="2"/>
  <c r="J216" i="2"/>
  <c r="J214" i="2"/>
  <c r="BK212" i="2"/>
  <c r="BK210" i="2"/>
  <c r="J204" i="2"/>
  <c r="J189" i="2"/>
  <c r="BK184" i="2"/>
  <c r="BK182" i="2"/>
  <c r="J179" i="2"/>
  <c r="BK177" i="2"/>
  <c r="J173" i="2"/>
  <c r="J163" i="2"/>
  <c r="BK150" i="2"/>
  <c r="BK145" i="2"/>
  <c r="J143" i="2"/>
  <c r="BK402" i="2"/>
  <c r="J400" i="2"/>
  <c r="BK391" i="2"/>
  <c r="J389" i="2"/>
  <c r="BK387" i="2"/>
  <c r="BK385" i="2"/>
  <c r="BK384" i="2"/>
  <c r="BK376" i="2"/>
  <c r="J366" i="2"/>
  <c r="J362" i="2"/>
  <c r="J360" i="2"/>
  <c r="J357" i="2"/>
  <c r="J356" i="2"/>
  <c r="BK349" i="2"/>
  <c r="BK345" i="2"/>
  <c r="J335" i="2"/>
  <c r="BK329" i="2"/>
  <c r="BK327" i="2"/>
  <c r="BK326" i="2"/>
  <c r="J320" i="2"/>
  <c r="BK316" i="2"/>
  <c r="J313" i="2"/>
  <c r="BK312" i="2"/>
  <c r="J307" i="2"/>
  <c r="J303" i="2"/>
  <c r="J301" i="2"/>
  <c r="J293" i="2"/>
  <c r="J291" i="2"/>
  <c r="BK252" i="2"/>
  <c r="BK251" i="2"/>
  <c r="J247" i="2"/>
  <c r="J246" i="2"/>
  <c r="J245" i="2"/>
  <c r="J208" i="2"/>
  <c r="J206" i="2"/>
  <c r="BK407" i="2"/>
  <c r="J404" i="2"/>
  <c r="BK397" i="2"/>
  <c r="J395" i="2"/>
  <c r="BK393" i="2"/>
  <c r="J391" i="2"/>
  <c r="BK386" i="2"/>
  <c r="J385" i="2"/>
  <c r="J384" i="2"/>
  <c r="J364" i="2"/>
  <c r="J342" i="2"/>
  <c r="BK339" i="2"/>
  <c r="BK337" i="2"/>
  <c r="BK333" i="2"/>
  <c r="BK331" i="2"/>
  <c r="BK320" i="2"/>
  <c r="BK318" i="2"/>
  <c r="J316" i="2"/>
  <c r="BK313" i="2"/>
  <c r="BK307" i="2"/>
  <c r="BK305" i="2"/>
  <c r="BK299" i="2"/>
  <c r="BK295" i="2"/>
  <c r="BK293" i="2"/>
  <c r="BK291" i="2"/>
  <c r="BK289" i="2"/>
  <c r="J287" i="2"/>
  <c r="BK286" i="2"/>
  <c r="J283" i="2"/>
  <c r="J282" i="2"/>
  <c r="J278" i="2"/>
  <c r="BK276" i="2"/>
  <c r="BK274" i="2"/>
  <c r="J272" i="2"/>
  <c r="J267" i="2"/>
  <c r="J265" i="2"/>
  <c r="J263" i="2"/>
  <c r="BK259" i="2"/>
  <c r="BK257" i="2"/>
  <c r="BK255" i="2"/>
  <c r="J251" i="2"/>
  <c r="J250" i="2"/>
  <c r="BK249" i="2"/>
  <c r="J212" i="2"/>
  <c r="BK208" i="2"/>
  <c r="BK206" i="2"/>
  <c r="BK200" i="2"/>
  <c r="J195" i="2"/>
  <c r="BK191" i="2"/>
  <c r="BK189" i="2"/>
  <c r="BK179" i="2"/>
  <c r="BK173" i="2"/>
  <c r="J171" i="2"/>
  <c r="BK165" i="2"/>
  <c r="J159" i="2"/>
  <c r="BK157" i="2"/>
  <c r="BK156" i="2"/>
  <c r="BK154" i="2"/>
  <c r="J148" i="2"/>
  <c r="BK141" i="2"/>
  <c r="BK135" i="2"/>
  <c r="BK378" i="2"/>
  <c r="J371" i="2"/>
  <c r="J368" i="2"/>
  <c r="BK364" i="2"/>
  <c r="BK358" i="2"/>
  <c r="BK357" i="2"/>
  <c r="BK356" i="2"/>
  <c r="J355" i="2"/>
  <c r="J347" i="2"/>
  <c r="BK342" i="2"/>
  <c r="J337" i="2"/>
  <c r="J329" i="2"/>
  <c r="J328" i="2"/>
  <c r="J327" i="2"/>
  <c r="J312" i="2"/>
  <c r="J309" i="2"/>
  <c r="J305" i="2"/>
  <c r="J299" i="2"/>
  <c r="BK288" i="2"/>
  <c r="J286" i="2"/>
  <c r="BK280" i="2"/>
  <c r="J276" i="2"/>
  <c r="J274" i="2"/>
  <c r="BK272" i="2"/>
  <c r="J269" i="2"/>
  <c r="J261" i="2"/>
  <c r="J259" i="2"/>
  <c r="J255" i="2"/>
  <c r="BK253" i="2"/>
  <c r="BK250" i="2"/>
  <c r="BK246" i="2"/>
  <c r="BK244" i="2"/>
  <c r="J243" i="2"/>
  <c r="J242" i="2"/>
  <c r="BK241" i="2"/>
  <c r="BK239" i="2"/>
  <c r="BK237" i="2"/>
  <c r="J236" i="2"/>
  <c r="J230" i="2"/>
  <c r="BK229" i="2"/>
  <c r="BK228" i="2"/>
  <c r="BK222" i="2"/>
  <c r="J219" i="2"/>
  <c r="BK218" i="2"/>
  <c r="J210" i="2"/>
  <c r="J202" i="2"/>
  <c r="J200" i="2"/>
  <c r="BK195" i="2"/>
  <c r="BK193" i="2"/>
  <c r="J191" i="2"/>
  <c r="BK186" i="2"/>
  <c r="J182" i="2"/>
  <c r="BK175" i="2"/>
  <c r="J169" i="2"/>
  <c r="J167" i="2"/>
  <c r="J165" i="2"/>
  <c r="BK163" i="2"/>
  <c r="J157" i="2"/>
  <c r="BK155" i="2"/>
  <c r="J154" i="2"/>
  <c r="BK152" i="2"/>
  <c r="BK148" i="2"/>
  <c r="J145" i="2"/>
  <c r="BK139" i="2"/>
  <c r="BK133" i="2"/>
  <c r="J378" i="2"/>
  <c r="J374" i="2"/>
  <c r="BK355" i="2"/>
  <c r="BK335" i="2"/>
  <c r="J333" i="2"/>
  <c r="J331" i="2"/>
  <c r="BK328" i="2"/>
  <c r="J326" i="2"/>
  <c r="BK309" i="2"/>
  <c r="BK301" i="2"/>
  <c r="J297" i="2"/>
  <c r="J295" i="2"/>
  <c r="J289" i="2"/>
  <c r="J288" i="2"/>
  <c r="BK287" i="2"/>
  <c r="J284" i="2"/>
  <c r="BK283" i="2"/>
  <c r="BK278" i="2"/>
  <c r="BK269" i="2"/>
  <c r="BK265" i="2"/>
  <c r="BK263" i="2"/>
  <c r="BK261" i="2"/>
  <c r="J253" i="2"/>
  <c r="J249" i="2"/>
  <c r="BK247" i="2"/>
  <c r="J244" i="2"/>
  <c r="BK243" i="2"/>
  <c r="BK242" i="2"/>
  <c r="J241" i="2"/>
  <c r="J240" i="2"/>
  <c r="BK238" i="2"/>
  <c r="J237" i="2"/>
  <c r="BK236" i="2"/>
  <c r="J232" i="2"/>
  <c r="BK231" i="2"/>
  <c r="BK227" i="2"/>
  <c r="J222" i="2"/>
  <c r="BK221" i="2"/>
  <c r="BK219" i="2"/>
  <c r="J218" i="2"/>
  <c r="BK216" i="2"/>
  <c r="BK214" i="2"/>
  <c r="BK204" i="2"/>
  <c r="BK202" i="2"/>
  <c r="J193" i="2"/>
  <c r="J186" i="2"/>
  <c r="J184" i="2"/>
  <c r="J177" i="2"/>
  <c r="J175" i="2"/>
  <c r="BK171" i="2"/>
  <c r="BK169" i="2"/>
  <c r="BK167" i="2"/>
  <c r="BK159" i="2"/>
  <c r="J156" i="2"/>
  <c r="J155" i="2"/>
  <c r="J152" i="2"/>
  <c r="J150" i="2"/>
  <c r="BK143" i="2"/>
  <c r="J141" i="2"/>
  <c r="J139" i="2"/>
  <c r="J135" i="2"/>
  <c r="J133" i="2"/>
  <c r="AS94" i="1"/>
  <c r="BK132" i="2" l="1"/>
  <c r="R132" i="2"/>
  <c r="R162" i="2"/>
  <c r="BK235" i="2"/>
  <c r="T235" i="2"/>
  <c r="T248" i="2"/>
  <c r="P271" i="2"/>
  <c r="P254" i="2"/>
  <c r="P290" i="2"/>
  <c r="T132" i="2"/>
  <c r="P162" i="2"/>
  <c r="R235" i="2"/>
  <c r="P248" i="2"/>
  <c r="BK271" i="2"/>
  <c r="T271" i="2"/>
  <c r="P285" i="2"/>
  <c r="BK290" i="2"/>
  <c r="J290" i="2" s="1"/>
  <c r="J106" i="2" s="1"/>
  <c r="T290" i="2"/>
  <c r="P311" i="2"/>
  <c r="T311" i="2"/>
  <c r="P315" i="2"/>
  <c r="T315" i="2"/>
  <c r="P344" i="2"/>
  <c r="T344" i="2"/>
  <c r="R373" i="2"/>
  <c r="P132" i="2"/>
  <c r="BK162" i="2"/>
  <c r="J162" i="2" s="1"/>
  <c r="J98" i="2" s="1"/>
  <c r="T162" i="2"/>
  <c r="P235" i="2"/>
  <c r="P234" i="2" s="1"/>
  <c r="P181" i="2" s="1"/>
  <c r="BK248" i="2"/>
  <c r="J248" i="2" s="1"/>
  <c r="J102" i="2" s="1"/>
  <c r="R248" i="2"/>
  <c r="R271" i="2"/>
  <c r="BK285" i="2"/>
  <c r="J285" i="2" s="1"/>
  <c r="J105" i="2" s="1"/>
  <c r="R285" i="2"/>
  <c r="R254" i="2" s="1"/>
  <c r="T285" i="2"/>
  <c r="T254" i="2" s="1"/>
  <c r="R290" i="2"/>
  <c r="BK311" i="2"/>
  <c r="J311" i="2" s="1"/>
  <c r="J107" i="2" s="1"/>
  <c r="R311" i="2"/>
  <c r="BK315" i="2"/>
  <c r="J315" i="2" s="1"/>
  <c r="J109" i="2" s="1"/>
  <c r="R315" i="2"/>
  <c r="BK344" i="2"/>
  <c r="J344" i="2" s="1"/>
  <c r="J110" i="2" s="1"/>
  <c r="R344" i="2"/>
  <c r="BK373" i="2"/>
  <c r="J373" i="2" s="1"/>
  <c r="J111" i="2" s="1"/>
  <c r="P373" i="2"/>
  <c r="T373" i="2"/>
  <c r="J87" i="2"/>
  <c r="F90" i="2"/>
  <c r="BE133" i="2"/>
  <c r="BE143" i="2"/>
  <c r="BE150" i="2"/>
  <c r="BE155" i="2"/>
  <c r="BE156" i="2"/>
  <c r="BE159" i="2"/>
  <c r="BE163" i="2"/>
  <c r="BE177" i="2"/>
  <c r="BE193" i="2"/>
  <c r="BE222" i="2"/>
  <c r="BE227" i="2"/>
  <c r="BE228" i="2"/>
  <c r="BE232" i="2"/>
  <c r="BE244" i="2"/>
  <c r="BE246" i="2"/>
  <c r="BE250" i="2"/>
  <c r="BE252" i="2"/>
  <c r="BE265" i="2"/>
  <c r="BE272" i="2"/>
  <c r="BE274" i="2"/>
  <c r="BE284" i="2"/>
  <c r="BE313" i="2"/>
  <c r="BE320" i="2"/>
  <c r="BE329" i="2"/>
  <c r="BE339" i="2"/>
  <c r="BE349" i="2"/>
  <c r="BE358" i="2"/>
  <c r="BE362" i="2"/>
  <c r="BE139" i="2"/>
  <c r="BE141" i="2"/>
  <c r="BE145" i="2"/>
  <c r="BE148" i="2"/>
  <c r="BE157" i="2"/>
  <c r="BE167" i="2"/>
  <c r="BE179" i="2"/>
  <c r="BE186" i="2"/>
  <c r="BE189" i="2"/>
  <c r="BE195" i="2"/>
  <c r="BE200" i="2"/>
  <c r="BE221" i="2"/>
  <c r="BE230" i="2"/>
  <c r="BE237" i="2"/>
  <c r="BE240" i="2"/>
  <c r="BE245" i="2"/>
  <c r="BE247" i="2"/>
  <c r="BE269" i="2"/>
  <c r="BE282" i="2"/>
  <c r="BE303" i="2"/>
  <c r="BE316" i="2"/>
  <c r="BE335" i="2"/>
  <c r="BE384" i="2"/>
  <c r="BE165" i="2"/>
  <c r="BE169" i="2"/>
  <c r="BE171" i="2"/>
  <c r="BE175" i="2"/>
  <c r="BE182" i="2"/>
  <c r="BE184" i="2"/>
  <c r="BE202" i="2"/>
  <c r="BE204" i="2"/>
  <c r="BE210" i="2"/>
  <c r="BE212" i="2"/>
  <c r="BE214" i="2"/>
  <c r="BE257" i="2"/>
  <c r="BE259" i="2"/>
  <c r="BE263" i="2"/>
  <c r="BE267" i="2"/>
  <c r="BE278" i="2"/>
  <c r="BE283" i="2"/>
  <c r="BE287" i="2"/>
  <c r="BE291" i="2"/>
  <c r="BE293" i="2"/>
  <c r="BE307" i="2"/>
  <c r="BE312" i="2"/>
  <c r="BE326" i="2"/>
  <c r="BE328" i="2"/>
  <c r="BE342" i="2"/>
  <c r="BE356" i="2"/>
  <c r="BE366" i="2"/>
  <c r="BE368" i="2"/>
  <c r="BE376" i="2"/>
  <c r="BE385" i="2"/>
  <c r="BE387" i="2"/>
  <c r="BE391" i="2"/>
  <c r="BE400" i="2"/>
  <c r="BE407" i="2"/>
  <c r="BE295" i="2"/>
  <c r="BE299" i="2"/>
  <c r="BE305" i="2"/>
  <c r="BE309" i="2"/>
  <c r="BE318" i="2"/>
  <c r="BE331" i="2"/>
  <c r="BE333" i="2"/>
  <c r="BE347" i="2"/>
  <c r="BE355" i="2"/>
  <c r="BE360" i="2"/>
  <c r="BE364" i="2"/>
  <c r="BE374" i="2"/>
  <c r="BE378" i="2"/>
  <c r="BE386" i="2"/>
  <c r="BE389" i="2"/>
  <c r="BE395" i="2"/>
  <c r="BE404" i="2"/>
  <c r="BE135" i="2"/>
  <c r="BE152" i="2"/>
  <c r="BE154" i="2"/>
  <c r="BE173" i="2"/>
  <c r="BE191" i="2"/>
  <c r="BE206" i="2"/>
  <c r="BE208" i="2"/>
  <c r="BE216" i="2"/>
  <c r="BE218" i="2"/>
  <c r="BE219" i="2"/>
  <c r="BE229" i="2"/>
  <c r="BE231" i="2"/>
  <c r="BE236" i="2"/>
  <c r="BE238" i="2"/>
  <c r="BE239" i="2"/>
  <c r="BE241" i="2"/>
  <c r="BE242" i="2"/>
  <c r="BE243" i="2"/>
  <c r="BE249" i="2"/>
  <c r="BE251" i="2"/>
  <c r="BE253" i="2"/>
  <c r="BE255" i="2"/>
  <c r="BE261" i="2"/>
  <c r="BE276" i="2"/>
  <c r="BE280" i="2"/>
  <c r="BE286" i="2"/>
  <c r="BE288" i="2"/>
  <c r="BE289" i="2"/>
  <c r="BE297" i="2"/>
  <c r="BE301" i="2"/>
  <c r="BE327" i="2"/>
  <c r="BE337" i="2"/>
  <c r="BE345" i="2"/>
  <c r="BE357" i="2"/>
  <c r="BE371" i="2"/>
  <c r="BE393" i="2"/>
  <c r="BE397" i="2"/>
  <c r="BE402" i="2"/>
  <c r="BK406" i="2"/>
  <c r="J406" i="2"/>
  <c r="J112" i="2" s="1"/>
  <c r="J32" i="2"/>
  <c r="AW95" i="1" s="1"/>
  <c r="F34" i="2"/>
  <c r="BC95" i="1" s="1"/>
  <c r="BC94" i="1" s="1"/>
  <c r="AY94" i="1" s="1"/>
  <c r="F33" i="2"/>
  <c r="BB95" i="1" s="1"/>
  <c r="BB94" i="1" s="1"/>
  <c r="W31" i="1" s="1"/>
  <c r="F32" i="2"/>
  <c r="BA95" i="1" s="1"/>
  <c r="BA94" i="1" s="1"/>
  <c r="W30" i="1" s="1"/>
  <c r="F35" i="2"/>
  <c r="BD95" i="1" s="1"/>
  <c r="BD94" i="1" s="1"/>
  <c r="W33" i="1" s="1"/>
  <c r="BK254" i="2" l="1"/>
  <c r="J254" i="2" s="1"/>
  <c r="J103" i="2" s="1"/>
  <c r="J271" i="2"/>
  <c r="J104" i="2" s="1"/>
  <c r="T314" i="2"/>
  <c r="R234" i="2"/>
  <c r="R181" i="2"/>
  <c r="R161" i="2" s="1"/>
  <c r="R131" i="2" s="1"/>
  <c r="R130" i="2" s="1"/>
  <c r="R314" i="2"/>
  <c r="T234" i="2"/>
  <c r="T181" i="2"/>
  <c r="T161" i="2"/>
  <c r="T131" i="2" s="1"/>
  <c r="T130" i="2" s="1"/>
  <c r="P314" i="2"/>
  <c r="P161" i="2"/>
  <c r="P131" i="2"/>
  <c r="P130" i="2"/>
  <c r="AU95" i="1"/>
  <c r="BK234" i="2"/>
  <c r="J234" i="2" s="1"/>
  <c r="J100" i="2" s="1"/>
  <c r="J132" i="2"/>
  <c r="J96" i="2" s="1"/>
  <c r="J235" i="2"/>
  <c r="J101" i="2" s="1"/>
  <c r="BK314" i="2"/>
  <c r="J314" i="2" s="1"/>
  <c r="J108" i="2" s="1"/>
  <c r="AW94" i="1"/>
  <c r="AK30" i="1" s="1"/>
  <c r="AX94" i="1"/>
  <c r="F31" i="2"/>
  <c r="AZ95" i="1" s="1"/>
  <c r="AZ94" i="1" s="1"/>
  <c r="W29" i="1" s="1"/>
  <c r="W32" i="1"/>
  <c r="J31" i="2"/>
  <c r="AV95" i="1" s="1"/>
  <c r="AT95" i="1" s="1"/>
  <c r="AU94" i="1"/>
  <c r="BK181" i="2" l="1"/>
  <c r="J181" i="2" s="1"/>
  <c r="J99" i="2" s="1"/>
  <c r="AV94" i="1"/>
  <c r="AK29" i="1" s="1"/>
  <c r="BK161" i="2" l="1"/>
  <c r="J161" i="2" s="1"/>
  <c r="J97" i="2" s="1"/>
  <c r="AT94" i="1"/>
  <c r="BK131" i="2" l="1"/>
  <c r="J131" i="2" s="1"/>
  <c r="J95" i="2" s="1"/>
  <c r="BK130" i="2" l="1"/>
  <c r="J130" i="2" s="1"/>
  <c r="J28" i="2" s="1"/>
  <c r="AG95" i="1" s="1"/>
  <c r="AG94" i="1" s="1"/>
  <c r="AK26" i="1" s="1"/>
  <c r="AK35" i="1" s="1"/>
  <c r="AN94" i="1" l="1"/>
  <c r="AN95" i="1"/>
  <c r="J37" i="2"/>
  <c r="J94" i="2"/>
</calcChain>
</file>

<file path=xl/sharedStrings.xml><?xml version="1.0" encoding="utf-8"?>
<sst xmlns="http://schemas.openxmlformats.org/spreadsheetml/2006/main" count="4130" uniqueCount="760">
  <si>
    <t>Export Komplet</t>
  </si>
  <si>
    <t/>
  </si>
  <si>
    <t>2.0</t>
  </si>
  <si>
    <t>ZAMOK</t>
  </si>
  <si>
    <t>False</t>
  </si>
  <si>
    <t>{608537dc-9456-41b6-8131-e2de3f2ae737}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</si>
  <si>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</si>
  <si>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</si>
  <si>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</si>
  <si>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</si>
  <si>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</si>
  <si>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</si>
  <si>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</si>
  <si>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</si>
  <si>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2020/171/VR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</si>
  <si>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</si>
  <si>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</si>
  <si>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Založení zeleně v okolí 5 BD na ul. Na Kopcích a Kremláčkova v Třebíči</t>
  </si>
  <si>
    <t>KSO:</t>
  </si>
  <si>
    <t>CC-CZ:</t>
  </si>
  <si>
    <t>Místo:</t>
  </si>
  <si>
    <t>k.ú. Třebíč</t>
  </si>
  <si>
    <t>Datum:</t>
  </si>
  <si>
    <t>25. 1. 2021</t>
  </si>
  <si>
    <t>Zadavatel:</t>
  </si>
  <si>
    <t>IČ:</t>
  </si>
  <si>
    <t>Město Třebíč, Karlovo nám.104/55, 674 01 Třebíč</t>
  </si>
  <si>
    <t>DIČ:</t>
  </si>
  <si>
    <t>Uchazeč:</t>
  </si>
  <si>
    <t>Vyplň údaj</t>
  </si>
  <si>
    <t>Projektant:</t>
  </si>
  <si>
    <t>Atregia, s.r.o., Šebrov 215, 679 22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</si>
  <si>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</si>
  <si>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</si>
  <si>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</si>
  <si>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</si>
  <si>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</si>
  <si>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</si>
  <si>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</si>
  <si>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</si>
  <si>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</si>
  <si>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</si>
  <si>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</si>
  <si>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</si>
  <si>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</si>
  <si>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</si>
  <si>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</si>
  <si>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</si>
  <si>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</si>
  <si>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</si>
  <si>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</si>
  <si>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</si>
  <si>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</si>
  <si>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</si>
  <si>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</si>
  <si>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</si>
  <si>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</si>
  <si>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</si>
  <si>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</si>
  <si>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</si>
  <si>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</si>
  <si>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</si>
  <si>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</si>
  <si>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</si>
  <si>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</si>
  <si>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</si>
  <si>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</si>
  <si>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</si>
  <si>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</si>
  <si>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</si>
  <si>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</si>
  <si>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</si>
  <si>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</si>
  <si>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</si>
  <si>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</si>
  <si>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</si>
  <si>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</si>
  <si>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</si>
  <si>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</si>
  <si>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</si>
  <si>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</si>
  <si>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</si>
  <si>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</si>
  <si>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zemina_pařez_kac</t>
  </si>
  <si>
    <t>zemina potřebná k zasypání pařezů</t>
  </si>
  <si>
    <t>m3</t>
  </si>
  <si>
    <t>0,5</t>
  </si>
  <si>
    <t>2</t>
  </si>
  <si>
    <t>bioodpad</t>
  </si>
  <si>
    <t>množství bioodpadu při kácení</t>
  </si>
  <si>
    <t>10,5</t>
  </si>
  <si>
    <t>KRYCÍ LIST SOUPISU PRACÍ</t>
  </si>
  <si>
    <t>bioodpad_drn</t>
  </si>
  <si>
    <t>množství ods drnu</t>
  </si>
  <si>
    <t>128</t>
  </si>
  <si>
    <t>pokos_park</t>
  </si>
  <si>
    <t>plocha trávníku parkového k pokosení</t>
  </si>
  <si>
    <t>m2</t>
  </si>
  <si>
    <t>2220</t>
  </si>
  <si>
    <t>pokos_byliny</t>
  </si>
  <si>
    <t>plocha trávníku bylinného k pokosení</t>
  </si>
  <si>
    <t>7860</t>
  </si>
  <si>
    <t>bioodpad_pokos</t>
  </si>
  <si>
    <t>množství bioodpadu při kosení trávníků</t>
  </si>
  <si>
    <t>302,4</t>
  </si>
  <si>
    <t>keře</t>
  </si>
  <si>
    <t>počet keřů celkem</t>
  </si>
  <si>
    <t>ks</t>
  </si>
  <si>
    <t>97</t>
  </si>
  <si>
    <t>3</t>
  </si>
  <si>
    <t>keře_sol</t>
  </si>
  <si>
    <t>počet soliterních keřů celkem</t>
  </si>
  <si>
    <t>19</t>
  </si>
  <si>
    <t>pl_keře_skup</t>
  </si>
  <si>
    <t>plocha navržených keřů ve skupinách</t>
  </si>
  <si>
    <t>120,4</t>
  </si>
  <si>
    <t>pl_keře_sol</t>
  </si>
  <si>
    <t>počet navržených keřů soliterních</t>
  </si>
  <si>
    <t>7,6</t>
  </si>
  <si>
    <t>pl_trvalky</t>
  </si>
  <si>
    <t>plocha trvalkových záhonů</t>
  </si>
  <si>
    <t>130</t>
  </si>
  <si>
    <t>stromy</t>
  </si>
  <si>
    <t>navržené stromy</t>
  </si>
  <si>
    <t>51</t>
  </si>
  <si>
    <t>trávník</t>
  </si>
  <si>
    <t>plocha založeného parkového trávníku celkem</t>
  </si>
  <si>
    <t>370</t>
  </si>
  <si>
    <t>trávník_byliny</t>
  </si>
  <si>
    <t>plocha založeného bylinného trávníku celkem</t>
  </si>
  <si>
    <t>2620</t>
  </si>
  <si>
    <t>trvalky</t>
  </si>
  <si>
    <t>počet trvalek včetně trav</t>
  </si>
  <si>
    <t>732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</si>
  <si>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</si>
  <si>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</si>
  <si>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</si>
  <si>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</si>
  <si>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</si>
  <si>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</si>
  <si>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N30 - Kácení dřevin</t>
  </si>
  <si>
    <t xml:space="preserve">    N04 - Sadové úpravy</t>
  </si>
  <si>
    <t xml:space="preserve">      N03 - Příprava půdy</t>
  </si>
  <si>
    <t xml:space="preserve">      N05 - Výsadba dřevin</t>
  </si>
  <si>
    <t xml:space="preserve">        N10 - Materiál pro výsadbu</t>
  </si>
  <si>
    <t xml:space="preserve">          N07 - Stromy</t>
  </si>
  <si>
    <t xml:space="preserve">          N08 - Keře</t>
  </si>
  <si>
    <t xml:space="preserve">      N037 - Založení trvalkového záhonu</t>
  </si>
  <si>
    <t xml:space="preserve">        N023 - Výsadba trvalek</t>
  </si>
  <si>
    <t xml:space="preserve">        N06 - Trvalky materiál</t>
  </si>
  <si>
    <t xml:space="preserve">      N09 - Založení trávníku</t>
  </si>
  <si>
    <t xml:space="preserve">      998 - Přesun hmot</t>
  </si>
  <si>
    <t xml:space="preserve">    OSTO - Následná péče po dobu 3 let</t>
  </si>
  <si>
    <t xml:space="preserve">      OST5 - Následná péče v 1.roce</t>
  </si>
  <si>
    <t xml:space="preserve">      OST2 - Následná péče v 2.roce</t>
  </si>
  <si>
    <t xml:space="preserve">      OST3 - Následná péče v 3.roce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</si>
  <si>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</si>
  <si>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</si>
  <si>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</si>
  <si>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</si>
  <si>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</si>
  <si>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</si>
  <si>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</si>
  <si>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</si>
  <si>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</si>
  <si>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</si>
  <si>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</si>
  <si>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</si>
  <si>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</si>
  <si>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</si>
  <si>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</si>
  <si>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</si>
  <si>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4</t>
  </si>
  <si>
    <t>ROZPOCET</t>
  </si>
  <si>
    <t>N30</t>
  </si>
  <si>
    <t>Kácení dřevin</t>
  </si>
  <si>
    <t>K</t>
  </si>
  <si>
    <t>111212351</t>
  </si>
  <si>
    <t>Odstranění nevhodných dřevin do 100 m2 výšky nad 1m s odstraněním pařezů v rovině nebo svahu 1:5</t>
  </si>
  <si>
    <t>CS ÚRS 2021 01</t>
  </si>
  <si>
    <t>512</t>
  </si>
  <si>
    <t>-153969663</t>
  </si>
  <si>
    <t>VV</t>
  </si>
  <si>
    <t>"dle inv.tab.č.1,2,9"3+3+4</t>
  </si>
  <si>
    <t>112151311</t>
  </si>
  <si>
    <t>Kácení stromu bez postupného spouštění koruny a kmene D do 0,2 m</t>
  </si>
  <si>
    <t>kus</t>
  </si>
  <si>
    <t>-787109409</t>
  </si>
  <si>
    <t>"dle inv.tab.č.8,20"2</t>
  </si>
  <si>
    <t>"dle inv.tab.č.22"5</t>
  </si>
  <si>
    <t>Součet</t>
  </si>
  <si>
    <t>112151312</t>
  </si>
  <si>
    <t>Kácení stromu bez postupného spouštění koruny a kmene D do 0,3 m</t>
  </si>
  <si>
    <t>-355220620</t>
  </si>
  <si>
    <t>"dle inv.tab.č.7 - výběr suchých stromů ze skupiny dřevin"5</t>
  </si>
  <si>
    <t>112201111</t>
  </si>
  <si>
    <t>Odstranění pařezů D do 0,2 m v rovině a svahu 1:5 s odklizením do 20 m a zasypáním jámy</t>
  </si>
  <si>
    <t>68022942</t>
  </si>
  <si>
    <t>"dle inv.tab"7</t>
  </si>
  <si>
    <t>5</t>
  </si>
  <si>
    <t>112201112</t>
  </si>
  <si>
    <t>Odstranění pařezů D do 0,3 m v rovině a svahu 1:5 s odklizením do 20 m a zasypáním jámy</t>
  </si>
  <si>
    <t>-417813200</t>
  </si>
  <si>
    <t>"dle inv.tab"5</t>
  </si>
  <si>
    <t>6</t>
  </si>
  <si>
    <t>M</t>
  </si>
  <si>
    <t>R-1012</t>
  </si>
  <si>
    <t>Zemina tříděná zahradní vč. dopravy, ztratné 3% v ceně</t>
  </si>
  <si>
    <t>t</t>
  </si>
  <si>
    <t>vlastní položka</t>
  </si>
  <si>
    <t>-1463404295</t>
  </si>
  <si>
    <t>"objem pařezů dle tab"obsah_pařez*0,5</t>
  </si>
  <si>
    <t>"převod na tuny"zemina_pařez_kac*2000/1000</t>
  </si>
  <si>
    <t>7</t>
  </si>
  <si>
    <t>162201411</t>
  </si>
  <si>
    <t>Vodorovné přemístění kmenů stromů listnatých do 1 km D kmene do 300 mm</t>
  </si>
  <si>
    <t>-1881543725</t>
  </si>
  <si>
    <t>11</t>
  </si>
  <si>
    <t>8</t>
  </si>
  <si>
    <t>162201415</t>
  </si>
  <si>
    <t>Vodorovné přemístění kmenů stromů jehličnatých do 1 km D kmene do 300 mm</t>
  </si>
  <si>
    <t>-1208258230</t>
  </si>
  <si>
    <t>"dle inv.tab"1</t>
  </si>
  <si>
    <t>9</t>
  </si>
  <si>
    <t>R-111212356</t>
  </si>
  <si>
    <t>Odstranění nevhodných dřevin do 500 m2 nad 1m s odstraněním pařezů ve svahu do 1:2 - negativní probírka</t>
  </si>
  <si>
    <t>-523174880</t>
  </si>
  <si>
    <t>"probírka 30% z plochy skupiny č.7"pl_NPROB*0,3</t>
  </si>
  <si>
    <t>10</t>
  </si>
  <si>
    <t>112155215</t>
  </si>
  <si>
    <t>Štěpkování solitérních stromků a větví průměru kmene do 300 mm s naložením</t>
  </si>
  <si>
    <t>-163790734</t>
  </si>
  <si>
    <t>112155115</t>
  </si>
  <si>
    <t>Štěpkování stromků a větví v zapojeném porostu průměru kmene do 300 mm s naložením</t>
  </si>
  <si>
    <t>-1528413252</t>
  </si>
  <si>
    <t>12</t>
  </si>
  <si>
    <t>112155315</t>
  </si>
  <si>
    <t>Štěpkování keřového porostu hustého s naložením</t>
  </si>
  <si>
    <t>-1328814676</t>
  </si>
  <si>
    <t>13</t>
  </si>
  <si>
    <t>R-171201201</t>
  </si>
  <si>
    <t>Uložení bioodpadu na deponii</t>
  </si>
  <si>
    <t>-522303909</t>
  </si>
  <si>
    <t>"objem nadrcených korun, přepočteno na 1prms"kácení_objem_korun*0,35</t>
  </si>
  <si>
    <t>14</t>
  </si>
  <si>
    <t>997221658</t>
  </si>
  <si>
    <t>Poplatek za uložení na skládce (skládkovné) z rostlinných pletiv kód odpadu 02 01 03</t>
  </si>
  <si>
    <t>445435395</t>
  </si>
  <si>
    <t>"převod z m3 na kg a tuny"bioodpad*550/1000</t>
  </si>
  <si>
    <t>N04</t>
  </si>
  <si>
    <t>Sadové úpravy</t>
  </si>
  <si>
    <t>N03</t>
  </si>
  <si>
    <t>Příprava půdy</t>
  </si>
  <si>
    <t>111301111</t>
  </si>
  <si>
    <t>Sejmutí drnu tl do 100 mm s přemístěním do 50 m nebo naložením na dopravní prostředek</t>
  </si>
  <si>
    <t>901214980</t>
  </si>
  <si>
    <t>pl_keře_sol+pl_keře_skup</t>
  </si>
  <si>
    <t>16</t>
  </si>
  <si>
    <t>162702111</t>
  </si>
  <si>
    <t>Vodorovné přemístění drnu bez naložení se složením do 6000 m</t>
  </si>
  <si>
    <t>1394991911</t>
  </si>
  <si>
    <t>17</t>
  </si>
  <si>
    <t>-726405386</t>
  </si>
  <si>
    <t>"převod z m3 na kg a tuny"bioodpad_drn*0,1*550/1000</t>
  </si>
  <si>
    <t>18</t>
  </si>
  <si>
    <t>184802111</t>
  </si>
  <si>
    <t>Chemické odplevelení před založením kultury nad 20 m2 postřikem na široko v rovině a svahu do 1:5</t>
  </si>
  <si>
    <t>1373307762</t>
  </si>
  <si>
    <t>(pl_keře_sol+pl_keře_skup)*2</t>
  </si>
  <si>
    <t>25234001</t>
  </si>
  <si>
    <t>herbicid totální systémový neselektivní, bal.1 l (5l/ha)</t>
  </si>
  <si>
    <t>litr</t>
  </si>
  <si>
    <t>2063764660</t>
  </si>
  <si>
    <t>256*0,0005 'Přepočtené koeficientem množství</t>
  </si>
  <si>
    <t>20</t>
  </si>
  <si>
    <t>183403132</t>
  </si>
  <si>
    <t>Obdělání půdy rytím zemina tř 3 v rovině a svahu do 1:5</t>
  </si>
  <si>
    <t>226613493</t>
  </si>
  <si>
    <t>183403153</t>
  </si>
  <si>
    <t>Obdělání půdy hrabáním v rovině a svahu do 1:5</t>
  </si>
  <si>
    <t>-1262600662</t>
  </si>
  <si>
    <t>22</t>
  </si>
  <si>
    <t>181351103</t>
  </si>
  <si>
    <t>Rozprostření ornice tl vrstvy do 200 mm pl do 500 m2 v rovině nebo ve svahu do 1:5 strojně</t>
  </si>
  <si>
    <t>1521130826</t>
  </si>
  <si>
    <t>23</t>
  </si>
  <si>
    <t>R-1012.1.1</t>
  </si>
  <si>
    <t>-2131240669</t>
  </si>
  <si>
    <t>"převod na tuny ohumus keře"(pl_keře_sol+pl_keře_skup)*0,1*2000/1000</t>
  </si>
  <si>
    <t>N05</t>
  </si>
  <si>
    <t>Výsadba dřevin</t>
  </si>
  <si>
    <t>24</t>
  </si>
  <si>
    <t>183111113</t>
  </si>
  <si>
    <t>Hloubení jamek bez výměny půdy zeminy tř 1 až 4 objem do 0,01 m3 v rovině a svahu do 1:5</t>
  </si>
  <si>
    <t>-1154106828</t>
  </si>
  <si>
    <t>25</t>
  </si>
  <si>
    <t>183101215</t>
  </si>
  <si>
    <t>Jamky pro výsadbu s výměnou 50 % půdy zeminy tř 1 až 4 objem do 0,4 m3 v rovině a svahu do 1:5</t>
  </si>
  <si>
    <t>1599520358</t>
  </si>
  <si>
    <t>26</t>
  </si>
  <si>
    <t>1274132872</t>
  </si>
  <si>
    <t>"objem zeminy v jamkách"0,4/2*51</t>
  </si>
  <si>
    <t>"převod na tuny"10,2*2000/1000</t>
  </si>
  <si>
    <t>27</t>
  </si>
  <si>
    <t>184102111</t>
  </si>
  <si>
    <t>Výsadba dřeviny s balem D do 0,2 m do jamky se zalitím v rovině a svahu do 1:5, vč.komparativního řezu</t>
  </si>
  <si>
    <t>1443804048</t>
  </si>
  <si>
    <t>28</t>
  </si>
  <si>
    <t>184102114</t>
  </si>
  <si>
    <t>Výsadba dřeviny s balem D do 0,5 m do jamky se zalitím v rovině a svahu do 1:5</t>
  </si>
  <si>
    <t>-66031743</t>
  </si>
  <si>
    <t>29</t>
  </si>
  <si>
    <t>R-185802114</t>
  </si>
  <si>
    <t>Aplikace půdního kondicionéru k jednotlivým rostlinám v rovině a svahu do 1:5</t>
  </si>
  <si>
    <t>191267532</t>
  </si>
  <si>
    <t>41,34*0,001 'Přepočtené koeficientem množství</t>
  </si>
  <si>
    <t>30</t>
  </si>
  <si>
    <t>251911550-R</t>
  </si>
  <si>
    <t>Půdní kondicionér vícesložkový, vč. dovozu, ztratné 3% v ceně</t>
  </si>
  <si>
    <t>kg</t>
  </si>
  <si>
    <t>2114730432</t>
  </si>
  <si>
    <t>"stromy - množství 0,5kg/ks"0,5*stromy</t>
  </si>
  <si>
    <t>"keře skupiny - množství 100g/m2"0,1*pl_keře_skup</t>
  </si>
  <si>
    <t>"keře soliterní - množství 200g/ks"0,2*keře_sol</t>
  </si>
  <si>
    <t>31</t>
  </si>
  <si>
    <t>184215133</t>
  </si>
  <si>
    <t>Ukotvení kmene dřevin třemi kůly D do 0,1 m délky do 3 m</t>
  </si>
  <si>
    <t>-1625498986</t>
  </si>
  <si>
    <t>32</t>
  </si>
  <si>
    <t>184911111.1</t>
  </si>
  <si>
    <t>Uvázání dřeviny ke kůlům</t>
  </si>
  <si>
    <t>1612736793</t>
  </si>
  <si>
    <t>33</t>
  </si>
  <si>
    <t>R-1004-3</t>
  </si>
  <si>
    <t>Kůl dřevěný vyvazovací, rozměry 250/6 cm, s tlak.impregnací</t>
  </si>
  <si>
    <t>-2019686606</t>
  </si>
  <si>
    <t>"počet listnatých stromů*3ks kůlů ke každému"3*stromy</t>
  </si>
  <si>
    <t>34</t>
  </si>
  <si>
    <t>R-1005</t>
  </si>
  <si>
    <t>Příčka z půlené frézované kulatiny prům. 6 cm, délka 60 cm, ztratné 1%</t>
  </si>
  <si>
    <t>1166119222</t>
  </si>
  <si>
    <t>"počet stromů*3ks příčky ke každému"3*stromy</t>
  </si>
  <si>
    <t>35</t>
  </si>
  <si>
    <t>R-1008</t>
  </si>
  <si>
    <t>Úvazek pro kotvení, bavlněný, šířka 30 mm</t>
  </si>
  <si>
    <t>m</t>
  </si>
  <si>
    <t>-407466147</t>
  </si>
  <si>
    <t>"1,5m úvazku/1ks stromu"1,5*stromy</t>
  </si>
  <si>
    <t>36</t>
  </si>
  <si>
    <t>184215411</t>
  </si>
  <si>
    <t>Zhotovení závlahové mísy dřevin D do 0,5 m v rovině nebo na svahu do 1:5</t>
  </si>
  <si>
    <t>-1231272922</t>
  </si>
  <si>
    <t>37</t>
  </si>
  <si>
    <t>184911421</t>
  </si>
  <si>
    <t>Mulčování rostlin kůrou tl. do 0,1 m v rovině a svahu do 1:5</t>
  </si>
  <si>
    <t>-951249638</t>
  </si>
  <si>
    <t>stromy+pl_keře_sol+pl_keře_skup</t>
  </si>
  <si>
    <t>38</t>
  </si>
  <si>
    <t>1039110001</t>
  </si>
  <si>
    <t>kůra mulčovací VL - kůrodřevní hmota</t>
  </si>
  <si>
    <t>-1966266348</t>
  </si>
  <si>
    <t>179*0,1 'Přepočtené koeficientem množství</t>
  </si>
  <si>
    <t>39</t>
  </si>
  <si>
    <t>R-914911511.1</t>
  </si>
  <si>
    <t>Natření kmene proti korní spále speciálním nátěrem</t>
  </si>
  <si>
    <t>1313072806</t>
  </si>
  <si>
    <t>40</t>
  </si>
  <si>
    <t>R100</t>
  </si>
  <si>
    <t>Ochranný nátěr na kmeny proti korní spále způsobené teplotními vlivy</t>
  </si>
  <si>
    <t>449290335</t>
  </si>
  <si>
    <t>41</t>
  </si>
  <si>
    <t>R-184813121.1</t>
  </si>
  <si>
    <t>Ochrana krčku dřevin před ožínáním mechanicky chráničkou v rovině a svahu</t>
  </si>
  <si>
    <t>755739878</t>
  </si>
  <si>
    <t>42</t>
  </si>
  <si>
    <t>2861022-R</t>
  </si>
  <si>
    <t>Chránička kmene proti poškození krčku, plastová, zelená, vel. 21x36x0,2 cm</t>
  </si>
  <si>
    <t>-1843524143</t>
  </si>
  <si>
    <t>43</t>
  </si>
  <si>
    <t>185804312</t>
  </si>
  <si>
    <t>Zalití rostlin vodou plocha přes 20 m2</t>
  </si>
  <si>
    <t>-2097699557</t>
  </si>
  <si>
    <t>"stromy - převod na m3*ks"(80/1000)*stromy</t>
  </si>
  <si>
    <t>"keře soliterní - převod na m3*ks"(25/1000)*keře_sol</t>
  </si>
  <si>
    <t>"keře skupiny - převod na m3*m2"(10/1000)*pl_keře_skup</t>
  </si>
  <si>
    <t>44</t>
  </si>
  <si>
    <t>185851121</t>
  </si>
  <si>
    <t>Dovoz vody pro zálivku rostlin za vzdálenost do 1000 m</t>
  </si>
  <si>
    <t>1679941887</t>
  </si>
  <si>
    <t>45</t>
  </si>
  <si>
    <t>185851129</t>
  </si>
  <si>
    <t>Příplatek k dovozu vody pro zálivku rostlin do 1000 m ZKD 1000 m</t>
  </si>
  <si>
    <t>-336864354</t>
  </si>
  <si>
    <t>46</t>
  </si>
  <si>
    <t>082113210</t>
  </si>
  <si>
    <t>voda pitná pro ostatní odběratele</t>
  </si>
  <si>
    <t>-426556810</t>
  </si>
  <si>
    <t>47</t>
  </si>
  <si>
    <t>183106614</t>
  </si>
  <si>
    <t>Ochrana stromu protikořenovou clonou v rovině nebo na svahu do 1:5 hloubky do 1400 mm</t>
  </si>
  <si>
    <t>-2127008987</t>
  </si>
  <si>
    <t>48</t>
  </si>
  <si>
    <t>69311069-R</t>
  </si>
  <si>
    <t>protikořenová fólie - netkaná, separační, ochranná, 100% PP, 360g/m2, šířka 1,4m, barva černá</t>
  </si>
  <si>
    <t>-6517147</t>
  </si>
  <si>
    <t>49</t>
  </si>
  <si>
    <t>286100-R</t>
  </si>
  <si>
    <t>Zavlažovací vak pro kapkovou závlahu ke stromu, 57l, vxš - 76x46cm, materiál polyethylén</t>
  </si>
  <si>
    <t>-950963624</t>
  </si>
  <si>
    <t>N10</t>
  </si>
  <si>
    <t>Materiál pro výsadbu</t>
  </si>
  <si>
    <t>N07</t>
  </si>
  <si>
    <t>Stromy</t>
  </si>
  <si>
    <t>50</t>
  </si>
  <si>
    <t>R_20000411</t>
  </si>
  <si>
    <t>Acer pseudoplatanus, ok 12-14, s balem, ztratné 3% v ceně</t>
  </si>
  <si>
    <t>1851899627</t>
  </si>
  <si>
    <t>R_2003561</t>
  </si>
  <si>
    <t>Amelanchier arborea ´Robin Hill´, obvod kmene 12-14, s balem, ztratné 3%v ceně</t>
  </si>
  <si>
    <t>-1841363064</t>
  </si>
  <si>
    <t>52</t>
  </si>
  <si>
    <t>R_2001821</t>
  </si>
  <si>
    <t>Carpinus betulus 'Lucas', obvod kmene 12-14, s balem, ztratné 3% v ceně</t>
  </si>
  <si>
    <t>876695153</t>
  </si>
  <si>
    <t>53</t>
  </si>
  <si>
    <t>SLL10701</t>
  </si>
  <si>
    <t>Prunus avium ´Plena´, obvod kmene 12-14, s balem, ztratné 3%v ceně</t>
  </si>
  <si>
    <t>-278093675</t>
  </si>
  <si>
    <t>54</t>
  </si>
  <si>
    <t>R_200064</t>
  </si>
  <si>
    <t>Prunus cerasifera, ok 10-12, s balem, ztratné 3% v ceně</t>
  </si>
  <si>
    <t>-986492126</t>
  </si>
  <si>
    <t>55</t>
  </si>
  <si>
    <t>R_2000641</t>
  </si>
  <si>
    <t>Prunus x schmittii, ok 12-14, s balem, ztratné 3% v ceně</t>
  </si>
  <si>
    <t>622698672</t>
  </si>
  <si>
    <t>56</t>
  </si>
  <si>
    <t>R_200329.3</t>
  </si>
  <si>
    <t>Pyrus calleryana ´Chanticleer´, obvod kmene 12-14, s balem, ztratné 3% v ceně</t>
  </si>
  <si>
    <t>1817770362</t>
  </si>
  <si>
    <t>57</t>
  </si>
  <si>
    <t>R_200179</t>
  </si>
  <si>
    <t>Quercus petraea, ok 10-12, s balem, ztratné 3% v ceně</t>
  </si>
  <si>
    <t>-1551913128</t>
  </si>
  <si>
    <t>58</t>
  </si>
  <si>
    <t>R_200081</t>
  </si>
  <si>
    <t>Quercus robur ´Fastigiata Koster´, obvod kmene 12-14, s balem, ztratné 3%v ceně</t>
  </si>
  <si>
    <t>-1281954789</t>
  </si>
  <si>
    <t>59</t>
  </si>
  <si>
    <t>R_2000951</t>
  </si>
  <si>
    <t>Tilia cordata 'Rancho', obvod kmene 12-14, s balem, ztratné 3% v ceně</t>
  </si>
  <si>
    <t>-55260793</t>
  </si>
  <si>
    <t>60</t>
  </si>
  <si>
    <t>R_2000951.1</t>
  </si>
  <si>
    <t>Tilia cordata 'Winter Orange', obvod kmene 12-14, s balem, ztratné 3% v ceně</t>
  </si>
  <si>
    <t>1914172349</t>
  </si>
  <si>
    <t>61</t>
  </si>
  <si>
    <t>R_200306</t>
  </si>
  <si>
    <t>Ulmus ´Lobel´, obvod kmene 12-14, s balem, ztratné 3% v ceně</t>
  </si>
  <si>
    <t>-1047919152</t>
  </si>
  <si>
    <t>N08</t>
  </si>
  <si>
    <t>Keře</t>
  </si>
  <si>
    <t>62</t>
  </si>
  <si>
    <t>SLL0213</t>
  </si>
  <si>
    <t>Amelanchier lamarckii, v 100-125, s balem, ztratné 3%v ceně</t>
  </si>
  <si>
    <t>1342578057</t>
  </si>
  <si>
    <t>63</t>
  </si>
  <si>
    <t>R_300209</t>
  </si>
  <si>
    <t>Cornus alba ´Sibirica´, vel. 30-40 cm, K2,5, ztratné 3%v ceně</t>
  </si>
  <si>
    <t>-1021939108</t>
  </si>
  <si>
    <t>64</t>
  </si>
  <si>
    <t>R_300155</t>
  </si>
  <si>
    <t>Forsythia x intermedia ´Goldrausch´, vel. 30-40 cm, ko 1,5l, ztratné 3%v ceně</t>
  </si>
  <si>
    <t>1225581196</t>
  </si>
  <si>
    <t>65</t>
  </si>
  <si>
    <t>R_300130.1</t>
  </si>
  <si>
    <t>Hydrangea paniculata ´Limelight´, vel. 40-60 cm, ko 3 l, ztratné 3%v ceně</t>
  </si>
  <si>
    <t>-237472143</t>
  </si>
  <si>
    <t>66</t>
  </si>
  <si>
    <t>R_3002430</t>
  </si>
  <si>
    <t>Physocarpus opulifolius, vel. 40-60 cm, K 1,5, ztratné 3%v ceně</t>
  </si>
  <si>
    <t>1903249219</t>
  </si>
  <si>
    <t>N037</t>
  </si>
  <si>
    <t>Založení trvalkového záhonu</t>
  </si>
  <si>
    <t>67</t>
  </si>
  <si>
    <t>184802111.1</t>
  </si>
  <si>
    <t>-1174235664</t>
  </si>
  <si>
    <t>pl_trvalky*2</t>
  </si>
  <si>
    <t>68</t>
  </si>
  <si>
    <t>1598052869</t>
  </si>
  <si>
    <t>260*0,0005 'Přepočtené koeficientem množství</t>
  </si>
  <si>
    <t>69</t>
  </si>
  <si>
    <t>183403132.1</t>
  </si>
  <si>
    <t>676542872</t>
  </si>
  <si>
    <t>70</t>
  </si>
  <si>
    <t>185802113-R</t>
  </si>
  <si>
    <t>Aplikace půdního kondicionéru umělým hnojivem na široko v rovině a svahu do 1:5</t>
  </si>
  <si>
    <t>1080521752</t>
  </si>
  <si>
    <t>13*0,001 'Přepočtené koeficientem množství</t>
  </si>
  <si>
    <t>71</t>
  </si>
  <si>
    <t>251911550-R.1</t>
  </si>
  <si>
    <t>Půdní kondicionér vícesložkový včetně dovozu</t>
  </si>
  <si>
    <t>-14303997</t>
  </si>
  <si>
    <t>"množství 100g/m2"0,1*pl_trvalky</t>
  </si>
  <si>
    <t>72</t>
  </si>
  <si>
    <t>181351003</t>
  </si>
  <si>
    <t>Rozprostření ornice tl vrstvy do 200 mm pl do 100 m2 v rovině nebo ve svahu do 1:5 strojně</t>
  </si>
  <si>
    <t>-2042277595</t>
  </si>
  <si>
    <t>73</t>
  </si>
  <si>
    <t>1142264082</t>
  </si>
  <si>
    <t>"převod na tuny ohumus trvalky"pl_trvalky*0,1*2000/1000</t>
  </si>
  <si>
    <t>74</t>
  </si>
  <si>
    <t>183403153.1</t>
  </si>
  <si>
    <t>-139616875</t>
  </si>
  <si>
    <t>N023</t>
  </si>
  <si>
    <t>Výsadba trvalek</t>
  </si>
  <si>
    <t>75</t>
  </si>
  <si>
    <t>183111111</t>
  </si>
  <si>
    <t>Hloubení jamek bez výměny půdy zeminy tř 1 až 4 objem do 0,002 m3 v rovině a svahu do 1:5</t>
  </si>
  <si>
    <t>-969668135</t>
  </si>
  <si>
    <t>76</t>
  </si>
  <si>
    <t>183211312</t>
  </si>
  <si>
    <t>2133929674</t>
  </si>
  <si>
    <t>77</t>
  </si>
  <si>
    <t>1468881053</t>
  </si>
  <si>
    <t>78</t>
  </si>
  <si>
    <t>1476312991</t>
  </si>
  <si>
    <t>130*0,1 'Přepočtené koeficientem množství</t>
  </si>
  <si>
    <t>79</t>
  </si>
  <si>
    <t>185804312.1</t>
  </si>
  <si>
    <t>-984643086</t>
  </si>
  <si>
    <t>"trvalkový záhon - převod na m3*m2"(10/1000)*pl_trvalky</t>
  </si>
  <si>
    <t>80</t>
  </si>
  <si>
    <t>185851121.1</t>
  </si>
  <si>
    <t>964069453</t>
  </si>
  <si>
    <t>81</t>
  </si>
  <si>
    <t>185851129.1</t>
  </si>
  <si>
    <t>-149248420</t>
  </si>
  <si>
    <t>82</t>
  </si>
  <si>
    <t>082113210.2</t>
  </si>
  <si>
    <t>1798253571</t>
  </si>
  <si>
    <t>N06</t>
  </si>
  <si>
    <t>Trvalky materiál</t>
  </si>
  <si>
    <t>83</t>
  </si>
  <si>
    <t>R_4019</t>
  </si>
  <si>
    <t>Geranium macrorrhizum, K 9, ztratné 3%v ceně</t>
  </si>
  <si>
    <t>1504740323</t>
  </si>
  <si>
    <t>84</t>
  </si>
  <si>
    <t>R_4000567</t>
  </si>
  <si>
    <t>Miscanthus sinensis ´Kleine Silberspinne´, K11, ztratné 3%v ceně</t>
  </si>
  <si>
    <t>-1971864490</t>
  </si>
  <si>
    <t>85</t>
  </si>
  <si>
    <t>R_40005811</t>
  </si>
  <si>
    <t>Nepeta x faassenii 'Walker´s Low', K9, ztratné 3% v ceně</t>
  </si>
  <si>
    <t>1468417151</t>
  </si>
  <si>
    <t>86</t>
  </si>
  <si>
    <t>R_4000911</t>
  </si>
  <si>
    <t>Waldsteinia geoides, K9, ztratné 3% v ceně</t>
  </si>
  <si>
    <t>-1858753028</t>
  </si>
  <si>
    <t>N09</t>
  </si>
  <si>
    <t>Založení trávníku</t>
  </si>
  <si>
    <t>87</t>
  </si>
  <si>
    <t>133300294</t>
  </si>
  <si>
    <t>trávník+trávník_byliny</t>
  </si>
  <si>
    <t>88</t>
  </si>
  <si>
    <t>-1247830115</t>
  </si>
  <si>
    <t>2990*0,0005 'Přepočtené koeficientem množství</t>
  </si>
  <si>
    <t>89</t>
  </si>
  <si>
    <t>183403114</t>
  </si>
  <si>
    <t>Obdělání půdy kultivátorováním v rovině a svahu do 1:5</t>
  </si>
  <si>
    <t>908747687</t>
  </si>
  <si>
    <t>90</t>
  </si>
  <si>
    <t>-467605017</t>
  </si>
  <si>
    <t>91</t>
  </si>
  <si>
    <t>183403161</t>
  </si>
  <si>
    <t>Obdělání půdy válením v rovině a svahu do 1:5</t>
  </si>
  <si>
    <t>1027013260</t>
  </si>
  <si>
    <t>92</t>
  </si>
  <si>
    <t>181411131</t>
  </si>
  <si>
    <t>Založení parkového trávníku výsevem plochy do 1000 m2 v rovině a ve svahu do 1:5</t>
  </si>
  <si>
    <t>-1324213481</t>
  </si>
  <si>
    <t>93</t>
  </si>
  <si>
    <t>00572410</t>
  </si>
  <si>
    <t>osivo směs travní parková</t>
  </si>
  <si>
    <t>2007122632</t>
  </si>
  <si>
    <t>370*0,025 'Přepočtené koeficientem množství</t>
  </si>
  <si>
    <t>94</t>
  </si>
  <si>
    <t>181451121</t>
  </si>
  <si>
    <t>Založení lučního trávníku výsevem plochy přes 1000 m2 v rovině a ve svahu do 1:5</t>
  </si>
  <si>
    <t>569793085</t>
  </si>
  <si>
    <t>95</t>
  </si>
  <si>
    <t>00572472-R</t>
  </si>
  <si>
    <t>osivo směs travní bylinná</t>
  </si>
  <si>
    <t>898127825</t>
  </si>
  <si>
    <t>2620*0,01 'Přepočtené koeficientem množství</t>
  </si>
  <si>
    <t>96</t>
  </si>
  <si>
    <t>185803211</t>
  </si>
  <si>
    <t xml:space="preserve">Uválcování trávníku v rovině a svahu </t>
  </si>
  <si>
    <t>26502417</t>
  </si>
  <si>
    <t>998</t>
  </si>
  <si>
    <t>Přesun hmot</t>
  </si>
  <si>
    <t>998231311</t>
  </si>
  <si>
    <t>Přesun hmot pro sadovnické a krajinářské úpravy vodorovně do 5000 m</t>
  </si>
  <si>
    <t>1264929721</t>
  </si>
  <si>
    <t>98</t>
  </si>
  <si>
    <t>998231411</t>
  </si>
  <si>
    <t>Ruční přesun hmot pro sadovnické a krajinářské úpravy do100 m</t>
  </si>
  <si>
    <t>705524227</t>
  </si>
  <si>
    <t>OSTO</t>
  </si>
  <si>
    <t>Následná péče po dobu 3 let</t>
  </si>
  <si>
    <t>OST5</t>
  </si>
  <si>
    <t>Následná péče v 1.roce</t>
  </si>
  <si>
    <t>99</t>
  </si>
  <si>
    <t>185804213</t>
  </si>
  <si>
    <t>Vypletí záhonu dřevin soliterních s naložením a odvozem odpadu do 20 km v rovině a svahu do 1:5</t>
  </si>
  <si>
    <t>278992831</t>
  </si>
  <si>
    <t>"stromy a soliterní keře - počet pletí v letech"(stromy+keře_sol)*2</t>
  </si>
  <si>
    <t>100</t>
  </si>
  <si>
    <t>185804214</t>
  </si>
  <si>
    <t>Vypletí záhonu dřevin ve skupinách s naložením a odvozem odpadu do 20 km v rovině a svahu do 1:5</t>
  </si>
  <si>
    <t>-1513485875</t>
  </si>
  <si>
    <t>"keře skupiny - počet pletí v letech"(pl_keře_skup+pl_trvalky)*2</t>
  </si>
  <si>
    <t>101</t>
  </si>
  <si>
    <t>-443332242</t>
  </si>
  <si>
    <t>"stromy - převod na m3*ks"(60/1000)*stromy*12</t>
  </si>
  <si>
    <t>"keře soliterní - převod na m3*ks"(20/1000)*keře_sol*12</t>
  </si>
  <si>
    <t>"keře skupiny - převod na m3*m2"(10/1000)*pl_keře_skup*12</t>
  </si>
  <si>
    <t>"trvalky - převod na m3*m2"(10/1000)*pl_trvalky*12</t>
  </si>
  <si>
    <t>102</t>
  </si>
  <si>
    <t>1810838249</t>
  </si>
  <si>
    <t>103</t>
  </si>
  <si>
    <t>1844183613</t>
  </si>
  <si>
    <t>104</t>
  </si>
  <si>
    <t>1208244539</t>
  </si>
  <si>
    <t>105</t>
  </si>
  <si>
    <t>185804252</t>
  </si>
  <si>
    <t>Odstranění odkvetlých a odumřelých částí trvalek s odklizením odpadu do 20 km</t>
  </si>
  <si>
    <t>907800097</t>
  </si>
  <si>
    <t>"1x ročně"pl_trvalky*1</t>
  </si>
  <si>
    <t>106</t>
  </si>
  <si>
    <t>184817111</t>
  </si>
  <si>
    <t>Řez trvalek ve vegetačním období v rovině nebo ve svahu do 1:5 jarní řez</t>
  </si>
  <si>
    <t>1119822024</t>
  </si>
  <si>
    <t>107</t>
  </si>
  <si>
    <t>184817112-R</t>
  </si>
  <si>
    <t>Péče o trvalky ve vegetačním období v rovině nebo ve svahu do 1:5 podzimní svázání vysokých peren</t>
  </si>
  <si>
    <t>911143412</t>
  </si>
  <si>
    <t>"traviny"119</t>
  </si>
  <si>
    <t>108</t>
  </si>
  <si>
    <t>111151121</t>
  </si>
  <si>
    <t>Pokosení trávníku parkového plochy do 1000 m2 s odvozem do 20 km v rovině a svahu do 1:5</t>
  </si>
  <si>
    <t>927255850</t>
  </si>
  <si>
    <t>"parkový trávník 6x ročně"trávník*6</t>
  </si>
  <si>
    <t>109</t>
  </si>
  <si>
    <t>111151131</t>
  </si>
  <si>
    <t>Pokosení trávníku lučního plochy do 1000 m2 s odvozem do 20 km v rovině a svahu do 1:5</t>
  </si>
  <si>
    <t>-722892661</t>
  </si>
  <si>
    <t>"bylinný trávník 3x ročně"trávník_byliny*3</t>
  </si>
  <si>
    <t>110</t>
  </si>
  <si>
    <t>-461144537</t>
  </si>
  <si>
    <t>"množství pokosené trávy v m3"(pokos_park+pokos_byliny)*0,3*0,1</t>
  </si>
  <si>
    <t>"převod z m2 na m3 na kg a tuny"bioodpad_pokos*100/1000</t>
  </si>
  <si>
    <t>111</t>
  </si>
  <si>
    <t>R-1009</t>
  </si>
  <si>
    <t>Kontrola kotvení kůlů a úvazků u stromů, včetně opravy</t>
  </si>
  <si>
    <t>-1380205439</t>
  </si>
  <si>
    <t>stromy*2</t>
  </si>
  <si>
    <t>OST2</t>
  </si>
  <si>
    <t>Následná péče v 2.roce</t>
  </si>
  <si>
    <t>112</t>
  </si>
  <si>
    <t>-1730232099</t>
  </si>
  <si>
    <t>113</t>
  </si>
  <si>
    <t>431779144</t>
  </si>
  <si>
    <t>114</t>
  </si>
  <si>
    <t>26086527</t>
  </si>
  <si>
    <t>"stromy - převod na m3*ks"(60/1000)*stromy*8</t>
  </si>
  <si>
    <t>"keře soliterní - převod na m3*ks"(20/1000)*keře_sol*8</t>
  </si>
  <si>
    <t>"keře skupiny - převod na m3*m2"(10/1000)*pl_keře_skup*8</t>
  </si>
  <si>
    <t>"trvalky - převod na m3*m2"(10/1000)*pl_trvalky*8</t>
  </si>
  <si>
    <t>115</t>
  </si>
  <si>
    <t>-930876984</t>
  </si>
  <si>
    <t>116</t>
  </si>
  <si>
    <t>1796373279</t>
  </si>
  <si>
    <t>117</t>
  </si>
  <si>
    <t>696721548</t>
  </si>
  <si>
    <t>118</t>
  </si>
  <si>
    <t>-2064695527</t>
  </si>
  <si>
    <t>119</t>
  </si>
  <si>
    <t>615030207</t>
  </si>
  <si>
    <t>120</t>
  </si>
  <si>
    <t>1390039648</t>
  </si>
  <si>
    <t>121</t>
  </si>
  <si>
    <t>-933188968</t>
  </si>
  <si>
    <t>122</t>
  </si>
  <si>
    <t>1288107111</t>
  </si>
  <si>
    <t>123</t>
  </si>
  <si>
    <t>-490314676</t>
  </si>
  <si>
    <t>124</t>
  </si>
  <si>
    <t>1036357853</t>
  </si>
  <si>
    <t>OST3</t>
  </si>
  <si>
    <t>Následná péče v 3.roce</t>
  </si>
  <si>
    <t>125</t>
  </si>
  <si>
    <t>-1886793300</t>
  </si>
  <si>
    <t>126</t>
  </si>
  <si>
    <t>1358924490</t>
  </si>
  <si>
    <t>127</t>
  </si>
  <si>
    <t>-1801918685</t>
  </si>
  <si>
    <t>779240796</t>
  </si>
  <si>
    <t>129</t>
  </si>
  <si>
    <t>776245506</t>
  </si>
  <si>
    <t>1758694640</t>
  </si>
  <si>
    <t>131</t>
  </si>
  <si>
    <t>-691919877</t>
  </si>
  <si>
    <t>132</t>
  </si>
  <si>
    <t>1356611708</t>
  </si>
  <si>
    <t>133</t>
  </si>
  <si>
    <t>-1432002130</t>
  </si>
  <si>
    <t>134</t>
  </si>
  <si>
    <t>-1068754082</t>
  </si>
  <si>
    <t>135</t>
  </si>
  <si>
    <t>809482271</t>
  </si>
  <si>
    <t>136</t>
  </si>
  <si>
    <t>1843303746</t>
  </si>
  <si>
    <t>137</t>
  </si>
  <si>
    <t>2073617944</t>
  </si>
  <si>
    <t>138</t>
  </si>
  <si>
    <t>184215173</t>
  </si>
  <si>
    <t>Odstranění ukotvení kmene dřevin třemi kůly D do 0,1 m délky do 3 m</t>
  </si>
  <si>
    <t>1178510340</t>
  </si>
  <si>
    <t>139</t>
  </si>
  <si>
    <t>184852322</t>
  </si>
  <si>
    <t>Řez stromu výchovný alejových stromů výšky přes 4 do 6 m</t>
  </si>
  <si>
    <t>-1609903462</t>
  </si>
  <si>
    <t>VRN</t>
  </si>
  <si>
    <t>Vedlejší rozpočtové náklady</t>
  </si>
  <si>
    <t>140</t>
  </si>
  <si>
    <t>R-033002000</t>
  </si>
  <si>
    <t>Vytyčení tras inženýrských sítí v řešeném území</t>
  </si>
  <si>
    <t>kpl</t>
  </si>
  <si>
    <t>1024</t>
  </si>
  <si>
    <t>514994562</t>
  </si>
  <si>
    <t>SEZNAM FIGUR</t>
  </si>
  <si>
    <t>Výměra</t>
  </si>
  <si>
    <t>Použití figury:</t>
  </si>
  <si>
    <t>kácení_objem_korun</t>
  </si>
  <si>
    <t>výpočet objemu větví kácených stromů</t>
  </si>
  <si>
    <t>"objem korun dle tab - kácení"200+318*4</t>
  </si>
  <si>
    <t>"ponizeno o 1/200"1500/50</t>
  </si>
  <si>
    <t>6+5+8</t>
  </si>
  <si>
    <t>obsah_pařez</t>
  </si>
  <si>
    <t>plocha frézovaných pařezů</t>
  </si>
  <si>
    <t>pl_beton</t>
  </si>
  <si>
    <t>plocha betonového povrchu z obrubníků</t>
  </si>
  <si>
    <t>(6+5+8)*0,4</t>
  </si>
  <si>
    <t>pl_NPROB</t>
  </si>
  <si>
    <t>plocha keřů k negativní probírce</t>
  </si>
  <si>
    <t>1060</t>
  </si>
  <si>
    <t>výkop_beton</t>
  </si>
  <si>
    <t>výkop zeminy pro zpev. plochu pod lavičky</t>
  </si>
  <si>
    <t>pl_beton*0,26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</si>
</sst>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K6" sqref="K6:AO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2"/>
      <c r="AQ5" s="22"/>
      <c r="AR5" s="20"/>
      <c r="BE5" s="26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2"/>
      <c r="AQ6" s="22"/>
      <c r="AR6" s="20"/>
      <c r="BE6" s="26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61"/>
      <c r="BS13" s="17" t="s">
        <v>6</v>
      </c>
    </row>
    <row r="14" spans="1:74" ht="12.75">
      <c r="B14" s="21"/>
      <c r="C14" s="22"/>
      <c r="D14" s="22"/>
      <c r="E14" s="266" t="s">
        <v>29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1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1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1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1"/>
    </row>
    <row r="23" spans="1:71" s="1" customFormat="1" ht="16.5" customHeight="1">
      <c r="B23" s="21"/>
      <c r="C23" s="22"/>
      <c r="D23" s="22"/>
      <c r="E23" s="268" t="s">
        <v>1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2"/>
      <c r="AP23" s="22"/>
      <c r="AQ23" s="22"/>
      <c r="AR23" s="20"/>
      <c r="BE23" s="26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1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9">
        <f>ROUND(AG94,2)</f>
        <v>0</v>
      </c>
      <c r="AL26" s="270"/>
      <c r="AM26" s="270"/>
      <c r="AN26" s="270"/>
      <c r="AO26" s="270"/>
      <c r="AP26" s="36"/>
      <c r="AQ26" s="36"/>
      <c r="AR26" s="39"/>
      <c r="BE26" s="26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1" t="s">
        <v>37</v>
      </c>
      <c r="M28" s="271"/>
      <c r="N28" s="271"/>
      <c r="O28" s="271"/>
      <c r="P28" s="271"/>
      <c r="Q28" s="36"/>
      <c r="R28" s="36"/>
      <c r="S28" s="36"/>
      <c r="T28" s="36"/>
      <c r="U28" s="36"/>
      <c r="V28" s="36"/>
      <c r="W28" s="271" t="s">
        <v>38</v>
      </c>
      <c r="X28" s="271"/>
      <c r="Y28" s="271"/>
      <c r="Z28" s="271"/>
      <c r="AA28" s="271"/>
      <c r="AB28" s="271"/>
      <c r="AC28" s="271"/>
      <c r="AD28" s="271"/>
      <c r="AE28" s="271"/>
      <c r="AF28" s="36"/>
      <c r="AG28" s="36"/>
      <c r="AH28" s="36"/>
      <c r="AI28" s="36"/>
      <c r="AJ28" s="36"/>
      <c r="AK28" s="271" t="s">
        <v>39</v>
      </c>
      <c r="AL28" s="271"/>
      <c r="AM28" s="271"/>
      <c r="AN28" s="271"/>
      <c r="AO28" s="271"/>
      <c r="AP28" s="36"/>
      <c r="AQ28" s="36"/>
      <c r="AR28" s="39"/>
      <c r="BE28" s="261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74">
        <v>0.21</v>
      </c>
      <c r="M29" s="273"/>
      <c r="N29" s="273"/>
      <c r="O29" s="273"/>
      <c r="P29" s="273"/>
      <c r="Q29" s="41"/>
      <c r="R29" s="41"/>
      <c r="S29" s="41"/>
      <c r="T29" s="41"/>
      <c r="U29" s="41"/>
      <c r="V29" s="41"/>
      <c r="W29" s="272">
        <f>ROUND(AZ94, 2)</f>
        <v>0</v>
      </c>
      <c r="X29" s="273"/>
      <c r="Y29" s="273"/>
      <c r="Z29" s="273"/>
      <c r="AA29" s="273"/>
      <c r="AB29" s="273"/>
      <c r="AC29" s="273"/>
      <c r="AD29" s="273"/>
      <c r="AE29" s="273"/>
      <c r="AF29" s="41"/>
      <c r="AG29" s="41"/>
      <c r="AH29" s="41"/>
      <c r="AI29" s="41"/>
      <c r="AJ29" s="41"/>
      <c r="AK29" s="272">
        <f>ROUND(AV94, 2)</f>
        <v>0</v>
      </c>
      <c r="AL29" s="273"/>
      <c r="AM29" s="273"/>
      <c r="AN29" s="273"/>
      <c r="AO29" s="273"/>
      <c r="AP29" s="41"/>
      <c r="AQ29" s="41"/>
      <c r="AR29" s="42"/>
      <c r="BE29" s="262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74">
        <v>0.15</v>
      </c>
      <c r="M30" s="273"/>
      <c r="N30" s="273"/>
      <c r="O30" s="273"/>
      <c r="P30" s="273"/>
      <c r="Q30" s="41"/>
      <c r="R30" s="41"/>
      <c r="S30" s="41"/>
      <c r="T30" s="41"/>
      <c r="U30" s="41"/>
      <c r="V30" s="41"/>
      <c r="W30" s="272">
        <f>ROUND(BA94, 2)</f>
        <v>0</v>
      </c>
      <c r="X30" s="273"/>
      <c r="Y30" s="273"/>
      <c r="Z30" s="273"/>
      <c r="AA30" s="273"/>
      <c r="AB30" s="273"/>
      <c r="AC30" s="273"/>
      <c r="AD30" s="273"/>
      <c r="AE30" s="273"/>
      <c r="AF30" s="41"/>
      <c r="AG30" s="41"/>
      <c r="AH30" s="41"/>
      <c r="AI30" s="41"/>
      <c r="AJ30" s="41"/>
      <c r="AK30" s="272">
        <f>ROUND(AW94, 2)</f>
        <v>0</v>
      </c>
      <c r="AL30" s="273"/>
      <c r="AM30" s="273"/>
      <c r="AN30" s="273"/>
      <c r="AO30" s="273"/>
      <c r="AP30" s="41"/>
      <c r="AQ30" s="41"/>
      <c r="AR30" s="42"/>
      <c r="BE30" s="262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74">
        <v>0.21</v>
      </c>
      <c r="M31" s="273"/>
      <c r="N31" s="273"/>
      <c r="O31" s="273"/>
      <c r="P31" s="273"/>
      <c r="Q31" s="41"/>
      <c r="R31" s="41"/>
      <c r="S31" s="41"/>
      <c r="T31" s="41"/>
      <c r="U31" s="41"/>
      <c r="V31" s="41"/>
      <c r="W31" s="272">
        <f>ROUND(BB94, 2)</f>
        <v>0</v>
      </c>
      <c r="X31" s="273"/>
      <c r="Y31" s="273"/>
      <c r="Z31" s="273"/>
      <c r="AA31" s="273"/>
      <c r="AB31" s="273"/>
      <c r="AC31" s="273"/>
      <c r="AD31" s="273"/>
      <c r="AE31" s="273"/>
      <c r="AF31" s="41"/>
      <c r="AG31" s="41"/>
      <c r="AH31" s="41"/>
      <c r="AI31" s="41"/>
      <c r="AJ31" s="41"/>
      <c r="AK31" s="272">
        <v>0</v>
      </c>
      <c r="AL31" s="273"/>
      <c r="AM31" s="273"/>
      <c r="AN31" s="273"/>
      <c r="AO31" s="273"/>
      <c r="AP31" s="41"/>
      <c r="AQ31" s="41"/>
      <c r="AR31" s="42"/>
      <c r="BE31" s="262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74">
        <v>0.15</v>
      </c>
      <c r="M32" s="273"/>
      <c r="N32" s="273"/>
      <c r="O32" s="273"/>
      <c r="P32" s="273"/>
      <c r="Q32" s="41"/>
      <c r="R32" s="41"/>
      <c r="S32" s="41"/>
      <c r="T32" s="41"/>
      <c r="U32" s="41"/>
      <c r="V32" s="41"/>
      <c r="W32" s="272">
        <f>ROUND(BC94, 2)</f>
        <v>0</v>
      </c>
      <c r="X32" s="273"/>
      <c r="Y32" s="273"/>
      <c r="Z32" s="273"/>
      <c r="AA32" s="273"/>
      <c r="AB32" s="273"/>
      <c r="AC32" s="273"/>
      <c r="AD32" s="273"/>
      <c r="AE32" s="273"/>
      <c r="AF32" s="41"/>
      <c r="AG32" s="41"/>
      <c r="AH32" s="41"/>
      <c r="AI32" s="41"/>
      <c r="AJ32" s="41"/>
      <c r="AK32" s="272">
        <v>0</v>
      </c>
      <c r="AL32" s="273"/>
      <c r="AM32" s="273"/>
      <c r="AN32" s="273"/>
      <c r="AO32" s="273"/>
      <c r="AP32" s="41"/>
      <c r="AQ32" s="41"/>
      <c r="AR32" s="42"/>
      <c r="BE32" s="262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74">
        <v>0</v>
      </c>
      <c r="M33" s="273"/>
      <c r="N33" s="273"/>
      <c r="O33" s="273"/>
      <c r="P33" s="273"/>
      <c r="Q33" s="41"/>
      <c r="R33" s="41"/>
      <c r="S33" s="41"/>
      <c r="T33" s="41"/>
      <c r="U33" s="41"/>
      <c r="V33" s="41"/>
      <c r="W33" s="272">
        <f>ROUND(BD94, 2)</f>
        <v>0</v>
      </c>
      <c r="X33" s="273"/>
      <c r="Y33" s="273"/>
      <c r="Z33" s="273"/>
      <c r="AA33" s="273"/>
      <c r="AB33" s="273"/>
      <c r="AC33" s="273"/>
      <c r="AD33" s="273"/>
      <c r="AE33" s="273"/>
      <c r="AF33" s="41"/>
      <c r="AG33" s="41"/>
      <c r="AH33" s="41"/>
      <c r="AI33" s="41"/>
      <c r="AJ33" s="41"/>
      <c r="AK33" s="272">
        <v>0</v>
      </c>
      <c r="AL33" s="273"/>
      <c r="AM33" s="273"/>
      <c r="AN33" s="273"/>
      <c r="AO33" s="273"/>
      <c r="AP33" s="41"/>
      <c r="AQ33" s="41"/>
      <c r="AR33" s="42"/>
      <c r="BE33" s="26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1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75" t="s">
        <v>48</v>
      </c>
      <c r="Y35" s="276"/>
      <c r="Z35" s="276"/>
      <c r="AA35" s="276"/>
      <c r="AB35" s="276"/>
      <c r="AC35" s="45"/>
      <c r="AD35" s="45"/>
      <c r="AE35" s="45"/>
      <c r="AF35" s="45"/>
      <c r="AG35" s="45"/>
      <c r="AH35" s="45"/>
      <c r="AI35" s="45"/>
      <c r="AJ35" s="45"/>
      <c r="AK35" s="277">
        <f>SUM(AK26:AK33)</f>
        <v>0</v>
      </c>
      <c r="AL35" s="276"/>
      <c r="AM35" s="276"/>
      <c r="AN35" s="276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2020/171/VR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9" t="str">
        <f>K6</f>
        <v>Založení zeleně v okolí 5 BD na ul. Na Kopcích a Kremláčkova v Třebíči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k.ú. Třebíč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1" t="str">
        <f>IF(AN8= "","",AN8)</f>
        <v>25. 1. 2021</v>
      </c>
      <c r="AN87" s="281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Třebíč, Karlovo nám.104/55, 674 01 Třebíč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2" t="str">
        <f>IF(E17="","",E17)</f>
        <v>Atregia, s.r.o., Šebrov 215, 679 22</v>
      </c>
      <c r="AN89" s="283"/>
      <c r="AO89" s="283"/>
      <c r="AP89" s="283"/>
      <c r="AQ89" s="36"/>
      <c r="AR89" s="39"/>
      <c r="AS89" s="284" t="s">
        <v>56</v>
      </c>
      <c r="AT89" s="28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2" t="str">
        <f>IF(E20="","",E20)</f>
        <v>Ing. Lenka Požárová</v>
      </c>
      <c r="AN90" s="283"/>
      <c r="AO90" s="283"/>
      <c r="AP90" s="283"/>
      <c r="AQ90" s="36"/>
      <c r="AR90" s="39"/>
      <c r="AS90" s="286"/>
      <c r="AT90" s="28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8"/>
      <c r="AT91" s="28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90" t="s">
        <v>57</v>
      </c>
      <c r="D92" s="291"/>
      <c r="E92" s="291"/>
      <c r="F92" s="291"/>
      <c r="G92" s="291"/>
      <c r="H92" s="73"/>
      <c r="I92" s="292" t="s">
        <v>58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59</v>
      </c>
      <c r="AH92" s="291"/>
      <c r="AI92" s="291"/>
      <c r="AJ92" s="291"/>
      <c r="AK92" s="291"/>
      <c r="AL92" s="291"/>
      <c r="AM92" s="291"/>
      <c r="AN92" s="292" t="s">
        <v>60</v>
      </c>
      <c r="AO92" s="291"/>
      <c r="AP92" s="294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8">
        <f>ROUND(AG95,2)</f>
        <v>0</v>
      </c>
      <c r="AH94" s="298"/>
      <c r="AI94" s="298"/>
      <c r="AJ94" s="298"/>
      <c r="AK94" s="298"/>
      <c r="AL94" s="298"/>
      <c r="AM94" s="298"/>
      <c r="AN94" s="299">
        <f>SUM(AG94,AT94)</f>
        <v>0</v>
      </c>
      <c r="AO94" s="299"/>
      <c r="AP94" s="299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0" s="7" customFormat="1" ht="24.75" customHeight="1">
      <c r="A95" s="92" t="s">
        <v>79</v>
      </c>
      <c r="B95" s="93"/>
      <c r="C95" s="94"/>
      <c r="D95" s="297" t="s">
        <v>14</v>
      </c>
      <c r="E95" s="297"/>
      <c r="F95" s="297"/>
      <c r="G95" s="297"/>
      <c r="H95" s="297"/>
      <c r="I95" s="95"/>
      <c r="J95" s="297" t="s">
        <v>17</v>
      </c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5">
        <f>'2020-171-VR - Založení ze...'!J28</f>
        <v>0</v>
      </c>
      <c r="AH95" s="296"/>
      <c r="AI95" s="296"/>
      <c r="AJ95" s="296"/>
      <c r="AK95" s="296"/>
      <c r="AL95" s="296"/>
      <c r="AM95" s="296"/>
      <c r="AN95" s="295">
        <f>SUM(AG95,AT95)</f>
        <v>0</v>
      </c>
      <c r="AO95" s="296"/>
      <c r="AP95" s="296"/>
      <c r="AQ95" s="96" t="s">
        <v>80</v>
      </c>
      <c r="AR95" s="97"/>
      <c r="AS95" s="98">
        <v>0</v>
      </c>
      <c r="AT95" s="99">
        <f>ROUND(SUM(AV95:AW95),2)</f>
        <v>0</v>
      </c>
      <c r="AU95" s="100">
        <f>'2020-171-VR - Založení ze...'!P130</f>
        <v>0</v>
      </c>
      <c r="AV95" s="99">
        <f>'2020-171-VR - Založení ze...'!J31</f>
        <v>0</v>
      </c>
      <c r="AW95" s="99">
        <f>'2020-171-VR - Založení ze...'!J32</f>
        <v>0</v>
      </c>
      <c r="AX95" s="99">
        <f>'2020-171-VR - Založení ze...'!J33</f>
        <v>0</v>
      </c>
      <c r="AY95" s="99">
        <f>'2020-171-VR - Založení ze...'!J34</f>
        <v>0</v>
      </c>
      <c r="AZ95" s="99">
        <f>'2020-171-VR - Založení ze...'!F31</f>
        <v>0</v>
      </c>
      <c r="BA95" s="99">
        <f>'2020-171-VR - Založení ze...'!F32</f>
        <v>0</v>
      </c>
      <c r="BB95" s="99">
        <f>'2020-171-VR - Založení ze...'!F33</f>
        <v>0</v>
      </c>
      <c r="BC95" s="99">
        <f>'2020-171-VR - Založení ze...'!F34</f>
        <v>0</v>
      </c>
      <c r="BD95" s="101">
        <f>'2020-171-VR - Založení ze...'!F35</f>
        <v>0</v>
      </c>
      <c r="BT95" s="102" t="s">
        <v>81</v>
      </c>
      <c r="BU95" s="102" t="s">
        <v>82</v>
      </c>
      <c r="BV95" s="102" t="s">
        <v>77</v>
      </c>
      <c r="BW95" s="102" t="s">
        <v>5</v>
      </c>
      <c r="BX95" s="102" t="s">
        <v>78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jyFBOf+QIiFharLe2Lx+13tZ1qGIEPcCRKcKV8fqLZDxWDxts08O3pF1sbb621GxJ9uzCUv8lgErMz/jKowYZQ==" saltValue="lB137/FM3iRk/29Oc7jXqrqD93XGBwbuMyjMqR7qQ7CyX6jgdSi1qCK1cnY7GvKWaQK1T9XwiH65Tl8IJ6gpX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171-VR - Založení z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8"/>
  <sheetViews>
    <sheetView showGridLines="0" tabSelected="1" topLeftCell="A19" workbookViewId="0">
      <selection activeCell="E7" sqref="E7:H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5</v>
      </c>
      <c r="AZ2" s="103" t="s">
        <v>83</v>
      </c>
      <c r="BA2" s="103" t="s">
        <v>84</v>
      </c>
      <c r="BB2" s="103" t="s">
        <v>85</v>
      </c>
      <c r="BC2" s="103" t="s">
        <v>86</v>
      </c>
      <c r="BD2" s="103" t="s">
        <v>87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87</v>
      </c>
      <c r="AZ3" s="103" t="s">
        <v>88</v>
      </c>
      <c r="BA3" s="103" t="s">
        <v>89</v>
      </c>
      <c r="BB3" s="103" t="s">
        <v>85</v>
      </c>
      <c r="BC3" s="103" t="s">
        <v>90</v>
      </c>
      <c r="BD3" s="103" t="s">
        <v>87</v>
      </c>
    </row>
    <row r="4" spans="1:56" s="1" customFormat="1" ht="24.95" customHeight="1">
      <c r="B4" s="20"/>
      <c r="D4" s="106" t="s">
        <v>91</v>
      </c>
      <c r="L4" s="20"/>
      <c r="M4" s="107" t="s">
        <v>10</v>
      </c>
      <c r="AT4" s="17" t="s">
        <v>4</v>
      </c>
      <c r="AZ4" s="103" t="s">
        <v>92</v>
      </c>
      <c r="BA4" s="103" t="s">
        <v>93</v>
      </c>
      <c r="BB4" s="103" t="s">
        <v>85</v>
      </c>
      <c r="BC4" s="103" t="s">
        <v>94</v>
      </c>
      <c r="BD4" s="103" t="s">
        <v>87</v>
      </c>
    </row>
    <row r="5" spans="1:56" s="1" customFormat="1" ht="6.95" customHeight="1">
      <c r="B5" s="20"/>
      <c r="L5" s="20"/>
      <c r="AZ5" s="103" t="s">
        <v>95</v>
      </c>
      <c r="BA5" s="103" t="s">
        <v>96</v>
      </c>
      <c r="BB5" s="103" t="s">
        <v>97</v>
      </c>
      <c r="BC5" s="103" t="s">
        <v>98</v>
      </c>
      <c r="BD5" s="103" t="s">
        <v>87</v>
      </c>
    </row>
    <row r="6" spans="1:56" s="2" customFormat="1" ht="12" customHeight="1">
      <c r="A6" s="34"/>
      <c r="B6" s="39"/>
      <c r="C6" s="34"/>
      <c r="D6" s="10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Z6" s="103" t="s">
        <v>99</v>
      </c>
      <c r="BA6" s="103" t="s">
        <v>100</v>
      </c>
      <c r="BB6" s="103" t="s">
        <v>97</v>
      </c>
      <c r="BC6" s="103" t="s">
        <v>101</v>
      </c>
      <c r="BD6" s="103" t="s">
        <v>87</v>
      </c>
    </row>
    <row r="7" spans="1:56" s="2" customFormat="1" ht="16.5" customHeight="1">
      <c r="A7" s="34"/>
      <c r="B7" s="39"/>
      <c r="C7" s="34"/>
      <c r="D7" s="34"/>
      <c r="E7" s="301" t="s">
        <v>17</v>
      </c>
      <c r="F7" s="302"/>
      <c r="G7" s="302"/>
      <c r="H7" s="302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Z7" s="103" t="s">
        <v>102</v>
      </c>
      <c r="BA7" s="103" t="s">
        <v>103</v>
      </c>
      <c r="BB7" s="103" t="s">
        <v>85</v>
      </c>
      <c r="BC7" s="103" t="s">
        <v>104</v>
      </c>
      <c r="BD7" s="103" t="s">
        <v>87</v>
      </c>
    </row>
    <row r="8" spans="1:5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3" t="s">
        <v>105</v>
      </c>
      <c r="BA8" s="103" t="s">
        <v>106</v>
      </c>
      <c r="BB8" s="103" t="s">
        <v>107</v>
      </c>
      <c r="BC8" s="103" t="s">
        <v>108</v>
      </c>
      <c r="BD8" s="103" t="s">
        <v>109</v>
      </c>
    </row>
    <row r="9" spans="1:56" s="2" customFormat="1" ht="12" customHeight="1">
      <c r="A9" s="34"/>
      <c r="B9" s="39"/>
      <c r="C9" s="34"/>
      <c r="D9" s="108" t="s">
        <v>18</v>
      </c>
      <c r="E9" s="34"/>
      <c r="F9" s="109" t="s">
        <v>1</v>
      </c>
      <c r="G9" s="34"/>
      <c r="H9" s="34"/>
      <c r="I9" s="108" t="s">
        <v>19</v>
      </c>
      <c r="J9" s="109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3" t="s">
        <v>110</v>
      </c>
      <c r="BA9" s="103" t="s">
        <v>111</v>
      </c>
      <c r="BB9" s="103" t="s">
        <v>107</v>
      </c>
      <c r="BC9" s="103" t="s">
        <v>112</v>
      </c>
      <c r="BD9" s="103" t="s">
        <v>109</v>
      </c>
    </row>
    <row r="10" spans="1:56" s="2" customFormat="1" ht="12" customHeight="1">
      <c r="A10" s="34"/>
      <c r="B10" s="39"/>
      <c r="C10" s="34"/>
      <c r="D10" s="108" t="s">
        <v>20</v>
      </c>
      <c r="E10" s="34"/>
      <c r="F10" s="109" t="s">
        <v>21</v>
      </c>
      <c r="G10" s="34"/>
      <c r="H10" s="34"/>
      <c r="I10" s="108" t="s">
        <v>22</v>
      </c>
      <c r="J10" s="110" t="str">
        <f>'Rekapitulace stavby'!AN8</f>
        <v>25. 1. 2021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3" t="s">
        <v>113</v>
      </c>
      <c r="BA10" s="103" t="s">
        <v>114</v>
      </c>
      <c r="BB10" s="103" t="s">
        <v>97</v>
      </c>
      <c r="BC10" s="103" t="s">
        <v>115</v>
      </c>
      <c r="BD10" s="103" t="s">
        <v>109</v>
      </c>
    </row>
    <row r="11" spans="1:5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3" t="s">
        <v>116</v>
      </c>
      <c r="BA11" s="103" t="s">
        <v>117</v>
      </c>
      <c r="BB11" s="103" t="s">
        <v>97</v>
      </c>
      <c r="BC11" s="103" t="s">
        <v>118</v>
      </c>
      <c r="BD11" s="103" t="s">
        <v>109</v>
      </c>
    </row>
    <row r="12" spans="1:56" s="2" customFormat="1" ht="12" customHeight="1">
      <c r="A12" s="34"/>
      <c r="B12" s="39"/>
      <c r="C12" s="34"/>
      <c r="D12" s="108" t="s">
        <v>24</v>
      </c>
      <c r="E12" s="34"/>
      <c r="F12" s="34"/>
      <c r="G12" s="34"/>
      <c r="H12" s="34"/>
      <c r="I12" s="108" t="s">
        <v>25</v>
      </c>
      <c r="J12" s="109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3" t="s">
        <v>119</v>
      </c>
      <c r="BA12" s="103" t="s">
        <v>120</v>
      </c>
      <c r="BB12" s="103" t="s">
        <v>97</v>
      </c>
      <c r="BC12" s="103" t="s">
        <v>121</v>
      </c>
      <c r="BD12" s="103" t="s">
        <v>109</v>
      </c>
    </row>
    <row r="13" spans="1:56" s="2" customFormat="1" ht="18" customHeight="1">
      <c r="A13" s="34"/>
      <c r="B13" s="39"/>
      <c r="C13" s="34"/>
      <c r="D13" s="34"/>
      <c r="E13" s="109" t="s">
        <v>26</v>
      </c>
      <c r="F13" s="34"/>
      <c r="G13" s="34"/>
      <c r="H13" s="34"/>
      <c r="I13" s="108" t="s">
        <v>27</v>
      </c>
      <c r="J13" s="109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3" t="s">
        <v>122</v>
      </c>
      <c r="BA13" s="103" t="s">
        <v>123</v>
      </c>
      <c r="BB13" s="103" t="s">
        <v>107</v>
      </c>
      <c r="BC13" s="103" t="s">
        <v>124</v>
      </c>
      <c r="BD13" s="103" t="s">
        <v>109</v>
      </c>
    </row>
    <row r="14" spans="1:5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3" t="s">
        <v>125</v>
      </c>
      <c r="BA14" s="103" t="s">
        <v>126</v>
      </c>
      <c r="BB14" s="103" t="s">
        <v>97</v>
      </c>
      <c r="BC14" s="103" t="s">
        <v>127</v>
      </c>
      <c r="BD14" s="103" t="s">
        <v>109</v>
      </c>
    </row>
    <row r="15" spans="1:56" s="2" customFormat="1" ht="12" customHeight="1">
      <c r="A15" s="34"/>
      <c r="B15" s="39"/>
      <c r="C15" s="34"/>
      <c r="D15" s="108" t="s">
        <v>28</v>
      </c>
      <c r="E15" s="34"/>
      <c r="F15" s="34"/>
      <c r="G15" s="34"/>
      <c r="H15" s="34"/>
      <c r="I15" s="108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3" t="s">
        <v>128</v>
      </c>
      <c r="BA15" s="103" t="s">
        <v>129</v>
      </c>
      <c r="BB15" s="103" t="s">
        <v>97</v>
      </c>
      <c r="BC15" s="103" t="s">
        <v>130</v>
      </c>
      <c r="BD15" s="103" t="s">
        <v>109</v>
      </c>
    </row>
    <row r="16" spans="1:56" s="2" customFormat="1" ht="18" customHeight="1">
      <c r="A16" s="34"/>
      <c r="B16" s="39"/>
      <c r="C16" s="34"/>
      <c r="D16" s="34"/>
      <c r="E16" s="303" t="str">
        <f>'Rekapitulace stavby'!E14</f>
        <v>Vyplň údaj</v>
      </c>
      <c r="F16" s="304"/>
      <c r="G16" s="304"/>
      <c r="H16" s="304"/>
      <c r="I16" s="108" t="s">
        <v>27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3" t="s">
        <v>131</v>
      </c>
      <c r="BA16" s="103" t="s">
        <v>132</v>
      </c>
      <c r="BB16" s="103" t="s">
        <v>107</v>
      </c>
      <c r="BC16" s="103" t="s">
        <v>133</v>
      </c>
      <c r="BD16" s="103" t="s">
        <v>109</v>
      </c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8" t="s">
        <v>30</v>
      </c>
      <c r="E18" s="34"/>
      <c r="F18" s="34"/>
      <c r="G18" s="34"/>
      <c r="H18" s="34"/>
      <c r="I18" s="108" t="s">
        <v>25</v>
      </c>
      <c r="J18" s="109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9" t="s">
        <v>31</v>
      </c>
      <c r="F19" s="34"/>
      <c r="G19" s="34"/>
      <c r="H19" s="34"/>
      <c r="I19" s="108" t="s">
        <v>27</v>
      </c>
      <c r="J19" s="109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8" t="s">
        <v>33</v>
      </c>
      <c r="E21" s="34"/>
      <c r="F21" s="34"/>
      <c r="G21" s="34"/>
      <c r="H21" s="34"/>
      <c r="I21" s="108" t="s">
        <v>25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9" t="s">
        <v>34</v>
      </c>
      <c r="F22" s="34"/>
      <c r="G22" s="34"/>
      <c r="H22" s="34"/>
      <c r="I22" s="108" t="s">
        <v>27</v>
      </c>
      <c r="J22" s="109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8" t="s">
        <v>35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1"/>
      <c r="B25" s="112"/>
      <c r="C25" s="111"/>
      <c r="D25" s="111"/>
      <c r="E25" s="305" t="s">
        <v>1</v>
      </c>
      <c r="F25" s="305"/>
      <c r="G25" s="305"/>
      <c r="H25" s="305"/>
      <c r="I25" s="111"/>
      <c r="J25" s="111"/>
      <c r="K25" s="111"/>
      <c r="L25" s="113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4"/>
      <c r="E27" s="114"/>
      <c r="F27" s="114"/>
      <c r="G27" s="114"/>
      <c r="H27" s="114"/>
      <c r="I27" s="114"/>
      <c r="J27" s="114"/>
      <c r="K27" s="11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5" t="s">
        <v>36</v>
      </c>
      <c r="E28" s="34"/>
      <c r="F28" s="34"/>
      <c r="G28" s="34"/>
      <c r="H28" s="34"/>
      <c r="I28" s="34"/>
      <c r="J28" s="116">
        <f>ROUND(J130,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7" t="s">
        <v>38</v>
      </c>
      <c r="G30" s="34"/>
      <c r="H30" s="34"/>
      <c r="I30" s="117" t="s">
        <v>37</v>
      </c>
      <c r="J30" s="117" t="s">
        <v>39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8" t="s">
        <v>40</v>
      </c>
      <c r="E31" s="108" t="s">
        <v>41</v>
      </c>
      <c r="F31" s="119">
        <f>ROUND((SUM(BE130:BE407)),  2)</f>
        <v>0</v>
      </c>
      <c r="G31" s="34"/>
      <c r="H31" s="34"/>
      <c r="I31" s="120">
        <v>0.21</v>
      </c>
      <c r="J31" s="119">
        <f>ROUND(((SUM(BE130:BE407))*I31),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8" t="s">
        <v>42</v>
      </c>
      <c r="F32" s="119">
        <f>ROUND((SUM(BF130:BF407)),  2)</f>
        <v>0</v>
      </c>
      <c r="G32" s="34"/>
      <c r="H32" s="34"/>
      <c r="I32" s="120">
        <v>0.15</v>
      </c>
      <c r="J32" s="119">
        <f>ROUND(((SUM(BF130:BF407))*I32),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8" t="s">
        <v>43</v>
      </c>
      <c r="F33" s="119">
        <f>ROUND((SUM(BG130:BG407)),  2)</f>
        <v>0</v>
      </c>
      <c r="G33" s="34"/>
      <c r="H33" s="34"/>
      <c r="I33" s="120">
        <v>0.21</v>
      </c>
      <c r="J33" s="119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8" t="s">
        <v>44</v>
      </c>
      <c r="F34" s="119">
        <f>ROUND((SUM(BH130:BH407)),  2)</f>
        <v>0</v>
      </c>
      <c r="G34" s="34"/>
      <c r="H34" s="34"/>
      <c r="I34" s="120">
        <v>0.15</v>
      </c>
      <c r="J34" s="119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45</v>
      </c>
      <c r="F35" s="119">
        <f>ROUND((SUM(BI130:BI407)),  2)</f>
        <v>0</v>
      </c>
      <c r="G35" s="34"/>
      <c r="H35" s="34"/>
      <c r="I35" s="120">
        <v>0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1"/>
      <c r="D37" s="122" t="s">
        <v>46</v>
      </c>
      <c r="E37" s="123"/>
      <c r="F37" s="123"/>
      <c r="G37" s="124" t="s">
        <v>47</v>
      </c>
      <c r="H37" s="125" t="s">
        <v>48</v>
      </c>
      <c r="I37" s="123"/>
      <c r="J37" s="126">
        <f>SUM(J28:J35)</f>
        <v>0</v>
      </c>
      <c r="K37" s="127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49</v>
      </c>
      <c r="E50" s="129"/>
      <c r="F50" s="129"/>
      <c r="G50" s="128" t="s">
        <v>50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51</v>
      </c>
      <c r="E61" s="131"/>
      <c r="F61" s="132" t="s">
        <v>52</v>
      </c>
      <c r="G61" s="130" t="s">
        <v>51</v>
      </c>
      <c r="H61" s="131"/>
      <c r="I61" s="131"/>
      <c r="J61" s="133" t="s">
        <v>52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53</v>
      </c>
      <c r="E65" s="134"/>
      <c r="F65" s="134"/>
      <c r="G65" s="128" t="s">
        <v>54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51</v>
      </c>
      <c r="E76" s="131"/>
      <c r="F76" s="132" t="s">
        <v>52</v>
      </c>
      <c r="G76" s="130" t="s">
        <v>51</v>
      </c>
      <c r="H76" s="131"/>
      <c r="I76" s="131"/>
      <c r="J76" s="133" t="s">
        <v>52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134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79" t="str">
        <f>E7</f>
        <v>Založení zeleně v okolí 5 BD na ul. Na Kopcích a Kremláčkova v Třebíči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k.ú. Třebíč</v>
      </c>
      <c r="G87" s="36"/>
      <c r="H87" s="36"/>
      <c r="I87" s="29" t="s">
        <v>22</v>
      </c>
      <c r="J87" s="66" t="str">
        <f>IF(J10="","",J10)</f>
        <v>25. 1. 2021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25.7" customHeight="1">
      <c r="A89" s="34"/>
      <c r="B89" s="35"/>
      <c r="C89" s="29" t="s">
        <v>24</v>
      </c>
      <c r="D89" s="36"/>
      <c r="E89" s="36"/>
      <c r="F89" s="27" t="str">
        <f>E13</f>
        <v>Město Třebíč, Karlovo nám.104/55, 674 01 Třebíč</v>
      </c>
      <c r="G89" s="36"/>
      <c r="H89" s="36"/>
      <c r="I89" s="29" t="s">
        <v>30</v>
      </c>
      <c r="J89" s="32" t="str">
        <f>E19</f>
        <v>Atregia, s.r.o., Šebrov 215, 679 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28</v>
      </c>
      <c r="D90" s="36"/>
      <c r="E90" s="36"/>
      <c r="F90" s="27" t="str">
        <f>IF(E16="","",E16)</f>
        <v>Vyplň údaj</v>
      </c>
      <c r="G90" s="36"/>
      <c r="H90" s="36"/>
      <c r="I90" s="29" t="s">
        <v>33</v>
      </c>
      <c r="J90" s="32" t="str">
        <f>E22</f>
        <v>Ing. Lenka Požárová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9" t="s">
        <v>135</v>
      </c>
      <c r="D92" s="140"/>
      <c r="E92" s="140"/>
      <c r="F92" s="140"/>
      <c r="G92" s="140"/>
      <c r="H92" s="140"/>
      <c r="I92" s="140"/>
      <c r="J92" s="141" t="s">
        <v>136</v>
      </c>
      <c r="K92" s="140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2" t="s">
        <v>137</v>
      </c>
      <c r="D94" s="36"/>
      <c r="E94" s="36"/>
      <c r="F94" s="36"/>
      <c r="G94" s="36"/>
      <c r="H94" s="36"/>
      <c r="I94" s="36"/>
      <c r="J94" s="84">
        <f>J130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138</v>
      </c>
    </row>
    <row r="95" spans="1:47" s="9" customFormat="1" ht="24.95" customHeight="1">
      <c r="B95" s="143"/>
      <c r="C95" s="144"/>
      <c r="D95" s="145" t="s">
        <v>139</v>
      </c>
      <c r="E95" s="146"/>
      <c r="F95" s="146"/>
      <c r="G95" s="146"/>
      <c r="H95" s="146"/>
      <c r="I95" s="146"/>
      <c r="J95" s="147">
        <f>J131</f>
        <v>0</v>
      </c>
      <c r="K95" s="144"/>
      <c r="L95" s="148"/>
    </row>
    <row r="96" spans="1:47" s="10" customFormat="1" ht="19.899999999999999" customHeight="1">
      <c r="B96" s="149"/>
      <c r="C96" s="150"/>
      <c r="D96" s="151" t="s">
        <v>140</v>
      </c>
      <c r="E96" s="152"/>
      <c r="F96" s="152"/>
      <c r="G96" s="152"/>
      <c r="H96" s="152"/>
      <c r="I96" s="152"/>
      <c r="J96" s="153">
        <f>J132</f>
        <v>0</v>
      </c>
      <c r="K96" s="150"/>
      <c r="L96" s="154"/>
    </row>
    <row r="97" spans="2:12" s="10" customFormat="1" ht="19.899999999999999" customHeight="1">
      <c r="B97" s="149"/>
      <c r="C97" s="150"/>
      <c r="D97" s="151" t="s">
        <v>141</v>
      </c>
      <c r="E97" s="152"/>
      <c r="F97" s="152"/>
      <c r="G97" s="152"/>
      <c r="H97" s="152"/>
      <c r="I97" s="152"/>
      <c r="J97" s="153">
        <f>J161</f>
        <v>0</v>
      </c>
      <c r="K97" s="150"/>
      <c r="L97" s="154"/>
    </row>
    <row r="98" spans="2:12" s="10" customFormat="1" ht="14.85" customHeight="1">
      <c r="B98" s="149"/>
      <c r="C98" s="150"/>
      <c r="D98" s="151" t="s">
        <v>142</v>
      </c>
      <c r="E98" s="152"/>
      <c r="F98" s="152"/>
      <c r="G98" s="152"/>
      <c r="H98" s="152"/>
      <c r="I98" s="152"/>
      <c r="J98" s="153">
        <f>J162</f>
        <v>0</v>
      </c>
      <c r="K98" s="150"/>
      <c r="L98" s="154"/>
    </row>
    <row r="99" spans="2:12" s="10" customFormat="1" ht="14.85" customHeight="1">
      <c r="B99" s="149"/>
      <c r="C99" s="150"/>
      <c r="D99" s="151" t="s">
        <v>143</v>
      </c>
      <c r="E99" s="152"/>
      <c r="F99" s="152"/>
      <c r="G99" s="152"/>
      <c r="H99" s="152"/>
      <c r="I99" s="152"/>
      <c r="J99" s="153">
        <f>J181</f>
        <v>0</v>
      </c>
      <c r="K99" s="150"/>
      <c r="L99" s="154"/>
    </row>
    <row r="100" spans="2:12" s="10" customFormat="1" ht="21.75" customHeight="1">
      <c r="B100" s="149"/>
      <c r="C100" s="150"/>
      <c r="D100" s="151" t="s">
        <v>144</v>
      </c>
      <c r="E100" s="152"/>
      <c r="F100" s="152"/>
      <c r="G100" s="152"/>
      <c r="H100" s="152"/>
      <c r="I100" s="152"/>
      <c r="J100" s="153">
        <f>J234</f>
        <v>0</v>
      </c>
      <c r="K100" s="150"/>
      <c r="L100" s="154"/>
    </row>
    <row r="101" spans="2:12" s="10" customFormat="1" ht="21.75" customHeight="1">
      <c r="B101" s="149"/>
      <c r="C101" s="150"/>
      <c r="D101" s="151" t="s">
        <v>145</v>
      </c>
      <c r="E101" s="152"/>
      <c r="F101" s="152"/>
      <c r="G101" s="152"/>
      <c r="H101" s="152"/>
      <c r="I101" s="152"/>
      <c r="J101" s="153">
        <f>J235</f>
        <v>0</v>
      </c>
      <c r="K101" s="150"/>
      <c r="L101" s="154"/>
    </row>
    <row r="102" spans="2:12" s="10" customFormat="1" ht="21.75" customHeight="1">
      <c r="B102" s="149"/>
      <c r="C102" s="150"/>
      <c r="D102" s="151" t="s">
        <v>146</v>
      </c>
      <c r="E102" s="152"/>
      <c r="F102" s="152"/>
      <c r="G102" s="152"/>
      <c r="H102" s="152"/>
      <c r="I102" s="152"/>
      <c r="J102" s="153">
        <f>J248</f>
        <v>0</v>
      </c>
      <c r="K102" s="150"/>
      <c r="L102" s="154"/>
    </row>
    <row r="103" spans="2:12" s="10" customFormat="1" ht="14.85" customHeight="1">
      <c r="B103" s="149"/>
      <c r="C103" s="150"/>
      <c r="D103" s="151" t="s">
        <v>147</v>
      </c>
      <c r="E103" s="152"/>
      <c r="F103" s="152"/>
      <c r="G103" s="152"/>
      <c r="H103" s="152"/>
      <c r="I103" s="152"/>
      <c r="J103" s="153">
        <f>J254</f>
        <v>0</v>
      </c>
      <c r="K103" s="150"/>
      <c r="L103" s="154"/>
    </row>
    <row r="104" spans="2:12" s="10" customFormat="1" ht="21.75" customHeight="1">
      <c r="B104" s="149"/>
      <c r="C104" s="150"/>
      <c r="D104" s="151" t="s">
        <v>148</v>
      </c>
      <c r="E104" s="152"/>
      <c r="F104" s="152"/>
      <c r="G104" s="152"/>
      <c r="H104" s="152"/>
      <c r="I104" s="152"/>
      <c r="J104" s="153">
        <f>J271</f>
        <v>0</v>
      </c>
      <c r="K104" s="150"/>
      <c r="L104" s="154"/>
    </row>
    <row r="105" spans="2:12" s="10" customFormat="1" ht="21.75" customHeight="1">
      <c r="B105" s="149"/>
      <c r="C105" s="150"/>
      <c r="D105" s="151" t="s">
        <v>149</v>
      </c>
      <c r="E105" s="152"/>
      <c r="F105" s="152"/>
      <c r="G105" s="152"/>
      <c r="H105" s="152"/>
      <c r="I105" s="152"/>
      <c r="J105" s="153">
        <f>J285</f>
        <v>0</v>
      </c>
      <c r="K105" s="150"/>
      <c r="L105" s="154"/>
    </row>
    <row r="106" spans="2:12" s="10" customFormat="1" ht="14.85" customHeight="1">
      <c r="B106" s="149"/>
      <c r="C106" s="150"/>
      <c r="D106" s="151" t="s">
        <v>150</v>
      </c>
      <c r="E106" s="152"/>
      <c r="F106" s="152"/>
      <c r="G106" s="152"/>
      <c r="H106" s="152"/>
      <c r="I106" s="152"/>
      <c r="J106" s="153">
        <f>J290</f>
        <v>0</v>
      </c>
      <c r="K106" s="150"/>
      <c r="L106" s="154"/>
    </row>
    <row r="107" spans="2:12" s="10" customFormat="1" ht="14.85" customHeight="1">
      <c r="B107" s="149"/>
      <c r="C107" s="150"/>
      <c r="D107" s="151" t="s">
        <v>151</v>
      </c>
      <c r="E107" s="152"/>
      <c r="F107" s="152"/>
      <c r="G107" s="152"/>
      <c r="H107" s="152"/>
      <c r="I107" s="152"/>
      <c r="J107" s="153">
        <f>J311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152</v>
      </c>
      <c r="E108" s="152"/>
      <c r="F108" s="152"/>
      <c r="G108" s="152"/>
      <c r="H108" s="152"/>
      <c r="I108" s="152"/>
      <c r="J108" s="153">
        <f>J314</f>
        <v>0</v>
      </c>
      <c r="K108" s="150"/>
      <c r="L108" s="154"/>
    </row>
    <row r="109" spans="2:12" s="10" customFormat="1" ht="14.85" customHeight="1">
      <c r="B109" s="149"/>
      <c r="C109" s="150"/>
      <c r="D109" s="151" t="s">
        <v>153</v>
      </c>
      <c r="E109" s="152"/>
      <c r="F109" s="152"/>
      <c r="G109" s="152"/>
      <c r="H109" s="152"/>
      <c r="I109" s="152"/>
      <c r="J109" s="153">
        <f>J315</f>
        <v>0</v>
      </c>
      <c r="K109" s="150"/>
      <c r="L109" s="154"/>
    </row>
    <row r="110" spans="2:12" s="10" customFormat="1" ht="14.85" customHeight="1">
      <c r="B110" s="149"/>
      <c r="C110" s="150"/>
      <c r="D110" s="151" t="s">
        <v>154</v>
      </c>
      <c r="E110" s="152"/>
      <c r="F110" s="152"/>
      <c r="G110" s="152"/>
      <c r="H110" s="152"/>
      <c r="I110" s="152"/>
      <c r="J110" s="153">
        <f>J344</f>
        <v>0</v>
      </c>
      <c r="K110" s="150"/>
      <c r="L110" s="154"/>
    </row>
    <row r="111" spans="2:12" s="10" customFormat="1" ht="14.85" customHeight="1">
      <c r="B111" s="149"/>
      <c r="C111" s="150"/>
      <c r="D111" s="151" t="s">
        <v>155</v>
      </c>
      <c r="E111" s="152"/>
      <c r="F111" s="152"/>
      <c r="G111" s="152"/>
      <c r="H111" s="152"/>
      <c r="I111" s="152"/>
      <c r="J111" s="153">
        <f>J373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156</v>
      </c>
      <c r="E112" s="152"/>
      <c r="F112" s="152"/>
      <c r="G112" s="152"/>
      <c r="H112" s="152"/>
      <c r="I112" s="152"/>
      <c r="J112" s="153">
        <f>J406</f>
        <v>0</v>
      </c>
      <c r="K112" s="150"/>
      <c r="L112" s="154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157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279" t="str">
        <f>E7</f>
        <v>Založení zeleně v okolí 5 BD na ul. Na Kopcích a Kremláčkova v Třebíči</v>
      </c>
      <c r="F122" s="306"/>
      <c r="G122" s="306"/>
      <c r="H122" s="30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20</v>
      </c>
      <c r="D124" s="36"/>
      <c r="E124" s="36"/>
      <c r="F124" s="27" t="str">
        <f>F10</f>
        <v>k.ú. Třebíč</v>
      </c>
      <c r="G124" s="36"/>
      <c r="H124" s="36"/>
      <c r="I124" s="29" t="s">
        <v>22</v>
      </c>
      <c r="J124" s="66" t="str">
        <f>IF(J10="","",J10)</f>
        <v>25. 1. 2021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24</v>
      </c>
      <c r="D126" s="36"/>
      <c r="E126" s="36"/>
      <c r="F126" s="27" t="str">
        <f>E13</f>
        <v>Město Třebíč, Karlovo nám.104/55, 674 01 Třebíč</v>
      </c>
      <c r="G126" s="36"/>
      <c r="H126" s="36"/>
      <c r="I126" s="29" t="s">
        <v>30</v>
      </c>
      <c r="J126" s="32" t="str">
        <f>E19</f>
        <v>Atregia, s.r.o., Šebrov 215, 679 22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28</v>
      </c>
      <c r="D127" s="36"/>
      <c r="E127" s="36"/>
      <c r="F127" s="27" t="str">
        <f>IF(E16="","",E16)</f>
        <v>Vyplň údaj</v>
      </c>
      <c r="G127" s="36"/>
      <c r="H127" s="36"/>
      <c r="I127" s="29" t="s">
        <v>33</v>
      </c>
      <c r="J127" s="32" t="str">
        <f>E22</f>
        <v>Ing. Lenka Požárová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>
      <c r="A129" s="155"/>
      <c r="B129" s="156"/>
      <c r="C129" s="157" t="s">
        <v>158</v>
      </c>
      <c r="D129" s="158" t="s">
        <v>61</v>
      </c>
      <c r="E129" s="158" t="s">
        <v>57</v>
      </c>
      <c r="F129" s="158" t="s">
        <v>58</v>
      </c>
      <c r="G129" s="158" t="s">
        <v>159</v>
      </c>
      <c r="H129" s="158" t="s">
        <v>160</v>
      </c>
      <c r="I129" s="158" t="s">
        <v>161</v>
      </c>
      <c r="J129" s="158" t="s">
        <v>136</v>
      </c>
      <c r="K129" s="159" t="s">
        <v>162</v>
      </c>
      <c r="L129" s="160"/>
      <c r="M129" s="75" t="s">
        <v>1</v>
      </c>
      <c r="N129" s="76" t="s">
        <v>40</v>
      </c>
      <c r="O129" s="76" t="s">
        <v>163</v>
      </c>
      <c r="P129" s="76" t="s">
        <v>164</v>
      </c>
      <c r="Q129" s="76" t="s">
        <v>165</v>
      </c>
      <c r="R129" s="76" t="s">
        <v>166</v>
      </c>
      <c r="S129" s="76" t="s">
        <v>167</v>
      </c>
      <c r="T129" s="77" t="s">
        <v>168</v>
      </c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</row>
    <row r="130" spans="1:65" s="2" customFormat="1" ht="22.9" customHeight="1">
      <c r="A130" s="34"/>
      <c r="B130" s="35"/>
      <c r="C130" s="82" t="s">
        <v>169</v>
      </c>
      <c r="D130" s="36"/>
      <c r="E130" s="36"/>
      <c r="F130" s="36"/>
      <c r="G130" s="36"/>
      <c r="H130" s="36"/>
      <c r="I130" s="36"/>
      <c r="J130" s="161">
        <f>BK130</f>
        <v>0</v>
      </c>
      <c r="K130" s="36"/>
      <c r="L130" s="39"/>
      <c r="M130" s="78"/>
      <c r="N130" s="162"/>
      <c r="O130" s="79"/>
      <c r="P130" s="163">
        <f>P131</f>
        <v>0</v>
      </c>
      <c r="Q130" s="79"/>
      <c r="R130" s="163">
        <f>R131</f>
        <v>9.414692999999998</v>
      </c>
      <c r="S130" s="79"/>
      <c r="T130" s="164">
        <f>T131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75</v>
      </c>
      <c r="AU130" s="17" t="s">
        <v>138</v>
      </c>
      <c r="BK130" s="165">
        <f>BK131</f>
        <v>0</v>
      </c>
    </row>
    <row r="131" spans="1:65" s="12" customFormat="1" ht="25.9" customHeight="1">
      <c r="B131" s="166"/>
      <c r="C131" s="167"/>
      <c r="D131" s="168" t="s">
        <v>75</v>
      </c>
      <c r="E131" s="169" t="s">
        <v>170</v>
      </c>
      <c r="F131" s="169" t="s">
        <v>171</v>
      </c>
      <c r="G131" s="167"/>
      <c r="H131" s="167"/>
      <c r="I131" s="170"/>
      <c r="J131" s="171">
        <f>BK131</f>
        <v>0</v>
      </c>
      <c r="K131" s="167"/>
      <c r="L131" s="172"/>
      <c r="M131" s="173"/>
      <c r="N131" s="174"/>
      <c r="O131" s="174"/>
      <c r="P131" s="175">
        <f>P132+P161+P314+P406</f>
        <v>0</v>
      </c>
      <c r="Q131" s="174"/>
      <c r="R131" s="175">
        <f>R132+R161+R314+R406</f>
        <v>9.414692999999998</v>
      </c>
      <c r="S131" s="174"/>
      <c r="T131" s="176">
        <f>T132+T161+T314+T406</f>
        <v>0</v>
      </c>
      <c r="AR131" s="177" t="s">
        <v>172</v>
      </c>
      <c r="AT131" s="178" t="s">
        <v>75</v>
      </c>
      <c r="AU131" s="178" t="s">
        <v>76</v>
      </c>
      <c r="AY131" s="177" t="s">
        <v>173</v>
      </c>
      <c r="BK131" s="179">
        <f>BK132+BK161+BK314+BK406</f>
        <v>0</v>
      </c>
    </row>
    <row r="132" spans="1:65" s="12" customFormat="1" ht="22.9" customHeight="1">
      <c r="B132" s="166"/>
      <c r="C132" s="167"/>
      <c r="D132" s="168" t="s">
        <v>75</v>
      </c>
      <c r="E132" s="180" t="s">
        <v>174</v>
      </c>
      <c r="F132" s="180" t="s">
        <v>175</v>
      </c>
      <c r="G132" s="167"/>
      <c r="H132" s="167"/>
      <c r="I132" s="170"/>
      <c r="J132" s="181">
        <f>BK132</f>
        <v>0</v>
      </c>
      <c r="K132" s="167"/>
      <c r="L132" s="172"/>
      <c r="M132" s="173"/>
      <c r="N132" s="174"/>
      <c r="O132" s="174"/>
      <c r="P132" s="175">
        <f>SUM(P133:P160)</f>
        <v>0</v>
      </c>
      <c r="Q132" s="174"/>
      <c r="R132" s="175">
        <f>SUM(R133:R160)</f>
        <v>0</v>
      </c>
      <c r="S132" s="174"/>
      <c r="T132" s="176">
        <f>SUM(T133:T160)</f>
        <v>0</v>
      </c>
      <c r="AR132" s="177" t="s">
        <v>172</v>
      </c>
      <c r="AT132" s="178" t="s">
        <v>75</v>
      </c>
      <c r="AU132" s="178" t="s">
        <v>81</v>
      </c>
      <c r="AY132" s="177" t="s">
        <v>173</v>
      </c>
      <c r="BK132" s="179">
        <f>SUM(BK133:BK160)</f>
        <v>0</v>
      </c>
    </row>
    <row r="133" spans="1:65" s="2" customFormat="1" ht="21.75" customHeight="1">
      <c r="A133" s="34"/>
      <c r="B133" s="35"/>
      <c r="C133" s="182" t="s">
        <v>81</v>
      </c>
      <c r="D133" s="182" t="s">
        <v>176</v>
      </c>
      <c r="E133" s="183" t="s">
        <v>177</v>
      </c>
      <c r="F133" s="184" t="s">
        <v>178</v>
      </c>
      <c r="G133" s="185" t="s">
        <v>97</v>
      </c>
      <c r="H133" s="186">
        <v>10</v>
      </c>
      <c r="I133" s="187"/>
      <c r="J133" s="188">
        <f>ROUND(I133*H133,2)</f>
        <v>0</v>
      </c>
      <c r="K133" s="184" t="s">
        <v>179</v>
      </c>
      <c r="L133" s="39"/>
      <c r="M133" s="189" t="s">
        <v>1</v>
      </c>
      <c r="N133" s="190" t="s">
        <v>41</v>
      </c>
      <c r="O133" s="71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3" t="s">
        <v>180</v>
      </c>
      <c r="AT133" s="193" t="s">
        <v>176</v>
      </c>
      <c r="AU133" s="193" t="s">
        <v>87</v>
      </c>
      <c r="AY133" s="17" t="s">
        <v>173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7" t="s">
        <v>81</v>
      </c>
      <c r="BK133" s="194">
        <f>ROUND(I133*H133,2)</f>
        <v>0</v>
      </c>
      <c r="BL133" s="17" t="s">
        <v>180</v>
      </c>
      <c r="BM133" s="193" t="s">
        <v>181</v>
      </c>
    </row>
    <row r="134" spans="1:65" s="13" customFormat="1" ht="11.25">
      <c r="B134" s="195"/>
      <c r="C134" s="196"/>
      <c r="D134" s="197" t="s">
        <v>182</v>
      </c>
      <c r="E134" s="198" t="s">
        <v>1</v>
      </c>
      <c r="F134" s="199" t="s">
        <v>183</v>
      </c>
      <c r="G134" s="196"/>
      <c r="H134" s="200">
        <v>10</v>
      </c>
      <c r="I134" s="201"/>
      <c r="J134" s="196"/>
      <c r="K134" s="196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182</v>
      </c>
      <c r="AU134" s="206" t="s">
        <v>87</v>
      </c>
      <c r="AV134" s="13" t="s">
        <v>87</v>
      </c>
      <c r="AW134" s="13" t="s">
        <v>32</v>
      </c>
      <c r="AX134" s="13" t="s">
        <v>81</v>
      </c>
      <c r="AY134" s="206" t="s">
        <v>173</v>
      </c>
    </row>
    <row r="135" spans="1:65" s="2" customFormat="1" ht="16.5" customHeight="1">
      <c r="A135" s="34"/>
      <c r="B135" s="35"/>
      <c r="C135" s="182" t="s">
        <v>87</v>
      </c>
      <c r="D135" s="182" t="s">
        <v>176</v>
      </c>
      <c r="E135" s="183" t="s">
        <v>184</v>
      </c>
      <c r="F135" s="184" t="s">
        <v>185</v>
      </c>
      <c r="G135" s="185" t="s">
        <v>186</v>
      </c>
      <c r="H135" s="186">
        <v>7</v>
      </c>
      <c r="I135" s="187"/>
      <c r="J135" s="188">
        <f>ROUND(I135*H135,2)</f>
        <v>0</v>
      </c>
      <c r="K135" s="184" t="s">
        <v>179</v>
      </c>
      <c r="L135" s="39"/>
      <c r="M135" s="189" t="s">
        <v>1</v>
      </c>
      <c r="N135" s="190" t="s">
        <v>41</v>
      </c>
      <c r="O135" s="71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3" t="s">
        <v>172</v>
      </c>
      <c r="AT135" s="193" t="s">
        <v>176</v>
      </c>
      <c r="AU135" s="193" t="s">
        <v>87</v>
      </c>
      <c r="AY135" s="17" t="s">
        <v>173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7" t="s">
        <v>81</v>
      </c>
      <c r="BK135" s="194">
        <f>ROUND(I135*H135,2)</f>
        <v>0</v>
      </c>
      <c r="BL135" s="17" t="s">
        <v>172</v>
      </c>
      <c r="BM135" s="193" t="s">
        <v>187</v>
      </c>
    </row>
    <row r="136" spans="1:65" s="13" customFormat="1" ht="11.25">
      <c r="B136" s="195"/>
      <c r="C136" s="196"/>
      <c r="D136" s="197" t="s">
        <v>182</v>
      </c>
      <c r="E136" s="198" t="s">
        <v>1</v>
      </c>
      <c r="F136" s="199" t="s">
        <v>188</v>
      </c>
      <c r="G136" s="196"/>
      <c r="H136" s="200">
        <v>2</v>
      </c>
      <c r="I136" s="201"/>
      <c r="J136" s="196"/>
      <c r="K136" s="196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182</v>
      </c>
      <c r="AU136" s="206" t="s">
        <v>87</v>
      </c>
      <c r="AV136" s="13" t="s">
        <v>87</v>
      </c>
      <c r="AW136" s="13" t="s">
        <v>32</v>
      </c>
      <c r="AX136" s="13" t="s">
        <v>76</v>
      </c>
      <c r="AY136" s="206" t="s">
        <v>173</v>
      </c>
    </row>
    <row r="137" spans="1:65" s="13" customFormat="1" ht="11.25">
      <c r="B137" s="195"/>
      <c r="C137" s="196"/>
      <c r="D137" s="197" t="s">
        <v>182</v>
      </c>
      <c r="E137" s="198" t="s">
        <v>1</v>
      </c>
      <c r="F137" s="199" t="s">
        <v>189</v>
      </c>
      <c r="G137" s="196"/>
      <c r="H137" s="200">
        <v>5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182</v>
      </c>
      <c r="AU137" s="206" t="s">
        <v>87</v>
      </c>
      <c r="AV137" s="13" t="s">
        <v>87</v>
      </c>
      <c r="AW137" s="13" t="s">
        <v>32</v>
      </c>
      <c r="AX137" s="13" t="s">
        <v>76</v>
      </c>
      <c r="AY137" s="206" t="s">
        <v>173</v>
      </c>
    </row>
    <row r="138" spans="1:65" s="14" customFormat="1" ht="11.25">
      <c r="B138" s="207"/>
      <c r="C138" s="208"/>
      <c r="D138" s="197" t="s">
        <v>182</v>
      </c>
      <c r="E138" s="209" t="s">
        <v>1</v>
      </c>
      <c r="F138" s="210" t="s">
        <v>190</v>
      </c>
      <c r="G138" s="208"/>
      <c r="H138" s="211">
        <v>7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182</v>
      </c>
      <c r="AU138" s="217" t="s">
        <v>87</v>
      </c>
      <c r="AV138" s="14" t="s">
        <v>172</v>
      </c>
      <c r="AW138" s="14" t="s">
        <v>32</v>
      </c>
      <c r="AX138" s="14" t="s">
        <v>81</v>
      </c>
      <c r="AY138" s="217" t="s">
        <v>173</v>
      </c>
    </row>
    <row r="139" spans="1:65" s="2" customFormat="1" ht="16.5" customHeight="1">
      <c r="A139" s="34"/>
      <c r="B139" s="35"/>
      <c r="C139" s="182" t="s">
        <v>109</v>
      </c>
      <c r="D139" s="182" t="s">
        <v>176</v>
      </c>
      <c r="E139" s="183" t="s">
        <v>191</v>
      </c>
      <c r="F139" s="184" t="s">
        <v>192</v>
      </c>
      <c r="G139" s="185" t="s">
        <v>186</v>
      </c>
      <c r="H139" s="186">
        <v>5</v>
      </c>
      <c r="I139" s="187"/>
      <c r="J139" s="188">
        <f>ROUND(I139*H139,2)</f>
        <v>0</v>
      </c>
      <c r="K139" s="184" t="s">
        <v>179</v>
      </c>
      <c r="L139" s="39"/>
      <c r="M139" s="189" t="s">
        <v>1</v>
      </c>
      <c r="N139" s="190" t="s">
        <v>41</v>
      </c>
      <c r="O139" s="71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3" t="s">
        <v>172</v>
      </c>
      <c r="AT139" s="193" t="s">
        <v>176</v>
      </c>
      <c r="AU139" s="193" t="s">
        <v>87</v>
      </c>
      <c r="AY139" s="17" t="s">
        <v>173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7" t="s">
        <v>81</v>
      </c>
      <c r="BK139" s="194">
        <f>ROUND(I139*H139,2)</f>
        <v>0</v>
      </c>
      <c r="BL139" s="17" t="s">
        <v>172</v>
      </c>
      <c r="BM139" s="193" t="s">
        <v>193</v>
      </c>
    </row>
    <row r="140" spans="1:65" s="13" customFormat="1" ht="11.25">
      <c r="B140" s="195"/>
      <c r="C140" s="196"/>
      <c r="D140" s="197" t="s">
        <v>182</v>
      </c>
      <c r="E140" s="198" t="s">
        <v>1</v>
      </c>
      <c r="F140" s="199" t="s">
        <v>194</v>
      </c>
      <c r="G140" s="196"/>
      <c r="H140" s="200">
        <v>5</v>
      </c>
      <c r="I140" s="201"/>
      <c r="J140" s="196"/>
      <c r="K140" s="196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182</v>
      </c>
      <c r="AU140" s="206" t="s">
        <v>87</v>
      </c>
      <c r="AV140" s="13" t="s">
        <v>87</v>
      </c>
      <c r="AW140" s="13" t="s">
        <v>32</v>
      </c>
      <c r="AX140" s="13" t="s">
        <v>81</v>
      </c>
      <c r="AY140" s="206" t="s">
        <v>173</v>
      </c>
    </row>
    <row r="141" spans="1:65" s="2" customFormat="1" ht="16.5" customHeight="1">
      <c r="A141" s="34"/>
      <c r="B141" s="35"/>
      <c r="C141" s="182" t="s">
        <v>172</v>
      </c>
      <c r="D141" s="182" t="s">
        <v>176</v>
      </c>
      <c r="E141" s="183" t="s">
        <v>195</v>
      </c>
      <c r="F141" s="184" t="s">
        <v>196</v>
      </c>
      <c r="G141" s="185" t="s">
        <v>186</v>
      </c>
      <c r="H141" s="186">
        <v>7</v>
      </c>
      <c r="I141" s="187"/>
      <c r="J141" s="188">
        <f>ROUND(I141*H141,2)</f>
        <v>0</v>
      </c>
      <c r="K141" s="184" t="s">
        <v>179</v>
      </c>
      <c r="L141" s="39"/>
      <c r="M141" s="189" t="s">
        <v>1</v>
      </c>
      <c r="N141" s="190" t="s">
        <v>41</v>
      </c>
      <c r="O141" s="71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3" t="s">
        <v>172</v>
      </c>
      <c r="AT141" s="193" t="s">
        <v>176</v>
      </c>
      <c r="AU141" s="193" t="s">
        <v>87</v>
      </c>
      <c r="AY141" s="17" t="s">
        <v>173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7" t="s">
        <v>81</v>
      </c>
      <c r="BK141" s="194">
        <f>ROUND(I141*H141,2)</f>
        <v>0</v>
      </c>
      <c r="BL141" s="17" t="s">
        <v>172</v>
      </c>
      <c r="BM141" s="193" t="s">
        <v>197</v>
      </c>
    </row>
    <row r="142" spans="1:65" s="13" customFormat="1" ht="11.25">
      <c r="B142" s="195"/>
      <c r="C142" s="196"/>
      <c r="D142" s="197" t="s">
        <v>182</v>
      </c>
      <c r="E142" s="198" t="s">
        <v>1</v>
      </c>
      <c r="F142" s="199" t="s">
        <v>198</v>
      </c>
      <c r="G142" s="196"/>
      <c r="H142" s="200">
        <v>7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182</v>
      </c>
      <c r="AU142" s="206" t="s">
        <v>87</v>
      </c>
      <c r="AV142" s="13" t="s">
        <v>87</v>
      </c>
      <c r="AW142" s="13" t="s">
        <v>32</v>
      </c>
      <c r="AX142" s="13" t="s">
        <v>81</v>
      </c>
      <c r="AY142" s="206" t="s">
        <v>173</v>
      </c>
    </row>
    <row r="143" spans="1:65" s="2" customFormat="1" ht="16.5" customHeight="1">
      <c r="A143" s="34"/>
      <c r="B143" s="35"/>
      <c r="C143" s="182" t="s">
        <v>199</v>
      </c>
      <c r="D143" s="182" t="s">
        <v>176</v>
      </c>
      <c r="E143" s="183" t="s">
        <v>200</v>
      </c>
      <c r="F143" s="184" t="s">
        <v>201</v>
      </c>
      <c r="G143" s="185" t="s">
        <v>186</v>
      </c>
      <c r="H143" s="186">
        <v>5</v>
      </c>
      <c r="I143" s="187"/>
      <c r="J143" s="188">
        <f>ROUND(I143*H143,2)</f>
        <v>0</v>
      </c>
      <c r="K143" s="184" t="s">
        <v>179</v>
      </c>
      <c r="L143" s="39"/>
      <c r="M143" s="189" t="s">
        <v>1</v>
      </c>
      <c r="N143" s="190" t="s">
        <v>41</v>
      </c>
      <c r="O143" s="71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3" t="s">
        <v>172</v>
      </c>
      <c r="AT143" s="193" t="s">
        <v>176</v>
      </c>
      <c r="AU143" s="193" t="s">
        <v>87</v>
      </c>
      <c r="AY143" s="17" t="s">
        <v>173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7" t="s">
        <v>81</v>
      </c>
      <c r="BK143" s="194">
        <f>ROUND(I143*H143,2)</f>
        <v>0</v>
      </c>
      <c r="BL143" s="17" t="s">
        <v>172</v>
      </c>
      <c r="BM143" s="193" t="s">
        <v>202</v>
      </c>
    </row>
    <row r="144" spans="1:65" s="13" customFormat="1" ht="11.25">
      <c r="B144" s="195"/>
      <c r="C144" s="196"/>
      <c r="D144" s="197" t="s">
        <v>182</v>
      </c>
      <c r="E144" s="198" t="s">
        <v>1</v>
      </c>
      <c r="F144" s="199" t="s">
        <v>203</v>
      </c>
      <c r="G144" s="196"/>
      <c r="H144" s="200">
        <v>5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182</v>
      </c>
      <c r="AU144" s="206" t="s">
        <v>87</v>
      </c>
      <c r="AV144" s="13" t="s">
        <v>87</v>
      </c>
      <c r="AW144" s="13" t="s">
        <v>32</v>
      </c>
      <c r="AX144" s="13" t="s">
        <v>81</v>
      </c>
      <c r="AY144" s="206" t="s">
        <v>173</v>
      </c>
    </row>
    <row r="145" spans="1:65" s="2" customFormat="1" ht="16.5" customHeight="1">
      <c r="A145" s="34"/>
      <c r="B145" s="35"/>
      <c r="C145" s="218" t="s">
        <v>204</v>
      </c>
      <c r="D145" s="218" t="s">
        <v>205</v>
      </c>
      <c r="E145" s="219" t="s">
        <v>206</v>
      </c>
      <c r="F145" s="220" t="s">
        <v>207</v>
      </c>
      <c r="G145" s="221" t="s">
        <v>208</v>
      </c>
      <c r="H145" s="222">
        <v>1</v>
      </c>
      <c r="I145" s="223"/>
      <c r="J145" s="224">
        <f>ROUND(I145*H145,2)</f>
        <v>0</v>
      </c>
      <c r="K145" s="220" t="s">
        <v>209</v>
      </c>
      <c r="L145" s="225"/>
      <c r="M145" s="226" t="s">
        <v>1</v>
      </c>
      <c r="N145" s="227" t="s">
        <v>41</v>
      </c>
      <c r="O145" s="71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3" t="s">
        <v>87</v>
      </c>
      <c r="AT145" s="193" t="s">
        <v>205</v>
      </c>
      <c r="AU145" s="193" t="s">
        <v>87</v>
      </c>
      <c r="AY145" s="17" t="s">
        <v>173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81</v>
      </c>
      <c r="BK145" s="194">
        <f>ROUND(I145*H145,2)</f>
        <v>0</v>
      </c>
      <c r="BL145" s="17" t="s">
        <v>81</v>
      </c>
      <c r="BM145" s="193" t="s">
        <v>210</v>
      </c>
    </row>
    <row r="146" spans="1:65" s="13" customFormat="1" ht="11.25">
      <c r="B146" s="195"/>
      <c r="C146" s="196"/>
      <c r="D146" s="197" t="s">
        <v>182</v>
      </c>
      <c r="E146" s="198" t="s">
        <v>83</v>
      </c>
      <c r="F146" s="199" t="s">
        <v>211</v>
      </c>
      <c r="G146" s="196"/>
      <c r="H146" s="200">
        <v>0.5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182</v>
      </c>
      <c r="AU146" s="206" t="s">
        <v>87</v>
      </c>
      <c r="AV146" s="13" t="s">
        <v>87</v>
      </c>
      <c r="AW146" s="13" t="s">
        <v>32</v>
      </c>
      <c r="AX146" s="13" t="s">
        <v>76</v>
      </c>
      <c r="AY146" s="206" t="s">
        <v>173</v>
      </c>
    </row>
    <row r="147" spans="1:65" s="13" customFormat="1" ht="11.25">
      <c r="B147" s="195"/>
      <c r="C147" s="196"/>
      <c r="D147" s="197" t="s">
        <v>182</v>
      </c>
      <c r="E147" s="198" t="s">
        <v>1</v>
      </c>
      <c r="F147" s="199" t="s">
        <v>212</v>
      </c>
      <c r="G147" s="196"/>
      <c r="H147" s="200">
        <v>1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182</v>
      </c>
      <c r="AU147" s="206" t="s">
        <v>87</v>
      </c>
      <c r="AV147" s="13" t="s">
        <v>87</v>
      </c>
      <c r="AW147" s="13" t="s">
        <v>32</v>
      </c>
      <c r="AX147" s="13" t="s">
        <v>81</v>
      </c>
      <c r="AY147" s="206" t="s">
        <v>173</v>
      </c>
    </row>
    <row r="148" spans="1:65" s="2" customFormat="1" ht="16.5" customHeight="1">
      <c r="A148" s="34"/>
      <c r="B148" s="35"/>
      <c r="C148" s="182" t="s">
        <v>213</v>
      </c>
      <c r="D148" s="182" t="s">
        <v>176</v>
      </c>
      <c r="E148" s="183" t="s">
        <v>214</v>
      </c>
      <c r="F148" s="184" t="s">
        <v>215</v>
      </c>
      <c r="G148" s="185" t="s">
        <v>186</v>
      </c>
      <c r="H148" s="186">
        <v>11</v>
      </c>
      <c r="I148" s="187"/>
      <c r="J148" s="188">
        <f>ROUND(I148*H148,2)</f>
        <v>0</v>
      </c>
      <c r="K148" s="184" t="s">
        <v>179</v>
      </c>
      <c r="L148" s="39"/>
      <c r="M148" s="189" t="s">
        <v>1</v>
      </c>
      <c r="N148" s="190" t="s">
        <v>41</v>
      </c>
      <c r="O148" s="71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3" t="s">
        <v>172</v>
      </c>
      <c r="AT148" s="193" t="s">
        <v>176</v>
      </c>
      <c r="AU148" s="193" t="s">
        <v>87</v>
      </c>
      <c r="AY148" s="17" t="s">
        <v>173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7" t="s">
        <v>81</v>
      </c>
      <c r="BK148" s="194">
        <f>ROUND(I148*H148,2)</f>
        <v>0</v>
      </c>
      <c r="BL148" s="17" t="s">
        <v>172</v>
      </c>
      <c r="BM148" s="193" t="s">
        <v>216</v>
      </c>
    </row>
    <row r="149" spans="1:65" s="13" customFormat="1" ht="11.25">
      <c r="B149" s="195"/>
      <c r="C149" s="196"/>
      <c r="D149" s="197" t="s">
        <v>182</v>
      </c>
      <c r="E149" s="198" t="s">
        <v>1</v>
      </c>
      <c r="F149" s="199" t="s">
        <v>217</v>
      </c>
      <c r="G149" s="196"/>
      <c r="H149" s="200">
        <v>11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182</v>
      </c>
      <c r="AU149" s="206" t="s">
        <v>87</v>
      </c>
      <c r="AV149" s="13" t="s">
        <v>87</v>
      </c>
      <c r="AW149" s="13" t="s">
        <v>32</v>
      </c>
      <c r="AX149" s="13" t="s">
        <v>81</v>
      </c>
      <c r="AY149" s="206" t="s">
        <v>173</v>
      </c>
    </row>
    <row r="150" spans="1:65" s="2" customFormat="1" ht="16.5" customHeight="1">
      <c r="A150" s="34"/>
      <c r="B150" s="35"/>
      <c r="C150" s="182" t="s">
        <v>218</v>
      </c>
      <c r="D150" s="182" t="s">
        <v>176</v>
      </c>
      <c r="E150" s="183" t="s">
        <v>219</v>
      </c>
      <c r="F150" s="184" t="s">
        <v>220</v>
      </c>
      <c r="G150" s="185" t="s">
        <v>186</v>
      </c>
      <c r="H150" s="186">
        <v>1</v>
      </c>
      <c r="I150" s="187"/>
      <c r="J150" s="188">
        <f>ROUND(I150*H150,2)</f>
        <v>0</v>
      </c>
      <c r="K150" s="184" t="s">
        <v>179</v>
      </c>
      <c r="L150" s="39"/>
      <c r="M150" s="189" t="s">
        <v>1</v>
      </c>
      <c r="N150" s="190" t="s">
        <v>41</v>
      </c>
      <c r="O150" s="71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3" t="s">
        <v>172</v>
      </c>
      <c r="AT150" s="193" t="s">
        <v>176</v>
      </c>
      <c r="AU150" s="193" t="s">
        <v>87</v>
      </c>
      <c r="AY150" s="17" t="s">
        <v>173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81</v>
      </c>
      <c r="BK150" s="194">
        <f>ROUND(I150*H150,2)</f>
        <v>0</v>
      </c>
      <c r="BL150" s="17" t="s">
        <v>172</v>
      </c>
      <c r="BM150" s="193" t="s">
        <v>221</v>
      </c>
    </row>
    <row r="151" spans="1:65" s="13" customFormat="1" ht="11.25">
      <c r="B151" s="195"/>
      <c r="C151" s="196"/>
      <c r="D151" s="197" t="s">
        <v>182</v>
      </c>
      <c r="E151" s="198" t="s">
        <v>1</v>
      </c>
      <c r="F151" s="199" t="s">
        <v>222</v>
      </c>
      <c r="G151" s="196"/>
      <c r="H151" s="200">
        <v>1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182</v>
      </c>
      <c r="AU151" s="206" t="s">
        <v>87</v>
      </c>
      <c r="AV151" s="13" t="s">
        <v>87</v>
      </c>
      <c r="AW151" s="13" t="s">
        <v>32</v>
      </c>
      <c r="AX151" s="13" t="s">
        <v>81</v>
      </c>
      <c r="AY151" s="206" t="s">
        <v>173</v>
      </c>
    </row>
    <row r="152" spans="1:65" s="2" customFormat="1" ht="21.75" customHeight="1">
      <c r="A152" s="34"/>
      <c r="B152" s="35"/>
      <c r="C152" s="182" t="s">
        <v>223</v>
      </c>
      <c r="D152" s="182" t="s">
        <v>176</v>
      </c>
      <c r="E152" s="183" t="s">
        <v>224</v>
      </c>
      <c r="F152" s="184" t="s">
        <v>225</v>
      </c>
      <c r="G152" s="185" t="s">
        <v>97</v>
      </c>
      <c r="H152" s="186">
        <v>318</v>
      </c>
      <c r="I152" s="187"/>
      <c r="J152" s="188">
        <f>ROUND(I152*H152,2)</f>
        <v>0</v>
      </c>
      <c r="K152" s="184" t="s">
        <v>209</v>
      </c>
      <c r="L152" s="39"/>
      <c r="M152" s="189" t="s">
        <v>1</v>
      </c>
      <c r="N152" s="190" t="s">
        <v>41</v>
      </c>
      <c r="O152" s="71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3" t="s">
        <v>172</v>
      </c>
      <c r="AT152" s="193" t="s">
        <v>176</v>
      </c>
      <c r="AU152" s="193" t="s">
        <v>87</v>
      </c>
      <c r="AY152" s="17" t="s">
        <v>173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7" t="s">
        <v>81</v>
      </c>
      <c r="BK152" s="194">
        <f>ROUND(I152*H152,2)</f>
        <v>0</v>
      </c>
      <c r="BL152" s="17" t="s">
        <v>172</v>
      </c>
      <c r="BM152" s="193" t="s">
        <v>226</v>
      </c>
    </row>
    <row r="153" spans="1:65" s="13" customFormat="1" ht="11.25">
      <c r="B153" s="195"/>
      <c r="C153" s="196"/>
      <c r="D153" s="197" t="s">
        <v>182</v>
      </c>
      <c r="E153" s="198" t="s">
        <v>1</v>
      </c>
      <c r="F153" s="199" t="s">
        <v>227</v>
      </c>
      <c r="G153" s="196"/>
      <c r="H153" s="200">
        <v>318</v>
      </c>
      <c r="I153" s="201"/>
      <c r="J153" s="196"/>
      <c r="K153" s="196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182</v>
      </c>
      <c r="AU153" s="206" t="s">
        <v>87</v>
      </c>
      <c r="AV153" s="13" t="s">
        <v>87</v>
      </c>
      <c r="AW153" s="13" t="s">
        <v>32</v>
      </c>
      <c r="AX153" s="13" t="s">
        <v>81</v>
      </c>
      <c r="AY153" s="206" t="s">
        <v>173</v>
      </c>
    </row>
    <row r="154" spans="1:65" s="2" customFormat="1" ht="16.5" customHeight="1">
      <c r="A154" s="34"/>
      <c r="B154" s="35"/>
      <c r="C154" s="182" t="s">
        <v>228</v>
      </c>
      <c r="D154" s="182" t="s">
        <v>176</v>
      </c>
      <c r="E154" s="183" t="s">
        <v>229</v>
      </c>
      <c r="F154" s="184" t="s">
        <v>230</v>
      </c>
      <c r="G154" s="185" t="s">
        <v>186</v>
      </c>
      <c r="H154" s="186">
        <v>12</v>
      </c>
      <c r="I154" s="187"/>
      <c r="J154" s="188">
        <f>ROUND(I154*H154,2)</f>
        <v>0</v>
      </c>
      <c r="K154" s="184" t="s">
        <v>179</v>
      </c>
      <c r="L154" s="39"/>
      <c r="M154" s="189" t="s">
        <v>1</v>
      </c>
      <c r="N154" s="190" t="s">
        <v>41</v>
      </c>
      <c r="O154" s="71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3" t="s">
        <v>172</v>
      </c>
      <c r="AT154" s="193" t="s">
        <v>176</v>
      </c>
      <c r="AU154" s="193" t="s">
        <v>87</v>
      </c>
      <c r="AY154" s="17" t="s">
        <v>173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7" t="s">
        <v>81</v>
      </c>
      <c r="BK154" s="194">
        <f>ROUND(I154*H154,2)</f>
        <v>0</v>
      </c>
      <c r="BL154" s="17" t="s">
        <v>172</v>
      </c>
      <c r="BM154" s="193" t="s">
        <v>231</v>
      </c>
    </row>
    <row r="155" spans="1:65" s="2" customFormat="1" ht="16.5" customHeight="1">
      <c r="A155" s="34"/>
      <c r="B155" s="35"/>
      <c r="C155" s="182" t="s">
        <v>217</v>
      </c>
      <c r="D155" s="182" t="s">
        <v>176</v>
      </c>
      <c r="E155" s="183" t="s">
        <v>232</v>
      </c>
      <c r="F155" s="184" t="s">
        <v>233</v>
      </c>
      <c r="G155" s="185" t="s">
        <v>186</v>
      </c>
      <c r="H155" s="186">
        <v>3</v>
      </c>
      <c r="I155" s="187"/>
      <c r="J155" s="188">
        <f>ROUND(I155*H155,2)</f>
        <v>0</v>
      </c>
      <c r="K155" s="184" t="s">
        <v>179</v>
      </c>
      <c r="L155" s="39"/>
      <c r="M155" s="189" t="s">
        <v>1</v>
      </c>
      <c r="N155" s="190" t="s">
        <v>41</v>
      </c>
      <c r="O155" s="71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3" t="s">
        <v>172</v>
      </c>
      <c r="AT155" s="193" t="s">
        <v>176</v>
      </c>
      <c r="AU155" s="193" t="s">
        <v>87</v>
      </c>
      <c r="AY155" s="17" t="s">
        <v>173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7" t="s">
        <v>81</v>
      </c>
      <c r="BK155" s="194">
        <f>ROUND(I155*H155,2)</f>
        <v>0</v>
      </c>
      <c r="BL155" s="17" t="s">
        <v>172</v>
      </c>
      <c r="BM155" s="193" t="s">
        <v>234</v>
      </c>
    </row>
    <row r="156" spans="1:65" s="2" customFormat="1" ht="16.5" customHeight="1">
      <c r="A156" s="34"/>
      <c r="B156" s="35"/>
      <c r="C156" s="182" t="s">
        <v>235</v>
      </c>
      <c r="D156" s="182" t="s">
        <v>176</v>
      </c>
      <c r="E156" s="183" t="s">
        <v>236</v>
      </c>
      <c r="F156" s="184" t="s">
        <v>237</v>
      </c>
      <c r="G156" s="185" t="s">
        <v>97</v>
      </c>
      <c r="H156" s="186">
        <v>318</v>
      </c>
      <c r="I156" s="187"/>
      <c r="J156" s="188">
        <f>ROUND(I156*H156,2)</f>
        <v>0</v>
      </c>
      <c r="K156" s="184" t="s">
        <v>179</v>
      </c>
      <c r="L156" s="39"/>
      <c r="M156" s="189" t="s">
        <v>1</v>
      </c>
      <c r="N156" s="190" t="s">
        <v>41</v>
      </c>
      <c r="O156" s="71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3" t="s">
        <v>172</v>
      </c>
      <c r="AT156" s="193" t="s">
        <v>176</v>
      </c>
      <c r="AU156" s="193" t="s">
        <v>87</v>
      </c>
      <c r="AY156" s="17" t="s">
        <v>173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7" t="s">
        <v>81</v>
      </c>
      <c r="BK156" s="194">
        <f>ROUND(I156*H156,2)</f>
        <v>0</v>
      </c>
      <c r="BL156" s="17" t="s">
        <v>172</v>
      </c>
      <c r="BM156" s="193" t="s">
        <v>238</v>
      </c>
    </row>
    <row r="157" spans="1:65" s="2" customFormat="1" ht="16.5" customHeight="1">
      <c r="A157" s="34"/>
      <c r="B157" s="35"/>
      <c r="C157" s="182" t="s">
        <v>239</v>
      </c>
      <c r="D157" s="182" t="s">
        <v>176</v>
      </c>
      <c r="E157" s="183" t="s">
        <v>240</v>
      </c>
      <c r="F157" s="184" t="s">
        <v>241</v>
      </c>
      <c r="G157" s="185" t="s">
        <v>85</v>
      </c>
      <c r="H157" s="186">
        <v>10.5</v>
      </c>
      <c r="I157" s="187"/>
      <c r="J157" s="188">
        <f>ROUND(I157*H157,2)</f>
        <v>0</v>
      </c>
      <c r="K157" s="184" t="s">
        <v>209</v>
      </c>
      <c r="L157" s="39"/>
      <c r="M157" s="189" t="s">
        <v>1</v>
      </c>
      <c r="N157" s="190" t="s">
        <v>41</v>
      </c>
      <c r="O157" s="71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3" t="s">
        <v>172</v>
      </c>
      <c r="AT157" s="193" t="s">
        <v>176</v>
      </c>
      <c r="AU157" s="193" t="s">
        <v>87</v>
      </c>
      <c r="AY157" s="17" t="s">
        <v>173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7" t="s">
        <v>81</v>
      </c>
      <c r="BK157" s="194">
        <f>ROUND(I157*H157,2)</f>
        <v>0</v>
      </c>
      <c r="BL157" s="17" t="s">
        <v>172</v>
      </c>
      <c r="BM157" s="193" t="s">
        <v>242</v>
      </c>
    </row>
    <row r="158" spans="1:65" s="13" customFormat="1" ht="11.25">
      <c r="B158" s="195"/>
      <c r="C158" s="196"/>
      <c r="D158" s="197" t="s">
        <v>182</v>
      </c>
      <c r="E158" s="198" t="s">
        <v>88</v>
      </c>
      <c r="F158" s="199" t="s">
        <v>243</v>
      </c>
      <c r="G158" s="196"/>
      <c r="H158" s="200">
        <v>10.5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182</v>
      </c>
      <c r="AU158" s="206" t="s">
        <v>87</v>
      </c>
      <c r="AV158" s="13" t="s">
        <v>87</v>
      </c>
      <c r="AW158" s="13" t="s">
        <v>32</v>
      </c>
      <c r="AX158" s="13" t="s">
        <v>81</v>
      </c>
      <c r="AY158" s="206" t="s">
        <v>173</v>
      </c>
    </row>
    <row r="159" spans="1:65" s="2" customFormat="1" ht="16.5" customHeight="1">
      <c r="A159" s="34"/>
      <c r="B159" s="35"/>
      <c r="C159" s="182" t="s">
        <v>244</v>
      </c>
      <c r="D159" s="182" t="s">
        <v>176</v>
      </c>
      <c r="E159" s="183" t="s">
        <v>245</v>
      </c>
      <c r="F159" s="184" t="s">
        <v>246</v>
      </c>
      <c r="G159" s="185" t="s">
        <v>208</v>
      </c>
      <c r="H159" s="186">
        <v>5.7750000000000004</v>
      </c>
      <c r="I159" s="187"/>
      <c r="J159" s="188">
        <f>ROUND(I159*H159,2)</f>
        <v>0</v>
      </c>
      <c r="K159" s="184" t="s">
        <v>179</v>
      </c>
      <c r="L159" s="39"/>
      <c r="M159" s="189" t="s">
        <v>1</v>
      </c>
      <c r="N159" s="190" t="s">
        <v>41</v>
      </c>
      <c r="O159" s="71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3" t="s">
        <v>172</v>
      </c>
      <c r="AT159" s="193" t="s">
        <v>176</v>
      </c>
      <c r="AU159" s="193" t="s">
        <v>87</v>
      </c>
      <c r="AY159" s="17" t="s">
        <v>173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7" t="s">
        <v>81</v>
      </c>
      <c r="BK159" s="194">
        <f>ROUND(I159*H159,2)</f>
        <v>0</v>
      </c>
      <c r="BL159" s="17" t="s">
        <v>172</v>
      </c>
      <c r="BM159" s="193" t="s">
        <v>247</v>
      </c>
    </row>
    <row r="160" spans="1:65" s="13" customFormat="1" ht="11.25">
      <c r="B160" s="195"/>
      <c r="C160" s="196"/>
      <c r="D160" s="197" t="s">
        <v>182</v>
      </c>
      <c r="E160" s="198" t="s">
        <v>1</v>
      </c>
      <c r="F160" s="199" t="s">
        <v>248</v>
      </c>
      <c r="G160" s="196"/>
      <c r="H160" s="200">
        <v>5.7750000000000004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182</v>
      </c>
      <c r="AU160" s="206" t="s">
        <v>87</v>
      </c>
      <c r="AV160" s="13" t="s">
        <v>87</v>
      </c>
      <c r="AW160" s="13" t="s">
        <v>32</v>
      </c>
      <c r="AX160" s="13" t="s">
        <v>81</v>
      </c>
      <c r="AY160" s="206" t="s">
        <v>173</v>
      </c>
    </row>
    <row r="161" spans="1:65" s="12" customFormat="1" ht="22.9" customHeight="1">
      <c r="B161" s="166"/>
      <c r="C161" s="167"/>
      <c r="D161" s="168" t="s">
        <v>75</v>
      </c>
      <c r="E161" s="180" t="s">
        <v>249</v>
      </c>
      <c r="F161" s="180" t="s">
        <v>250</v>
      </c>
      <c r="G161" s="167"/>
      <c r="H161" s="167"/>
      <c r="I161" s="170"/>
      <c r="J161" s="181">
        <f>BK161</f>
        <v>0</v>
      </c>
      <c r="K161" s="167"/>
      <c r="L161" s="172"/>
      <c r="M161" s="173"/>
      <c r="N161" s="174"/>
      <c r="O161" s="174"/>
      <c r="P161" s="175">
        <f>P162+P181+P254+P290+P311</f>
        <v>0</v>
      </c>
      <c r="Q161" s="174"/>
      <c r="R161" s="175">
        <f>R162+R181+R254+R290+R311</f>
        <v>9.414692999999998</v>
      </c>
      <c r="S161" s="174"/>
      <c r="T161" s="176">
        <f>T162+T181+T254+T290+T311</f>
        <v>0</v>
      </c>
      <c r="AR161" s="177" t="s">
        <v>172</v>
      </c>
      <c r="AT161" s="178" t="s">
        <v>75</v>
      </c>
      <c r="AU161" s="178" t="s">
        <v>81</v>
      </c>
      <c r="AY161" s="177" t="s">
        <v>173</v>
      </c>
      <c r="BK161" s="179">
        <f>BK162+BK181+BK254+BK290+BK311</f>
        <v>0</v>
      </c>
    </row>
    <row r="162" spans="1:65" s="12" customFormat="1" ht="20.85" customHeight="1">
      <c r="B162" s="166"/>
      <c r="C162" s="167"/>
      <c r="D162" s="168" t="s">
        <v>75</v>
      </c>
      <c r="E162" s="180" t="s">
        <v>251</v>
      </c>
      <c r="F162" s="180" t="s">
        <v>252</v>
      </c>
      <c r="G162" s="167"/>
      <c r="H162" s="167"/>
      <c r="I162" s="170"/>
      <c r="J162" s="181">
        <f>BK162</f>
        <v>0</v>
      </c>
      <c r="K162" s="167"/>
      <c r="L162" s="172"/>
      <c r="M162" s="173"/>
      <c r="N162" s="174"/>
      <c r="O162" s="174"/>
      <c r="P162" s="175">
        <f>SUM(P163:P180)</f>
        <v>0</v>
      </c>
      <c r="Q162" s="174"/>
      <c r="R162" s="175">
        <f>SUM(R163:R180)</f>
        <v>1.2799999999999999E-4</v>
      </c>
      <c r="S162" s="174"/>
      <c r="T162" s="176">
        <f>SUM(T163:T180)</f>
        <v>0</v>
      </c>
      <c r="AR162" s="177" t="s">
        <v>172</v>
      </c>
      <c r="AT162" s="178" t="s">
        <v>75</v>
      </c>
      <c r="AU162" s="178" t="s">
        <v>87</v>
      </c>
      <c r="AY162" s="177" t="s">
        <v>173</v>
      </c>
      <c r="BK162" s="179">
        <f>SUM(BK163:BK180)</f>
        <v>0</v>
      </c>
    </row>
    <row r="163" spans="1:65" s="2" customFormat="1" ht="16.5" customHeight="1">
      <c r="A163" s="34"/>
      <c r="B163" s="35"/>
      <c r="C163" s="182" t="s">
        <v>8</v>
      </c>
      <c r="D163" s="182" t="s">
        <v>176</v>
      </c>
      <c r="E163" s="183" t="s">
        <v>253</v>
      </c>
      <c r="F163" s="184" t="s">
        <v>254</v>
      </c>
      <c r="G163" s="185" t="s">
        <v>97</v>
      </c>
      <c r="H163" s="186">
        <v>128</v>
      </c>
      <c r="I163" s="187"/>
      <c r="J163" s="188">
        <f>ROUND(I163*H163,2)</f>
        <v>0</v>
      </c>
      <c r="K163" s="184" t="s">
        <v>179</v>
      </c>
      <c r="L163" s="39"/>
      <c r="M163" s="189" t="s">
        <v>1</v>
      </c>
      <c r="N163" s="190" t="s">
        <v>41</v>
      </c>
      <c r="O163" s="71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3" t="s">
        <v>172</v>
      </c>
      <c r="AT163" s="193" t="s">
        <v>176</v>
      </c>
      <c r="AU163" s="193" t="s">
        <v>109</v>
      </c>
      <c r="AY163" s="17" t="s">
        <v>173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81</v>
      </c>
      <c r="BK163" s="194">
        <f>ROUND(I163*H163,2)</f>
        <v>0</v>
      </c>
      <c r="BL163" s="17" t="s">
        <v>172</v>
      </c>
      <c r="BM163" s="193" t="s">
        <v>255</v>
      </c>
    </row>
    <row r="164" spans="1:65" s="13" customFormat="1" ht="11.25">
      <c r="B164" s="195"/>
      <c r="C164" s="196"/>
      <c r="D164" s="197" t="s">
        <v>182</v>
      </c>
      <c r="E164" s="198" t="s">
        <v>92</v>
      </c>
      <c r="F164" s="199" t="s">
        <v>256</v>
      </c>
      <c r="G164" s="196"/>
      <c r="H164" s="200">
        <v>128</v>
      </c>
      <c r="I164" s="201"/>
      <c r="J164" s="196"/>
      <c r="K164" s="196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182</v>
      </c>
      <c r="AU164" s="206" t="s">
        <v>109</v>
      </c>
      <c r="AV164" s="13" t="s">
        <v>87</v>
      </c>
      <c r="AW164" s="13" t="s">
        <v>32</v>
      </c>
      <c r="AX164" s="13" t="s">
        <v>81</v>
      </c>
      <c r="AY164" s="206" t="s">
        <v>173</v>
      </c>
    </row>
    <row r="165" spans="1:65" s="2" customFormat="1" ht="16.5" customHeight="1">
      <c r="A165" s="34"/>
      <c r="B165" s="35"/>
      <c r="C165" s="182" t="s">
        <v>257</v>
      </c>
      <c r="D165" s="182" t="s">
        <v>176</v>
      </c>
      <c r="E165" s="183" t="s">
        <v>258</v>
      </c>
      <c r="F165" s="184" t="s">
        <v>259</v>
      </c>
      <c r="G165" s="185" t="s">
        <v>97</v>
      </c>
      <c r="H165" s="186">
        <v>128</v>
      </c>
      <c r="I165" s="187"/>
      <c r="J165" s="188">
        <f>ROUND(I165*H165,2)</f>
        <v>0</v>
      </c>
      <c r="K165" s="184" t="s">
        <v>179</v>
      </c>
      <c r="L165" s="39"/>
      <c r="M165" s="189" t="s">
        <v>1</v>
      </c>
      <c r="N165" s="190" t="s">
        <v>41</v>
      </c>
      <c r="O165" s="7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3" t="s">
        <v>172</v>
      </c>
      <c r="AT165" s="193" t="s">
        <v>176</v>
      </c>
      <c r="AU165" s="193" t="s">
        <v>109</v>
      </c>
      <c r="AY165" s="17" t="s">
        <v>173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81</v>
      </c>
      <c r="BK165" s="194">
        <f>ROUND(I165*H165,2)</f>
        <v>0</v>
      </c>
      <c r="BL165" s="17" t="s">
        <v>172</v>
      </c>
      <c r="BM165" s="193" t="s">
        <v>260</v>
      </c>
    </row>
    <row r="166" spans="1:65" s="13" customFormat="1" ht="11.25">
      <c r="B166" s="195"/>
      <c r="C166" s="196"/>
      <c r="D166" s="197" t="s">
        <v>182</v>
      </c>
      <c r="E166" s="198" t="s">
        <v>1</v>
      </c>
      <c r="F166" s="199" t="s">
        <v>256</v>
      </c>
      <c r="G166" s="196"/>
      <c r="H166" s="200">
        <v>128</v>
      </c>
      <c r="I166" s="201"/>
      <c r="J166" s="196"/>
      <c r="K166" s="196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182</v>
      </c>
      <c r="AU166" s="206" t="s">
        <v>109</v>
      </c>
      <c r="AV166" s="13" t="s">
        <v>87</v>
      </c>
      <c r="AW166" s="13" t="s">
        <v>32</v>
      </c>
      <c r="AX166" s="13" t="s">
        <v>81</v>
      </c>
      <c r="AY166" s="206" t="s">
        <v>173</v>
      </c>
    </row>
    <row r="167" spans="1:65" s="2" customFormat="1" ht="16.5" customHeight="1">
      <c r="A167" s="34"/>
      <c r="B167" s="35"/>
      <c r="C167" s="182" t="s">
        <v>261</v>
      </c>
      <c r="D167" s="182" t="s">
        <v>176</v>
      </c>
      <c r="E167" s="183" t="s">
        <v>245</v>
      </c>
      <c r="F167" s="184" t="s">
        <v>246</v>
      </c>
      <c r="G167" s="185" t="s">
        <v>208</v>
      </c>
      <c r="H167" s="186">
        <v>7.04</v>
      </c>
      <c r="I167" s="187"/>
      <c r="J167" s="188">
        <f>ROUND(I167*H167,2)</f>
        <v>0</v>
      </c>
      <c r="K167" s="184" t="s">
        <v>179</v>
      </c>
      <c r="L167" s="39"/>
      <c r="M167" s="189" t="s">
        <v>1</v>
      </c>
      <c r="N167" s="190" t="s">
        <v>41</v>
      </c>
      <c r="O167" s="71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3" t="s">
        <v>172</v>
      </c>
      <c r="AT167" s="193" t="s">
        <v>176</v>
      </c>
      <c r="AU167" s="193" t="s">
        <v>109</v>
      </c>
      <c r="AY167" s="17" t="s">
        <v>173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7" t="s">
        <v>81</v>
      </c>
      <c r="BK167" s="194">
        <f>ROUND(I167*H167,2)</f>
        <v>0</v>
      </c>
      <c r="BL167" s="17" t="s">
        <v>172</v>
      </c>
      <c r="BM167" s="193" t="s">
        <v>262</v>
      </c>
    </row>
    <row r="168" spans="1:65" s="13" customFormat="1" ht="11.25">
      <c r="B168" s="195"/>
      <c r="C168" s="196"/>
      <c r="D168" s="197" t="s">
        <v>182</v>
      </c>
      <c r="E168" s="198" t="s">
        <v>1</v>
      </c>
      <c r="F168" s="199" t="s">
        <v>263</v>
      </c>
      <c r="G168" s="196"/>
      <c r="H168" s="200">
        <v>7.04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182</v>
      </c>
      <c r="AU168" s="206" t="s">
        <v>109</v>
      </c>
      <c r="AV168" s="13" t="s">
        <v>87</v>
      </c>
      <c r="AW168" s="13" t="s">
        <v>32</v>
      </c>
      <c r="AX168" s="13" t="s">
        <v>81</v>
      </c>
      <c r="AY168" s="206" t="s">
        <v>173</v>
      </c>
    </row>
    <row r="169" spans="1:65" s="2" customFormat="1" ht="21.75" customHeight="1">
      <c r="A169" s="34"/>
      <c r="B169" s="35"/>
      <c r="C169" s="182" t="s">
        <v>264</v>
      </c>
      <c r="D169" s="182" t="s">
        <v>176</v>
      </c>
      <c r="E169" s="183" t="s">
        <v>265</v>
      </c>
      <c r="F169" s="184" t="s">
        <v>266</v>
      </c>
      <c r="G169" s="185" t="s">
        <v>97</v>
      </c>
      <c r="H169" s="186">
        <v>256</v>
      </c>
      <c r="I169" s="187"/>
      <c r="J169" s="188">
        <f>ROUND(I169*H169,2)</f>
        <v>0</v>
      </c>
      <c r="K169" s="184" t="s">
        <v>179</v>
      </c>
      <c r="L169" s="39"/>
      <c r="M169" s="189" t="s">
        <v>1</v>
      </c>
      <c r="N169" s="190" t="s">
        <v>41</v>
      </c>
      <c r="O169" s="71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3" t="s">
        <v>172</v>
      </c>
      <c r="AT169" s="193" t="s">
        <v>176</v>
      </c>
      <c r="AU169" s="193" t="s">
        <v>109</v>
      </c>
      <c r="AY169" s="17" t="s">
        <v>173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7" t="s">
        <v>81</v>
      </c>
      <c r="BK169" s="194">
        <f>ROUND(I169*H169,2)</f>
        <v>0</v>
      </c>
      <c r="BL169" s="17" t="s">
        <v>172</v>
      </c>
      <c r="BM169" s="193" t="s">
        <v>267</v>
      </c>
    </row>
    <row r="170" spans="1:65" s="13" customFormat="1" ht="11.25">
      <c r="B170" s="195"/>
      <c r="C170" s="196"/>
      <c r="D170" s="197" t="s">
        <v>182</v>
      </c>
      <c r="E170" s="198" t="s">
        <v>1</v>
      </c>
      <c r="F170" s="199" t="s">
        <v>268</v>
      </c>
      <c r="G170" s="196"/>
      <c r="H170" s="200">
        <v>256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182</v>
      </c>
      <c r="AU170" s="206" t="s">
        <v>109</v>
      </c>
      <c r="AV170" s="13" t="s">
        <v>87</v>
      </c>
      <c r="AW170" s="13" t="s">
        <v>32</v>
      </c>
      <c r="AX170" s="13" t="s">
        <v>81</v>
      </c>
      <c r="AY170" s="206" t="s">
        <v>173</v>
      </c>
    </row>
    <row r="171" spans="1:65" s="2" customFormat="1" ht="16.5" customHeight="1">
      <c r="A171" s="34"/>
      <c r="B171" s="35"/>
      <c r="C171" s="218" t="s">
        <v>112</v>
      </c>
      <c r="D171" s="218" t="s">
        <v>205</v>
      </c>
      <c r="E171" s="219" t="s">
        <v>269</v>
      </c>
      <c r="F171" s="220" t="s">
        <v>270</v>
      </c>
      <c r="G171" s="221" t="s">
        <v>271</v>
      </c>
      <c r="H171" s="222">
        <v>0.128</v>
      </c>
      <c r="I171" s="223"/>
      <c r="J171" s="224">
        <f>ROUND(I171*H171,2)</f>
        <v>0</v>
      </c>
      <c r="K171" s="220" t="s">
        <v>179</v>
      </c>
      <c r="L171" s="225"/>
      <c r="M171" s="226" t="s">
        <v>1</v>
      </c>
      <c r="N171" s="227" t="s">
        <v>41</v>
      </c>
      <c r="O171" s="71"/>
      <c r="P171" s="191">
        <f>O171*H171</f>
        <v>0</v>
      </c>
      <c r="Q171" s="191">
        <v>1E-3</v>
      </c>
      <c r="R171" s="191">
        <f>Q171*H171</f>
        <v>1.2799999999999999E-4</v>
      </c>
      <c r="S171" s="191">
        <v>0</v>
      </c>
      <c r="T171" s="19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3" t="s">
        <v>218</v>
      </c>
      <c r="AT171" s="193" t="s">
        <v>205</v>
      </c>
      <c r="AU171" s="193" t="s">
        <v>109</v>
      </c>
      <c r="AY171" s="17" t="s">
        <v>173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7" t="s">
        <v>81</v>
      </c>
      <c r="BK171" s="194">
        <f>ROUND(I171*H171,2)</f>
        <v>0</v>
      </c>
      <c r="BL171" s="17" t="s">
        <v>172</v>
      </c>
      <c r="BM171" s="193" t="s">
        <v>272</v>
      </c>
    </row>
    <row r="172" spans="1:65" s="13" customFormat="1" ht="11.25">
      <c r="B172" s="195"/>
      <c r="C172" s="196"/>
      <c r="D172" s="197" t="s">
        <v>182</v>
      </c>
      <c r="E172" s="196"/>
      <c r="F172" s="199" t="s">
        <v>273</v>
      </c>
      <c r="G172" s="196"/>
      <c r="H172" s="200">
        <v>0.128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182</v>
      </c>
      <c r="AU172" s="206" t="s">
        <v>109</v>
      </c>
      <c r="AV172" s="13" t="s">
        <v>87</v>
      </c>
      <c r="AW172" s="13" t="s">
        <v>4</v>
      </c>
      <c r="AX172" s="13" t="s">
        <v>81</v>
      </c>
      <c r="AY172" s="206" t="s">
        <v>173</v>
      </c>
    </row>
    <row r="173" spans="1:65" s="2" customFormat="1" ht="16.5" customHeight="1">
      <c r="A173" s="34"/>
      <c r="B173" s="35"/>
      <c r="C173" s="182" t="s">
        <v>274</v>
      </c>
      <c r="D173" s="182" t="s">
        <v>176</v>
      </c>
      <c r="E173" s="183" t="s">
        <v>275</v>
      </c>
      <c r="F173" s="184" t="s">
        <v>276</v>
      </c>
      <c r="G173" s="185" t="s">
        <v>97</v>
      </c>
      <c r="H173" s="186">
        <v>128</v>
      </c>
      <c r="I173" s="187"/>
      <c r="J173" s="188">
        <f>ROUND(I173*H173,2)</f>
        <v>0</v>
      </c>
      <c r="K173" s="184" t="s">
        <v>179</v>
      </c>
      <c r="L173" s="39"/>
      <c r="M173" s="189" t="s">
        <v>1</v>
      </c>
      <c r="N173" s="190" t="s">
        <v>41</v>
      </c>
      <c r="O173" s="71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3" t="s">
        <v>172</v>
      </c>
      <c r="AT173" s="193" t="s">
        <v>176</v>
      </c>
      <c r="AU173" s="193" t="s">
        <v>109</v>
      </c>
      <c r="AY173" s="17" t="s">
        <v>173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7" t="s">
        <v>81</v>
      </c>
      <c r="BK173" s="194">
        <f>ROUND(I173*H173,2)</f>
        <v>0</v>
      </c>
      <c r="BL173" s="17" t="s">
        <v>172</v>
      </c>
      <c r="BM173" s="193" t="s">
        <v>277</v>
      </c>
    </row>
    <row r="174" spans="1:65" s="13" customFormat="1" ht="11.25">
      <c r="B174" s="195"/>
      <c r="C174" s="196"/>
      <c r="D174" s="197" t="s">
        <v>182</v>
      </c>
      <c r="E174" s="198" t="s">
        <v>1</v>
      </c>
      <c r="F174" s="199" t="s">
        <v>256</v>
      </c>
      <c r="G174" s="196"/>
      <c r="H174" s="200">
        <v>128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182</v>
      </c>
      <c r="AU174" s="206" t="s">
        <v>109</v>
      </c>
      <c r="AV174" s="13" t="s">
        <v>87</v>
      </c>
      <c r="AW174" s="13" t="s">
        <v>32</v>
      </c>
      <c r="AX174" s="13" t="s">
        <v>81</v>
      </c>
      <c r="AY174" s="206" t="s">
        <v>173</v>
      </c>
    </row>
    <row r="175" spans="1:65" s="2" customFormat="1" ht="16.5" customHeight="1">
      <c r="A175" s="34"/>
      <c r="B175" s="35"/>
      <c r="C175" s="182" t="s">
        <v>7</v>
      </c>
      <c r="D175" s="182" t="s">
        <v>176</v>
      </c>
      <c r="E175" s="183" t="s">
        <v>278</v>
      </c>
      <c r="F175" s="184" t="s">
        <v>279</v>
      </c>
      <c r="G175" s="185" t="s">
        <v>97</v>
      </c>
      <c r="H175" s="186">
        <v>128</v>
      </c>
      <c r="I175" s="187"/>
      <c r="J175" s="188">
        <f>ROUND(I175*H175,2)</f>
        <v>0</v>
      </c>
      <c r="K175" s="184" t="s">
        <v>179</v>
      </c>
      <c r="L175" s="39"/>
      <c r="M175" s="189" t="s">
        <v>1</v>
      </c>
      <c r="N175" s="190" t="s">
        <v>41</v>
      </c>
      <c r="O175" s="71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3" t="s">
        <v>172</v>
      </c>
      <c r="AT175" s="193" t="s">
        <v>176</v>
      </c>
      <c r="AU175" s="193" t="s">
        <v>109</v>
      </c>
      <c r="AY175" s="17" t="s">
        <v>173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7" t="s">
        <v>81</v>
      </c>
      <c r="BK175" s="194">
        <f>ROUND(I175*H175,2)</f>
        <v>0</v>
      </c>
      <c r="BL175" s="17" t="s">
        <v>172</v>
      </c>
      <c r="BM175" s="193" t="s">
        <v>280</v>
      </c>
    </row>
    <row r="176" spans="1:65" s="13" customFormat="1" ht="11.25">
      <c r="B176" s="195"/>
      <c r="C176" s="196"/>
      <c r="D176" s="197" t="s">
        <v>182</v>
      </c>
      <c r="E176" s="198" t="s">
        <v>1</v>
      </c>
      <c r="F176" s="199" t="s">
        <v>256</v>
      </c>
      <c r="G176" s="196"/>
      <c r="H176" s="200">
        <v>128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182</v>
      </c>
      <c r="AU176" s="206" t="s">
        <v>109</v>
      </c>
      <c r="AV176" s="13" t="s">
        <v>87</v>
      </c>
      <c r="AW176" s="13" t="s">
        <v>32</v>
      </c>
      <c r="AX176" s="13" t="s">
        <v>81</v>
      </c>
      <c r="AY176" s="206" t="s">
        <v>173</v>
      </c>
    </row>
    <row r="177" spans="1:65" s="2" customFormat="1" ht="16.5" customHeight="1">
      <c r="A177" s="34"/>
      <c r="B177" s="35"/>
      <c r="C177" s="182" t="s">
        <v>281</v>
      </c>
      <c r="D177" s="182" t="s">
        <v>176</v>
      </c>
      <c r="E177" s="183" t="s">
        <v>282</v>
      </c>
      <c r="F177" s="184" t="s">
        <v>283</v>
      </c>
      <c r="G177" s="185" t="s">
        <v>97</v>
      </c>
      <c r="H177" s="186">
        <v>128</v>
      </c>
      <c r="I177" s="187"/>
      <c r="J177" s="188">
        <f>ROUND(I177*H177,2)</f>
        <v>0</v>
      </c>
      <c r="K177" s="184" t="s">
        <v>179</v>
      </c>
      <c r="L177" s="39"/>
      <c r="M177" s="189" t="s">
        <v>1</v>
      </c>
      <c r="N177" s="190" t="s">
        <v>41</v>
      </c>
      <c r="O177" s="71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3" t="s">
        <v>172</v>
      </c>
      <c r="AT177" s="193" t="s">
        <v>176</v>
      </c>
      <c r="AU177" s="193" t="s">
        <v>109</v>
      </c>
      <c r="AY177" s="17" t="s">
        <v>173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7" t="s">
        <v>81</v>
      </c>
      <c r="BK177" s="194">
        <f>ROUND(I177*H177,2)</f>
        <v>0</v>
      </c>
      <c r="BL177" s="17" t="s">
        <v>172</v>
      </c>
      <c r="BM177" s="193" t="s">
        <v>284</v>
      </c>
    </row>
    <row r="178" spans="1:65" s="13" customFormat="1" ht="11.25">
      <c r="B178" s="195"/>
      <c r="C178" s="196"/>
      <c r="D178" s="197" t="s">
        <v>182</v>
      </c>
      <c r="E178" s="198" t="s">
        <v>1</v>
      </c>
      <c r="F178" s="199" t="s">
        <v>256</v>
      </c>
      <c r="G178" s="196"/>
      <c r="H178" s="200">
        <v>128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182</v>
      </c>
      <c r="AU178" s="206" t="s">
        <v>109</v>
      </c>
      <c r="AV178" s="13" t="s">
        <v>87</v>
      </c>
      <c r="AW178" s="13" t="s">
        <v>32</v>
      </c>
      <c r="AX178" s="13" t="s">
        <v>81</v>
      </c>
      <c r="AY178" s="206" t="s">
        <v>173</v>
      </c>
    </row>
    <row r="179" spans="1:65" s="2" customFormat="1" ht="16.5" customHeight="1">
      <c r="A179" s="34"/>
      <c r="B179" s="35"/>
      <c r="C179" s="218" t="s">
        <v>285</v>
      </c>
      <c r="D179" s="218" t="s">
        <v>205</v>
      </c>
      <c r="E179" s="219" t="s">
        <v>286</v>
      </c>
      <c r="F179" s="220" t="s">
        <v>207</v>
      </c>
      <c r="G179" s="221" t="s">
        <v>208</v>
      </c>
      <c r="H179" s="222">
        <v>25.6</v>
      </c>
      <c r="I179" s="223"/>
      <c r="J179" s="224">
        <f>ROUND(I179*H179,2)</f>
        <v>0</v>
      </c>
      <c r="K179" s="220" t="s">
        <v>209</v>
      </c>
      <c r="L179" s="225"/>
      <c r="M179" s="226" t="s">
        <v>1</v>
      </c>
      <c r="N179" s="227" t="s">
        <v>41</v>
      </c>
      <c r="O179" s="71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3" t="s">
        <v>218</v>
      </c>
      <c r="AT179" s="193" t="s">
        <v>205</v>
      </c>
      <c r="AU179" s="193" t="s">
        <v>109</v>
      </c>
      <c r="AY179" s="17" t="s">
        <v>173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7" t="s">
        <v>81</v>
      </c>
      <c r="BK179" s="194">
        <f>ROUND(I179*H179,2)</f>
        <v>0</v>
      </c>
      <c r="BL179" s="17" t="s">
        <v>172</v>
      </c>
      <c r="BM179" s="193" t="s">
        <v>287</v>
      </c>
    </row>
    <row r="180" spans="1:65" s="13" customFormat="1" ht="11.25">
      <c r="B180" s="195"/>
      <c r="C180" s="196"/>
      <c r="D180" s="197" t="s">
        <v>182</v>
      </c>
      <c r="E180" s="198" t="s">
        <v>1</v>
      </c>
      <c r="F180" s="199" t="s">
        <v>288</v>
      </c>
      <c r="G180" s="196"/>
      <c r="H180" s="200">
        <v>25.6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182</v>
      </c>
      <c r="AU180" s="206" t="s">
        <v>109</v>
      </c>
      <c r="AV180" s="13" t="s">
        <v>87</v>
      </c>
      <c r="AW180" s="13" t="s">
        <v>32</v>
      </c>
      <c r="AX180" s="13" t="s">
        <v>81</v>
      </c>
      <c r="AY180" s="206" t="s">
        <v>173</v>
      </c>
    </row>
    <row r="181" spans="1:65" s="12" customFormat="1" ht="20.85" customHeight="1">
      <c r="B181" s="166"/>
      <c r="C181" s="167"/>
      <c r="D181" s="168" t="s">
        <v>75</v>
      </c>
      <c r="E181" s="180" t="s">
        <v>289</v>
      </c>
      <c r="F181" s="180" t="s">
        <v>290</v>
      </c>
      <c r="G181" s="167"/>
      <c r="H181" s="167"/>
      <c r="I181" s="170"/>
      <c r="J181" s="181">
        <f>BK181</f>
        <v>0</v>
      </c>
      <c r="K181" s="167"/>
      <c r="L181" s="172"/>
      <c r="M181" s="173"/>
      <c r="N181" s="174"/>
      <c r="O181" s="174"/>
      <c r="P181" s="175">
        <f>P182+SUM(P183:P234)</f>
        <v>0</v>
      </c>
      <c r="Q181" s="174"/>
      <c r="R181" s="175">
        <f>R182+SUM(R183:R234)</f>
        <v>5.9274899999999988</v>
      </c>
      <c r="S181" s="174"/>
      <c r="T181" s="176">
        <f>T182+SUM(T183:T234)</f>
        <v>0</v>
      </c>
      <c r="AR181" s="177" t="s">
        <v>172</v>
      </c>
      <c r="AT181" s="178" t="s">
        <v>75</v>
      </c>
      <c r="AU181" s="178" t="s">
        <v>87</v>
      </c>
      <c r="AY181" s="177" t="s">
        <v>173</v>
      </c>
      <c r="BK181" s="179">
        <f>BK182+SUM(BK183:BK234)</f>
        <v>0</v>
      </c>
    </row>
    <row r="182" spans="1:65" s="2" customFormat="1" ht="21.75" customHeight="1">
      <c r="A182" s="34"/>
      <c r="B182" s="35"/>
      <c r="C182" s="182" t="s">
        <v>291</v>
      </c>
      <c r="D182" s="182" t="s">
        <v>176</v>
      </c>
      <c r="E182" s="183" t="s">
        <v>292</v>
      </c>
      <c r="F182" s="184" t="s">
        <v>293</v>
      </c>
      <c r="G182" s="185" t="s">
        <v>186</v>
      </c>
      <c r="H182" s="186">
        <v>97</v>
      </c>
      <c r="I182" s="187"/>
      <c r="J182" s="188">
        <f>ROUND(I182*H182,2)</f>
        <v>0</v>
      </c>
      <c r="K182" s="184" t="s">
        <v>179</v>
      </c>
      <c r="L182" s="39"/>
      <c r="M182" s="189" t="s">
        <v>1</v>
      </c>
      <c r="N182" s="190" t="s">
        <v>41</v>
      </c>
      <c r="O182" s="71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3" t="s">
        <v>172</v>
      </c>
      <c r="AT182" s="193" t="s">
        <v>176</v>
      </c>
      <c r="AU182" s="193" t="s">
        <v>109</v>
      </c>
      <c r="AY182" s="17" t="s">
        <v>173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7" t="s">
        <v>81</v>
      </c>
      <c r="BK182" s="194">
        <f>ROUND(I182*H182,2)</f>
        <v>0</v>
      </c>
      <c r="BL182" s="17" t="s">
        <v>172</v>
      </c>
      <c r="BM182" s="193" t="s">
        <v>294</v>
      </c>
    </row>
    <row r="183" spans="1:65" s="13" customFormat="1" ht="11.25">
      <c r="B183" s="195"/>
      <c r="C183" s="196"/>
      <c r="D183" s="197" t="s">
        <v>182</v>
      </c>
      <c r="E183" s="198" t="s">
        <v>1</v>
      </c>
      <c r="F183" s="199" t="s">
        <v>105</v>
      </c>
      <c r="G183" s="196"/>
      <c r="H183" s="200">
        <v>97</v>
      </c>
      <c r="I183" s="201"/>
      <c r="J183" s="196"/>
      <c r="K183" s="196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182</v>
      </c>
      <c r="AU183" s="206" t="s">
        <v>109</v>
      </c>
      <c r="AV183" s="13" t="s">
        <v>87</v>
      </c>
      <c r="AW183" s="13" t="s">
        <v>32</v>
      </c>
      <c r="AX183" s="13" t="s">
        <v>81</v>
      </c>
      <c r="AY183" s="206" t="s">
        <v>173</v>
      </c>
    </row>
    <row r="184" spans="1:65" s="2" customFormat="1" ht="21.75" customHeight="1">
      <c r="A184" s="34"/>
      <c r="B184" s="35"/>
      <c r="C184" s="182" t="s">
        <v>295</v>
      </c>
      <c r="D184" s="182" t="s">
        <v>176</v>
      </c>
      <c r="E184" s="183" t="s">
        <v>296</v>
      </c>
      <c r="F184" s="184" t="s">
        <v>297</v>
      </c>
      <c r="G184" s="185" t="s">
        <v>186</v>
      </c>
      <c r="H184" s="186">
        <v>51</v>
      </c>
      <c r="I184" s="187"/>
      <c r="J184" s="188">
        <f>ROUND(I184*H184,2)</f>
        <v>0</v>
      </c>
      <c r="K184" s="184" t="s">
        <v>179</v>
      </c>
      <c r="L184" s="39"/>
      <c r="M184" s="189" t="s">
        <v>1</v>
      </c>
      <c r="N184" s="190" t="s">
        <v>41</v>
      </c>
      <c r="O184" s="7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3" t="s">
        <v>172</v>
      </c>
      <c r="AT184" s="193" t="s">
        <v>176</v>
      </c>
      <c r="AU184" s="193" t="s">
        <v>109</v>
      </c>
      <c r="AY184" s="17" t="s">
        <v>173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7" t="s">
        <v>81</v>
      </c>
      <c r="BK184" s="194">
        <f>ROUND(I184*H184,2)</f>
        <v>0</v>
      </c>
      <c r="BL184" s="17" t="s">
        <v>172</v>
      </c>
      <c r="BM184" s="193" t="s">
        <v>298</v>
      </c>
    </row>
    <row r="185" spans="1:65" s="13" customFormat="1" ht="11.25">
      <c r="B185" s="195"/>
      <c r="C185" s="196"/>
      <c r="D185" s="197" t="s">
        <v>182</v>
      </c>
      <c r="E185" s="198" t="s">
        <v>1</v>
      </c>
      <c r="F185" s="199" t="s">
        <v>122</v>
      </c>
      <c r="G185" s="196"/>
      <c r="H185" s="200">
        <v>51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182</v>
      </c>
      <c r="AU185" s="206" t="s">
        <v>109</v>
      </c>
      <c r="AV185" s="13" t="s">
        <v>87</v>
      </c>
      <c r="AW185" s="13" t="s">
        <v>32</v>
      </c>
      <c r="AX185" s="13" t="s">
        <v>81</v>
      </c>
      <c r="AY185" s="206" t="s">
        <v>173</v>
      </c>
    </row>
    <row r="186" spans="1:65" s="2" customFormat="1" ht="16.5" customHeight="1">
      <c r="A186" s="34"/>
      <c r="B186" s="35"/>
      <c r="C186" s="218" t="s">
        <v>299</v>
      </c>
      <c r="D186" s="218" t="s">
        <v>205</v>
      </c>
      <c r="E186" s="219" t="s">
        <v>206</v>
      </c>
      <c r="F186" s="220" t="s">
        <v>207</v>
      </c>
      <c r="G186" s="221" t="s">
        <v>208</v>
      </c>
      <c r="H186" s="222">
        <v>20.399999999999999</v>
      </c>
      <c r="I186" s="223"/>
      <c r="J186" s="224">
        <f>ROUND(I186*H186,2)</f>
        <v>0</v>
      </c>
      <c r="K186" s="220" t="s">
        <v>209</v>
      </c>
      <c r="L186" s="225"/>
      <c r="M186" s="226" t="s">
        <v>1</v>
      </c>
      <c r="N186" s="227" t="s">
        <v>41</v>
      </c>
      <c r="O186" s="71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3" t="s">
        <v>218</v>
      </c>
      <c r="AT186" s="193" t="s">
        <v>205</v>
      </c>
      <c r="AU186" s="193" t="s">
        <v>109</v>
      </c>
      <c r="AY186" s="17" t="s">
        <v>173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7" t="s">
        <v>81</v>
      </c>
      <c r="BK186" s="194">
        <f>ROUND(I186*H186,2)</f>
        <v>0</v>
      </c>
      <c r="BL186" s="17" t="s">
        <v>172</v>
      </c>
      <c r="BM186" s="193" t="s">
        <v>300</v>
      </c>
    </row>
    <row r="187" spans="1:65" s="13" customFormat="1" ht="11.25">
      <c r="B187" s="195"/>
      <c r="C187" s="196"/>
      <c r="D187" s="197" t="s">
        <v>182</v>
      </c>
      <c r="E187" s="198" t="s">
        <v>1</v>
      </c>
      <c r="F187" s="199" t="s">
        <v>301</v>
      </c>
      <c r="G187" s="196"/>
      <c r="H187" s="200">
        <v>10.199999999999999</v>
      </c>
      <c r="I187" s="201"/>
      <c r="J187" s="196"/>
      <c r="K187" s="196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182</v>
      </c>
      <c r="AU187" s="206" t="s">
        <v>109</v>
      </c>
      <c r="AV187" s="13" t="s">
        <v>87</v>
      </c>
      <c r="AW187" s="13" t="s">
        <v>32</v>
      </c>
      <c r="AX187" s="13" t="s">
        <v>76</v>
      </c>
      <c r="AY187" s="206" t="s">
        <v>173</v>
      </c>
    </row>
    <row r="188" spans="1:65" s="13" customFormat="1" ht="11.25">
      <c r="B188" s="195"/>
      <c r="C188" s="196"/>
      <c r="D188" s="197" t="s">
        <v>182</v>
      </c>
      <c r="E188" s="198" t="s">
        <v>1</v>
      </c>
      <c r="F188" s="199" t="s">
        <v>302</v>
      </c>
      <c r="G188" s="196"/>
      <c r="H188" s="200">
        <v>20.399999999999999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182</v>
      </c>
      <c r="AU188" s="206" t="s">
        <v>109</v>
      </c>
      <c r="AV188" s="13" t="s">
        <v>87</v>
      </c>
      <c r="AW188" s="13" t="s">
        <v>32</v>
      </c>
      <c r="AX188" s="13" t="s">
        <v>81</v>
      </c>
      <c r="AY188" s="206" t="s">
        <v>173</v>
      </c>
    </row>
    <row r="189" spans="1:65" s="2" customFormat="1" ht="21.75" customHeight="1">
      <c r="A189" s="34"/>
      <c r="B189" s="35"/>
      <c r="C189" s="182" t="s">
        <v>303</v>
      </c>
      <c r="D189" s="182" t="s">
        <v>176</v>
      </c>
      <c r="E189" s="183" t="s">
        <v>304</v>
      </c>
      <c r="F189" s="184" t="s">
        <v>305</v>
      </c>
      <c r="G189" s="185" t="s">
        <v>186</v>
      </c>
      <c r="H189" s="186">
        <v>97</v>
      </c>
      <c r="I189" s="187"/>
      <c r="J189" s="188">
        <f>ROUND(I189*H189,2)</f>
        <v>0</v>
      </c>
      <c r="K189" s="184" t="s">
        <v>179</v>
      </c>
      <c r="L189" s="39"/>
      <c r="M189" s="189" t="s">
        <v>1</v>
      </c>
      <c r="N189" s="190" t="s">
        <v>41</v>
      </c>
      <c r="O189" s="71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3" t="s">
        <v>172</v>
      </c>
      <c r="AT189" s="193" t="s">
        <v>176</v>
      </c>
      <c r="AU189" s="193" t="s">
        <v>109</v>
      </c>
      <c r="AY189" s="17" t="s">
        <v>173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7" t="s">
        <v>81</v>
      </c>
      <c r="BK189" s="194">
        <f>ROUND(I189*H189,2)</f>
        <v>0</v>
      </c>
      <c r="BL189" s="17" t="s">
        <v>172</v>
      </c>
      <c r="BM189" s="193" t="s">
        <v>306</v>
      </c>
    </row>
    <row r="190" spans="1:65" s="13" customFormat="1" ht="11.25">
      <c r="B190" s="195"/>
      <c r="C190" s="196"/>
      <c r="D190" s="197" t="s">
        <v>182</v>
      </c>
      <c r="E190" s="198" t="s">
        <v>1</v>
      </c>
      <c r="F190" s="199" t="s">
        <v>105</v>
      </c>
      <c r="G190" s="196"/>
      <c r="H190" s="200">
        <v>97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182</v>
      </c>
      <c r="AU190" s="206" t="s">
        <v>109</v>
      </c>
      <c r="AV190" s="13" t="s">
        <v>87</v>
      </c>
      <c r="AW190" s="13" t="s">
        <v>32</v>
      </c>
      <c r="AX190" s="13" t="s">
        <v>81</v>
      </c>
      <c r="AY190" s="206" t="s">
        <v>173</v>
      </c>
    </row>
    <row r="191" spans="1:65" s="2" customFormat="1" ht="16.5" customHeight="1">
      <c r="A191" s="34"/>
      <c r="B191" s="35"/>
      <c r="C191" s="182" t="s">
        <v>307</v>
      </c>
      <c r="D191" s="182" t="s">
        <v>176</v>
      </c>
      <c r="E191" s="183" t="s">
        <v>308</v>
      </c>
      <c r="F191" s="184" t="s">
        <v>309</v>
      </c>
      <c r="G191" s="185" t="s">
        <v>186</v>
      </c>
      <c r="H191" s="186">
        <v>51</v>
      </c>
      <c r="I191" s="187"/>
      <c r="J191" s="188">
        <f>ROUND(I191*H191,2)</f>
        <v>0</v>
      </c>
      <c r="K191" s="184" t="s">
        <v>179</v>
      </c>
      <c r="L191" s="39"/>
      <c r="M191" s="189" t="s">
        <v>1</v>
      </c>
      <c r="N191" s="190" t="s">
        <v>41</v>
      </c>
      <c r="O191" s="71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3" t="s">
        <v>172</v>
      </c>
      <c r="AT191" s="193" t="s">
        <v>176</v>
      </c>
      <c r="AU191" s="193" t="s">
        <v>109</v>
      </c>
      <c r="AY191" s="17" t="s">
        <v>173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7" t="s">
        <v>81</v>
      </c>
      <c r="BK191" s="194">
        <f>ROUND(I191*H191,2)</f>
        <v>0</v>
      </c>
      <c r="BL191" s="17" t="s">
        <v>172</v>
      </c>
      <c r="BM191" s="193" t="s">
        <v>310</v>
      </c>
    </row>
    <row r="192" spans="1:65" s="13" customFormat="1" ht="11.25">
      <c r="B192" s="195"/>
      <c r="C192" s="196"/>
      <c r="D192" s="197" t="s">
        <v>182</v>
      </c>
      <c r="E192" s="198" t="s">
        <v>1</v>
      </c>
      <c r="F192" s="199" t="s">
        <v>122</v>
      </c>
      <c r="G192" s="196"/>
      <c r="H192" s="200">
        <v>51</v>
      </c>
      <c r="I192" s="201"/>
      <c r="J192" s="196"/>
      <c r="K192" s="196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182</v>
      </c>
      <c r="AU192" s="206" t="s">
        <v>109</v>
      </c>
      <c r="AV192" s="13" t="s">
        <v>87</v>
      </c>
      <c r="AW192" s="13" t="s">
        <v>32</v>
      </c>
      <c r="AX192" s="13" t="s">
        <v>81</v>
      </c>
      <c r="AY192" s="206" t="s">
        <v>173</v>
      </c>
    </row>
    <row r="193" spans="1:65" s="2" customFormat="1" ht="16.5" customHeight="1">
      <c r="A193" s="34"/>
      <c r="B193" s="35"/>
      <c r="C193" s="182" t="s">
        <v>311</v>
      </c>
      <c r="D193" s="182" t="s">
        <v>176</v>
      </c>
      <c r="E193" s="183" t="s">
        <v>312</v>
      </c>
      <c r="F193" s="184" t="s">
        <v>313</v>
      </c>
      <c r="G193" s="185" t="s">
        <v>208</v>
      </c>
      <c r="H193" s="186">
        <v>4.1000000000000002E-2</v>
      </c>
      <c r="I193" s="187"/>
      <c r="J193" s="188">
        <f>ROUND(I193*H193,2)</f>
        <v>0</v>
      </c>
      <c r="K193" s="184" t="s">
        <v>209</v>
      </c>
      <c r="L193" s="39"/>
      <c r="M193" s="189" t="s">
        <v>1</v>
      </c>
      <c r="N193" s="190" t="s">
        <v>41</v>
      </c>
      <c r="O193" s="71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3" t="s">
        <v>172</v>
      </c>
      <c r="AT193" s="193" t="s">
        <v>176</v>
      </c>
      <c r="AU193" s="193" t="s">
        <v>109</v>
      </c>
      <c r="AY193" s="17" t="s">
        <v>173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7" t="s">
        <v>81</v>
      </c>
      <c r="BK193" s="194">
        <f>ROUND(I193*H193,2)</f>
        <v>0</v>
      </c>
      <c r="BL193" s="17" t="s">
        <v>172</v>
      </c>
      <c r="BM193" s="193" t="s">
        <v>314</v>
      </c>
    </row>
    <row r="194" spans="1:65" s="13" customFormat="1" ht="11.25">
      <c r="B194" s="195"/>
      <c r="C194" s="196"/>
      <c r="D194" s="197" t="s">
        <v>182</v>
      </c>
      <c r="E194" s="196"/>
      <c r="F194" s="199" t="s">
        <v>315</v>
      </c>
      <c r="G194" s="196"/>
      <c r="H194" s="200">
        <v>4.1000000000000002E-2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182</v>
      </c>
      <c r="AU194" s="206" t="s">
        <v>109</v>
      </c>
      <c r="AV194" s="13" t="s">
        <v>87</v>
      </c>
      <c r="AW194" s="13" t="s">
        <v>4</v>
      </c>
      <c r="AX194" s="13" t="s">
        <v>81</v>
      </c>
      <c r="AY194" s="206" t="s">
        <v>173</v>
      </c>
    </row>
    <row r="195" spans="1:65" s="2" customFormat="1" ht="16.5" customHeight="1">
      <c r="A195" s="34"/>
      <c r="B195" s="35"/>
      <c r="C195" s="218" t="s">
        <v>316</v>
      </c>
      <c r="D195" s="218" t="s">
        <v>205</v>
      </c>
      <c r="E195" s="219" t="s">
        <v>317</v>
      </c>
      <c r="F195" s="220" t="s">
        <v>318</v>
      </c>
      <c r="G195" s="221" t="s">
        <v>319</v>
      </c>
      <c r="H195" s="222">
        <v>41.34</v>
      </c>
      <c r="I195" s="223"/>
      <c r="J195" s="224">
        <f>ROUND(I195*H195,2)</f>
        <v>0</v>
      </c>
      <c r="K195" s="220" t="s">
        <v>209</v>
      </c>
      <c r="L195" s="225"/>
      <c r="M195" s="226" t="s">
        <v>1</v>
      </c>
      <c r="N195" s="227" t="s">
        <v>41</v>
      </c>
      <c r="O195" s="71"/>
      <c r="P195" s="191">
        <f>O195*H195</f>
        <v>0</v>
      </c>
      <c r="Q195" s="191">
        <v>1E-3</v>
      </c>
      <c r="R195" s="191">
        <f>Q195*H195</f>
        <v>4.1340000000000002E-2</v>
      </c>
      <c r="S195" s="191">
        <v>0</v>
      </c>
      <c r="T195" s="19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3" t="s">
        <v>218</v>
      </c>
      <c r="AT195" s="193" t="s">
        <v>205</v>
      </c>
      <c r="AU195" s="193" t="s">
        <v>109</v>
      </c>
      <c r="AY195" s="17" t="s">
        <v>173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7" t="s">
        <v>81</v>
      </c>
      <c r="BK195" s="194">
        <f>ROUND(I195*H195,2)</f>
        <v>0</v>
      </c>
      <c r="BL195" s="17" t="s">
        <v>172</v>
      </c>
      <c r="BM195" s="193" t="s">
        <v>320</v>
      </c>
    </row>
    <row r="196" spans="1:65" s="13" customFormat="1" ht="11.25">
      <c r="B196" s="195"/>
      <c r="C196" s="196"/>
      <c r="D196" s="197" t="s">
        <v>182</v>
      </c>
      <c r="E196" s="198" t="s">
        <v>1</v>
      </c>
      <c r="F196" s="199" t="s">
        <v>321</v>
      </c>
      <c r="G196" s="196"/>
      <c r="H196" s="200">
        <v>25.5</v>
      </c>
      <c r="I196" s="201"/>
      <c r="J196" s="196"/>
      <c r="K196" s="196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182</v>
      </c>
      <c r="AU196" s="206" t="s">
        <v>109</v>
      </c>
      <c r="AV196" s="13" t="s">
        <v>87</v>
      </c>
      <c r="AW196" s="13" t="s">
        <v>32</v>
      </c>
      <c r="AX196" s="13" t="s">
        <v>76</v>
      </c>
      <c r="AY196" s="206" t="s">
        <v>173</v>
      </c>
    </row>
    <row r="197" spans="1:65" s="13" customFormat="1" ht="11.25">
      <c r="B197" s="195"/>
      <c r="C197" s="196"/>
      <c r="D197" s="197" t="s">
        <v>182</v>
      </c>
      <c r="E197" s="198" t="s">
        <v>1</v>
      </c>
      <c r="F197" s="199" t="s">
        <v>322</v>
      </c>
      <c r="G197" s="196"/>
      <c r="H197" s="200">
        <v>12.04</v>
      </c>
      <c r="I197" s="201"/>
      <c r="J197" s="196"/>
      <c r="K197" s="196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182</v>
      </c>
      <c r="AU197" s="206" t="s">
        <v>109</v>
      </c>
      <c r="AV197" s="13" t="s">
        <v>87</v>
      </c>
      <c r="AW197" s="13" t="s">
        <v>32</v>
      </c>
      <c r="AX197" s="13" t="s">
        <v>76</v>
      </c>
      <c r="AY197" s="206" t="s">
        <v>173</v>
      </c>
    </row>
    <row r="198" spans="1:65" s="13" customFormat="1" ht="11.25">
      <c r="B198" s="195"/>
      <c r="C198" s="196"/>
      <c r="D198" s="197" t="s">
        <v>182</v>
      </c>
      <c r="E198" s="198" t="s">
        <v>1</v>
      </c>
      <c r="F198" s="199" t="s">
        <v>323</v>
      </c>
      <c r="G198" s="196"/>
      <c r="H198" s="200">
        <v>3.8</v>
      </c>
      <c r="I198" s="201"/>
      <c r="J198" s="196"/>
      <c r="K198" s="196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182</v>
      </c>
      <c r="AU198" s="206" t="s">
        <v>109</v>
      </c>
      <c r="AV198" s="13" t="s">
        <v>87</v>
      </c>
      <c r="AW198" s="13" t="s">
        <v>32</v>
      </c>
      <c r="AX198" s="13" t="s">
        <v>76</v>
      </c>
      <c r="AY198" s="206" t="s">
        <v>173</v>
      </c>
    </row>
    <row r="199" spans="1:65" s="14" customFormat="1" ht="11.25">
      <c r="B199" s="207"/>
      <c r="C199" s="208"/>
      <c r="D199" s="197" t="s">
        <v>182</v>
      </c>
      <c r="E199" s="209" t="s">
        <v>1</v>
      </c>
      <c r="F199" s="210" t="s">
        <v>190</v>
      </c>
      <c r="G199" s="208"/>
      <c r="H199" s="211">
        <v>41.34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182</v>
      </c>
      <c r="AU199" s="217" t="s">
        <v>109</v>
      </c>
      <c r="AV199" s="14" t="s">
        <v>172</v>
      </c>
      <c r="AW199" s="14" t="s">
        <v>32</v>
      </c>
      <c r="AX199" s="14" t="s">
        <v>81</v>
      </c>
      <c r="AY199" s="217" t="s">
        <v>173</v>
      </c>
    </row>
    <row r="200" spans="1:65" s="2" customFormat="1" ht="16.5" customHeight="1">
      <c r="A200" s="34"/>
      <c r="B200" s="35"/>
      <c r="C200" s="182" t="s">
        <v>324</v>
      </c>
      <c r="D200" s="182" t="s">
        <v>176</v>
      </c>
      <c r="E200" s="183" t="s">
        <v>325</v>
      </c>
      <c r="F200" s="184" t="s">
        <v>326</v>
      </c>
      <c r="G200" s="185" t="s">
        <v>186</v>
      </c>
      <c r="H200" s="186">
        <v>51</v>
      </c>
      <c r="I200" s="187"/>
      <c r="J200" s="188">
        <f>ROUND(I200*H200,2)</f>
        <v>0</v>
      </c>
      <c r="K200" s="184" t="s">
        <v>179</v>
      </c>
      <c r="L200" s="39"/>
      <c r="M200" s="189" t="s">
        <v>1</v>
      </c>
      <c r="N200" s="190" t="s">
        <v>41</v>
      </c>
      <c r="O200" s="71"/>
      <c r="P200" s="191">
        <f>O200*H200</f>
        <v>0</v>
      </c>
      <c r="Q200" s="191">
        <v>6.0000000000000002E-5</v>
      </c>
      <c r="R200" s="191">
        <f>Q200*H200</f>
        <v>3.0600000000000002E-3</v>
      </c>
      <c r="S200" s="191">
        <v>0</v>
      </c>
      <c r="T200" s="19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3" t="s">
        <v>172</v>
      </c>
      <c r="AT200" s="193" t="s">
        <v>176</v>
      </c>
      <c r="AU200" s="193" t="s">
        <v>109</v>
      </c>
      <c r="AY200" s="17" t="s">
        <v>173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7" t="s">
        <v>81</v>
      </c>
      <c r="BK200" s="194">
        <f>ROUND(I200*H200,2)</f>
        <v>0</v>
      </c>
      <c r="BL200" s="17" t="s">
        <v>172</v>
      </c>
      <c r="BM200" s="193" t="s">
        <v>327</v>
      </c>
    </row>
    <row r="201" spans="1:65" s="13" customFormat="1" ht="11.25">
      <c r="B201" s="195"/>
      <c r="C201" s="196"/>
      <c r="D201" s="197" t="s">
        <v>182</v>
      </c>
      <c r="E201" s="198" t="s">
        <v>1</v>
      </c>
      <c r="F201" s="199" t="s">
        <v>122</v>
      </c>
      <c r="G201" s="196"/>
      <c r="H201" s="200">
        <v>51</v>
      </c>
      <c r="I201" s="201"/>
      <c r="J201" s="196"/>
      <c r="K201" s="196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182</v>
      </c>
      <c r="AU201" s="206" t="s">
        <v>109</v>
      </c>
      <c r="AV201" s="13" t="s">
        <v>87</v>
      </c>
      <c r="AW201" s="13" t="s">
        <v>32</v>
      </c>
      <c r="AX201" s="13" t="s">
        <v>81</v>
      </c>
      <c r="AY201" s="206" t="s">
        <v>173</v>
      </c>
    </row>
    <row r="202" spans="1:65" s="2" customFormat="1" ht="16.5" customHeight="1">
      <c r="A202" s="34"/>
      <c r="B202" s="35"/>
      <c r="C202" s="182" t="s">
        <v>328</v>
      </c>
      <c r="D202" s="182" t="s">
        <v>176</v>
      </c>
      <c r="E202" s="183" t="s">
        <v>329</v>
      </c>
      <c r="F202" s="184" t="s">
        <v>330</v>
      </c>
      <c r="G202" s="185" t="s">
        <v>186</v>
      </c>
      <c r="H202" s="186">
        <v>51</v>
      </c>
      <c r="I202" s="187"/>
      <c r="J202" s="188">
        <f>ROUND(I202*H202,2)</f>
        <v>0</v>
      </c>
      <c r="K202" s="184" t="s">
        <v>209</v>
      </c>
      <c r="L202" s="39"/>
      <c r="M202" s="189" t="s">
        <v>1</v>
      </c>
      <c r="N202" s="190" t="s">
        <v>41</v>
      </c>
      <c r="O202" s="71"/>
      <c r="P202" s="191">
        <f>O202*H202</f>
        <v>0</v>
      </c>
      <c r="Q202" s="191">
        <v>1.0000000000000001E-5</v>
      </c>
      <c r="R202" s="191">
        <f>Q202*H202</f>
        <v>5.1000000000000004E-4</v>
      </c>
      <c r="S202" s="191">
        <v>0</v>
      </c>
      <c r="T202" s="19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3" t="s">
        <v>172</v>
      </c>
      <c r="AT202" s="193" t="s">
        <v>176</v>
      </c>
      <c r="AU202" s="193" t="s">
        <v>109</v>
      </c>
      <c r="AY202" s="17" t="s">
        <v>173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7" t="s">
        <v>81</v>
      </c>
      <c r="BK202" s="194">
        <f>ROUND(I202*H202,2)</f>
        <v>0</v>
      </c>
      <c r="BL202" s="17" t="s">
        <v>172</v>
      </c>
      <c r="BM202" s="193" t="s">
        <v>331</v>
      </c>
    </row>
    <row r="203" spans="1:65" s="13" customFormat="1" ht="11.25">
      <c r="B203" s="195"/>
      <c r="C203" s="196"/>
      <c r="D203" s="197" t="s">
        <v>182</v>
      </c>
      <c r="E203" s="198" t="s">
        <v>1</v>
      </c>
      <c r="F203" s="199" t="s">
        <v>122</v>
      </c>
      <c r="G203" s="196"/>
      <c r="H203" s="200">
        <v>51</v>
      </c>
      <c r="I203" s="201"/>
      <c r="J203" s="196"/>
      <c r="K203" s="196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182</v>
      </c>
      <c r="AU203" s="206" t="s">
        <v>109</v>
      </c>
      <c r="AV203" s="13" t="s">
        <v>87</v>
      </c>
      <c r="AW203" s="13" t="s">
        <v>32</v>
      </c>
      <c r="AX203" s="13" t="s">
        <v>81</v>
      </c>
      <c r="AY203" s="206" t="s">
        <v>173</v>
      </c>
    </row>
    <row r="204" spans="1:65" s="2" customFormat="1" ht="16.5" customHeight="1">
      <c r="A204" s="34"/>
      <c r="B204" s="35"/>
      <c r="C204" s="218" t="s">
        <v>332</v>
      </c>
      <c r="D204" s="218" t="s">
        <v>205</v>
      </c>
      <c r="E204" s="219" t="s">
        <v>333</v>
      </c>
      <c r="F204" s="220" t="s">
        <v>334</v>
      </c>
      <c r="G204" s="221" t="s">
        <v>186</v>
      </c>
      <c r="H204" s="222">
        <v>153</v>
      </c>
      <c r="I204" s="223"/>
      <c r="J204" s="224">
        <f>ROUND(I204*H204,2)</f>
        <v>0</v>
      </c>
      <c r="K204" s="220" t="s">
        <v>209</v>
      </c>
      <c r="L204" s="225"/>
      <c r="M204" s="226" t="s">
        <v>1</v>
      </c>
      <c r="N204" s="227" t="s">
        <v>41</v>
      </c>
      <c r="O204" s="71"/>
      <c r="P204" s="191">
        <f>O204*H204</f>
        <v>0</v>
      </c>
      <c r="Q204" s="191">
        <v>5.9100000000000003E-3</v>
      </c>
      <c r="R204" s="191">
        <f>Q204*H204</f>
        <v>0.90423000000000009</v>
      </c>
      <c r="S204" s="191">
        <v>0</v>
      </c>
      <c r="T204" s="19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3" t="s">
        <v>87</v>
      </c>
      <c r="AT204" s="193" t="s">
        <v>205</v>
      </c>
      <c r="AU204" s="193" t="s">
        <v>109</v>
      </c>
      <c r="AY204" s="17" t="s">
        <v>173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7" t="s">
        <v>81</v>
      </c>
      <c r="BK204" s="194">
        <f>ROUND(I204*H204,2)</f>
        <v>0</v>
      </c>
      <c r="BL204" s="17" t="s">
        <v>81</v>
      </c>
      <c r="BM204" s="193" t="s">
        <v>335</v>
      </c>
    </row>
    <row r="205" spans="1:65" s="13" customFormat="1" ht="11.25">
      <c r="B205" s="195"/>
      <c r="C205" s="196"/>
      <c r="D205" s="197" t="s">
        <v>182</v>
      </c>
      <c r="E205" s="198" t="s">
        <v>1</v>
      </c>
      <c r="F205" s="199" t="s">
        <v>336</v>
      </c>
      <c r="G205" s="196"/>
      <c r="H205" s="200">
        <v>153</v>
      </c>
      <c r="I205" s="201"/>
      <c r="J205" s="196"/>
      <c r="K205" s="196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182</v>
      </c>
      <c r="AU205" s="206" t="s">
        <v>109</v>
      </c>
      <c r="AV205" s="13" t="s">
        <v>87</v>
      </c>
      <c r="AW205" s="13" t="s">
        <v>32</v>
      </c>
      <c r="AX205" s="13" t="s">
        <v>81</v>
      </c>
      <c r="AY205" s="206" t="s">
        <v>173</v>
      </c>
    </row>
    <row r="206" spans="1:65" s="2" customFormat="1" ht="16.5" customHeight="1">
      <c r="A206" s="34"/>
      <c r="B206" s="35"/>
      <c r="C206" s="218" t="s">
        <v>337</v>
      </c>
      <c r="D206" s="218" t="s">
        <v>205</v>
      </c>
      <c r="E206" s="219" t="s">
        <v>338</v>
      </c>
      <c r="F206" s="220" t="s">
        <v>339</v>
      </c>
      <c r="G206" s="221" t="s">
        <v>186</v>
      </c>
      <c r="H206" s="222">
        <v>153</v>
      </c>
      <c r="I206" s="223"/>
      <c r="J206" s="224">
        <f>ROUND(I206*H206,2)</f>
        <v>0</v>
      </c>
      <c r="K206" s="220" t="s">
        <v>209</v>
      </c>
      <c r="L206" s="225"/>
      <c r="M206" s="226" t="s">
        <v>1</v>
      </c>
      <c r="N206" s="227" t="s">
        <v>41</v>
      </c>
      <c r="O206" s="71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3" t="s">
        <v>87</v>
      </c>
      <c r="AT206" s="193" t="s">
        <v>205</v>
      </c>
      <c r="AU206" s="193" t="s">
        <v>109</v>
      </c>
      <c r="AY206" s="17" t="s">
        <v>173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7" t="s">
        <v>81</v>
      </c>
      <c r="BK206" s="194">
        <f>ROUND(I206*H206,2)</f>
        <v>0</v>
      </c>
      <c r="BL206" s="17" t="s">
        <v>81</v>
      </c>
      <c r="BM206" s="193" t="s">
        <v>340</v>
      </c>
    </row>
    <row r="207" spans="1:65" s="13" customFormat="1" ht="11.25">
      <c r="B207" s="195"/>
      <c r="C207" s="196"/>
      <c r="D207" s="197" t="s">
        <v>182</v>
      </c>
      <c r="E207" s="198" t="s">
        <v>1</v>
      </c>
      <c r="F207" s="199" t="s">
        <v>341</v>
      </c>
      <c r="G207" s="196"/>
      <c r="H207" s="200">
        <v>153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182</v>
      </c>
      <c r="AU207" s="206" t="s">
        <v>109</v>
      </c>
      <c r="AV207" s="13" t="s">
        <v>87</v>
      </c>
      <c r="AW207" s="13" t="s">
        <v>32</v>
      </c>
      <c r="AX207" s="13" t="s">
        <v>81</v>
      </c>
      <c r="AY207" s="206" t="s">
        <v>173</v>
      </c>
    </row>
    <row r="208" spans="1:65" s="2" customFormat="1" ht="16.5" customHeight="1">
      <c r="A208" s="34"/>
      <c r="B208" s="35"/>
      <c r="C208" s="218" t="s">
        <v>342</v>
      </c>
      <c r="D208" s="218" t="s">
        <v>205</v>
      </c>
      <c r="E208" s="219" t="s">
        <v>343</v>
      </c>
      <c r="F208" s="220" t="s">
        <v>344</v>
      </c>
      <c r="G208" s="221" t="s">
        <v>345</v>
      </c>
      <c r="H208" s="222">
        <v>76.5</v>
      </c>
      <c r="I208" s="223"/>
      <c r="J208" s="224">
        <f>ROUND(I208*H208,2)</f>
        <v>0</v>
      </c>
      <c r="K208" s="220" t="s">
        <v>209</v>
      </c>
      <c r="L208" s="225"/>
      <c r="M208" s="226" t="s">
        <v>1</v>
      </c>
      <c r="N208" s="227" t="s">
        <v>41</v>
      </c>
      <c r="O208" s="71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3" t="s">
        <v>87</v>
      </c>
      <c r="AT208" s="193" t="s">
        <v>205</v>
      </c>
      <c r="AU208" s="193" t="s">
        <v>109</v>
      </c>
      <c r="AY208" s="17" t="s">
        <v>173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7" t="s">
        <v>81</v>
      </c>
      <c r="BK208" s="194">
        <f>ROUND(I208*H208,2)</f>
        <v>0</v>
      </c>
      <c r="BL208" s="17" t="s">
        <v>81</v>
      </c>
      <c r="BM208" s="193" t="s">
        <v>346</v>
      </c>
    </row>
    <row r="209" spans="1:65" s="13" customFormat="1" ht="11.25">
      <c r="B209" s="195"/>
      <c r="C209" s="196"/>
      <c r="D209" s="197" t="s">
        <v>182</v>
      </c>
      <c r="E209" s="198" t="s">
        <v>1</v>
      </c>
      <c r="F209" s="199" t="s">
        <v>347</v>
      </c>
      <c r="G209" s="196"/>
      <c r="H209" s="200">
        <v>76.5</v>
      </c>
      <c r="I209" s="201"/>
      <c r="J209" s="196"/>
      <c r="K209" s="196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182</v>
      </c>
      <c r="AU209" s="206" t="s">
        <v>109</v>
      </c>
      <c r="AV209" s="13" t="s">
        <v>87</v>
      </c>
      <c r="AW209" s="13" t="s">
        <v>32</v>
      </c>
      <c r="AX209" s="13" t="s">
        <v>81</v>
      </c>
      <c r="AY209" s="206" t="s">
        <v>173</v>
      </c>
    </row>
    <row r="210" spans="1:65" s="2" customFormat="1" ht="16.5" customHeight="1">
      <c r="A210" s="34"/>
      <c r="B210" s="35"/>
      <c r="C210" s="182" t="s">
        <v>348</v>
      </c>
      <c r="D210" s="182" t="s">
        <v>176</v>
      </c>
      <c r="E210" s="183" t="s">
        <v>349</v>
      </c>
      <c r="F210" s="184" t="s">
        <v>350</v>
      </c>
      <c r="G210" s="185" t="s">
        <v>186</v>
      </c>
      <c r="H210" s="186">
        <v>51</v>
      </c>
      <c r="I210" s="187"/>
      <c r="J210" s="188">
        <f>ROUND(I210*H210,2)</f>
        <v>0</v>
      </c>
      <c r="K210" s="184" t="s">
        <v>179</v>
      </c>
      <c r="L210" s="39"/>
      <c r="M210" s="189" t="s">
        <v>1</v>
      </c>
      <c r="N210" s="190" t="s">
        <v>41</v>
      </c>
      <c r="O210" s="71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3" t="s">
        <v>81</v>
      </c>
      <c r="AT210" s="193" t="s">
        <v>176</v>
      </c>
      <c r="AU210" s="193" t="s">
        <v>109</v>
      </c>
      <c r="AY210" s="17" t="s">
        <v>173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7" t="s">
        <v>81</v>
      </c>
      <c r="BK210" s="194">
        <f>ROUND(I210*H210,2)</f>
        <v>0</v>
      </c>
      <c r="BL210" s="17" t="s">
        <v>81</v>
      </c>
      <c r="BM210" s="193" t="s">
        <v>351</v>
      </c>
    </row>
    <row r="211" spans="1:65" s="13" customFormat="1" ht="11.25">
      <c r="B211" s="195"/>
      <c r="C211" s="196"/>
      <c r="D211" s="197" t="s">
        <v>182</v>
      </c>
      <c r="E211" s="198" t="s">
        <v>1</v>
      </c>
      <c r="F211" s="199" t="s">
        <v>122</v>
      </c>
      <c r="G211" s="196"/>
      <c r="H211" s="200">
        <v>51</v>
      </c>
      <c r="I211" s="201"/>
      <c r="J211" s="196"/>
      <c r="K211" s="196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182</v>
      </c>
      <c r="AU211" s="206" t="s">
        <v>109</v>
      </c>
      <c r="AV211" s="13" t="s">
        <v>87</v>
      </c>
      <c r="AW211" s="13" t="s">
        <v>32</v>
      </c>
      <c r="AX211" s="13" t="s">
        <v>81</v>
      </c>
      <c r="AY211" s="206" t="s">
        <v>173</v>
      </c>
    </row>
    <row r="212" spans="1:65" s="2" customFormat="1" ht="16.5" customHeight="1">
      <c r="A212" s="34"/>
      <c r="B212" s="35"/>
      <c r="C212" s="182" t="s">
        <v>352</v>
      </c>
      <c r="D212" s="182" t="s">
        <v>176</v>
      </c>
      <c r="E212" s="183" t="s">
        <v>353</v>
      </c>
      <c r="F212" s="184" t="s">
        <v>354</v>
      </c>
      <c r="G212" s="185" t="s">
        <v>97</v>
      </c>
      <c r="H212" s="186">
        <v>179</v>
      </c>
      <c r="I212" s="187"/>
      <c r="J212" s="188">
        <f>ROUND(I212*H212,2)</f>
        <v>0</v>
      </c>
      <c r="K212" s="184" t="s">
        <v>179</v>
      </c>
      <c r="L212" s="39"/>
      <c r="M212" s="189" t="s">
        <v>1</v>
      </c>
      <c r="N212" s="190" t="s">
        <v>41</v>
      </c>
      <c r="O212" s="71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3" t="s">
        <v>81</v>
      </c>
      <c r="AT212" s="193" t="s">
        <v>176</v>
      </c>
      <c r="AU212" s="193" t="s">
        <v>109</v>
      </c>
      <c r="AY212" s="17" t="s">
        <v>173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81</v>
      </c>
      <c r="BK212" s="194">
        <f>ROUND(I212*H212,2)</f>
        <v>0</v>
      </c>
      <c r="BL212" s="17" t="s">
        <v>81</v>
      </c>
      <c r="BM212" s="193" t="s">
        <v>355</v>
      </c>
    </row>
    <row r="213" spans="1:65" s="13" customFormat="1" ht="11.25">
      <c r="B213" s="195"/>
      <c r="C213" s="196"/>
      <c r="D213" s="197" t="s">
        <v>182</v>
      </c>
      <c r="E213" s="198" t="s">
        <v>1</v>
      </c>
      <c r="F213" s="199" t="s">
        <v>356</v>
      </c>
      <c r="G213" s="196"/>
      <c r="H213" s="200">
        <v>179</v>
      </c>
      <c r="I213" s="201"/>
      <c r="J213" s="196"/>
      <c r="K213" s="196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182</v>
      </c>
      <c r="AU213" s="206" t="s">
        <v>109</v>
      </c>
      <c r="AV213" s="13" t="s">
        <v>87</v>
      </c>
      <c r="AW213" s="13" t="s">
        <v>32</v>
      </c>
      <c r="AX213" s="13" t="s">
        <v>81</v>
      </c>
      <c r="AY213" s="206" t="s">
        <v>173</v>
      </c>
    </row>
    <row r="214" spans="1:65" s="2" customFormat="1" ht="16.5" customHeight="1">
      <c r="A214" s="34"/>
      <c r="B214" s="35"/>
      <c r="C214" s="218" t="s">
        <v>357</v>
      </c>
      <c r="D214" s="218" t="s">
        <v>205</v>
      </c>
      <c r="E214" s="219" t="s">
        <v>358</v>
      </c>
      <c r="F214" s="220" t="s">
        <v>359</v>
      </c>
      <c r="G214" s="221" t="s">
        <v>85</v>
      </c>
      <c r="H214" s="222">
        <v>17.899999999999999</v>
      </c>
      <c r="I214" s="223"/>
      <c r="J214" s="224">
        <f>ROUND(I214*H214,2)</f>
        <v>0</v>
      </c>
      <c r="K214" s="220" t="s">
        <v>209</v>
      </c>
      <c r="L214" s="225"/>
      <c r="M214" s="226" t="s">
        <v>1</v>
      </c>
      <c r="N214" s="227" t="s">
        <v>41</v>
      </c>
      <c r="O214" s="71"/>
      <c r="P214" s="191">
        <f>O214*H214</f>
        <v>0</v>
      </c>
      <c r="Q214" s="191">
        <v>0.2</v>
      </c>
      <c r="R214" s="191">
        <f>Q214*H214</f>
        <v>3.58</v>
      </c>
      <c r="S214" s="191">
        <v>0</v>
      </c>
      <c r="T214" s="19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3" t="s">
        <v>87</v>
      </c>
      <c r="AT214" s="193" t="s">
        <v>205</v>
      </c>
      <c r="AU214" s="193" t="s">
        <v>109</v>
      </c>
      <c r="AY214" s="17" t="s">
        <v>173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7" t="s">
        <v>81</v>
      </c>
      <c r="BK214" s="194">
        <f>ROUND(I214*H214,2)</f>
        <v>0</v>
      </c>
      <c r="BL214" s="17" t="s">
        <v>81</v>
      </c>
      <c r="BM214" s="193" t="s">
        <v>360</v>
      </c>
    </row>
    <row r="215" spans="1:65" s="13" customFormat="1" ht="11.25">
      <c r="B215" s="195"/>
      <c r="C215" s="196"/>
      <c r="D215" s="197" t="s">
        <v>182</v>
      </c>
      <c r="E215" s="196"/>
      <c r="F215" s="199" t="s">
        <v>361</v>
      </c>
      <c r="G215" s="196"/>
      <c r="H215" s="200">
        <v>17.899999999999999</v>
      </c>
      <c r="I215" s="201"/>
      <c r="J215" s="196"/>
      <c r="K215" s="196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182</v>
      </c>
      <c r="AU215" s="206" t="s">
        <v>109</v>
      </c>
      <c r="AV215" s="13" t="s">
        <v>87</v>
      </c>
      <c r="AW215" s="13" t="s">
        <v>4</v>
      </c>
      <c r="AX215" s="13" t="s">
        <v>81</v>
      </c>
      <c r="AY215" s="206" t="s">
        <v>173</v>
      </c>
    </row>
    <row r="216" spans="1:65" s="2" customFormat="1" ht="16.5" customHeight="1">
      <c r="A216" s="34"/>
      <c r="B216" s="35"/>
      <c r="C216" s="182" t="s">
        <v>362</v>
      </c>
      <c r="D216" s="182" t="s">
        <v>176</v>
      </c>
      <c r="E216" s="183" t="s">
        <v>363</v>
      </c>
      <c r="F216" s="184" t="s">
        <v>364</v>
      </c>
      <c r="G216" s="185" t="s">
        <v>186</v>
      </c>
      <c r="H216" s="186">
        <v>51</v>
      </c>
      <c r="I216" s="187"/>
      <c r="J216" s="188">
        <f>ROUND(I216*H216,2)</f>
        <v>0</v>
      </c>
      <c r="K216" s="184" t="s">
        <v>209</v>
      </c>
      <c r="L216" s="39"/>
      <c r="M216" s="189" t="s">
        <v>1</v>
      </c>
      <c r="N216" s="190" t="s">
        <v>41</v>
      </c>
      <c r="O216" s="71"/>
      <c r="P216" s="191">
        <f>O216*H216</f>
        <v>0</v>
      </c>
      <c r="Q216" s="191">
        <v>6.9999999999999994E-5</v>
      </c>
      <c r="R216" s="191">
        <f>Q216*H216</f>
        <v>3.5699999999999998E-3</v>
      </c>
      <c r="S216" s="191">
        <v>0</v>
      </c>
      <c r="T216" s="19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3" t="s">
        <v>81</v>
      </c>
      <c r="AT216" s="193" t="s">
        <v>176</v>
      </c>
      <c r="AU216" s="193" t="s">
        <v>109</v>
      </c>
      <c r="AY216" s="17" t="s">
        <v>173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81</v>
      </c>
      <c r="BK216" s="194">
        <f>ROUND(I216*H216,2)</f>
        <v>0</v>
      </c>
      <c r="BL216" s="17" t="s">
        <v>81</v>
      </c>
      <c r="BM216" s="193" t="s">
        <v>365</v>
      </c>
    </row>
    <row r="217" spans="1:65" s="13" customFormat="1" ht="11.25">
      <c r="B217" s="195"/>
      <c r="C217" s="196"/>
      <c r="D217" s="197" t="s">
        <v>182</v>
      </c>
      <c r="E217" s="198" t="s">
        <v>1</v>
      </c>
      <c r="F217" s="199" t="s">
        <v>122</v>
      </c>
      <c r="G217" s="196"/>
      <c r="H217" s="200">
        <v>51</v>
      </c>
      <c r="I217" s="201"/>
      <c r="J217" s="196"/>
      <c r="K217" s="196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182</v>
      </c>
      <c r="AU217" s="206" t="s">
        <v>109</v>
      </c>
      <c r="AV217" s="13" t="s">
        <v>87</v>
      </c>
      <c r="AW217" s="13" t="s">
        <v>32</v>
      </c>
      <c r="AX217" s="13" t="s">
        <v>81</v>
      </c>
      <c r="AY217" s="206" t="s">
        <v>173</v>
      </c>
    </row>
    <row r="218" spans="1:65" s="2" customFormat="1" ht="16.5" customHeight="1">
      <c r="A218" s="34"/>
      <c r="B218" s="35"/>
      <c r="C218" s="218" t="s">
        <v>366</v>
      </c>
      <c r="D218" s="218" t="s">
        <v>205</v>
      </c>
      <c r="E218" s="219" t="s">
        <v>367</v>
      </c>
      <c r="F218" s="220" t="s">
        <v>368</v>
      </c>
      <c r="G218" s="221" t="s">
        <v>186</v>
      </c>
      <c r="H218" s="222">
        <v>51</v>
      </c>
      <c r="I218" s="223"/>
      <c r="J218" s="224">
        <f>ROUND(I218*H218,2)</f>
        <v>0</v>
      </c>
      <c r="K218" s="220" t="s">
        <v>209</v>
      </c>
      <c r="L218" s="225"/>
      <c r="M218" s="226" t="s">
        <v>1</v>
      </c>
      <c r="N218" s="227" t="s">
        <v>41</v>
      </c>
      <c r="O218" s="71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3" t="s">
        <v>87</v>
      </c>
      <c r="AT218" s="193" t="s">
        <v>205</v>
      </c>
      <c r="AU218" s="193" t="s">
        <v>109</v>
      </c>
      <c r="AY218" s="17" t="s">
        <v>173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7" t="s">
        <v>81</v>
      </c>
      <c r="BK218" s="194">
        <f>ROUND(I218*H218,2)</f>
        <v>0</v>
      </c>
      <c r="BL218" s="17" t="s">
        <v>81</v>
      </c>
      <c r="BM218" s="193" t="s">
        <v>369</v>
      </c>
    </row>
    <row r="219" spans="1:65" s="2" customFormat="1" ht="16.5" customHeight="1">
      <c r="A219" s="34"/>
      <c r="B219" s="35"/>
      <c r="C219" s="182" t="s">
        <v>370</v>
      </c>
      <c r="D219" s="182" t="s">
        <v>176</v>
      </c>
      <c r="E219" s="183" t="s">
        <v>371</v>
      </c>
      <c r="F219" s="184" t="s">
        <v>372</v>
      </c>
      <c r="G219" s="185" t="s">
        <v>186</v>
      </c>
      <c r="H219" s="186">
        <v>51</v>
      </c>
      <c r="I219" s="187"/>
      <c r="J219" s="188">
        <f>ROUND(I219*H219,2)</f>
        <v>0</v>
      </c>
      <c r="K219" s="184" t="s">
        <v>209</v>
      </c>
      <c r="L219" s="39"/>
      <c r="M219" s="189" t="s">
        <v>1</v>
      </c>
      <c r="N219" s="190" t="s">
        <v>41</v>
      </c>
      <c r="O219" s="71"/>
      <c r="P219" s="191">
        <f>O219*H219</f>
        <v>0</v>
      </c>
      <c r="Q219" s="191">
        <v>2.0799999999999998E-3</v>
      </c>
      <c r="R219" s="191">
        <f>Q219*H219</f>
        <v>0.10607999999999999</v>
      </c>
      <c r="S219" s="191">
        <v>0</v>
      </c>
      <c r="T219" s="19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3" t="s">
        <v>81</v>
      </c>
      <c r="AT219" s="193" t="s">
        <v>176</v>
      </c>
      <c r="AU219" s="193" t="s">
        <v>109</v>
      </c>
      <c r="AY219" s="17" t="s">
        <v>173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7" t="s">
        <v>81</v>
      </c>
      <c r="BK219" s="194">
        <f>ROUND(I219*H219,2)</f>
        <v>0</v>
      </c>
      <c r="BL219" s="17" t="s">
        <v>81</v>
      </c>
      <c r="BM219" s="193" t="s">
        <v>373</v>
      </c>
    </row>
    <row r="220" spans="1:65" s="13" customFormat="1" ht="11.25">
      <c r="B220" s="195"/>
      <c r="C220" s="196"/>
      <c r="D220" s="197" t="s">
        <v>182</v>
      </c>
      <c r="E220" s="198" t="s">
        <v>1</v>
      </c>
      <c r="F220" s="199" t="s">
        <v>122</v>
      </c>
      <c r="G220" s="196"/>
      <c r="H220" s="200">
        <v>51</v>
      </c>
      <c r="I220" s="201"/>
      <c r="J220" s="196"/>
      <c r="K220" s="196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182</v>
      </c>
      <c r="AU220" s="206" t="s">
        <v>109</v>
      </c>
      <c r="AV220" s="13" t="s">
        <v>87</v>
      </c>
      <c r="AW220" s="13" t="s">
        <v>32</v>
      </c>
      <c r="AX220" s="13" t="s">
        <v>81</v>
      </c>
      <c r="AY220" s="206" t="s">
        <v>173</v>
      </c>
    </row>
    <row r="221" spans="1:65" s="2" customFormat="1" ht="16.5" customHeight="1">
      <c r="A221" s="34"/>
      <c r="B221" s="35"/>
      <c r="C221" s="218" t="s">
        <v>374</v>
      </c>
      <c r="D221" s="218" t="s">
        <v>205</v>
      </c>
      <c r="E221" s="219" t="s">
        <v>375</v>
      </c>
      <c r="F221" s="220" t="s">
        <v>376</v>
      </c>
      <c r="G221" s="221" t="s">
        <v>186</v>
      </c>
      <c r="H221" s="222">
        <v>51</v>
      </c>
      <c r="I221" s="223"/>
      <c r="J221" s="224">
        <f>ROUND(I221*H221,2)</f>
        <v>0</v>
      </c>
      <c r="K221" s="220" t="s">
        <v>209</v>
      </c>
      <c r="L221" s="225"/>
      <c r="M221" s="226" t="s">
        <v>1</v>
      </c>
      <c r="N221" s="227" t="s">
        <v>41</v>
      </c>
      <c r="O221" s="71"/>
      <c r="P221" s="191">
        <f>O221*H221</f>
        <v>0</v>
      </c>
      <c r="Q221" s="191">
        <v>1E-4</v>
      </c>
      <c r="R221" s="191">
        <f>Q221*H221</f>
        <v>5.1000000000000004E-3</v>
      </c>
      <c r="S221" s="191">
        <v>0</v>
      </c>
      <c r="T221" s="19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3" t="s">
        <v>87</v>
      </c>
      <c r="AT221" s="193" t="s">
        <v>205</v>
      </c>
      <c r="AU221" s="193" t="s">
        <v>109</v>
      </c>
      <c r="AY221" s="17" t="s">
        <v>173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7" t="s">
        <v>81</v>
      </c>
      <c r="BK221" s="194">
        <f>ROUND(I221*H221,2)</f>
        <v>0</v>
      </c>
      <c r="BL221" s="17" t="s">
        <v>81</v>
      </c>
      <c r="BM221" s="193" t="s">
        <v>377</v>
      </c>
    </row>
    <row r="222" spans="1:65" s="2" customFormat="1" ht="16.5" customHeight="1">
      <c r="A222" s="34"/>
      <c r="B222" s="35"/>
      <c r="C222" s="182" t="s">
        <v>378</v>
      </c>
      <c r="D222" s="182" t="s">
        <v>176</v>
      </c>
      <c r="E222" s="183" t="s">
        <v>379</v>
      </c>
      <c r="F222" s="184" t="s">
        <v>380</v>
      </c>
      <c r="G222" s="185" t="s">
        <v>85</v>
      </c>
      <c r="H222" s="186">
        <v>5.7590000000000003</v>
      </c>
      <c r="I222" s="187"/>
      <c r="J222" s="188">
        <f>ROUND(I222*H222,2)</f>
        <v>0</v>
      </c>
      <c r="K222" s="184" t="s">
        <v>179</v>
      </c>
      <c r="L222" s="39"/>
      <c r="M222" s="189" t="s">
        <v>1</v>
      </c>
      <c r="N222" s="190" t="s">
        <v>41</v>
      </c>
      <c r="O222" s="71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3" t="s">
        <v>172</v>
      </c>
      <c r="AT222" s="193" t="s">
        <v>176</v>
      </c>
      <c r="AU222" s="193" t="s">
        <v>109</v>
      </c>
      <c r="AY222" s="17" t="s">
        <v>173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7" t="s">
        <v>81</v>
      </c>
      <c r="BK222" s="194">
        <f>ROUND(I222*H222,2)</f>
        <v>0</v>
      </c>
      <c r="BL222" s="17" t="s">
        <v>172</v>
      </c>
      <c r="BM222" s="193" t="s">
        <v>381</v>
      </c>
    </row>
    <row r="223" spans="1:65" s="13" customFormat="1" ht="11.25">
      <c r="B223" s="195"/>
      <c r="C223" s="196"/>
      <c r="D223" s="197" t="s">
        <v>182</v>
      </c>
      <c r="E223" s="198" t="s">
        <v>1</v>
      </c>
      <c r="F223" s="199" t="s">
        <v>382</v>
      </c>
      <c r="G223" s="196"/>
      <c r="H223" s="200">
        <v>4.08</v>
      </c>
      <c r="I223" s="201"/>
      <c r="J223" s="196"/>
      <c r="K223" s="196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182</v>
      </c>
      <c r="AU223" s="206" t="s">
        <v>109</v>
      </c>
      <c r="AV223" s="13" t="s">
        <v>87</v>
      </c>
      <c r="AW223" s="13" t="s">
        <v>32</v>
      </c>
      <c r="AX223" s="13" t="s">
        <v>76</v>
      </c>
      <c r="AY223" s="206" t="s">
        <v>173</v>
      </c>
    </row>
    <row r="224" spans="1:65" s="13" customFormat="1" ht="11.25">
      <c r="B224" s="195"/>
      <c r="C224" s="196"/>
      <c r="D224" s="197" t="s">
        <v>182</v>
      </c>
      <c r="E224" s="198" t="s">
        <v>1</v>
      </c>
      <c r="F224" s="199" t="s">
        <v>383</v>
      </c>
      <c r="G224" s="196"/>
      <c r="H224" s="200">
        <v>0.47499999999999998</v>
      </c>
      <c r="I224" s="201"/>
      <c r="J224" s="196"/>
      <c r="K224" s="196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182</v>
      </c>
      <c r="AU224" s="206" t="s">
        <v>109</v>
      </c>
      <c r="AV224" s="13" t="s">
        <v>87</v>
      </c>
      <c r="AW224" s="13" t="s">
        <v>32</v>
      </c>
      <c r="AX224" s="13" t="s">
        <v>76</v>
      </c>
      <c r="AY224" s="206" t="s">
        <v>173</v>
      </c>
    </row>
    <row r="225" spans="1:65" s="13" customFormat="1" ht="11.25">
      <c r="B225" s="195"/>
      <c r="C225" s="196"/>
      <c r="D225" s="197" t="s">
        <v>182</v>
      </c>
      <c r="E225" s="198" t="s">
        <v>1</v>
      </c>
      <c r="F225" s="199" t="s">
        <v>384</v>
      </c>
      <c r="G225" s="196"/>
      <c r="H225" s="200">
        <v>1.204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182</v>
      </c>
      <c r="AU225" s="206" t="s">
        <v>109</v>
      </c>
      <c r="AV225" s="13" t="s">
        <v>87</v>
      </c>
      <c r="AW225" s="13" t="s">
        <v>32</v>
      </c>
      <c r="AX225" s="13" t="s">
        <v>76</v>
      </c>
      <c r="AY225" s="206" t="s">
        <v>173</v>
      </c>
    </row>
    <row r="226" spans="1:65" s="14" customFormat="1" ht="11.25">
      <c r="B226" s="207"/>
      <c r="C226" s="208"/>
      <c r="D226" s="197" t="s">
        <v>182</v>
      </c>
      <c r="E226" s="209" t="s">
        <v>1</v>
      </c>
      <c r="F226" s="210" t="s">
        <v>190</v>
      </c>
      <c r="G226" s="208"/>
      <c r="H226" s="211">
        <v>5.7590000000000003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182</v>
      </c>
      <c r="AU226" s="217" t="s">
        <v>109</v>
      </c>
      <c r="AV226" s="14" t="s">
        <v>172</v>
      </c>
      <c r="AW226" s="14" t="s">
        <v>32</v>
      </c>
      <c r="AX226" s="14" t="s">
        <v>81</v>
      </c>
      <c r="AY226" s="217" t="s">
        <v>173</v>
      </c>
    </row>
    <row r="227" spans="1:65" s="2" customFormat="1" ht="16.5" customHeight="1">
      <c r="A227" s="34"/>
      <c r="B227" s="35"/>
      <c r="C227" s="182" t="s">
        <v>385</v>
      </c>
      <c r="D227" s="182" t="s">
        <v>176</v>
      </c>
      <c r="E227" s="183" t="s">
        <v>386</v>
      </c>
      <c r="F227" s="184" t="s">
        <v>387</v>
      </c>
      <c r="G227" s="185" t="s">
        <v>85</v>
      </c>
      <c r="H227" s="186">
        <v>5.7590000000000003</v>
      </c>
      <c r="I227" s="187"/>
      <c r="J227" s="188">
        <f t="shared" ref="J227:J232" si="0">ROUND(I227*H227,2)</f>
        <v>0</v>
      </c>
      <c r="K227" s="184" t="s">
        <v>179</v>
      </c>
      <c r="L227" s="39"/>
      <c r="M227" s="189" t="s">
        <v>1</v>
      </c>
      <c r="N227" s="190" t="s">
        <v>41</v>
      </c>
      <c r="O227" s="71"/>
      <c r="P227" s="191">
        <f t="shared" ref="P227:P232" si="1">O227*H227</f>
        <v>0</v>
      </c>
      <c r="Q227" s="191">
        <v>0</v>
      </c>
      <c r="R227" s="191">
        <f t="shared" ref="R227:R232" si="2">Q227*H227</f>
        <v>0</v>
      </c>
      <c r="S227" s="191">
        <v>0</v>
      </c>
      <c r="T227" s="192">
        <f t="shared" ref="T227:T232" si="3"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3" t="s">
        <v>172</v>
      </c>
      <c r="AT227" s="193" t="s">
        <v>176</v>
      </c>
      <c r="AU227" s="193" t="s">
        <v>109</v>
      </c>
      <c r="AY227" s="17" t="s">
        <v>173</v>
      </c>
      <c r="BE227" s="194">
        <f t="shared" ref="BE227:BE232" si="4">IF(N227="základní",J227,0)</f>
        <v>0</v>
      </c>
      <c r="BF227" s="194">
        <f t="shared" ref="BF227:BF232" si="5">IF(N227="snížená",J227,0)</f>
        <v>0</v>
      </c>
      <c r="BG227" s="194">
        <f t="shared" ref="BG227:BG232" si="6">IF(N227="zákl. přenesená",J227,0)</f>
        <v>0</v>
      </c>
      <c r="BH227" s="194">
        <f t="shared" ref="BH227:BH232" si="7">IF(N227="sníž. přenesená",J227,0)</f>
        <v>0</v>
      </c>
      <c r="BI227" s="194">
        <f t="shared" ref="BI227:BI232" si="8">IF(N227="nulová",J227,0)</f>
        <v>0</v>
      </c>
      <c r="BJ227" s="17" t="s">
        <v>81</v>
      </c>
      <c r="BK227" s="194">
        <f t="shared" ref="BK227:BK232" si="9">ROUND(I227*H227,2)</f>
        <v>0</v>
      </c>
      <c r="BL227" s="17" t="s">
        <v>172</v>
      </c>
      <c r="BM227" s="193" t="s">
        <v>388</v>
      </c>
    </row>
    <row r="228" spans="1:65" s="2" customFormat="1" ht="16.5" customHeight="1">
      <c r="A228" s="34"/>
      <c r="B228" s="35"/>
      <c r="C228" s="182" t="s">
        <v>389</v>
      </c>
      <c r="D228" s="182" t="s">
        <v>176</v>
      </c>
      <c r="E228" s="183" t="s">
        <v>390</v>
      </c>
      <c r="F228" s="184" t="s">
        <v>391</v>
      </c>
      <c r="G228" s="185" t="s">
        <v>85</v>
      </c>
      <c r="H228" s="186">
        <v>5.7590000000000003</v>
      </c>
      <c r="I228" s="187"/>
      <c r="J228" s="188">
        <f t="shared" si="0"/>
        <v>0</v>
      </c>
      <c r="K228" s="184" t="s">
        <v>179</v>
      </c>
      <c r="L228" s="39"/>
      <c r="M228" s="189" t="s">
        <v>1</v>
      </c>
      <c r="N228" s="190" t="s">
        <v>41</v>
      </c>
      <c r="O228" s="71"/>
      <c r="P228" s="191">
        <f t="shared" si="1"/>
        <v>0</v>
      </c>
      <c r="Q228" s="191">
        <v>0</v>
      </c>
      <c r="R228" s="191">
        <f t="shared" si="2"/>
        <v>0</v>
      </c>
      <c r="S228" s="191">
        <v>0</v>
      </c>
      <c r="T228" s="192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3" t="s">
        <v>172</v>
      </c>
      <c r="AT228" s="193" t="s">
        <v>176</v>
      </c>
      <c r="AU228" s="193" t="s">
        <v>109</v>
      </c>
      <c r="AY228" s="17" t="s">
        <v>173</v>
      </c>
      <c r="BE228" s="194">
        <f t="shared" si="4"/>
        <v>0</v>
      </c>
      <c r="BF228" s="194">
        <f t="shared" si="5"/>
        <v>0</v>
      </c>
      <c r="BG228" s="194">
        <f t="shared" si="6"/>
        <v>0</v>
      </c>
      <c r="BH228" s="194">
        <f t="shared" si="7"/>
        <v>0</v>
      </c>
      <c r="BI228" s="194">
        <f t="shared" si="8"/>
        <v>0</v>
      </c>
      <c r="BJ228" s="17" t="s">
        <v>81</v>
      </c>
      <c r="BK228" s="194">
        <f t="shared" si="9"/>
        <v>0</v>
      </c>
      <c r="BL228" s="17" t="s">
        <v>172</v>
      </c>
      <c r="BM228" s="193" t="s">
        <v>392</v>
      </c>
    </row>
    <row r="229" spans="1:65" s="2" customFormat="1" ht="16.5" customHeight="1">
      <c r="A229" s="34"/>
      <c r="B229" s="35"/>
      <c r="C229" s="218" t="s">
        <v>393</v>
      </c>
      <c r="D229" s="218" t="s">
        <v>205</v>
      </c>
      <c r="E229" s="219" t="s">
        <v>394</v>
      </c>
      <c r="F229" s="220" t="s">
        <v>395</v>
      </c>
      <c r="G229" s="221" t="s">
        <v>85</v>
      </c>
      <c r="H229" s="222">
        <v>5.7590000000000003</v>
      </c>
      <c r="I229" s="223"/>
      <c r="J229" s="224">
        <f t="shared" si="0"/>
        <v>0</v>
      </c>
      <c r="K229" s="220" t="s">
        <v>179</v>
      </c>
      <c r="L229" s="225"/>
      <c r="M229" s="226" t="s">
        <v>1</v>
      </c>
      <c r="N229" s="227" t="s">
        <v>41</v>
      </c>
      <c r="O229" s="71"/>
      <c r="P229" s="191">
        <f t="shared" si="1"/>
        <v>0</v>
      </c>
      <c r="Q229" s="191">
        <v>0</v>
      </c>
      <c r="R229" s="191">
        <f t="shared" si="2"/>
        <v>0</v>
      </c>
      <c r="S229" s="191">
        <v>0</v>
      </c>
      <c r="T229" s="192">
        <f t="shared" si="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3" t="s">
        <v>218</v>
      </c>
      <c r="AT229" s="193" t="s">
        <v>205</v>
      </c>
      <c r="AU229" s="193" t="s">
        <v>109</v>
      </c>
      <c r="AY229" s="17" t="s">
        <v>173</v>
      </c>
      <c r="BE229" s="194">
        <f t="shared" si="4"/>
        <v>0</v>
      </c>
      <c r="BF229" s="194">
        <f t="shared" si="5"/>
        <v>0</v>
      </c>
      <c r="BG229" s="194">
        <f t="shared" si="6"/>
        <v>0</v>
      </c>
      <c r="BH229" s="194">
        <f t="shared" si="7"/>
        <v>0</v>
      </c>
      <c r="BI229" s="194">
        <f t="shared" si="8"/>
        <v>0</v>
      </c>
      <c r="BJ229" s="17" t="s">
        <v>81</v>
      </c>
      <c r="BK229" s="194">
        <f t="shared" si="9"/>
        <v>0</v>
      </c>
      <c r="BL229" s="17" t="s">
        <v>172</v>
      </c>
      <c r="BM229" s="193" t="s">
        <v>396</v>
      </c>
    </row>
    <row r="230" spans="1:65" s="2" customFormat="1" ht="16.5" customHeight="1">
      <c r="A230" s="34"/>
      <c r="B230" s="35"/>
      <c r="C230" s="182" t="s">
        <v>397</v>
      </c>
      <c r="D230" s="182" t="s">
        <v>176</v>
      </c>
      <c r="E230" s="183" t="s">
        <v>398</v>
      </c>
      <c r="F230" s="184" t="s">
        <v>399</v>
      </c>
      <c r="G230" s="185" t="s">
        <v>345</v>
      </c>
      <c r="H230" s="186">
        <v>80</v>
      </c>
      <c r="I230" s="187"/>
      <c r="J230" s="188">
        <f t="shared" si="0"/>
        <v>0</v>
      </c>
      <c r="K230" s="184" t="s">
        <v>179</v>
      </c>
      <c r="L230" s="39"/>
      <c r="M230" s="189" t="s">
        <v>1</v>
      </c>
      <c r="N230" s="190" t="s">
        <v>41</v>
      </c>
      <c r="O230" s="71"/>
      <c r="P230" s="191">
        <f t="shared" si="1"/>
        <v>0</v>
      </c>
      <c r="Q230" s="191">
        <v>0</v>
      </c>
      <c r="R230" s="191">
        <f t="shared" si="2"/>
        <v>0</v>
      </c>
      <c r="S230" s="191">
        <v>0</v>
      </c>
      <c r="T230" s="192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3" t="s">
        <v>172</v>
      </c>
      <c r="AT230" s="193" t="s">
        <v>176</v>
      </c>
      <c r="AU230" s="193" t="s">
        <v>109</v>
      </c>
      <c r="AY230" s="17" t="s">
        <v>173</v>
      </c>
      <c r="BE230" s="194">
        <f t="shared" si="4"/>
        <v>0</v>
      </c>
      <c r="BF230" s="194">
        <f t="shared" si="5"/>
        <v>0</v>
      </c>
      <c r="BG230" s="194">
        <f t="shared" si="6"/>
        <v>0</v>
      </c>
      <c r="BH230" s="194">
        <f t="shared" si="7"/>
        <v>0</v>
      </c>
      <c r="BI230" s="194">
        <f t="shared" si="8"/>
        <v>0</v>
      </c>
      <c r="BJ230" s="17" t="s">
        <v>81</v>
      </c>
      <c r="BK230" s="194">
        <f t="shared" si="9"/>
        <v>0</v>
      </c>
      <c r="BL230" s="17" t="s">
        <v>172</v>
      </c>
      <c r="BM230" s="193" t="s">
        <v>400</v>
      </c>
    </row>
    <row r="231" spans="1:65" s="2" customFormat="1" ht="16.5" customHeight="1">
      <c r="A231" s="34"/>
      <c r="B231" s="35"/>
      <c r="C231" s="218" t="s">
        <v>401</v>
      </c>
      <c r="D231" s="218" t="s">
        <v>205</v>
      </c>
      <c r="E231" s="219" t="s">
        <v>402</v>
      </c>
      <c r="F231" s="220" t="s">
        <v>403</v>
      </c>
      <c r="G231" s="221" t="s">
        <v>345</v>
      </c>
      <c r="H231" s="222">
        <v>80</v>
      </c>
      <c r="I231" s="223"/>
      <c r="J231" s="224">
        <f t="shared" si="0"/>
        <v>0</v>
      </c>
      <c r="K231" s="220" t="s">
        <v>209</v>
      </c>
      <c r="L231" s="225"/>
      <c r="M231" s="226" t="s">
        <v>1</v>
      </c>
      <c r="N231" s="227" t="s">
        <v>41</v>
      </c>
      <c r="O231" s="71"/>
      <c r="P231" s="191">
        <f t="shared" si="1"/>
        <v>0</v>
      </c>
      <c r="Q231" s="191">
        <v>3.5E-4</v>
      </c>
      <c r="R231" s="191">
        <f t="shared" si="2"/>
        <v>2.8000000000000001E-2</v>
      </c>
      <c r="S231" s="191">
        <v>0</v>
      </c>
      <c r="T231" s="192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3" t="s">
        <v>218</v>
      </c>
      <c r="AT231" s="193" t="s">
        <v>205</v>
      </c>
      <c r="AU231" s="193" t="s">
        <v>109</v>
      </c>
      <c r="AY231" s="17" t="s">
        <v>173</v>
      </c>
      <c r="BE231" s="194">
        <f t="shared" si="4"/>
        <v>0</v>
      </c>
      <c r="BF231" s="194">
        <f t="shared" si="5"/>
        <v>0</v>
      </c>
      <c r="BG231" s="194">
        <f t="shared" si="6"/>
        <v>0</v>
      </c>
      <c r="BH231" s="194">
        <f t="shared" si="7"/>
        <v>0</v>
      </c>
      <c r="BI231" s="194">
        <f t="shared" si="8"/>
        <v>0</v>
      </c>
      <c r="BJ231" s="17" t="s">
        <v>81</v>
      </c>
      <c r="BK231" s="194">
        <f t="shared" si="9"/>
        <v>0</v>
      </c>
      <c r="BL231" s="17" t="s">
        <v>172</v>
      </c>
      <c r="BM231" s="193" t="s">
        <v>404</v>
      </c>
    </row>
    <row r="232" spans="1:65" s="2" customFormat="1" ht="16.5" customHeight="1">
      <c r="A232" s="34"/>
      <c r="B232" s="35"/>
      <c r="C232" s="218" t="s">
        <v>405</v>
      </c>
      <c r="D232" s="218" t="s">
        <v>205</v>
      </c>
      <c r="E232" s="219" t="s">
        <v>406</v>
      </c>
      <c r="F232" s="220" t="s">
        <v>407</v>
      </c>
      <c r="G232" s="221" t="s">
        <v>186</v>
      </c>
      <c r="H232" s="222">
        <v>51</v>
      </c>
      <c r="I232" s="223"/>
      <c r="J232" s="224">
        <f t="shared" si="0"/>
        <v>0</v>
      </c>
      <c r="K232" s="220" t="s">
        <v>209</v>
      </c>
      <c r="L232" s="225"/>
      <c r="M232" s="226" t="s">
        <v>1</v>
      </c>
      <c r="N232" s="227" t="s">
        <v>41</v>
      </c>
      <c r="O232" s="71"/>
      <c r="P232" s="191">
        <f t="shared" si="1"/>
        <v>0</v>
      </c>
      <c r="Q232" s="191">
        <v>1E-4</v>
      </c>
      <c r="R232" s="191">
        <f t="shared" si="2"/>
        <v>5.1000000000000004E-3</v>
      </c>
      <c r="S232" s="191">
        <v>0</v>
      </c>
      <c r="T232" s="192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3" t="s">
        <v>87</v>
      </c>
      <c r="AT232" s="193" t="s">
        <v>205</v>
      </c>
      <c r="AU232" s="193" t="s">
        <v>109</v>
      </c>
      <c r="AY232" s="17" t="s">
        <v>173</v>
      </c>
      <c r="BE232" s="194">
        <f t="shared" si="4"/>
        <v>0</v>
      </c>
      <c r="BF232" s="194">
        <f t="shared" si="5"/>
        <v>0</v>
      </c>
      <c r="BG232" s="194">
        <f t="shared" si="6"/>
        <v>0</v>
      </c>
      <c r="BH232" s="194">
        <f t="shared" si="7"/>
        <v>0</v>
      </c>
      <c r="BI232" s="194">
        <f t="shared" si="8"/>
        <v>0</v>
      </c>
      <c r="BJ232" s="17" t="s">
        <v>81</v>
      </c>
      <c r="BK232" s="194">
        <f t="shared" si="9"/>
        <v>0</v>
      </c>
      <c r="BL232" s="17" t="s">
        <v>81</v>
      </c>
      <c r="BM232" s="193" t="s">
        <v>408</v>
      </c>
    </row>
    <row r="233" spans="1:65" s="13" customFormat="1" ht="11.25">
      <c r="B233" s="195"/>
      <c r="C233" s="196"/>
      <c r="D233" s="197" t="s">
        <v>182</v>
      </c>
      <c r="E233" s="198" t="s">
        <v>1</v>
      </c>
      <c r="F233" s="199" t="s">
        <v>122</v>
      </c>
      <c r="G233" s="196"/>
      <c r="H233" s="200">
        <v>51</v>
      </c>
      <c r="I233" s="201"/>
      <c r="J233" s="196"/>
      <c r="K233" s="196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182</v>
      </c>
      <c r="AU233" s="206" t="s">
        <v>109</v>
      </c>
      <c r="AV233" s="13" t="s">
        <v>87</v>
      </c>
      <c r="AW233" s="13" t="s">
        <v>32</v>
      </c>
      <c r="AX233" s="13" t="s">
        <v>81</v>
      </c>
      <c r="AY233" s="206" t="s">
        <v>173</v>
      </c>
    </row>
    <row r="234" spans="1:65" s="15" customFormat="1" ht="20.85" customHeight="1">
      <c r="B234" s="228"/>
      <c r="C234" s="229"/>
      <c r="D234" s="230" t="s">
        <v>75</v>
      </c>
      <c r="E234" s="230" t="s">
        <v>409</v>
      </c>
      <c r="F234" s="230" t="s">
        <v>410</v>
      </c>
      <c r="G234" s="229"/>
      <c r="H234" s="229"/>
      <c r="I234" s="231"/>
      <c r="J234" s="232">
        <f>BK234</f>
        <v>0</v>
      </c>
      <c r="K234" s="229"/>
      <c r="L234" s="233"/>
      <c r="M234" s="234"/>
      <c r="N234" s="235"/>
      <c r="O234" s="235"/>
      <c r="P234" s="236">
        <f>P235+P248</f>
        <v>0</v>
      </c>
      <c r="Q234" s="235"/>
      <c r="R234" s="236">
        <f>R235+R248</f>
        <v>1.2505000000000002</v>
      </c>
      <c r="S234" s="235"/>
      <c r="T234" s="237">
        <f>T235+T248</f>
        <v>0</v>
      </c>
      <c r="AR234" s="238" t="s">
        <v>172</v>
      </c>
      <c r="AT234" s="239" t="s">
        <v>75</v>
      </c>
      <c r="AU234" s="239" t="s">
        <v>109</v>
      </c>
      <c r="AY234" s="238" t="s">
        <v>173</v>
      </c>
      <c r="BK234" s="240">
        <f>BK235+BK248</f>
        <v>0</v>
      </c>
    </row>
    <row r="235" spans="1:65" s="15" customFormat="1" ht="20.85" customHeight="1">
      <c r="B235" s="228"/>
      <c r="C235" s="229"/>
      <c r="D235" s="230" t="s">
        <v>75</v>
      </c>
      <c r="E235" s="230" t="s">
        <v>411</v>
      </c>
      <c r="F235" s="230" t="s">
        <v>412</v>
      </c>
      <c r="G235" s="229"/>
      <c r="H235" s="229"/>
      <c r="I235" s="231"/>
      <c r="J235" s="232">
        <f>BK235</f>
        <v>0</v>
      </c>
      <c r="K235" s="229"/>
      <c r="L235" s="233"/>
      <c r="M235" s="234"/>
      <c r="N235" s="235"/>
      <c r="O235" s="235"/>
      <c r="P235" s="236">
        <f>SUM(P236:P247)</f>
        <v>0</v>
      </c>
      <c r="Q235" s="235"/>
      <c r="R235" s="236">
        <f>SUM(R236:R247)</f>
        <v>0.87</v>
      </c>
      <c r="S235" s="235"/>
      <c r="T235" s="237">
        <f>SUM(T236:T247)</f>
        <v>0</v>
      </c>
      <c r="AR235" s="238" t="s">
        <v>172</v>
      </c>
      <c r="AT235" s="239" t="s">
        <v>75</v>
      </c>
      <c r="AU235" s="239" t="s">
        <v>172</v>
      </c>
      <c r="AY235" s="238" t="s">
        <v>173</v>
      </c>
      <c r="BK235" s="240">
        <f>SUM(BK236:BK247)</f>
        <v>0</v>
      </c>
    </row>
    <row r="236" spans="1:65" s="2" customFormat="1" ht="16.5" customHeight="1">
      <c r="A236" s="34"/>
      <c r="B236" s="35"/>
      <c r="C236" s="218" t="s">
        <v>413</v>
      </c>
      <c r="D236" s="218" t="s">
        <v>205</v>
      </c>
      <c r="E236" s="219" t="s">
        <v>414</v>
      </c>
      <c r="F236" s="220" t="s">
        <v>415</v>
      </c>
      <c r="G236" s="221" t="s">
        <v>186</v>
      </c>
      <c r="H236" s="222">
        <v>1</v>
      </c>
      <c r="I236" s="223"/>
      <c r="J236" s="224">
        <f t="shared" ref="J236:J247" si="10">ROUND(I236*H236,2)</f>
        <v>0</v>
      </c>
      <c r="K236" s="220" t="s">
        <v>209</v>
      </c>
      <c r="L236" s="225"/>
      <c r="M236" s="226" t="s">
        <v>1</v>
      </c>
      <c r="N236" s="227" t="s">
        <v>41</v>
      </c>
      <c r="O236" s="71"/>
      <c r="P236" s="191">
        <f t="shared" ref="P236:P247" si="11">O236*H236</f>
        <v>0</v>
      </c>
      <c r="Q236" s="191">
        <v>2.5000000000000001E-2</v>
      </c>
      <c r="R236" s="191">
        <f t="shared" ref="R236:R247" si="12">Q236*H236</f>
        <v>2.5000000000000001E-2</v>
      </c>
      <c r="S236" s="191">
        <v>0</v>
      </c>
      <c r="T236" s="192">
        <f t="shared" ref="T236:T247" si="13"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3" t="s">
        <v>218</v>
      </c>
      <c r="AT236" s="193" t="s">
        <v>205</v>
      </c>
      <c r="AU236" s="193" t="s">
        <v>199</v>
      </c>
      <c r="AY236" s="17" t="s">
        <v>173</v>
      </c>
      <c r="BE236" s="194">
        <f t="shared" ref="BE236:BE247" si="14">IF(N236="základní",J236,0)</f>
        <v>0</v>
      </c>
      <c r="BF236" s="194">
        <f t="shared" ref="BF236:BF247" si="15">IF(N236="snížená",J236,0)</f>
        <v>0</v>
      </c>
      <c r="BG236" s="194">
        <f t="shared" ref="BG236:BG247" si="16">IF(N236="zákl. přenesená",J236,0)</f>
        <v>0</v>
      </c>
      <c r="BH236" s="194">
        <f t="shared" ref="BH236:BH247" si="17">IF(N236="sníž. přenesená",J236,0)</f>
        <v>0</v>
      </c>
      <c r="BI236" s="194">
        <f t="shared" ref="BI236:BI247" si="18">IF(N236="nulová",J236,0)</f>
        <v>0</v>
      </c>
      <c r="BJ236" s="17" t="s">
        <v>81</v>
      </c>
      <c r="BK236" s="194">
        <f t="shared" ref="BK236:BK247" si="19">ROUND(I236*H236,2)</f>
        <v>0</v>
      </c>
      <c r="BL236" s="17" t="s">
        <v>172</v>
      </c>
      <c r="BM236" s="193" t="s">
        <v>416</v>
      </c>
    </row>
    <row r="237" spans="1:65" s="2" customFormat="1" ht="16.5" customHeight="1">
      <c r="A237" s="34"/>
      <c r="B237" s="35"/>
      <c r="C237" s="218" t="s">
        <v>124</v>
      </c>
      <c r="D237" s="218" t="s">
        <v>205</v>
      </c>
      <c r="E237" s="219" t="s">
        <v>417</v>
      </c>
      <c r="F237" s="220" t="s">
        <v>418</v>
      </c>
      <c r="G237" s="221" t="s">
        <v>186</v>
      </c>
      <c r="H237" s="222">
        <v>7</v>
      </c>
      <c r="I237" s="223"/>
      <c r="J237" s="224">
        <f t="shared" si="10"/>
        <v>0</v>
      </c>
      <c r="K237" s="220" t="s">
        <v>209</v>
      </c>
      <c r="L237" s="225"/>
      <c r="M237" s="226" t="s">
        <v>1</v>
      </c>
      <c r="N237" s="227" t="s">
        <v>41</v>
      </c>
      <c r="O237" s="71"/>
      <c r="P237" s="191">
        <f t="shared" si="11"/>
        <v>0</v>
      </c>
      <c r="Q237" s="191">
        <v>0</v>
      </c>
      <c r="R237" s="191">
        <f t="shared" si="12"/>
        <v>0</v>
      </c>
      <c r="S237" s="191">
        <v>0</v>
      </c>
      <c r="T237" s="192">
        <f t="shared" si="1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3" t="s">
        <v>218</v>
      </c>
      <c r="AT237" s="193" t="s">
        <v>205</v>
      </c>
      <c r="AU237" s="193" t="s">
        <v>199</v>
      </c>
      <c r="AY237" s="17" t="s">
        <v>173</v>
      </c>
      <c r="BE237" s="194">
        <f t="shared" si="14"/>
        <v>0</v>
      </c>
      <c r="BF237" s="194">
        <f t="shared" si="15"/>
        <v>0</v>
      </c>
      <c r="BG237" s="194">
        <f t="shared" si="16"/>
        <v>0</v>
      </c>
      <c r="BH237" s="194">
        <f t="shared" si="17"/>
        <v>0</v>
      </c>
      <c r="BI237" s="194">
        <f t="shared" si="18"/>
        <v>0</v>
      </c>
      <c r="BJ237" s="17" t="s">
        <v>81</v>
      </c>
      <c r="BK237" s="194">
        <f t="shared" si="19"/>
        <v>0</v>
      </c>
      <c r="BL237" s="17" t="s">
        <v>172</v>
      </c>
      <c r="BM237" s="193" t="s">
        <v>419</v>
      </c>
    </row>
    <row r="238" spans="1:65" s="2" customFormat="1" ht="16.5" customHeight="1">
      <c r="A238" s="34"/>
      <c r="B238" s="35"/>
      <c r="C238" s="218" t="s">
        <v>420</v>
      </c>
      <c r="D238" s="218" t="s">
        <v>205</v>
      </c>
      <c r="E238" s="219" t="s">
        <v>421</v>
      </c>
      <c r="F238" s="220" t="s">
        <v>422</v>
      </c>
      <c r="G238" s="221" t="s">
        <v>186</v>
      </c>
      <c r="H238" s="222">
        <v>6</v>
      </c>
      <c r="I238" s="223"/>
      <c r="J238" s="224">
        <f t="shared" si="10"/>
        <v>0</v>
      </c>
      <c r="K238" s="220" t="s">
        <v>209</v>
      </c>
      <c r="L238" s="225"/>
      <c r="M238" s="226" t="s">
        <v>1</v>
      </c>
      <c r="N238" s="227" t="s">
        <v>41</v>
      </c>
      <c r="O238" s="71"/>
      <c r="P238" s="191">
        <f t="shared" si="11"/>
        <v>0</v>
      </c>
      <c r="Q238" s="191">
        <v>1.4999999999999999E-2</v>
      </c>
      <c r="R238" s="191">
        <f t="shared" si="12"/>
        <v>0.09</v>
      </c>
      <c r="S238" s="191">
        <v>0</v>
      </c>
      <c r="T238" s="192">
        <f t="shared" si="1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3" t="s">
        <v>218</v>
      </c>
      <c r="AT238" s="193" t="s">
        <v>205</v>
      </c>
      <c r="AU238" s="193" t="s">
        <v>199</v>
      </c>
      <c r="AY238" s="17" t="s">
        <v>173</v>
      </c>
      <c r="BE238" s="194">
        <f t="shared" si="14"/>
        <v>0</v>
      </c>
      <c r="BF238" s="194">
        <f t="shared" si="15"/>
        <v>0</v>
      </c>
      <c r="BG238" s="194">
        <f t="shared" si="16"/>
        <v>0</v>
      </c>
      <c r="BH238" s="194">
        <f t="shared" si="17"/>
        <v>0</v>
      </c>
      <c r="BI238" s="194">
        <f t="shared" si="18"/>
        <v>0</v>
      </c>
      <c r="BJ238" s="17" t="s">
        <v>81</v>
      </c>
      <c r="BK238" s="194">
        <f t="shared" si="19"/>
        <v>0</v>
      </c>
      <c r="BL238" s="17" t="s">
        <v>172</v>
      </c>
      <c r="BM238" s="193" t="s">
        <v>423</v>
      </c>
    </row>
    <row r="239" spans="1:65" s="2" customFormat="1" ht="16.5" customHeight="1">
      <c r="A239" s="34"/>
      <c r="B239" s="35"/>
      <c r="C239" s="218" t="s">
        <v>424</v>
      </c>
      <c r="D239" s="218" t="s">
        <v>205</v>
      </c>
      <c r="E239" s="219" t="s">
        <v>425</v>
      </c>
      <c r="F239" s="220" t="s">
        <v>426</v>
      </c>
      <c r="G239" s="221" t="s">
        <v>186</v>
      </c>
      <c r="H239" s="222">
        <v>2</v>
      </c>
      <c r="I239" s="223"/>
      <c r="J239" s="224">
        <f t="shared" si="10"/>
        <v>0</v>
      </c>
      <c r="K239" s="220" t="s">
        <v>209</v>
      </c>
      <c r="L239" s="225"/>
      <c r="M239" s="226" t="s">
        <v>1</v>
      </c>
      <c r="N239" s="227" t="s">
        <v>41</v>
      </c>
      <c r="O239" s="71"/>
      <c r="P239" s="191">
        <f t="shared" si="11"/>
        <v>0</v>
      </c>
      <c r="Q239" s="191">
        <v>0.02</v>
      </c>
      <c r="R239" s="191">
        <f t="shared" si="12"/>
        <v>0.04</v>
      </c>
      <c r="S239" s="191">
        <v>0</v>
      </c>
      <c r="T239" s="192">
        <f t="shared" si="1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3" t="s">
        <v>218</v>
      </c>
      <c r="AT239" s="193" t="s">
        <v>205</v>
      </c>
      <c r="AU239" s="193" t="s">
        <v>199</v>
      </c>
      <c r="AY239" s="17" t="s">
        <v>173</v>
      </c>
      <c r="BE239" s="194">
        <f t="shared" si="14"/>
        <v>0</v>
      </c>
      <c r="BF239" s="194">
        <f t="shared" si="15"/>
        <v>0</v>
      </c>
      <c r="BG239" s="194">
        <f t="shared" si="16"/>
        <v>0</v>
      </c>
      <c r="BH239" s="194">
        <f t="shared" si="17"/>
        <v>0</v>
      </c>
      <c r="BI239" s="194">
        <f t="shared" si="18"/>
        <v>0</v>
      </c>
      <c r="BJ239" s="17" t="s">
        <v>81</v>
      </c>
      <c r="BK239" s="194">
        <f t="shared" si="19"/>
        <v>0</v>
      </c>
      <c r="BL239" s="17" t="s">
        <v>172</v>
      </c>
      <c r="BM239" s="193" t="s">
        <v>427</v>
      </c>
    </row>
    <row r="240" spans="1:65" s="2" customFormat="1" ht="16.5" customHeight="1">
      <c r="A240" s="34"/>
      <c r="B240" s="35"/>
      <c r="C240" s="218" t="s">
        <v>428</v>
      </c>
      <c r="D240" s="218" t="s">
        <v>205</v>
      </c>
      <c r="E240" s="219" t="s">
        <v>429</v>
      </c>
      <c r="F240" s="220" t="s">
        <v>430</v>
      </c>
      <c r="G240" s="221" t="s">
        <v>186</v>
      </c>
      <c r="H240" s="222">
        <v>3</v>
      </c>
      <c r="I240" s="223"/>
      <c r="J240" s="224">
        <f t="shared" si="10"/>
        <v>0</v>
      </c>
      <c r="K240" s="220" t="s">
        <v>209</v>
      </c>
      <c r="L240" s="225"/>
      <c r="M240" s="226" t="s">
        <v>1</v>
      </c>
      <c r="N240" s="227" t="s">
        <v>41</v>
      </c>
      <c r="O240" s="71"/>
      <c r="P240" s="191">
        <f t="shared" si="11"/>
        <v>0</v>
      </c>
      <c r="Q240" s="191">
        <v>2.5000000000000001E-2</v>
      </c>
      <c r="R240" s="191">
        <f t="shared" si="12"/>
        <v>7.5000000000000011E-2</v>
      </c>
      <c r="S240" s="191">
        <v>0</v>
      </c>
      <c r="T240" s="192">
        <f t="shared" si="1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3" t="s">
        <v>218</v>
      </c>
      <c r="AT240" s="193" t="s">
        <v>205</v>
      </c>
      <c r="AU240" s="193" t="s">
        <v>199</v>
      </c>
      <c r="AY240" s="17" t="s">
        <v>173</v>
      </c>
      <c r="BE240" s="194">
        <f t="shared" si="14"/>
        <v>0</v>
      </c>
      <c r="BF240" s="194">
        <f t="shared" si="15"/>
        <v>0</v>
      </c>
      <c r="BG240" s="194">
        <f t="shared" si="16"/>
        <v>0</v>
      </c>
      <c r="BH240" s="194">
        <f t="shared" si="17"/>
        <v>0</v>
      </c>
      <c r="BI240" s="194">
        <f t="shared" si="18"/>
        <v>0</v>
      </c>
      <c r="BJ240" s="17" t="s">
        <v>81</v>
      </c>
      <c r="BK240" s="194">
        <f t="shared" si="19"/>
        <v>0</v>
      </c>
      <c r="BL240" s="17" t="s">
        <v>172</v>
      </c>
      <c r="BM240" s="193" t="s">
        <v>431</v>
      </c>
    </row>
    <row r="241" spans="1:65" s="2" customFormat="1" ht="16.5" customHeight="1">
      <c r="A241" s="34"/>
      <c r="B241" s="35"/>
      <c r="C241" s="218" t="s">
        <v>432</v>
      </c>
      <c r="D241" s="218" t="s">
        <v>205</v>
      </c>
      <c r="E241" s="219" t="s">
        <v>433</v>
      </c>
      <c r="F241" s="220" t="s">
        <v>434</v>
      </c>
      <c r="G241" s="221" t="s">
        <v>186</v>
      </c>
      <c r="H241" s="222">
        <v>8</v>
      </c>
      <c r="I241" s="223"/>
      <c r="J241" s="224">
        <f t="shared" si="10"/>
        <v>0</v>
      </c>
      <c r="K241" s="220" t="s">
        <v>209</v>
      </c>
      <c r="L241" s="225"/>
      <c r="M241" s="226" t="s">
        <v>1</v>
      </c>
      <c r="N241" s="227" t="s">
        <v>41</v>
      </c>
      <c r="O241" s="71"/>
      <c r="P241" s="191">
        <f t="shared" si="11"/>
        <v>0</v>
      </c>
      <c r="Q241" s="191">
        <v>2.5000000000000001E-2</v>
      </c>
      <c r="R241" s="191">
        <f t="shared" si="12"/>
        <v>0.2</v>
      </c>
      <c r="S241" s="191">
        <v>0</v>
      </c>
      <c r="T241" s="192">
        <f t="shared" si="1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3" t="s">
        <v>218</v>
      </c>
      <c r="AT241" s="193" t="s">
        <v>205</v>
      </c>
      <c r="AU241" s="193" t="s">
        <v>199</v>
      </c>
      <c r="AY241" s="17" t="s">
        <v>173</v>
      </c>
      <c r="BE241" s="194">
        <f t="shared" si="14"/>
        <v>0</v>
      </c>
      <c r="BF241" s="194">
        <f t="shared" si="15"/>
        <v>0</v>
      </c>
      <c r="BG241" s="194">
        <f t="shared" si="16"/>
        <v>0</v>
      </c>
      <c r="BH241" s="194">
        <f t="shared" si="17"/>
        <v>0</v>
      </c>
      <c r="BI241" s="194">
        <f t="shared" si="18"/>
        <v>0</v>
      </c>
      <c r="BJ241" s="17" t="s">
        <v>81</v>
      </c>
      <c r="BK241" s="194">
        <f t="shared" si="19"/>
        <v>0</v>
      </c>
      <c r="BL241" s="17" t="s">
        <v>172</v>
      </c>
      <c r="BM241" s="193" t="s">
        <v>435</v>
      </c>
    </row>
    <row r="242" spans="1:65" s="2" customFormat="1" ht="16.5" customHeight="1">
      <c r="A242" s="34"/>
      <c r="B242" s="35"/>
      <c r="C242" s="218" t="s">
        <v>436</v>
      </c>
      <c r="D242" s="218" t="s">
        <v>205</v>
      </c>
      <c r="E242" s="219" t="s">
        <v>437</v>
      </c>
      <c r="F242" s="220" t="s">
        <v>438</v>
      </c>
      <c r="G242" s="221" t="s">
        <v>186</v>
      </c>
      <c r="H242" s="222">
        <v>5</v>
      </c>
      <c r="I242" s="223"/>
      <c r="J242" s="224">
        <f t="shared" si="10"/>
        <v>0</v>
      </c>
      <c r="K242" s="220" t="s">
        <v>209</v>
      </c>
      <c r="L242" s="225"/>
      <c r="M242" s="226" t="s">
        <v>1</v>
      </c>
      <c r="N242" s="227" t="s">
        <v>41</v>
      </c>
      <c r="O242" s="71"/>
      <c r="P242" s="191">
        <f t="shared" si="11"/>
        <v>0</v>
      </c>
      <c r="Q242" s="191">
        <v>2.5000000000000001E-2</v>
      </c>
      <c r="R242" s="191">
        <f t="shared" si="12"/>
        <v>0.125</v>
      </c>
      <c r="S242" s="191">
        <v>0</v>
      </c>
      <c r="T242" s="192">
        <f t="shared" si="1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3" t="s">
        <v>218</v>
      </c>
      <c r="AT242" s="193" t="s">
        <v>205</v>
      </c>
      <c r="AU242" s="193" t="s">
        <v>199</v>
      </c>
      <c r="AY242" s="17" t="s">
        <v>173</v>
      </c>
      <c r="BE242" s="194">
        <f t="shared" si="14"/>
        <v>0</v>
      </c>
      <c r="BF242" s="194">
        <f t="shared" si="15"/>
        <v>0</v>
      </c>
      <c r="BG242" s="194">
        <f t="shared" si="16"/>
        <v>0</v>
      </c>
      <c r="BH242" s="194">
        <f t="shared" si="17"/>
        <v>0</v>
      </c>
      <c r="BI242" s="194">
        <f t="shared" si="18"/>
        <v>0</v>
      </c>
      <c r="BJ242" s="17" t="s">
        <v>81</v>
      </c>
      <c r="BK242" s="194">
        <f t="shared" si="19"/>
        <v>0</v>
      </c>
      <c r="BL242" s="17" t="s">
        <v>172</v>
      </c>
      <c r="BM242" s="193" t="s">
        <v>439</v>
      </c>
    </row>
    <row r="243" spans="1:65" s="2" customFormat="1" ht="16.5" customHeight="1">
      <c r="A243" s="34"/>
      <c r="B243" s="35"/>
      <c r="C243" s="218" t="s">
        <v>440</v>
      </c>
      <c r="D243" s="218" t="s">
        <v>205</v>
      </c>
      <c r="E243" s="219" t="s">
        <v>441</v>
      </c>
      <c r="F243" s="220" t="s">
        <v>442</v>
      </c>
      <c r="G243" s="221" t="s">
        <v>186</v>
      </c>
      <c r="H243" s="222">
        <v>4</v>
      </c>
      <c r="I243" s="223"/>
      <c r="J243" s="224">
        <f t="shared" si="10"/>
        <v>0</v>
      </c>
      <c r="K243" s="220" t="s">
        <v>209</v>
      </c>
      <c r="L243" s="225"/>
      <c r="M243" s="226" t="s">
        <v>1</v>
      </c>
      <c r="N243" s="227" t="s">
        <v>41</v>
      </c>
      <c r="O243" s="71"/>
      <c r="P243" s="191">
        <f t="shared" si="11"/>
        <v>0</v>
      </c>
      <c r="Q243" s="191">
        <v>2.5000000000000001E-2</v>
      </c>
      <c r="R243" s="191">
        <f t="shared" si="12"/>
        <v>0.1</v>
      </c>
      <c r="S243" s="191">
        <v>0</v>
      </c>
      <c r="T243" s="192">
        <f t="shared" si="1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3" t="s">
        <v>218</v>
      </c>
      <c r="AT243" s="193" t="s">
        <v>205</v>
      </c>
      <c r="AU243" s="193" t="s">
        <v>199</v>
      </c>
      <c r="AY243" s="17" t="s">
        <v>173</v>
      </c>
      <c r="BE243" s="194">
        <f t="shared" si="14"/>
        <v>0</v>
      </c>
      <c r="BF243" s="194">
        <f t="shared" si="15"/>
        <v>0</v>
      </c>
      <c r="BG243" s="194">
        <f t="shared" si="16"/>
        <v>0</v>
      </c>
      <c r="BH243" s="194">
        <f t="shared" si="17"/>
        <v>0</v>
      </c>
      <c r="BI243" s="194">
        <f t="shared" si="18"/>
        <v>0</v>
      </c>
      <c r="BJ243" s="17" t="s">
        <v>81</v>
      </c>
      <c r="BK243" s="194">
        <f t="shared" si="19"/>
        <v>0</v>
      </c>
      <c r="BL243" s="17" t="s">
        <v>172</v>
      </c>
      <c r="BM243" s="193" t="s">
        <v>443</v>
      </c>
    </row>
    <row r="244" spans="1:65" s="2" customFormat="1" ht="16.5" customHeight="1">
      <c r="A244" s="34"/>
      <c r="B244" s="35"/>
      <c r="C244" s="218" t="s">
        <v>444</v>
      </c>
      <c r="D244" s="218" t="s">
        <v>205</v>
      </c>
      <c r="E244" s="219" t="s">
        <v>445</v>
      </c>
      <c r="F244" s="220" t="s">
        <v>446</v>
      </c>
      <c r="G244" s="221" t="s">
        <v>186</v>
      </c>
      <c r="H244" s="222">
        <v>1</v>
      </c>
      <c r="I244" s="223"/>
      <c r="J244" s="224">
        <f t="shared" si="10"/>
        <v>0</v>
      </c>
      <c r="K244" s="220" t="s">
        <v>209</v>
      </c>
      <c r="L244" s="225"/>
      <c r="M244" s="226" t="s">
        <v>1</v>
      </c>
      <c r="N244" s="227" t="s">
        <v>41</v>
      </c>
      <c r="O244" s="71"/>
      <c r="P244" s="191">
        <f t="shared" si="11"/>
        <v>0</v>
      </c>
      <c r="Q244" s="191">
        <v>2.5000000000000001E-2</v>
      </c>
      <c r="R244" s="191">
        <f t="shared" si="12"/>
        <v>2.5000000000000001E-2</v>
      </c>
      <c r="S244" s="191">
        <v>0</v>
      </c>
      <c r="T244" s="192">
        <f t="shared" si="1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3" t="s">
        <v>218</v>
      </c>
      <c r="AT244" s="193" t="s">
        <v>205</v>
      </c>
      <c r="AU244" s="193" t="s">
        <v>199</v>
      </c>
      <c r="AY244" s="17" t="s">
        <v>173</v>
      </c>
      <c r="BE244" s="194">
        <f t="shared" si="14"/>
        <v>0</v>
      </c>
      <c r="BF244" s="194">
        <f t="shared" si="15"/>
        <v>0</v>
      </c>
      <c r="BG244" s="194">
        <f t="shared" si="16"/>
        <v>0</v>
      </c>
      <c r="BH244" s="194">
        <f t="shared" si="17"/>
        <v>0</v>
      </c>
      <c r="BI244" s="194">
        <f t="shared" si="18"/>
        <v>0</v>
      </c>
      <c r="BJ244" s="17" t="s">
        <v>81</v>
      </c>
      <c r="BK244" s="194">
        <f t="shared" si="19"/>
        <v>0</v>
      </c>
      <c r="BL244" s="17" t="s">
        <v>172</v>
      </c>
      <c r="BM244" s="193" t="s">
        <v>447</v>
      </c>
    </row>
    <row r="245" spans="1:65" s="2" customFormat="1" ht="16.5" customHeight="1">
      <c r="A245" s="34"/>
      <c r="B245" s="35"/>
      <c r="C245" s="218" t="s">
        <v>448</v>
      </c>
      <c r="D245" s="218" t="s">
        <v>205</v>
      </c>
      <c r="E245" s="219" t="s">
        <v>449</v>
      </c>
      <c r="F245" s="220" t="s">
        <v>450</v>
      </c>
      <c r="G245" s="221" t="s">
        <v>186</v>
      </c>
      <c r="H245" s="222">
        <v>4</v>
      </c>
      <c r="I245" s="223"/>
      <c r="J245" s="224">
        <f t="shared" si="10"/>
        <v>0</v>
      </c>
      <c r="K245" s="220" t="s">
        <v>209</v>
      </c>
      <c r="L245" s="225"/>
      <c r="M245" s="226" t="s">
        <v>1</v>
      </c>
      <c r="N245" s="227" t="s">
        <v>41</v>
      </c>
      <c r="O245" s="71"/>
      <c r="P245" s="191">
        <f t="shared" si="11"/>
        <v>0</v>
      </c>
      <c r="Q245" s="191">
        <v>0.02</v>
      </c>
      <c r="R245" s="191">
        <f t="shared" si="12"/>
        <v>0.08</v>
      </c>
      <c r="S245" s="191">
        <v>0</v>
      </c>
      <c r="T245" s="192">
        <f t="shared" si="1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3" t="s">
        <v>218</v>
      </c>
      <c r="AT245" s="193" t="s">
        <v>205</v>
      </c>
      <c r="AU245" s="193" t="s">
        <v>199</v>
      </c>
      <c r="AY245" s="17" t="s">
        <v>173</v>
      </c>
      <c r="BE245" s="194">
        <f t="shared" si="14"/>
        <v>0</v>
      </c>
      <c r="BF245" s="194">
        <f t="shared" si="15"/>
        <v>0</v>
      </c>
      <c r="BG245" s="194">
        <f t="shared" si="16"/>
        <v>0</v>
      </c>
      <c r="BH245" s="194">
        <f t="shared" si="17"/>
        <v>0</v>
      </c>
      <c r="BI245" s="194">
        <f t="shared" si="18"/>
        <v>0</v>
      </c>
      <c r="BJ245" s="17" t="s">
        <v>81</v>
      </c>
      <c r="BK245" s="194">
        <f t="shared" si="19"/>
        <v>0</v>
      </c>
      <c r="BL245" s="17" t="s">
        <v>172</v>
      </c>
      <c r="BM245" s="193" t="s">
        <v>451</v>
      </c>
    </row>
    <row r="246" spans="1:65" s="2" customFormat="1" ht="16.5" customHeight="1">
      <c r="A246" s="34"/>
      <c r="B246" s="35"/>
      <c r="C246" s="218" t="s">
        <v>452</v>
      </c>
      <c r="D246" s="218" t="s">
        <v>205</v>
      </c>
      <c r="E246" s="219" t="s">
        <v>453</v>
      </c>
      <c r="F246" s="220" t="s">
        <v>454</v>
      </c>
      <c r="G246" s="221" t="s">
        <v>186</v>
      </c>
      <c r="H246" s="222">
        <v>4</v>
      </c>
      <c r="I246" s="223"/>
      <c r="J246" s="224">
        <f t="shared" si="10"/>
        <v>0</v>
      </c>
      <c r="K246" s="220" t="s">
        <v>209</v>
      </c>
      <c r="L246" s="225"/>
      <c r="M246" s="226" t="s">
        <v>1</v>
      </c>
      <c r="N246" s="227" t="s">
        <v>41</v>
      </c>
      <c r="O246" s="71"/>
      <c r="P246" s="191">
        <f t="shared" si="11"/>
        <v>0</v>
      </c>
      <c r="Q246" s="191">
        <v>0.02</v>
      </c>
      <c r="R246" s="191">
        <f t="shared" si="12"/>
        <v>0.08</v>
      </c>
      <c r="S246" s="191">
        <v>0</v>
      </c>
      <c r="T246" s="192">
        <f t="shared" si="1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3" t="s">
        <v>218</v>
      </c>
      <c r="AT246" s="193" t="s">
        <v>205</v>
      </c>
      <c r="AU246" s="193" t="s">
        <v>199</v>
      </c>
      <c r="AY246" s="17" t="s">
        <v>173</v>
      </c>
      <c r="BE246" s="194">
        <f t="shared" si="14"/>
        <v>0</v>
      </c>
      <c r="BF246" s="194">
        <f t="shared" si="15"/>
        <v>0</v>
      </c>
      <c r="BG246" s="194">
        <f t="shared" si="16"/>
        <v>0</v>
      </c>
      <c r="BH246" s="194">
        <f t="shared" si="17"/>
        <v>0</v>
      </c>
      <c r="BI246" s="194">
        <f t="shared" si="18"/>
        <v>0</v>
      </c>
      <c r="BJ246" s="17" t="s">
        <v>81</v>
      </c>
      <c r="BK246" s="194">
        <f t="shared" si="19"/>
        <v>0</v>
      </c>
      <c r="BL246" s="17" t="s">
        <v>172</v>
      </c>
      <c r="BM246" s="193" t="s">
        <v>455</v>
      </c>
    </row>
    <row r="247" spans="1:65" s="2" customFormat="1" ht="16.5" customHeight="1">
      <c r="A247" s="34"/>
      <c r="B247" s="35"/>
      <c r="C247" s="218" t="s">
        <v>456</v>
      </c>
      <c r="D247" s="218" t="s">
        <v>205</v>
      </c>
      <c r="E247" s="219" t="s">
        <v>457</v>
      </c>
      <c r="F247" s="220" t="s">
        <v>458</v>
      </c>
      <c r="G247" s="221" t="s">
        <v>186</v>
      </c>
      <c r="H247" s="222">
        <v>6</v>
      </c>
      <c r="I247" s="223"/>
      <c r="J247" s="224">
        <f t="shared" si="10"/>
        <v>0</v>
      </c>
      <c r="K247" s="220" t="s">
        <v>209</v>
      </c>
      <c r="L247" s="225"/>
      <c r="M247" s="226" t="s">
        <v>1</v>
      </c>
      <c r="N247" s="227" t="s">
        <v>41</v>
      </c>
      <c r="O247" s="71"/>
      <c r="P247" s="191">
        <f t="shared" si="11"/>
        <v>0</v>
      </c>
      <c r="Q247" s="191">
        <v>5.0000000000000001E-3</v>
      </c>
      <c r="R247" s="191">
        <f t="shared" si="12"/>
        <v>0.03</v>
      </c>
      <c r="S247" s="191">
        <v>0</v>
      </c>
      <c r="T247" s="192">
        <f t="shared" si="1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3" t="s">
        <v>218</v>
      </c>
      <c r="AT247" s="193" t="s">
        <v>205</v>
      </c>
      <c r="AU247" s="193" t="s">
        <v>199</v>
      </c>
      <c r="AY247" s="17" t="s">
        <v>173</v>
      </c>
      <c r="BE247" s="194">
        <f t="shared" si="14"/>
        <v>0</v>
      </c>
      <c r="BF247" s="194">
        <f t="shared" si="15"/>
        <v>0</v>
      </c>
      <c r="BG247" s="194">
        <f t="shared" si="16"/>
        <v>0</v>
      </c>
      <c r="BH247" s="194">
        <f t="shared" si="17"/>
        <v>0</v>
      </c>
      <c r="BI247" s="194">
        <f t="shared" si="18"/>
        <v>0</v>
      </c>
      <c r="BJ247" s="17" t="s">
        <v>81</v>
      </c>
      <c r="BK247" s="194">
        <f t="shared" si="19"/>
        <v>0</v>
      </c>
      <c r="BL247" s="17" t="s">
        <v>172</v>
      </c>
      <c r="BM247" s="193" t="s">
        <v>459</v>
      </c>
    </row>
    <row r="248" spans="1:65" s="15" customFormat="1" ht="20.85" customHeight="1">
      <c r="B248" s="228"/>
      <c r="C248" s="229"/>
      <c r="D248" s="230" t="s">
        <v>75</v>
      </c>
      <c r="E248" s="230" t="s">
        <v>460</v>
      </c>
      <c r="F248" s="230" t="s">
        <v>461</v>
      </c>
      <c r="G248" s="229"/>
      <c r="H248" s="229"/>
      <c r="I248" s="231"/>
      <c r="J248" s="232">
        <f>BK248</f>
        <v>0</v>
      </c>
      <c r="K248" s="229"/>
      <c r="L248" s="233"/>
      <c r="M248" s="234"/>
      <c r="N248" s="235"/>
      <c r="O248" s="235"/>
      <c r="P248" s="236">
        <f>SUM(P249:P253)</f>
        <v>0</v>
      </c>
      <c r="Q248" s="235"/>
      <c r="R248" s="236">
        <f>SUM(R249:R253)</f>
        <v>0.38050000000000006</v>
      </c>
      <c r="S248" s="235"/>
      <c r="T248" s="237">
        <f>SUM(T249:T253)</f>
        <v>0</v>
      </c>
      <c r="AR248" s="238" t="s">
        <v>172</v>
      </c>
      <c r="AT248" s="239" t="s">
        <v>75</v>
      </c>
      <c r="AU248" s="239" t="s">
        <v>172</v>
      </c>
      <c r="AY248" s="238" t="s">
        <v>173</v>
      </c>
      <c r="BK248" s="240">
        <f>SUM(BK249:BK253)</f>
        <v>0</v>
      </c>
    </row>
    <row r="249" spans="1:65" s="2" customFormat="1" ht="16.5" customHeight="1">
      <c r="A249" s="34"/>
      <c r="B249" s="35"/>
      <c r="C249" s="218" t="s">
        <v>462</v>
      </c>
      <c r="D249" s="218" t="s">
        <v>205</v>
      </c>
      <c r="E249" s="219" t="s">
        <v>463</v>
      </c>
      <c r="F249" s="220" t="s">
        <v>464</v>
      </c>
      <c r="G249" s="221" t="s">
        <v>186</v>
      </c>
      <c r="H249" s="222">
        <v>6</v>
      </c>
      <c r="I249" s="223"/>
      <c r="J249" s="224">
        <f>ROUND(I249*H249,2)</f>
        <v>0</v>
      </c>
      <c r="K249" s="220" t="s">
        <v>209</v>
      </c>
      <c r="L249" s="225"/>
      <c r="M249" s="226" t="s">
        <v>1</v>
      </c>
      <c r="N249" s="227" t="s">
        <v>41</v>
      </c>
      <c r="O249" s="71"/>
      <c r="P249" s="191">
        <f>O249*H249</f>
        <v>0</v>
      </c>
      <c r="Q249" s="191">
        <v>0.01</v>
      </c>
      <c r="R249" s="191">
        <f>Q249*H249</f>
        <v>0.06</v>
      </c>
      <c r="S249" s="191">
        <v>0</v>
      </c>
      <c r="T249" s="19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3" t="s">
        <v>218</v>
      </c>
      <c r="AT249" s="193" t="s">
        <v>205</v>
      </c>
      <c r="AU249" s="193" t="s">
        <v>199</v>
      </c>
      <c r="AY249" s="17" t="s">
        <v>173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7" t="s">
        <v>81</v>
      </c>
      <c r="BK249" s="194">
        <f>ROUND(I249*H249,2)</f>
        <v>0</v>
      </c>
      <c r="BL249" s="17" t="s">
        <v>172</v>
      </c>
      <c r="BM249" s="193" t="s">
        <v>465</v>
      </c>
    </row>
    <row r="250" spans="1:65" s="2" customFormat="1" ht="16.5" customHeight="1">
      <c r="A250" s="34"/>
      <c r="B250" s="35"/>
      <c r="C250" s="218" t="s">
        <v>466</v>
      </c>
      <c r="D250" s="218" t="s">
        <v>205</v>
      </c>
      <c r="E250" s="219" t="s">
        <v>467</v>
      </c>
      <c r="F250" s="220" t="s">
        <v>468</v>
      </c>
      <c r="G250" s="221" t="s">
        <v>186</v>
      </c>
      <c r="H250" s="222">
        <v>40</v>
      </c>
      <c r="I250" s="223"/>
      <c r="J250" s="224">
        <f>ROUND(I250*H250,2)</f>
        <v>0</v>
      </c>
      <c r="K250" s="220" t="s">
        <v>209</v>
      </c>
      <c r="L250" s="225"/>
      <c r="M250" s="226" t="s">
        <v>1</v>
      </c>
      <c r="N250" s="227" t="s">
        <v>41</v>
      </c>
      <c r="O250" s="71"/>
      <c r="P250" s="191">
        <f>O250*H250</f>
        <v>0</v>
      </c>
      <c r="Q250" s="191">
        <v>3.0000000000000001E-3</v>
      </c>
      <c r="R250" s="191">
        <f>Q250*H250</f>
        <v>0.12</v>
      </c>
      <c r="S250" s="191">
        <v>0</v>
      </c>
      <c r="T250" s="19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3" t="s">
        <v>218</v>
      </c>
      <c r="AT250" s="193" t="s">
        <v>205</v>
      </c>
      <c r="AU250" s="193" t="s">
        <v>199</v>
      </c>
      <c r="AY250" s="17" t="s">
        <v>173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7" t="s">
        <v>81</v>
      </c>
      <c r="BK250" s="194">
        <f>ROUND(I250*H250,2)</f>
        <v>0</v>
      </c>
      <c r="BL250" s="17" t="s">
        <v>172</v>
      </c>
      <c r="BM250" s="193" t="s">
        <v>469</v>
      </c>
    </row>
    <row r="251" spans="1:65" s="2" customFormat="1" ht="16.5" customHeight="1">
      <c r="A251" s="34"/>
      <c r="B251" s="35"/>
      <c r="C251" s="218" t="s">
        <v>470</v>
      </c>
      <c r="D251" s="218" t="s">
        <v>205</v>
      </c>
      <c r="E251" s="219" t="s">
        <v>471</v>
      </c>
      <c r="F251" s="220" t="s">
        <v>472</v>
      </c>
      <c r="G251" s="221" t="s">
        <v>186</v>
      </c>
      <c r="H251" s="222">
        <v>5</v>
      </c>
      <c r="I251" s="223"/>
      <c r="J251" s="224">
        <f>ROUND(I251*H251,2)</f>
        <v>0</v>
      </c>
      <c r="K251" s="220" t="s">
        <v>209</v>
      </c>
      <c r="L251" s="225"/>
      <c r="M251" s="226" t="s">
        <v>1</v>
      </c>
      <c r="N251" s="227" t="s">
        <v>41</v>
      </c>
      <c r="O251" s="71"/>
      <c r="P251" s="191">
        <f>O251*H251</f>
        <v>0</v>
      </c>
      <c r="Q251" s="191">
        <v>3.0000000000000001E-3</v>
      </c>
      <c r="R251" s="191">
        <f>Q251*H251</f>
        <v>1.4999999999999999E-2</v>
      </c>
      <c r="S251" s="191">
        <v>0</v>
      </c>
      <c r="T251" s="19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3" t="s">
        <v>218</v>
      </c>
      <c r="AT251" s="193" t="s">
        <v>205</v>
      </c>
      <c r="AU251" s="193" t="s">
        <v>199</v>
      </c>
      <c r="AY251" s="17" t="s">
        <v>173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7" t="s">
        <v>81</v>
      </c>
      <c r="BK251" s="194">
        <f>ROUND(I251*H251,2)</f>
        <v>0</v>
      </c>
      <c r="BL251" s="17" t="s">
        <v>172</v>
      </c>
      <c r="BM251" s="193" t="s">
        <v>473</v>
      </c>
    </row>
    <row r="252" spans="1:65" s="2" customFormat="1" ht="16.5" customHeight="1">
      <c r="A252" s="34"/>
      <c r="B252" s="35"/>
      <c r="C252" s="218" t="s">
        <v>474</v>
      </c>
      <c r="D252" s="218" t="s">
        <v>205</v>
      </c>
      <c r="E252" s="219" t="s">
        <v>475</v>
      </c>
      <c r="F252" s="220" t="s">
        <v>476</v>
      </c>
      <c r="G252" s="221" t="s">
        <v>186</v>
      </c>
      <c r="H252" s="222">
        <v>38</v>
      </c>
      <c r="I252" s="223"/>
      <c r="J252" s="224">
        <f>ROUND(I252*H252,2)</f>
        <v>0</v>
      </c>
      <c r="K252" s="220" t="s">
        <v>209</v>
      </c>
      <c r="L252" s="225"/>
      <c r="M252" s="226" t="s">
        <v>1</v>
      </c>
      <c r="N252" s="227" t="s">
        <v>41</v>
      </c>
      <c r="O252" s="71"/>
      <c r="P252" s="191">
        <f>O252*H252</f>
        <v>0</v>
      </c>
      <c r="Q252" s="191">
        <v>4.2500000000000003E-3</v>
      </c>
      <c r="R252" s="191">
        <f>Q252*H252</f>
        <v>0.1615</v>
      </c>
      <c r="S252" s="191">
        <v>0</v>
      </c>
      <c r="T252" s="19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3" t="s">
        <v>218</v>
      </c>
      <c r="AT252" s="193" t="s">
        <v>205</v>
      </c>
      <c r="AU252" s="193" t="s">
        <v>199</v>
      </c>
      <c r="AY252" s="17" t="s">
        <v>173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7" t="s">
        <v>81</v>
      </c>
      <c r="BK252" s="194">
        <f>ROUND(I252*H252,2)</f>
        <v>0</v>
      </c>
      <c r="BL252" s="17" t="s">
        <v>172</v>
      </c>
      <c r="BM252" s="193" t="s">
        <v>477</v>
      </c>
    </row>
    <row r="253" spans="1:65" s="2" customFormat="1" ht="16.5" customHeight="1">
      <c r="A253" s="34"/>
      <c r="B253" s="35"/>
      <c r="C253" s="218" t="s">
        <v>478</v>
      </c>
      <c r="D253" s="218" t="s">
        <v>205</v>
      </c>
      <c r="E253" s="219" t="s">
        <v>479</v>
      </c>
      <c r="F253" s="220" t="s">
        <v>480</v>
      </c>
      <c r="G253" s="221" t="s">
        <v>186</v>
      </c>
      <c r="H253" s="222">
        <v>8</v>
      </c>
      <c r="I253" s="223"/>
      <c r="J253" s="224">
        <f>ROUND(I253*H253,2)</f>
        <v>0</v>
      </c>
      <c r="K253" s="220" t="s">
        <v>209</v>
      </c>
      <c r="L253" s="225"/>
      <c r="M253" s="226" t="s">
        <v>1</v>
      </c>
      <c r="N253" s="227" t="s">
        <v>41</v>
      </c>
      <c r="O253" s="71"/>
      <c r="P253" s="191">
        <f>O253*H253</f>
        <v>0</v>
      </c>
      <c r="Q253" s="191">
        <v>3.0000000000000001E-3</v>
      </c>
      <c r="R253" s="191">
        <f>Q253*H253</f>
        <v>2.4E-2</v>
      </c>
      <c r="S253" s="191">
        <v>0</v>
      </c>
      <c r="T253" s="19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3" t="s">
        <v>218</v>
      </c>
      <c r="AT253" s="193" t="s">
        <v>205</v>
      </c>
      <c r="AU253" s="193" t="s">
        <v>199</v>
      </c>
      <c r="AY253" s="17" t="s">
        <v>173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7" t="s">
        <v>81</v>
      </c>
      <c r="BK253" s="194">
        <f>ROUND(I253*H253,2)</f>
        <v>0</v>
      </c>
      <c r="BL253" s="17" t="s">
        <v>172</v>
      </c>
      <c r="BM253" s="193" t="s">
        <v>481</v>
      </c>
    </row>
    <row r="254" spans="1:65" s="12" customFormat="1" ht="20.85" customHeight="1">
      <c r="B254" s="166"/>
      <c r="C254" s="167"/>
      <c r="D254" s="168" t="s">
        <v>75</v>
      </c>
      <c r="E254" s="180" t="s">
        <v>482</v>
      </c>
      <c r="F254" s="180" t="s">
        <v>483</v>
      </c>
      <c r="G254" s="167"/>
      <c r="H254" s="167"/>
      <c r="I254" s="170"/>
      <c r="J254" s="181">
        <f>BK254</f>
        <v>0</v>
      </c>
      <c r="K254" s="167"/>
      <c r="L254" s="172"/>
      <c r="M254" s="173"/>
      <c r="N254" s="174"/>
      <c r="O254" s="174"/>
      <c r="P254" s="175">
        <f>P255+SUM(P256:P271)+P285</f>
        <v>0</v>
      </c>
      <c r="Q254" s="174"/>
      <c r="R254" s="175">
        <f>R255+SUM(R256:R271)+R285</f>
        <v>3.4501299999999997</v>
      </c>
      <c r="S254" s="174"/>
      <c r="T254" s="176">
        <f>T255+SUM(T256:T271)+T285</f>
        <v>0</v>
      </c>
      <c r="AR254" s="177" t="s">
        <v>172</v>
      </c>
      <c r="AT254" s="178" t="s">
        <v>75</v>
      </c>
      <c r="AU254" s="178" t="s">
        <v>87</v>
      </c>
      <c r="AY254" s="177" t="s">
        <v>173</v>
      </c>
      <c r="BK254" s="179">
        <f>BK255+SUM(BK256:BK271)+BK285</f>
        <v>0</v>
      </c>
    </row>
    <row r="255" spans="1:65" s="2" customFormat="1" ht="21.75" customHeight="1">
      <c r="A255" s="34"/>
      <c r="B255" s="35"/>
      <c r="C255" s="182" t="s">
        <v>484</v>
      </c>
      <c r="D255" s="182" t="s">
        <v>176</v>
      </c>
      <c r="E255" s="183" t="s">
        <v>485</v>
      </c>
      <c r="F255" s="184" t="s">
        <v>266</v>
      </c>
      <c r="G255" s="185" t="s">
        <v>97</v>
      </c>
      <c r="H255" s="186">
        <v>260</v>
      </c>
      <c r="I255" s="187"/>
      <c r="J255" s="188">
        <f>ROUND(I255*H255,2)</f>
        <v>0</v>
      </c>
      <c r="K255" s="184" t="s">
        <v>179</v>
      </c>
      <c r="L255" s="39"/>
      <c r="M255" s="189" t="s">
        <v>1</v>
      </c>
      <c r="N255" s="190" t="s">
        <v>41</v>
      </c>
      <c r="O255" s="71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3" t="s">
        <v>180</v>
      </c>
      <c r="AT255" s="193" t="s">
        <v>176</v>
      </c>
      <c r="AU255" s="193" t="s">
        <v>109</v>
      </c>
      <c r="AY255" s="17" t="s">
        <v>173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7" t="s">
        <v>81</v>
      </c>
      <c r="BK255" s="194">
        <f>ROUND(I255*H255,2)</f>
        <v>0</v>
      </c>
      <c r="BL255" s="17" t="s">
        <v>180</v>
      </c>
      <c r="BM255" s="193" t="s">
        <v>486</v>
      </c>
    </row>
    <row r="256" spans="1:65" s="13" customFormat="1" ht="11.25">
      <c r="B256" s="195"/>
      <c r="C256" s="196"/>
      <c r="D256" s="197" t="s">
        <v>182</v>
      </c>
      <c r="E256" s="198" t="s">
        <v>1</v>
      </c>
      <c r="F256" s="199" t="s">
        <v>487</v>
      </c>
      <c r="G256" s="196"/>
      <c r="H256" s="200">
        <v>260</v>
      </c>
      <c r="I256" s="201"/>
      <c r="J256" s="196"/>
      <c r="K256" s="196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182</v>
      </c>
      <c r="AU256" s="206" t="s">
        <v>109</v>
      </c>
      <c r="AV256" s="13" t="s">
        <v>87</v>
      </c>
      <c r="AW256" s="13" t="s">
        <v>32</v>
      </c>
      <c r="AX256" s="13" t="s">
        <v>81</v>
      </c>
      <c r="AY256" s="206" t="s">
        <v>173</v>
      </c>
    </row>
    <row r="257" spans="1:65" s="2" customFormat="1" ht="16.5" customHeight="1">
      <c r="A257" s="34"/>
      <c r="B257" s="35"/>
      <c r="C257" s="218" t="s">
        <v>488</v>
      </c>
      <c r="D257" s="218" t="s">
        <v>205</v>
      </c>
      <c r="E257" s="219" t="s">
        <v>269</v>
      </c>
      <c r="F257" s="220" t="s">
        <v>270</v>
      </c>
      <c r="G257" s="221" t="s">
        <v>271</v>
      </c>
      <c r="H257" s="222">
        <v>0.13</v>
      </c>
      <c r="I257" s="223"/>
      <c r="J257" s="224">
        <f>ROUND(I257*H257,2)</f>
        <v>0</v>
      </c>
      <c r="K257" s="220" t="s">
        <v>179</v>
      </c>
      <c r="L257" s="225"/>
      <c r="M257" s="226" t="s">
        <v>1</v>
      </c>
      <c r="N257" s="227" t="s">
        <v>41</v>
      </c>
      <c r="O257" s="71"/>
      <c r="P257" s="191">
        <f>O257*H257</f>
        <v>0</v>
      </c>
      <c r="Q257" s="191">
        <v>1E-3</v>
      </c>
      <c r="R257" s="191">
        <f>Q257*H257</f>
        <v>1.3000000000000002E-4</v>
      </c>
      <c r="S257" s="191">
        <v>0</v>
      </c>
      <c r="T257" s="19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3" t="s">
        <v>180</v>
      </c>
      <c r="AT257" s="193" t="s">
        <v>205</v>
      </c>
      <c r="AU257" s="193" t="s">
        <v>109</v>
      </c>
      <c r="AY257" s="17" t="s">
        <v>173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7" t="s">
        <v>81</v>
      </c>
      <c r="BK257" s="194">
        <f>ROUND(I257*H257,2)</f>
        <v>0</v>
      </c>
      <c r="BL257" s="17" t="s">
        <v>180</v>
      </c>
      <c r="BM257" s="193" t="s">
        <v>489</v>
      </c>
    </row>
    <row r="258" spans="1:65" s="13" customFormat="1" ht="11.25">
      <c r="B258" s="195"/>
      <c r="C258" s="196"/>
      <c r="D258" s="197" t="s">
        <v>182</v>
      </c>
      <c r="E258" s="196"/>
      <c r="F258" s="199" t="s">
        <v>490</v>
      </c>
      <c r="G258" s="196"/>
      <c r="H258" s="200">
        <v>0.13</v>
      </c>
      <c r="I258" s="201"/>
      <c r="J258" s="196"/>
      <c r="K258" s="196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182</v>
      </c>
      <c r="AU258" s="206" t="s">
        <v>109</v>
      </c>
      <c r="AV258" s="13" t="s">
        <v>87</v>
      </c>
      <c r="AW258" s="13" t="s">
        <v>4</v>
      </c>
      <c r="AX258" s="13" t="s">
        <v>81</v>
      </c>
      <c r="AY258" s="206" t="s">
        <v>173</v>
      </c>
    </row>
    <row r="259" spans="1:65" s="2" customFormat="1" ht="16.5" customHeight="1">
      <c r="A259" s="34"/>
      <c r="B259" s="35"/>
      <c r="C259" s="182" t="s">
        <v>491</v>
      </c>
      <c r="D259" s="182" t="s">
        <v>176</v>
      </c>
      <c r="E259" s="183" t="s">
        <v>492</v>
      </c>
      <c r="F259" s="184" t="s">
        <v>276</v>
      </c>
      <c r="G259" s="185" t="s">
        <v>97</v>
      </c>
      <c r="H259" s="186">
        <v>130</v>
      </c>
      <c r="I259" s="187"/>
      <c r="J259" s="188">
        <f>ROUND(I259*H259,2)</f>
        <v>0</v>
      </c>
      <c r="K259" s="184" t="s">
        <v>179</v>
      </c>
      <c r="L259" s="39"/>
      <c r="M259" s="189" t="s">
        <v>1</v>
      </c>
      <c r="N259" s="190" t="s">
        <v>41</v>
      </c>
      <c r="O259" s="71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3" t="s">
        <v>81</v>
      </c>
      <c r="AT259" s="193" t="s">
        <v>176</v>
      </c>
      <c r="AU259" s="193" t="s">
        <v>109</v>
      </c>
      <c r="AY259" s="17" t="s">
        <v>173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7" t="s">
        <v>81</v>
      </c>
      <c r="BK259" s="194">
        <f>ROUND(I259*H259,2)</f>
        <v>0</v>
      </c>
      <c r="BL259" s="17" t="s">
        <v>81</v>
      </c>
      <c r="BM259" s="193" t="s">
        <v>493</v>
      </c>
    </row>
    <row r="260" spans="1:65" s="13" customFormat="1" ht="11.25">
      <c r="B260" s="195"/>
      <c r="C260" s="196"/>
      <c r="D260" s="197" t="s">
        <v>182</v>
      </c>
      <c r="E260" s="198" t="s">
        <v>1</v>
      </c>
      <c r="F260" s="199" t="s">
        <v>119</v>
      </c>
      <c r="G260" s="196"/>
      <c r="H260" s="200">
        <v>130</v>
      </c>
      <c r="I260" s="201"/>
      <c r="J260" s="196"/>
      <c r="K260" s="196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182</v>
      </c>
      <c r="AU260" s="206" t="s">
        <v>109</v>
      </c>
      <c r="AV260" s="13" t="s">
        <v>87</v>
      </c>
      <c r="AW260" s="13" t="s">
        <v>32</v>
      </c>
      <c r="AX260" s="13" t="s">
        <v>81</v>
      </c>
      <c r="AY260" s="206" t="s">
        <v>173</v>
      </c>
    </row>
    <row r="261" spans="1:65" s="2" customFormat="1" ht="16.5" customHeight="1">
      <c r="A261" s="34"/>
      <c r="B261" s="35"/>
      <c r="C261" s="182" t="s">
        <v>494</v>
      </c>
      <c r="D261" s="182" t="s">
        <v>176</v>
      </c>
      <c r="E261" s="183" t="s">
        <v>495</v>
      </c>
      <c r="F261" s="184" t="s">
        <v>496</v>
      </c>
      <c r="G261" s="185" t="s">
        <v>208</v>
      </c>
      <c r="H261" s="186">
        <v>1.2999999999999999E-2</v>
      </c>
      <c r="I261" s="187"/>
      <c r="J261" s="188">
        <f>ROUND(I261*H261,2)</f>
        <v>0</v>
      </c>
      <c r="K261" s="184" t="s">
        <v>209</v>
      </c>
      <c r="L261" s="39"/>
      <c r="M261" s="189" t="s">
        <v>1</v>
      </c>
      <c r="N261" s="190" t="s">
        <v>41</v>
      </c>
      <c r="O261" s="71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3" t="s">
        <v>172</v>
      </c>
      <c r="AT261" s="193" t="s">
        <v>176</v>
      </c>
      <c r="AU261" s="193" t="s">
        <v>109</v>
      </c>
      <c r="AY261" s="17" t="s">
        <v>173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7" t="s">
        <v>81</v>
      </c>
      <c r="BK261" s="194">
        <f>ROUND(I261*H261,2)</f>
        <v>0</v>
      </c>
      <c r="BL261" s="17" t="s">
        <v>172</v>
      </c>
      <c r="BM261" s="193" t="s">
        <v>497</v>
      </c>
    </row>
    <row r="262" spans="1:65" s="13" customFormat="1" ht="11.25">
      <c r="B262" s="195"/>
      <c r="C262" s="196"/>
      <c r="D262" s="197" t="s">
        <v>182</v>
      </c>
      <c r="E262" s="196"/>
      <c r="F262" s="199" t="s">
        <v>498</v>
      </c>
      <c r="G262" s="196"/>
      <c r="H262" s="200">
        <v>1.2999999999999999E-2</v>
      </c>
      <c r="I262" s="201"/>
      <c r="J262" s="196"/>
      <c r="K262" s="196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182</v>
      </c>
      <c r="AU262" s="206" t="s">
        <v>109</v>
      </c>
      <c r="AV262" s="13" t="s">
        <v>87</v>
      </c>
      <c r="AW262" s="13" t="s">
        <v>4</v>
      </c>
      <c r="AX262" s="13" t="s">
        <v>81</v>
      </c>
      <c r="AY262" s="206" t="s">
        <v>173</v>
      </c>
    </row>
    <row r="263" spans="1:65" s="2" customFormat="1" ht="16.5" customHeight="1">
      <c r="A263" s="34"/>
      <c r="B263" s="35"/>
      <c r="C263" s="218" t="s">
        <v>499</v>
      </c>
      <c r="D263" s="218" t="s">
        <v>205</v>
      </c>
      <c r="E263" s="219" t="s">
        <v>500</v>
      </c>
      <c r="F263" s="220" t="s">
        <v>501</v>
      </c>
      <c r="G263" s="221" t="s">
        <v>319</v>
      </c>
      <c r="H263" s="222">
        <v>13</v>
      </c>
      <c r="I263" s="223"/>
      <c r="J263" s="224">
        <f>ROUND(I263*H263,2)</f>
        <v>0</v>
      </c>
      <c r="K263" s="220" t="s">
        <v>209</v>
      </c>
      <c r="L263" s="225"/>
      <c r="M263" s="226" t="s">
        <v>1</v>
      </c>
      <c r="N263" s="227" t="s">
        <v>41</v>
      </c>
      <c r="O263" s="71"/>
      <c r="P263" s="191">
        <f>O263*H263</f>
        <v>0</v>
      </c>
      <c r="Q263" s="191">
        <v>1E-3</v>
      </c>
      <c r="R263" s="191">
        <f>Q263*H263</f>
        <v>1.3000000000000001E-2</v>
      </c>
      <c r="S263" s="191">
        <v>0</v>
      </c>
      <c r="T263" s="19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3" t="s">
        <v>218</v>
      </c>
      <c r="AT263" s="193" t="s">
        <v>205</v>
      </c>
      <c r="AU263" s="193" t="s">
        <v>109</v>
      </c>
      <c r="AY263" s="17" t="s">
        <v>173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7" t="s">
        <v>81</v>
      </c>
      <c r="BK263" s="194">
        <f>ROUND(I263*H263,2)</f>
        <v>0</v>
      </c>
      <c r="BL263" s="17" t="s">
        <v>172</v>
      </c>
      <c r="BM263" s="193" t="s">
        <v>502</v>
      </c>
    </row>
    <row r="264" spans="1:65" s="13" customFormat="1" ht="11.25">
      <c r="B264" s="195"/>
      <c r="C264" s="196"/>
      <c r="D264" s="197" t="s">
        <v>182</v>
      </c>
      <c r="E264" s="198" t="s">
        <v>1</v>
      </c>
      <c r="F264" s="199" t="s">
        <v>503</v>
      </c>
      <c r="G264" s="196"/>
      <c r="H264" s="200">
        <v>13</v>
      </c>
      <c r="I264" s="201"/>
      <c r="J264" s="196"/>
      <c r="K264" s="196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182</v>
      </c>
      <c r="AU264" s="206" t="s">
        <v>109</v>
      </c>
      <c r="AV264" s="13" t="s">
        <v>87</v>
      </c>
      <c r="AW264" s="13" t="s">
        <v>32</v>
      </c>
      <c r="AX264" s="13" t="s">
        <v>81</v>
      </c>
      <c r="AY264" s="206" t="s">
        <v>173</v>
      </c>
    </row>
    <row r="265" spans="1:65" s="2" customFormat="1" ht="16.5" customHeight="1">
      <c r="A265" s="34"/>
      <c r="B265" s="35"/>
      <c r="C265" s="182" t="s">
        <v>504</v>
      </c>
      <c r="D265" s="182" t="s">
        <v>176</v>
      </c>
      <c r="E265" s="183" t="s">
        <v>505</v>
      </c>
      <c r="F265" s="184" t="s">
        <v>506</v>
      </c>
      <c r="G265" s="185" t="s">
        <v>97</v>
      </c>
      <c r="H265" s="186">
        <v>130</v>
      </c>
      <c r="I265" s="187"/>
      <c r="J265" s="188">
        <f>ROUND(I265*H265,2)</f>
        <v>0</v>
      </c>
      <c r="K265" s="184" t="s">
        <v>179</v>
      </c>
      <c r="L265" s="39"/>
      <c r="M265" s="189" t="s">
        <v>1</v>
      </c>
      <c r="N265" s="190" t="s">
        <v>41</v>
      </c>
      <c r="O265" s="71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3" t="s">
        <v>81</v>
      </c>
      <c r="AT265" s="193" t="s">
        <v>176</v>
      </c>
      <c r="AU265" s="193" t="s">
        <v>109</v>
      </c>
      <c r="AY265" s="17" t="s">
        <v>173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7" t="s">
        <v>81</v>
      </c>
      <c r="BK265" s="194">
        <f>ROUND(I265*H265,2)</f>
        <v>0</v>
      </c>
      <c r="BL265" s="17" t="s">
        <v>81</v>
      </c>
      <c r="BM265" s="193" t="s">
        <v>507</v>
      </c>
    </row>
    <row r="266" spans="1:65" s="13" customFormat="1" ht="11.25">
      <c r="B266" s="195"/>
      <c r="C266" s="196"/>
      <c r="D266" s="197" t="s">
        <v>182</v>
      </c>
      <c r="E266" s="198" t="s">
        <v>1</v>
      </c>
      <c r="F266" s="199" t="s">
        <v>119</v>
      </c>
      <c r="G266" s="196"/>
      <c r="H266" s="200">
        <v>130</v>
      </c>
      <c r="I266" s="201"/>
      <c r="J266" s="196"/>
      <c r="K266" s="196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182</v>
      </c>
      <c r="AU266" s="206" t="s">
        <v>109</v>
      </c>
      <c r="AV266" s="13" t="s">
        <v>87</v>
      </c>
      <c r="AW266" s="13" t="s">
        <v>32</v>
      </c>
      <c r="AX266" s="13" t="s">
        <v>81</v>
      </c>
      <c r="AY266" s="206" t="s">
        <v>173</v>
      </c>
    </row>
    <row r="267" spans="1:65" s="2" customFormat="1" ht="16.5" customHeight="1">
      <c r="A267" s="34"/>
      <c r="B267" s="35"/>
      <c r="C267" s="218" t="s">
        <v>508</v>
      </c>
      <c r="D267" s="218" t="s">
        <v>205</v>
      </c>
      <c r="E267" s="219" t="s">
        <v>286</v>
      </c>
      <c r="F267" s="220" t="s">
        <v>207</v>
      </c>
      <c r="G267" s="221" t="s">
        <v>208</v>
      </c>
      <c r="H267" s="222">
        <v>26</v>
      </c>
      <c r="I267" s="223"/>
      <c r="J267" s="224">
        <f>ROUND(I267*H267,2)</f>
        <v>0</v>
      </c>
      <c r="K267" s="220" t="s">
        <v>209</v>
      </c>
      <c r="L267" s="225"/>
      <c r="M267" s="226" t="s">
        <v>1</v>
      </c>
      <c r="N267" s="227" t="s">
        <v>41</v>
      </c>
      <c r="O267" s="71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3" t="s">
        <v>87</v>
      </c>
      <c r="AT267" s="193" t="s">
        <v>205</v>
      </c>
      <c r="AU267" s="193" t="s">
        <v>109</v>
      </c>
      <c r="AY267" s="17" t="s">
        <v>173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7" t="s">
        <v>81</v>
      </c>
      <c r="BK267" s="194">
        <f>ROUND(I267*H267,2)</f>
        <v>0</v>
      </c>
      <c r="BL267" s="17" t="s">
        <v>81</v>
      </c>
      <c r="BM267" s="193" t="s">
        <v>509</v>
      </c>
    </row>
    <row r="268" spans="1:65" s="13" customFormat="1" ht="11.25">
      <c r="B268" s="195"/>
      <c r="C268" s="196"/>
      <c r="D268" s="197" t="s">
        <v>182</v>
      </c>
      <c r="E268" s="198" t="s">
        <v>1</v>
      </c>
      <c r="F268" s="199" t="s">
        <v>510</v>
      </c>
      <c r="G268" s="196"/>
      <c r="H268" s="200">
        <v>26</v>
      </c>
      <c r="I268" s="201"/>
      <c r="J268" s="196"/>
      <c r="K268" s="196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182</v>
      </c>
      <c r="AU268" s="206" t="s">
        <v>109</v>
      </c>
      <c r="AV268" s="13" t="s">
        <v>87</v>
      </c>
      <c r="AW268" s="13" t="s">
        <v>32</v>
      </c>
      <c r="AX268" s="13" t="s">
        <v>81</v>
      </c>
      <c r="AY268" s="206" t="s">
        <v>173</v>
      </c>
    </row>
    <row r="269" spans="1:65" s="2" customFormat="1" ht="16.5" customHeight="1">
      <c r="A269" s="34"/>
      <c r="B269" s="35"/>
      <c r="C269" s="182" t="s">
        <v>511</v>
      </c>
      <c r="D269" s="182" t="s">
        <v>176</v>
      </c>
      <c r="E269" s="183" t="s">
        <v>512</v>
      </c>
      <c r="F269" s="184" t="s">
        <v>279</v>
      </c>
      <c r="G269" s="185" t="s">
        <v>97</v>
      </c>
      <c r="H269" s="186">
        <v>130</v>
      </c>
      <c r="I269" s="187"/>
      <c r="J269" s="188">
        <f>ROUND(I269*H269,2)</f>
        <v>0</v>
      </c>
      <c r="K269" s="184" t="s">
        <v>179</v>
      </c>
      <c r="L269" s="39"/>
      <c r="M269" s="189" t="s">
        <v>1</v>
      </c>
      <c r="N269" s="190" t="s">
        <v>41</v>
      </c>
      <c r="O269" s="71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3" t="s">
        <v>81</v>
      </c>
      <c r="AT269" s="193" t="s">
        <v>176</v>
      </c>
      <c r="AU269" s="193" t="s">
        <v>109</v>
      </c>
      <c r="AY269" s="17" t="s">
        <v>173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7" t="s">
        <v>81</v>
      </c>
      <c r="BK269" s="194">
        <f>ROUND(I269*H269,2)</f>
        <v>0</v>
      </c>
      <c r="BL269" s="17" t="s">
        <v>81</v>
      </c>
      <c r="BM269" s="193" t="s">
        <v>513</v>
      </c>
    </row>
    <row r="270" spans="1:65" s="13" customFormat="1" ht="11.25">
      <c r="B270" s="195"/>
      <c r="C270" s="196"/>
      <c r="D270" s="197" t="s">
        <v>182</v>
      </c>
      <c r="E270" s="198" t="s">
        <v>1</v>
      </c>
      <c r="F270" s="199" t="s">
        <v>119</v>
      </c>
      <c r="G270" s="196"/>
      <c r="H270" s="200">
        <v>130</v>
      </c>
      <c r="I270" s="201"/>
      <c r="J270" s="196"/>
      <c r="K270" s="196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182</v>
      </c>
      <c r="AU270" s="206" t="s">
        <v>109</v>
      </c>
      <c r="AV270" s="13" t="s">
        <v>87</v>
      </c>
      <c r="AW270" s="13" t="s">
        <v>32</v>
      </c>
      <c r="AX270" s="13" t="s">
        <v>81</v>
      </c>
      <c r="AY270" s="206" t="s">
        <v>173</v>
      </c>
    </row>
    <row r="271" spans="1:65" s="15" customFormat="1" ht="20.85" customHeight="1">
      <c r="B271" s="228"/>
      <c r="C271" s="229"/>
      <c r="D271" s="230" t="s">
        <v>75</v>
      </c>
      <c r="E271" s="230" t="s">
        <v>514</v>
      </c>
      <c r="F271" s="230" t="s">
        <v>515</v>
      </c>
      <c r="G271" s="229"/>
      <c r="H271" s="229"/>
      <c r="I271" s="231"/>
      <c r="J271" s="232">
        <f>BK271</f>
        <v>0</v>
      </c>
      <c r="K271" s="229"/>
      <c r="L271" s="233"/>
      <c r="M271" s="234"/>
      <c r="N271" s="235"/>
      <c r="O271" s="235"/>
      <c r="P271" s="236">
        <f>SUM(P272:P284)</f>
        <v>0</v>
      </c>
      <c r="Q271" s="235"/>
      <c r="R271" s="236">
        <f>SUM(R272:R284)</f>
        <v>2.6</v>
      </c>
      <c r="S271" s="235"/>
      <c r="T271" s="237">
        <f>SUM(T272:T284)</f>
        <v>0</v>
      </c>
      <c r="AR271" s="238" t="s">
        <v>172</v>
      </c>
      <c r="AT271" s="239" t="s">
        <v>75</v>
      </c>
      <c r="AU271" s="239" t="s">
        <v>109</v>
      </c>
      <c r="AY271" s="238" t="s">
        <v>173</v>
      </c>
      <c r="BK271" s="240">
        <f>SUM(BK272:BK284)</f>
        <v>0</v>
      </c>
    </row>
    <row r="272" spans="1:65" s="2" customFormat="1" ht="21.75" customHeight="1">
      <c r="A272" s="34"/>
      <c r="B272" s="35"/>
      <c r="C272" s="182" t="s">
        <v>516</v>
      </c>
      <c r="D272" s="182" t="s">
        <v>176</v>
      </c>
      <c r="E272" s="183" t="s">
        <v>517</v>
      </c>
      <c r="F272" s="184" t="s">
        <v>518</v>
      </c>
      <c r="G272" s="185" t="s">
        <v>186</v>
      </c>
      <c r="H272" s="186">
        <v>732</v>
      </c>
      <c r="I272" s="187"/>
      <c r="J272" s="188">
        <f>ROUND(I272*H272,2)</f>
        <v>0</v>
      </c>
      <c r="K272" s="184" t="s">
        <v>179</v>
      </c>
      <c r="L272" s="39"/>
      <c r="M272" s="189" t="s">
        <v>1</v>
      </c>
      <c r="N272" s="190" t="s">
        <v>41</v>
      </c>
      <c r="O272" s="71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3" t="s">
        <v>172</v>
      </c>
      <c r="AT272" s="193" t="s">
        <v>176</v>
      </c>
      <c r="AU272" s="193" t="s">
        <v>172</v>
      </c>
      <c r="AY272" s="17" t="s">
        <v>173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7" t="s">
        <v>81</v>
      </c>
      <c r="BK272" s="194">
        <f>ROUND(I272*H272,2)</f>
        <v>0</v>
      </c>
      <c r="BL272" s="17" t="s">
        <v>172</v>
      </c>
      <c r="BM272" s="193" t="s">
        <v>519</v>
      </c>
    </row>
    <row r="273" spans="1:65" s="13" customFormat="1" ht="11.25">
      <c r="B273" s="195"/>
      <c r="C273" s="196"/>
      <c r="D273" s="197" t="s">
        <v>182</v>
      </c>
      <c r="E273" s="198" t="s">
        <v>1</v>
      </c>
      <c r="F273" s="199" t="s">
        <v>131</v>
      </c>
      <c r="G273" s="196"/>
      <c r="H273" s="200">
        <v>732</v>
      </c>
      <c r="I273" s="201"/>
      <c r="J273" s="196"/>
      <c r="K273" s="196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182</v>
      </c>
      <c r="AU273" s="206" t="s">
        <v>172</v>
      </c>
      <c r="AV273" s="13" t="s">
        <v>87</v>
      </c>
      <c r="AW273" s="13" t="s">
        <v>32</v>
      </c>
      <c r="AX273" s="13" t="s">
        <v>81</v>
      </c>
      <c r="AY273" s="206" t="s">
        <v>173</v>
      </c>
    </row>
    <row r="274" spans="1:65" s="2" customFormat="1" ht="16.5" customHeight="1">
      <c r="A274" s="34"/>
      <c r="B274" s="35"/>
      <c r="C274" s="182" t="s">
        <v>520</v>
      </c>
      <c r="D274" s="182" t="s">
        <v>176</v>
      </c>
      <c r="E274" s="183" t="s">
        <v>521</v>
      </c>
      <c r="F274" s="184" t="s">
        <v>515</v>
      </c>
      <c r="G274" s="185" t="s">
        <v>186</v>
      </c>
      <c r="H274" s="186">
        <v>732</v>
      </c>
      <c r="I274" s="187"/>
      <c r="J274" s="188">
        <f>ROUND(I274*H274,2)</f>
        <v>0</v>
      </c>
      <c r="K274" s="184" t="s">
        <v>179</v>
      </c>
      <c r="L274" s="39"/>
      <c r="M274" s="189" t="s">
        <v>1</v>
      </c>
      <c r="N274" s="190" t="s">
        <v>41</v>
      </c>
      <c r="O274" s="71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3" t="s">
        <v>81</v>
      </c>
      <c r="AT274" s="193" t="s">
        <v>176</v>
      </c>
      <c r="AU274" s="193" t="s">
        <v>172</v>
      </c>
      <c r="AY274" s="17" t="s">
        <v>173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7" t="s">
        <v>81</v>
      </c>
      <c r="BK274" s="194">
        <f>ROUND(I274*H274,2)</f>
        <v>0</v>
      </c>
      <c r="BL274" s="17" t="s">
        <v>81</v>
      </c>
      <c r="BM274" s="193" t="s">
        <v>522</v>
      </c>
    </row>
    <row r="275" spans="1:65" s="13" customFormat="1" ht="11.25">
      <c r="B275" s="195"/>
      <c r="C275" s="196"/>
      <c r="D275" s="197" t="s">
        <v>182</v>
      </c>
      <c r="E275" s="198" t="s">
        <v>1</v>
      </c>
      <c r="F275" s="199" t="s">
        <v>131</v>
      </c>
      <c r="G275" s="196"/>
      <c r="H275" s="200">
        <v>732</v>
      </c>
      <c r="I275" s="201"/>
      <c r="J275" s="196"/>
      <c r="K275" s="196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182</v>
      </c>
      <c r="AU275" s="206" t="s">
        <v>172</v>
      </c>
      <c r="AV275" s="13" t="s">
        <v>87</v>
      </c>
      <c r="AW275" s="13" t="s">
        <v>32</v>
      </c>
      <c r="AX275" s="13" t="s">
        <v>81</v>
      </c>
      <c r="AY275" s="206" t="s">
        <v>173</v>
      </c>
    </row>
    <row r="276" spans="1:65" s="2" customFormat="1" ht="16.5" customHeight="1">
      <c r="A276" s="34"/>
      <c r="B276" s="35"/>
      <c r="C276" s="182" t="s">
        <v>523</v>
      </c>
      <c r="D276" s="182" t="s">
        <v>176</v>
      </c>
      <c r="E276" s="183" t="s">
        <v>353</v>
      </c>
      <c r="F276" s="184" t="s">
        <v>354</v>
      </c>
      <c r="G276" s="185" t="s">
        <v>97</v>
      </c>
      <c r="H276" s="186">
        <v>130</v>
      </c>
      <c r="I276" s="187"/>
      <c r="J276" s="188">
        <f>ROUND(I276*H276,2)</f>
        <v>0</v>
      </c>
      <c r="K276" s="184" t="s">
        <v>179</v>
      </c>
      <c r="L276" s="39"/>
      <c r="M276" s="189" t="s">
        <v>1</v>
      </c>
      <c r="N276" s="190" t="s">
        <v>41</v>
      </c>
      <c r="O276" s="71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3" t="s">
        <v>81</v>
      </c>
      <c r="AT276" s="193" t="s">
        <v>176</v>
      </c>
      <c r="AU276" s="193" t="s">
        <v>172</v>
      </c>
      <c r="AY276" s="17" t="s">
        <v>173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7" t="s">
        <v>81</v>
      </c>
      <c r="BK276" s="194">
        <f>ROUND(I276*H276,2)</f>
        <v>0</v>
      </c>
      <c r="BL276" s="17" t="s">
        <v>81</v>
      </c>
      <c r="BM276" s="193" t="s">
        <v>524</v>
      </c>
    </row>
    <row r="277" spans="1:65" s="13" customFormat="1" ht="11.25">
      <c r="B277" s="195"/>
      <c r="C277" s="196"/>
      <c r="D277" s="197" t="s">
        <v>182</v>
      </c>
      <c r="E277" s="198" t="s">
        <v>1</v>
      </c>
      <c r="F277" s="199" t="s">
        <v>119</v>
      </c>
      <c r="G277" s="196"/>
      <c r="H277" s="200">
        <v>130</v>
      </c>
      <c r="I277" s="201"/>
      <c r="J277" s="196"/>
      <c r="K277" s="196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182</v>
      </c>
      <c r="AU277" s="206" t="s">
        <v>172</v>
      </c>
      <c r="AV277" s="13" t="s">
        <v>87</v>
      </c>
      <c r="AW277" s="13" t="s">
        <v>32</v>
      </c>
      <c r="AX277" s="13" t="s">
        <v>81</v>
      </c>
      <c r="AY277" s="206" t="s">
        <v>173</v>
      </c>
    </row>
    <row r="278" spans="1:65" s="2" customFormat="1" ht="16.5" customHeight="1">
      <c r="A278" s="34"/>
      <c r="B278" s="35"/>
      <c r="C278" s="218" t="s">
        <v>525</v>
      </c>
      <c r="D278" s="218" t="s">
        <v>205</v>
      </c>
      <c r="E278" s="219" t="s">
        <v>358</v>
      </c>
      <c r="F278" s="220" t="s">
        <v>359</v>
      </c>
      <c r="G278" s="221" t="s">
        <v>85</v>
      </c>
      <c r="H278" s="222">
        <v>13</v>
      </c>
      <c r="I278" s="223"/>
      <c r="J278" s="224">
        <f>ROUND(I278*H278,2)</f>
        <v>0</v>
      </c>
      <c r="K278" s="220" t="s">
        <v>209</v>
      </c>
      <c r="L278" s="225"/>
      <c r="M278" s="226" t="s">
        <v>1</v>
      </c>
      <c r="N278" s="227" t="s">
        <v>41</v>
      </c>
      <c r="O278" s="71"/>
      <c r="P278" s="191">
        <f>O278*H278</f>
        <v>0</v>
      </c>
      <c r="Q278" s="191">
        <v>0.2</v>
      </c>
      <c r="R278" s="191">
        <f>Q278*H278</f>
        <v>2.6</v>
      </c>
      <c r="S278" s="191">
        <v>0</v>
      </c>
      <c r="T278" s="19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3" t="s">
        <v>87</v>
      </c>
      <c r="AT278" s="193" t="s">
        <v>205</v>
      </c>
      <c r="AU278" s="193" t="s">
        <v>172</v>
      </c>
      <c r="AY278" s="17" t="s">
        <v>173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7" t="s">
        <v>81</v>
      </c>
      <c r="BK278" s="194">
        <f>ROUND(I278*H278,2)</f>
        <v>0</v>
      </c>
      <c r="BL278" s="17" t="s">
        <v>81</v>
      </c>
      <c r="BM278" s="193" t="s">
        <v>526</v>
      </c>
    </row>
    <row r="279" spans="1:65" s="13" customFormat="1" ht="11.25">
      <c r="B279" s="195"/>
      <c r="C279" s="196"/>
      <c r="D279" s="197" t="s">
        <v>182</v>
      </c>
      <c r="E279" s="196"/>
      <c r="F279" s="199" t="s">
        <v>527</v>
      </c>
      <c r="G279" s="196"/>
      <c r="H279" s="200">
        <v>13</v>
      </c>
      <c r="I279" s="201"/>
      <c r="J279" s="196"/>
      <c r="K279" s="196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182</v>
      </c>
      <c r="AU279" s="206" t="s">
        <v>172</v>
      </c>
      <c r="AV279" s="13" t="s">
        <v>87</v>
      </c>
      <c r="AW279" s="13" t="s">
        <v>4</v>
      </c>
      <c r="AX279" s="13" t="s">
        <v>81</v>
      </c>
      <c r="AY279" s="206" t="s">
        <v>173</v>
      </c>
    </row>
    <row r="280" spans="1:65" s="2" customFormat="1" ht="16.5" customHeight="1">
      <c r="A280" s="34"/>
      <c r="B280" s="35"/>
      <c r="C280" s="182" t="s">
        <v>528</v>
      </c>
      <c r="D280" s="182" t="s">
        <v>176</v>
      </c>
      <c r="E280" s="183" t="s">
        <v>529</v>
      </c>
      <c r="F280" s="184" t="s">
        <v>380</v>
      </c>
      <c r="G280" s="185" t="s">
        <v>85</v>
      </c>
      <c r="H280" s="186">
        <v>1.3</v>
      </c>
      <c r="I280" s="187"/>
      <c r="J280" s="188">
        <f>ROUND(I280*H280,2)</f>
        <v>0</v>
      </c>
      <c r="K280" s="184" t="s">
        <v>179</v>
      </c>
      <c r="L280" s="39"/>
      <c r="M280" s="189" t="s">
        <v>1</v>
      </c>
      <c r="N280" s="190" t="s">
        <v>41</v>
      </c>
      <c r="O280" s="71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3" t="s">
        <v>172</v>
      </c>
      <c r="AT280" s="193" t="s">
        <v>176</v>
      </c>
      <c r="AU280" s="193" t="s">
        <v>172</v>
      </c>
      <c r="AY280" s="17" t="s">
        <v>173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7" t="s">
        <v>81</v>
      </c>
      <c r="BK280" s="194">
        <f>ROUND(I280*H280,2)</f>
        <v>0</v>
      </c>
      <c r="BL280" s="17" t="s">
        <v>172</v>
      </c>
      <c r="BM280" s="193" t="s">
        <v>530</v>
      </c>
    </row>
    <row r="281" spans="1:65" s="13" customFormat="1" ht="11.25">
      <c r="B281" s="195"/>
      <c r="C281" s="196"/>
      <c r="D281" s="197" t="s">
        <v>182</v>
      </c>
      <c r="E281" s="198" t="s">
        <v>1</v>
      </c>
      <c r="F281" s="199" t="s">
        <v>531</v>
      </c>
      <c r="G281" s="196"/>
      <c r="H281" s="200">
        <v>1.3</v>
      </c>
      <c r="I281" s="201"/>
      <c r="J281" s="196"/>
      <c r="K281" s="196"/>
      <c r="L281" s="202"/>
      <c r="M281" s="203"/>
      <c r="N281" s="204"/>
      <c r="O281" s="204"/>
      <c r="P281" s="204"/>
      <c r="Q281" s="204"/>
      <c r="R281" s="204"/>
      <c r="S281" s="204"/>
      <c r="T281" s="205"/>
      <c r="AT281" s="206" t="s">
        <v>182</v>
      </c>
      <c r="AU281" s="206" t="s">
        <v>172</v>
      </c>
      <c r="AV281" s="13" t="s">
        <v>87</v>
      </c>
      <c r="AW281" s="13" t="s">
        <v>32</v>
      </c>
      <c r="AX281" s="13" t="s">
        <v>81</v>
      </c>
      <c r="AY281" s="206" t="s">
        <v>173</v>
      </c>
    </row>
    <row r="282" spans="1:65" s="2" customFormat="1" ht="16.5" customHeight="1">
      <c r="A282" s="34"/>
      <c r="B282" s="35"/>
      <c r="C282" s="182" t="s">
        <v>532</v>
      </c>
      <c r="D282" s="182" t="s">
        <v>176</v>
      </c>
      <c r="E282" s="183" t="s">
        <v>533</v>
      </c>
      <c r="F282" s="184" t="s">
        <v>387</v>
      </c>
      <c r="G282" s="185" t="s">
        <v>85</v>
      </c>
      <c r="H282" s="186">
        <v>1.3</v>
      </c>
      <c r="I282" s="187"/>
      <c r="J282" s="188">
        <f>ROUND(I282*H282,2)</f>
        <v>0</v>
      </c>
      <c r="K282" s="184" t="s">
        <v>179</v>
      </c>
      <c r="L282" s="39"/>
      <c r="M282" s="189" t="s">
        <v>1</v>
      </c>
      <c r="N282" s="190" t="s">
        <v>41</v>
      </c>
      <c r="O282" s="71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3" t="s">
        <v>172</v>
      </c>
      <c r="AT282" s="193" t="s">
        <v>176</v>
      </c>
      <c r="AU282" s="193" t="s">
        <v>172</v>
      </c>
      <c r="AY282" s="17" t="s">
        <v>173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7" t="s">
        <v>81</v>
      </c>
      <c r="BK282" s="194">
        <f>ROUND(I282*H282,2)</f>
        <v>0</v>
      </c>
      <c r="BL282" s="17" t="s">
        <v>172</v>
      </c>
      <c r="BM282" s="193" t="s">
        <v>534</v>
      </c>
    </row>
    <row r="283" spans="1:65" s="2" customFormat="1" ht="16.5" customHeight="1">
      <c r="A283" s="34"/>
      <c r="B283" s="35"/>
      <c r="C283" s="182" t="s">
        <v>535</v>
      </c>
      <c r="D283" s="182" t="s">
        <v>176</v>
      </c>
      <c r="E283" s="183" t="s">
        <v>536</v>
      </c>
      <c r="F283" s="184" t="s">
        <v>391</v>
      </c>
      <c r="G283" s="185" t="s">
        <v>85</v>
      </c>
      <c r="H283" s="186">
        <v>1.3</v>
      </c>
      <c r="I283" s="187"/>
      <c r="J283" s="188">
        <f>ROUND(I283*H283,2)</f>
        <v>0</v>
      </c>
      <c r="K283" s="184" t="s">
        <v>179</v>
      </c>
      <c r="L283" s="39"/>
      <c r="M283" s="189" t="s">
        <v>1</v>
      </c>
      <c r="N283" s="190" t="s">
        <v>41</v>
      </c>
      <c r="O283" s="71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3" t="s">
        <v>172</v>
      </c>
      <c r="AT283" s="193" t="s">
        <v>176</v>
      </c>
      <c r="AU283" s="193" t="s">
        <v>172</v>
      </c>
      <c r="AY283" s="17" t="s">
        <v>173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7" t="s">
        <v>81</v>
      </c>
      <c r="BK283" s="194">
        <f>ROUND(I283*H283,2)</f>
        <v>0</v>
      </c>
      <c r="BL283" s="17" t="s">
        <v>172</v>
      </c>
      <c r="BM283" s="193" t="s">
        <v>537</v>
      </c>
    </row>
    <row r="284" spans="1:65" s="2" customFormat="1" ht="16.5" customHeight="1">
      <c r="A284" s="34"/>
      <c r="B284" s="35"/>
      <c r="C284" s="218" t="s">
        <v>538</v>
      </c>
      <c r="D284" s="218" t="s">
        <v>205</v>
      </c>
      <c r="E284" s="219" t="s">
        <v>539</v>
      </c>
      <c r="F284" s="220" t="s">
        <v>395</v>
      </c>
      <c r="G284" s="221" t="s">
        <v>85</v>
      </c>
      <c r="H284" s="222">
        <v>1.3</v>
      </c>
      <c r="I284" s="223"/>
      <c r="J284" s="224">
        <f>ROUND(I284*H284,2)</f>
        <v>0</v>
      </c>
      <c r="K284" s="220" t="s">
        <v>179</v>
      </c>
      <c r="L284" s="225"/>
      <c r="M284" s="226" t="s">
        <v>1</v>
      </c>
      <c r="N284" s="227" t="s">
        <v>41</v>
      </c>
      <c r="O284" s="71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3" t="s">
        <v>218</v>
      </c>
      <c r="AT284" s="193" t="s">
        <v>205</v>
      </c>
      <c r="AU284" s="193" t="s">
        <v>172</v>
      </c>
      <c r="AY284" s="17" t="s">
        <v>173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7" t="s">
        <v>81</v>
      </c>
      <c r="BK284" s="194">
        <f>ROUND(I284*H284,2)</f>
        <v>0</v>
      </c>
      <c r="BL284" s="17" t="s">
        <v>172</v>
      </c>
      <c r="BM284" s="193" t="s">
        <v>540</v>
      </c>
    </row>
    <row r="285" spans="1:65" s="15" customFormat="1" ht="20.85" customHeight="1">
      <c r="B285" s="228"/>
      <c r="C285" s="229"/>
      <c r="D285" s="230" t="s">
        <v>75</v>
      </c>
      <c r="E285" s="230" t="s">
        <v>541</v>
      </c>
      <c r="F285" s="230" t="s">
        <v>542</v>
      </c>
      <c r="G285" s="229"/>
      <c r="H285" s="229"/>
      <c r="I285" s="231"/>
      <c r="J285" s="232">
        <f>BK285</f>
        <v>0</v>
      </c>
      <c r="K285" s="229"/>
      <c r="L285" s="233"/>
      <c r="M285" s="234"/>
      <c r="N285" s="235"/>
      <c r="O285" s="235"/>
      <c r="P285" s="236">
        <f>SUM(P286:P289)</f>
        <v>0</v>
      </c>
      <c r="Q285" s="235"/>
      <c r="R285" s="236">
        <f>SUM(R286:R289)</f>
        <v>0.83699999999999997</v>
      </c>
      <c r="S285" s="235"/>
      <c r="T285" s="237">
        <f>SUM(T286:T289)</f>
        <v>0</v>
      </c>
      <c r="AR285" s="238" t="s">
        <v>172</v>
      </c>
      <c r="AT285" s="239" t="s">
        <v>75</v>
      </c>
      <c r="AU285" s="239" t="s">
        <v>109</v>
      </c>
      <c r="AY285" s="238" t="s">
        <v>173</v>
      </c>
      <c r="BK285" s="240">
        <f>SUM(BK286:BK289)</f>
        <v>0</v>
      </c>
    </row>
    <row r="286" spans="1:65" s="2" customFormat="1" ht="16.5" customHeight="1">
      <c r="A286" s="34"/>
      <c r="B286" s="35"/>
      <c r="C286" s="218" t="s">
        <v>543</v>
      </c>
      <c r="D286" s="218" t="s">
        <v>205</v>
      </c>
      <c r="E286" s="219" t="s">
        <v>544</v>
      </c>
      <c r="F286" s="220" t="s">
        <v>545</v>
      </c>
      <c r="G286" s="221" t="s">
        <v>186</v>
      </c>
      <c r="H286" s="222">
        <v>348</v>
      </c>
      <c r="I286" s="223"/>
      <c r="J286" s="224">
        <f>ROUND(I286*H286,2)</f>
        <v>0</v>
      </c>
      <c r="K286" s="220" t="s">
        <v>209</v>
      </c>
      <c r="L286" s="225"/>
      <c r="M286" s="226" t="s">
        <v>1</v>
      </c>
      <c r="N286" s="227" t="s">
        <v>41</v>
      </c>
      <c r="O286" s="71"/>
      <c r="P286" s="191">
        <f>O286*H286</f>
        <v>0</v>
      </c>
      <c r="Q286" s="191">
        <v>1E-3</v>
      </c>
      <c r="R286" s="191">
        <f>Q286*H286</f>
        <v>0.34800000000000003</v>
      </c>
      <c r="S286" s="191">
        <v>0</v>
      </c>
      <c r="T286" s="19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3" t="s">
        <v>218</v>
      </c>
      <c r="AT286" s="193" t="s">
        <v>205</v>
      </c>
      <c r="AU286" s="193" t="s">
        <v>172</v>
      </c>
      <c r="AY286" s="17" t="s">
        <v>173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7" t="s">
        <v>81</v>
      </c>
      <c r="BK286" s="194">
        <f>ROUND(I286*H286,2)</f>
        <v>0</v>
      </c>
      <c r="BL286" s="17" t="s">
        <v>172</v>
      </c>
      <c r="BM286" s="193" t="s">
        <v>546</v>
      </c>
    </row>
    <row r="287" spans="1:65" s="2" customFormat="1" ht="16.5" customHeight="1">
      <c r="A287" s="34"/>
      <c r="B287" s="35"/>
      <c r="C287" s="218" t="s">
        <v>547</v>
      </c>
      <c r="D287" s="218" t="s">
        <v>205</v>
      </c>
      <c r="E287" s="219" t="s">
        <v>548</v>
      </c>
      <c r="F287" s="220" t="s">
        <v>549</v>
      </c>
      <c r="G287" s="221" t="s">
        <v>186</v>
      </c>
      <c r="H287" s="222">
        <v>119</v>
      </c>
      <c r="I287" s="223"/>
      <c r="J287" s="224">
        <f>ROUND(I287*H287,2)</f>
        <v>0</v>
      </c>
      <c r="K287" s="220" t="s">
        <v>209</v>
      </c>
      <c r="L287" s="225"/>
      <c r="M287" s="226" t="s">
        <v>1</v>
      </c>
      <c r="N287" s="227" t="s">
        <v>41</v>
      </c>
      <c r="O287" s="71"/>
      <c r="P287" s="191">
        <f>O287*H287</f>
        <v>0</v>
      </c>
      <c r="Q287" s="191">
        <v>1E-3</v>
      </c>
      <c r="R287" s="191">
        <f>Q287*H287</f>
        <v>0.11900000000000001</v>
      </c>
      <c r="S287" s="191">
        <v>0</v>
      </c>
      <c r="T287" s="19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3" t="s">
        <v>218</v>
      </c>
      <c r="AT287" s="193" t="s">
        <v>205</v>
      </c>
      <c r="AU287" s="193" t="s">
        <v>172</v>
      </c>
      <c r="AY287" s="17" t="s">
        <v>173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7" t="s">
        <v>81</v>
      </c>
      <c r="BK287" s="194">
        <f>ROUND(I287*H287,2)</f>
        <v>0</v>
      </c>
      <c r="BL287" s="17" t="s">
        <v>172</v>
      </c>
      <c r="BM287" s="193" t="s">
        <v>550</v>
      </c>
    </row>
    <row r="288" spans="1:65" s="2" customFormat="1" ht="16.5" customHeight="1">
      <c r="A288" s="34"/>
      <c r="B288" s="35"/>
      <c r="C288" s="218" t="s">
        <v>551</v>
      </c>
      <c r="D288" s="218" t="s">
        <v>205</v>
      </c>
      <c r="E288" s="219" t="s">
        <v>552</v>
      </c>
      <c r="F288" s="220" t="s">
        <v>553</v>
      </c>
      <c r="G288" s="221" t="s">
        <v>186</v>
      </c>
      <c r="H288" s="222">
        <v>70</v>
      </c>
      <c r="I288" s="223"/>
      <c r="J288" s="224">
        <f>ROUND(I288*H288,2)</f>
        <v>0</v>
      </c>
      <c r="K288" s="220" t="s">
        <v>209</v>
      </c>
      <c r="L288" s="225"/>
      <c r="M288" s="226" t="s">
        <v>1</v>
      </c>
      <c r="N288" s="227" t="s">
        <v>41</v>
      </c>
      <c r="O288" s="71"/>
      <c r="P288" s="191">
        <f>O288*H288</f>
        <v>0</v>
      </c>
      <c r="Q288" s="191">
        <v>2.5000000000000001E-3</v>
      </c>
      <c r="R288" s="191">
        <f>Q288*H288</f>
        <v>0.17500000000000002</v>
      </c>
      <c r="S288" s="191">
        <v>0</v>
      </c>
      <c r="T288" s="19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3" t="s">
        <v>218</v>
      </c>
      <c r="AT288" s="193" t="s">
        <v>205</v>
      </c>
      <c r="AU288" s="193" t="s">
        <v>172</v>
      </c>
      <c r="AY288" s="17" t="s">
        <v>173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7" t="s">
        <v>81</v>
      </c>
      <c r="BK288" s="194">
        <f>ROUND(I288*H288,2)</f>
        <v>0</v>
      </c>
      <c r="BL288" s="17" t="s">
        <v>172</v>
      </c>
      <c r="BM288" s="193" t="s">
        <v>554</v>
      </c>
    </row>
    <row r="289" spans="1:65" s="2" customFormat="1" ht="16.5" customHeight="1">
      <c r="A289" s="34"/>
      <c r="B289" s="35"/>
      <c r="C289" s="218" t="s">
        <v>555</v>
      </c>
      <c r="D289" s="218" t="s">
        <v>205</v>
      </c>
      <c r="E289" s="219" t="s">
        <v>556</v>
      </c>
      <c r="F289" s="220" t="s">
        <v>557</v>
      </c>
      <c r="G289" s="221" t="s">
        <v>186</v>
      </c>
      <c r="H289" s="222">
        <v>195</v>
      </c>
      <c r="I289" s="223"/>
      <c r="J289" s="224">
        <f>ROUND(I289*H289,2)</f>
        <v>0</v>
      </c>
      <c r="K289" s="220" t="s">
        <v>209</v>
      </c>
      <c r="L289" s="225"/>
      <c r="M289" s="226" t="s">
        <v>1</v>
      </c>
      <c r="N289" s="227" t="s">
        <v>41</v>
      </c>
      <c r="O289" s="71"/>
      <c r="P289" s="191">
        <f>O289*H289</f>
        <v>0</v>
      </c>
      <c r="Q289" s="191">
        <v>1E-3</v>
      </c>
      <c r="R289" s="191">
        <f>Q289*H289</f>
        <v>0.19500000000000001</v>
      </c>
      <c r="S289" s="191">
        <v>0</v>
      </c>
      <c r="T289" s="19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3" t="s">
        <v>218</v>
      </c>
      <c r="AT289" s="193" t="s">
        <v>205</v>
      </c>
      <c r="AU289" s="193" t="s">
        <v>172</v>
      </c>
      <c r="AY289" s="17" t="s">
        <v>173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7" t="s">
        <v>81</v>
      </c>
      <c r="BK289" s="194">
        <f>ROUND(I289*H289,2)</f>
        <v>0</v>
      </c>
      <c r="BL289" s="17" t="s">
        <v>172</v>
      </c>
      <c r="BM289" s="193" t="s">
        <v>558</v>
      </c>
    </row>
    <row r="290" spans="1:65" s="12" customFormat="1" ht="20.85" customHeight="1">
      <c r="B290" s="166"/>
      <c r="C290" s="167"/>
      <c r="D290" s="168" t="s">
        <v>75</v>
      </c>
      <c r="E290" s="180" t="s">
        <v>559</v>
      </c>
      <c r="F290" s="180" t="s">
        <v>560</v>
      </c>
      <c r="G290" s="167"/>
      <c r="H290" s="167"/>
      <c r="I290" s="170"/>
      <c r="J290" s="181">
        <f>BK290</f>
        <v>0</v>
      </c>
      <c r="K290" s="167"/>
      <c r="L290" s="172"/>
      <c r="M290" s="173"/>
      <c r="N290" s="174"/>
      <c r="O290" s="174"/>
      <c r="P290" s="175">
        <f>SUM(P291:P310)</f>
        <v>0</v>
      </c>
      <c r="Q290" s="174"/>
      <c r="R290" s="175">
        <f>SUM(R291:R310)</f>
        <v>3.6944999999999999E-2</v>
      </c>
      <c r="S290" s="174"/>
      <c r="T290" s="176">
        <f>SUM(T291:T310)</f>
        <v>0</v>
      </c>
      <c r="AR290" s="177" t="s">
        <v>172</v>
      </c>
      <c r="AT290" s="178" t="s">
        <v>75</v>
      </c>
      <c r="AU290" s="178" t="s">
        <v>87</v>
      </c>
      <c r="AY290" s="177" t="s">
        <v>173</v>
      </c>
      <c r="BK290" s="179">
        <f>SUM(BK291:BK310)</f>
        <v>0</v>
      </c>
    </row>
    <row r="291" spans="1:65" s="2" customFormat="1" ht="21.75" customHeight="1">
      <c r="A291" s="34"/>
      <c r="B291" s="35"/>
      <c r="C291" s="182" t="s">
        <v>561</v>
      </c>
      <c r="D291" s="182" t="s">
        <v>176</v>
      </c>
      <c r="E291" s="183" t="s">
        <v>485</v>
      </c>
      <c r="F291" s="184" t="s">
        <v>266</v>
      </c>
      <c r="G291" s="185" t="s">
        <v>97</v>
      </c>
      <c r="H291" s="186">
        <v>2990</v>
      </c>
      <c r="I291" s="187"/>
      <c r="J291" s="188">
        <f>ROUND(I291*H291,2)</f>
        <v>0</v>
      </c>
      <c r="K291" s="184" t="s">
        <v>179</v>
      </c>
      <c r="L291" s="39"/>
      <c r="M291" s="189" t="s">
        <v>1</v>
      </c>
      <c r="N291" s="190" t="s">
        <v>41</v>
      </c>
      <c r="O291" s="71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3" t="s">
        <v>180</v>
      </c>
      <c r="AT291" s="193" t="s">
        <v>176</v>
      </c>
      <c r="AU291" s="193" t="s">
        <v>109</v>
      </c>
      <c r="AY291" s="17" t="s">
        <v>173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17" t="s">
        <v>81</v>
      </c>
      <c r="BK291" s="194">
        <f>ROUND(I291*H291,2)</f>
        <v>0</v>
      </c>
      <c r="BL291" s="17" t="s">
        <v>180</v>
      </c>
      <c r="BM291" s="193" t="s">
        <v>562</v>
      </c>
    </row>
    <row r="292" spans="1:65" s="13" customFormat="1" ht="11.25">
      <c r="B292" s="195"/>
      <c r="C292" s="196"/>
      <c r="D292" s="197" t="s">
        <v>182</v>
      </c>
      <c r="E292" s="198" t="s">
        <v>1</v>
      </c>
      <c r="F292" s="199" t="s">
        <v>563</v>
      </c>
      <c r="G292" s="196"/>
      <c r="H292" s="200">
        <v>2990</v>
      </c>
      <c r="I292" s="201"/>
      <c r="J292" s="196"/>
      <c r="K292" s="196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182</v>
      </c>
      <c r="AU292" s="206" t="s">
        <v>109</v>
      </c>
      <c r="AV292" s="13" t="s">
        <v>87</v>
      </c>
      <c r="AW292" s="13" t="s">
        <v>32</v>
      </c>
      <c r="AX292" s="13" t="s">
        <v>81</v>
      </c>
      <c r="AY292" s="206" t="s">
        <v>173</v>
      </c>
    </row>
    <row r="293" spans="1:65" s="2" customFormat="1" ht="16.5" customHeight="1">
      <c r="A293" s="34"/>
      <c r="B293" s="35"/>
      <c r="C293" s="218" t="s">
        <v>564</v>
      </c>
      <c r="D293" s="218" t="s">
        <v>205</v>
      </c>
      <c r="E293" s="219" t="s">
        <v>269</v>
      </c>
      <c r="F293" s="220" t="s">
        <v>270</v>
      </c>
      <c r="G293" s="221" t="s">
        <v>271</v>
      </c>
      <c r="H293" s="222">
        <v>1.4950000000000001</v>
      </c>
      <c r="I293" s="223"/>
      <c r="J293" s="224">
        <f>ROUND(I293*H293,2)</f>
        <v>0</v>
      </c>
      <c r="K293" s="220" t="s">
        <v>179</v>
      </c>
      <c r="L293" s="225"/>
      <c r="M293" s="226" t="s">
        <v>1</v>
      </c>
      <c r="N293" s="227" t="s">
        <v>41</v>
      </c>
      <c r="O293" s="71"/>
      <c r="P293" s="191">
        <f>O293*H293</f>
        <v>0</v>
      </c>
      <c r="Q293" s="191">
        <v>1E-3</v>
      </c>
      <c r="R293" s="191">
        <f>Q293*H293</f>
        <v>1.4950000000000002E-3</v>
      </c>
      <c r="S293" s="191">
        <v>0</v>
      </c>
      <c r="T293" s="192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3" t="s">
        <v>180</v>
      </c>
      <c r="AT293" s="193" t="s">
        <v>205</v>
      </c>
      <c r="AU293" s="193" t="s">
        <v>109</v>
      </c>
      <c r="AY293" s="17" t="s">
        <v>173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17" t="s">
        <v>81</v>
      </c>
      <c r="BK293" s="194">
        <f>ROUND(I293*H293,2)</f>
        <v>0</v>
      </c>
      <c r="BL293" s="17" t="s">
        <v>180</v>
      </c>
      <c r="BM293" s="193" t="s">
        <v>565</v>
      </c>
    </row>
    <row r="294" spans="1:65" s="13" customFormat="1" ht="11.25">
      <c r="B294" s="195"/>
      <c r="C294" s="196"/>
      <c r="D294" s="197" t="s">
        <v>182</v>
      </c>
      <c r="E294" s="196"/>
      <c r="F294" s="199" t="s">
        <v>566</v>
      </c>
      <c r="G294" s="196"/>
      <c r="H294" s="200">
        <v>1.4950000000000001</v>
      </c>
      <c r="I294" s="201"/>
      <c r="J294" s="196"/>
      <c r="K294" s="196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182</v>
      </c>
      <c r="AU294" s="206" t="s">
        <v>109</v>
      </c>
      <c r="AV294" s="13" t="s">
        <v>87</v>
      </c>
      <c r="AW294" s="13" t="s">
        <v>4</v>
      </c>
      <c r="AX294" s="13" t="s">
        <v>81</v>
      </c>
      <c r="AY294" s="206" t="s">
        <v>173</v>
      </c>
    </row>
    <row r="295" spans="1:65" s="2" customFormat="1" ht="16.5" customHeight="1">
      <c r="A295" s="34"/>
      <c r="B295" s="35"/>
      <c r="C295" s="182" t="s">
        <v>567</v>
      </c>
      <c r="D295" s="182" t="s">
        <v>176</v>
      </c>
      <c r="E295" s="183" t="s">
        <v>568</v>
      </c>
      <c r="F295" s="184" t="s">
        <v>569</v>
      </c>
      <c r="G295" s="185" t="s">
        <v>97</v>
      </c>
      <c r="H295" s="186">
        <v>2990</v>
      </c>
      <c r="I295" s="187"/>
      <c r="J295" s="188">
        <f>ROUND(I295*H295,2)</f>
        <v>0</v>
      </c>
      <c r="K295" s="184" t="s">
        <v>179</v>
      </c>
      <c r="L295" s="39"/>
      <c r="M295" s="189" t="s">
        <v>1</v>
      </c>
      <c r="N295" s="190" t="s">
        <v>41</v>
      </c>
      <c r="O295" s="71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3" t="s">
        <v>180</v>
      </c>
      <c r="AT295" s="193" t="s">
        <v>176</v>
      </c>
      <c r="AU295" s="193" t="s">
        <v>109</v>
      </c>
      <c r="AY295" s="17" t="s">
        <v>173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7" t="s">
        <v>81</v>
      </c>
      <c r="BK295" s="194">
        <f>ROUND(I295*H295,2)</f>
        <v>0</v>
      </c>
      <c r="BL295" s="17" t="s">
        <v>180</v>
      </c>
      <c r="BM295" s="193" t="s">
        <v>570</v>
      </c>
    </row>
    <row r="296" spans="1:65" s="13" customFormat="1" ht="11.25">
      <c r="B296" s="195"/>
      <c r="C296" s="196"/>
      <c r="D296" s="197" t="s">
        <v>182</v>
      </c>
      <c r="E296" s="198" t="s">
        <v>1</v>
      </c>
      <c r="F296" s="199" t="s">
        <v>563</v>
      </c>
      <c r="G296" s="196"/>
      <c r="H296" s="200">
        <v>2990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182</v>
      </c>
      <c r="AU296" s="206" t="s">
        <v>109</v>
      </c>
      <c r="AV296" s="13" t="s">
        <v>87</v>
      </c>
      <c r="AW296" s="13" t="s">
        <v>32</v>
      </c>
      <c r="AX296" s="13" t="s">
        <v>81</v>
      </c>
      <c r="AY296" s="206" t="s">
        <v>173</v>
      </c>
    </row>
    <row r="297" spans="1:65" s="2" customFormat="1" ht="16.5" customHeight="1">
      <c r="A297" s="34"/>
      <c r="B297" s="35"/>
      <c r="C297" s="182" t="s">
        <v>571</v>
      </c>
      <c r="D297" s="182" t="s">
        <v>176</v>
      </c>
      <c r="E297" s="183" t="s">
        <v>278</v>
      </c>
      <c r="F297" s="184" t="s">
        <v>279</v>
      </c>
      <c r="G297" s="185" t="s">
        <v>97</v>
      </c>
      <c r="H297" s="186">
        <v>2990</v>
      </c>
      <c r="I297" s="187"/>
      <c r="J297" s="188">
        <f>ROUND(I297*H297,2)</f>
        <v>0</v>
      </c>
      <c r="K297" s="184" t="s">
        <v>179</v>
      </c>
      <c r="L297" s="39"/>
      <c r="M297" s="189" t="s">
        <v>1</v>
      </c>
      <c r="N297" s="190" t="s">
        <v>41</v>
      </c>
      <c r="O297" s="71"/>
      <c r="P297" s="191">
        <f>O297*H297</f>
        <v>0</v>
      </c>
      <c r="Q297" s="191">
        <v>0</v>
      </c>
      <c r="R297" s="191">
        <f>Q297*H297</f>
        <v>0</v>
      </c>
      <c r="S297" s="191">
        <v>0</v>
      </c>
      <c r="T297" s="19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3" t="s">
        <v>180</v>
      </c>
      <c r="AT297" s="193" t="s">
        <v>176</v>
      </c>
      <c r="AU297" s="193" t="s">
        <v>109</v>
      </c>
      <c r="AY297" s="17" t="s">
        <v>173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7" t="s">
        <v>81</v>
      </c>
      <c r="BK297" s="194">
        <f>ROUND(I297*H297,2)</f>
        <v>0</v>
      </c>
      <c r="BL297" s="17" t="s">
        <v>180</v>
      </c>
      <c r="BM297" s="193" t="s">
        <v>572</v>
      </c>
    </row>
    <row r="298" spans="1:65" s="13" customFormat="1" ht="11.25">
      <c r="B298" s="195"/>
      <c r="C298" s="196"/>
      <c r="D298" s="197" t="s">
        <v>182</v>
      </c>
      <c r="E298" s="198" t="s">
        <v>1</v>
      </c>
      <c r="F298" s="199" t="s">
        <v>563</v>
      </c>
      <c r="G298" s="196"/>
      <c r="H298" s="200">
        <v>2990</v>
      </c>
      <c r="I298" s="201"/>
      <c r="J298" s="196"/>
      <c r="K298" s="196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182</v>
      </c>
      <c r="AU298" s="206" t="s">
        <v>109</v>
      </c>
      <c r="AV298" s="13" t="s">
        <v>87</v>
      </c>
      <c r="AW298" s="13" t="s">
        <v>32</v>
      </c>
      <c r="AX298" s="13" t="s">
        <v>81</v>
      </c>
      <c r="AY298" s="206" t="s">
        <v>173</v>
      </c>
    </row>
    <row r="299" spans="1:65" s="2" customFormat="1" ht="16.5" customHeight="1">
      <c r="A299" s="34"/>
      <c r="B299" s="35"/>
      <c r="C299" s="182" t="s">
        <v>573</v>
      </c>
      <c r="D299" s="182" t="s">
        <v>176</v>
      </c>
      <c r="E299" s="183" t="s">
        <v>574</v>
      </c>
      <c r="F299" s="184" t="s">
        <v>575</v>
      </c>
      <c r="G299" s="185" t="s">
        <v>97</v>
      </c>
      <c r="H299" s="186">
        <v>2990</v>
      </c>
      <c r="I299" s="187"/>
      <c r="J299" s="188">
        <f>ROUND(I299*H299,2)</f>
        <v>0</v>
      </c>
      <c r="K299" s="184" t="s">
        <v>179</v>
      </c>
      <c r="L299" s="39"/>
      <c r="M299" s="189" t="s">
        <v>1</v>
      </c>
      <c r="N299" s="190" t="s">
        <v>41</v>
      </c>
      <c r="O299" s="71"/>
      <c r="P299" s="191">
        <f>O299*H299</f>
        <v>0</v>
      </c>
      <c r="Q299" s="191">
        <v>0</v>
      </c>
      <c r="R299" s="191">
        <f>Q299*H299</f>
        <v>0</v>
      </c>
      <c r="S299" s="191">
        <v>0</v>
      </c>
      <c r="T299" s="19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3" t="s">
        <v>180</v>
      </c>
      <c r="AT299" s="193" t="s">
        <v>176</v>
      </c>
      <c r="AU299" s="193" t="s">
        <v>109</v>
      </c>
      <c r="AY299" s="17" t="s">
        <v>173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7" t="s">
        <v>81</v>
      </c>
      <c r="BK299" s="194">
        <f>ROUND(I299*H299,2)</f>
        <v>0</v>
      </c>
      <c r="BL299" s="17" t="s">
        <v>180</v>
      </c>
      <c r="BM299" s="193" t="s">
        <v>576</v>
      </c>
    </row>
    <row r="300" spans="1:65" s="13" customFormat="1" ht="11.25">
      <c r="B300" s="195"/>
      <c r="C300" s="196"/>
      <c r="D300" s="197" t="s">
        <v>182</v>
      </c>
      <c r="E300" s="198" t="s">
        <v>1</v>
      </c>
      <c r="F300" s="199" t="s">
        <v>563</v>
      </c>
      <c r="G300" s="196"/>
      <c r="H300" s="200">
        <v>2990</v>
      </c>
      <c r="I300" s="201"/>
      <c r="J300" s="196"/>
      <c r="K300" s="196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182</v>
      </c>
      <c r="AU300" s="206" t="s">
        <v>109</v>
      </c>
      <c r="AV300" s="13" t="s">
        <v>87</v>
      </c>
      <c r="AW300" s="13" t="s">
        <v>32</v>
      </c>
      <c r="AX300" s="13" t="s">
        <v>81</v>
      </c>
      <c r="AY300" s="206" t="s">
        <v>173</v>
      </c>
    </row>
    <row r="301" spans="1:65" s="2" customFormat="1" ht="16.5" customHeight="1">
      <c r="A301" s="34"/>
      <c r="B301" s="35"/>
      <c r="C301" s="182" t="s">
        <v>577</v>
      </c>
      <c r="D301" s="182" t="s">
        <v>176</v>
      </c>
      <c r="E301" s="183" t="s">
        <v>578</v>
      </c>
      <c r="F301" s="184" t="s">
        <v>579</v>
      </c>
      <c r="G301" s="185" t="s">
        <v>97</v>
      </c>
      <c r="H301" s="186">
        <v>370</v>
      </c>
      <c r="I301" s="187"/>
      <c r="J301" s="188">
        <f>ROUND(I301*H301,2)</f>
        <v>0</v>
      </c>
      <c r="K301" s="184" t="s">
        <v>179</v>
      </c>
      <c r="L301" s="39"/>
      <c r="M301" s="189" t="s">
        <v>1</v>
      </c>
      <c r="N301" s="190" t="s">
        <v>41</v>
      </c>
      <c r="O301" s="71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3" t="s">
        <v>180</v>
      </c>
      <c r="AT301" s="193" t="s">
        <v>176</v>
      </c>
      <c r="AU301" s="193" t="s">
        <v>109</v>
      </c>
      <c r="AY301" s="17" t="s">
        <v>173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7" t="s">
        <v>81</v>
      </c>
      <c r="BK301" s="194">
        <f>ROUND(I301*H301,2)</f>
        <v>0</v>
      </c>
      <c r="BL301" s="17" t="s">
        <v>180</v>
      </c>
      <c r="BM301" s="193" t="s">
        <v>580</v>
      </c>
    </row>
    <row r="302" spans="1:65" s="13" customFormat="1" ht="11.25">
      <c r="B302" s="195"/>
      <c r="C302" s="196"/>
      <c r="D302" s="197" t="s">
        <v>182</v>
      </c>
      <c r="E302" s="198" t="s">
        <v>1</v>
      </c>
      <c r="F302" s="199" t="s">
        <v>125</v>
      </c>
      <c r="G302" s="196"/>
      <c r="H302" s="200">
        <v>370</v>
      </c>
      <c r="I302" s="201"/>
      <c r="J302" s="196"/>
      <c r="K302" s="196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182</v>
      </c>
      <c r="AU302" s="206" t="s">
        <v>109</v>
      </c>
      <c r="AV302" s="13" t="s">
        <v>87</v>
      </c>
      <c r="AW302" s="13" t="s">
        <v>32</v>
      </c>
      <c r="AX302" s="13" t="s">
        <v>81</v>
      </c>
      <c r="AY302" s="206" t="s">
        <v>173</v>
      </c>
    </row>
    <row r="303" spans="1:65" s="2" customFormat="1" ht="16.5" customHeight="1">
      <c r="A303" s="34"/>
      <c r="B303" s="35"/>
      <c r="C303" s="218" t="s">
        <v>581</v>
      </c>
      <c r="D303" s="218" t="s">
        <v>205</v>
      </c>
      <c r="E303" s="219" t="s">
        <v>582</v>
      </c>
      <c r="F303" s="220" t="s">
        <v>583</v>
      </c>
      <c r="G303" s="221" t="s">
        <v>319</v>
      </c>
      <c r="H303" s="222">
        <v>9.25</v>
      </c>
      <c r="I303" s="223"/>
      <c r="J303" s="224">
        <f>ROUND(I303*H303,2)</f>
        <v>0</v>
      </c>
      <c r="K303" s="220" t="s">
        <v>179</v>
      </c>
      <c r="L303" s="225"/>
      <c r="M303" s="226" t="s">
        <v>1</v>
      </c>
      <c r="N303" s="227" t="s">
        <v>41</v>
      </c>
      <c r="O303" s="71"/>
      <c r="P303" s="191">
        <f>O303*H303</f>
        <v>0</v>
      </c>
      <c r="Q303" s="191">
        <v>1E-3</v>
      </c>
      <c r="R303" s="191">
        <f>Q303*H303</f>
        <v>9.2499999999999995E-3</v>
      </c>
      <c r="S303" s="191">
        <v>0</v>
      </c>
      <c r="T303" s="19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3" t="s">
        <v>180</v>
      </c>
      <c r="AT303" s="193" t="s">
        <v>205</v>
      </c>
      <c r="AU303" s="193" t="s">
        <v>109</v>
      </c>
      <c r="AY303" s="17" t="s">
        <v>173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17" t="s">
        <v>81</v>
      </c>
      <c r="BK303" s="194">
        <f>ROUND(I303*H303,2)</f>
        <v>0</v>
      </c>
      <c r="BL303" s="17" t="s">
        <v>180</v>
      </c>
      <c r="BM303" s="193" t="s">
        <v>584</v>
      </c>
    </row>
    <row r="304" spans="1:65" s="13" customFormat="1" ht="11.25">
      <c r="B304" s="195"/>
      <c r="C304" s="196"/>
      <c r="D304" s="197" t="s">
        <v>182</v>
      </c>
      <c r="E304" s="196"/>
      <c r="F304" s="199" t="s">
        <v>585</v>
      </c>
      <c r="G304" s="196"/>
      <c r="H304" s="200">
        <v>9.25</v>
      </c>
      <c r="I304" s="201"/>
      <c r="J304" s="196"/>
      <c r="K304" s="196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182</v>
      </c>
      <c r="AU304" s="206" t="s">
        <v>109</v>
      </c>
      <c r="AV304" s="13" t="s">
        <v>87</v>
      </c>
      <c r="AW304" s="13" t="s">
        <v>4</v>
      </c>
      <c r="AX304" s="13" t="s">
        <v>81</v>
      </c>
      <c r="AY304" s="206" t="s">
        <v>173</v>
      </c>
    </row>
    <row r="305" spans="1:65" s="2" customFormat="1" ht="16.5" customHeight="1">
      <c r="A305" s="34"/>
      <c r="B305" s="35"/>
      <c r="C305" s="182" t="s">
        <v>586</v>
      </c>
      <c r="D305" s="182" t="s">
        <v>176</v>
      </c>
      <c r="E305" s="183" t="s">
        <v>587</v>
      </c>
      <c r="F305" s="184" t="s">
        <v>588</v>
      </c>
      <c r="G305" s="185" t="s">
        <v>97</v>
      </c>
      <c r="H305" s="186">
        <v>2620</v>
      </c>
      <c r="I305" s="187"/>
      <c r="J305" s="188">
        <f>ROUND(I305*H305,2)</f>
        <v>0</v>
      </c>
      <c r="K305" s="184" t="s">
        <v>179</v>
      </c>
      <c r="L305" s="39"/>
      <c r="M305" s="189" t="s">
        <v>1</v>
      </c>
      <c r="N305" s="190" t="s">
        <v>41</v>
      </c>
      <c r="O305" s="71"/>
      <c r="P305" s="191">
        <f>O305*H305</f>
        <v>0</v>
      </c>
      <c r="Q305" s="191">
        <v>0</v>
      </c>
      <c r="R305" s="191">
        <f>Q305*H305</f>
        <v>0</v>
      </c>
      <c r="S305" s="191">
        <v>0</v>
      </c>
      <c r="T305" s="192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3" t="s">
        <v>180</v>
      </c>
      <c r="AT305" s="193" t="s">
        <v>176</v>
      </c>
      <c r="AU305" s="193" t="s">
        <v>109</v>
      </c>
      <c r="AY305" s="17" t="s">
        <v>173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7" t="s">
        <v>81</v>
      </c>
      <c r="BK305" s="194">
        <f>ROUND(I305*H305,2)</f>
        <v>0</v>
      </c>
      <c r="BL305" s="17" t="s">
        <v>180</v>
      </c>
      <c r="BM305" s="193" t="s">
        <v>589</v>
      </c>
    </row>
    <row r="306" spans="1:65" s="13" customFormat="1" ht="11.25">
      <c r="B306" s="195"/>
      <c r="C306" s="196"/>
      <c r="D306" s="197" t="s">
        <v>182</v>
      </c>
      <c r="E306" s="198" t="s">
        <v>1</v>
      </c>
      <c r="F306" s="199" t="s">
        <v>128</v>
      </c>
      <c r="G306" s="196"/>
      <c r="H306" s="200">
        <v>2620</v>
      </c>
      <c r="I306" s="201"/>
      <c r="J306" s="196"/>
      <c r="K306" s="196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182</v>
      </c>
      <c r="AU306" s="206" t="s">
        <v>109</v>
      </c>
      <c r="AV306" s="13" t="s">
        <v>87</v>
      </c>
      <c r="AW306" s="13" t="s">
        <v>32</v>
      </c>
      <c r="AX306" s="13" t="s">
        <v>81</v>
      </c>
      <c r="AY306" s="206" t="s">
        <v>173</v>
      </c>
    </row>
    <row r="307" spans="1:65" s="2" customFormat="1" ht="16.5" customHeight="1">
      <c r="A307" s="34"/>
      <c r="B307" s="35"/>
      <c r="C307" s="218" t="s">
        <v>590</v>
      </c>
      <c r="D307" s="218" t="s">
        <v>205</v>
      </c>
      <c r="E307" s="219" t="s">
        <v>591</v>
      </c>
      <c r="F307" s="220" t="s">
        <v>592</v>
      </c>
      <c r="G307" s="221" t="s">
        <v>319</v>
      </c>
      <c r="H307" s="222">
        <v>26.2</v>
      </c>
      <c r="I307" s="223"/>
      <c r="J307" s="224">
        <f>ROUND(I307*H307,2)</f>
        <v>0</v>
      </c>
      <c r="K307" s="220" t="s">
        <v>209</v>
      </c>
      <c r="L307" s="225"/>
      <c r="M307" s="226" t="s">
        <v>1</v>
      </c>
      <c r="N307" s="227" t="s">
        <v>41</v>
      </c>
      <c r="O307" s="71"/>
      <c r="P307" s="191">
        <f>O307*H307</f>
        <v>0</v>
      </c>
      <c r="Q307" s="191">
        <v>1E-3</v>
      </c>
      <c r="R307" s="191">
        <f>Q307*H307</f>
        <v>2.6200000000000001E-2</v>
      </c>
      <c r="S307" s="191">
        <v>0</v>
      </c>
      <c r="T307" s="19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3" t="s">
        <v>180</v>
      </c>
      <c r="AT307" s="193" t="s">
        <v>205</v>
      </c>
      <c r="AU307" s="193" t="s">
        <v>109</v>
      </c>
      <c r="AY307" s="17" t="s">
        <v>173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7" t="s">
        <v>81</v>
      </c>
      <c r="BK307" s="194">
        <f>ROUND(I307*H307,2)</f>
        <v>0</v>
      </c>
      <c r="BL307" s="17" t="s">
        <v>180</v>
      </c>
      <c r="BM307" s="193" t="s">
        <v>593</v>
      </c>
    </row>
    <row r="308" spans="1:65" s="13" customFormat="1" ht="11.25">
      <c r="B308" s="195"/>
      <c r="C308" s="196"/>
      <c r="D308" s="197" t="s">
        <v>182</v>
      </c>
      <c r="E308" s="196"/>
      <c r="F308" s="199" t="s">
        <v>594</v>
      </c>
      <c r="G308" s="196"/>
      <c r="H308" s="200">
        <v>26.2</v>
      </c>
      <c r="I308" s="201"/>
      <c r="J308" s="196"/>
      <c r="K308" s="196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182</v>
      </c>
      <c r="AU308" s="206" t="s">
        <v>109</v>
      </c>
      <c r="AV308" s="13" t="s">
        <v>87</v>
      </c>
      <c r="AW308" s="13" t="s">
        <v>4</v>
      </c>
      <c r="AX308" s="13" t="s">
        <v>81</v>
      </c>
      <c r="AY308" s="206" t="s">
        <v>173</v>
      </c>
    </row>
    <row r="309" spans="1:65" s="2" customFormat="1" ht="16.5" customHeight="1">
      <c r="A309" s="34"/>
      <c r="B309" s="35"/>
      <c r="C309" s="182" t="s">
        <v>595</v>
      </c>
      <c r="D309" s="182" t="s">
        <v>176</v>
      </c>
      <c r="E309" s="183" t="s">
        <v>596</v>
      </c>
      <c r="F309" s="184" t="s">
        <v>597</v>
      </c>
      <c r="G309" s="185" t="s">
        <v>97</v>
      </c>
      <c r="H309" s="186">
        <v>2990</v>
      </c>
      <c r="I309" s="187"/>
      <c r="J309" s="188">
        <f>ROUND(I309*H309,2)</f>
        <v>0</v>
      </c>
      <c r="K309" s="184" t="s">
        <v>179</v>
      </c>
      <c r="L309" s="39"/>
      <c r="M309" s="189" t="s">
        <v>1</v>
      </c>
      <c r="N309" s="190" t="s">
        <v>41</v>
      </c>
      <c r="O309" s="71"/>
      <c r="P309" s="191">
        <f>O309*H309</f>
        <v>0</v>
      </c>
      <c r="Q309" s="191">
        <v>0</v>
      </c>
      <c r="R309" s="191">
        <f>Q309*H309</f>
        <v>0</v>
      </c>
      <c r="S309" s="191">
        <v>0</v>
      </c>
      <c r="T309" s="19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3" t="s">
        <v>81</v>
      </c>
      <c r="AT309" s="193" t="s">
        <v>176</v>
      </c>
      <c r="AU309" s="193" t="s">
        <v>109</v>
      </c>
      <c r="AY309" s="17" t="s">
        <v>173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17" t="s">
        <v>81</v>
      </c>
      <c r="BK309" s="194">
        <f>ROUND(I309*H309,2)</f>
        <v>0</v>
      </c>
      <c r="BL309" s="17" t="s">
        <v>81</v>
      </c>
      <c r="BM309" s="193" t="s">
        <v>598</v>
      </c>
    </row>
    <row r="310" spans="1:65" s="13" customFormat="1" ht="11.25">
      <c r="B310" s="195"/>
      <c r="C310" s="196"/>
      <c r="D310" s="197" t="s">
        <v>182</v>
      </c>
      <c r="E310" s="198" t="s">
        <v>1</v>
      </c>
      <c r="F310" s="199" t="s">
        <v>563</v>
      </c>
      <c r="G310" s="196"/>
      <c r="H310" s="200">
        <v>2990</v>
      </c>
      <c r="I310" s="201"/>
      <c r="J310" s="196"/>
      <c r="K310" s="196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182</v>
      </c>
      <c r="AU310" s="206" t="s">
        <v>109</v>
      </c>
      <c r="AV310" s="13" t="s">
        <v>87</v>
      </c>
      <c r="AW310" s="13" t="s">
        <v>32</v>
      </c>
      <c r="AX310" s="13" t="s">
        <v>81</v>
      </c>
      <c r="AY310" s="206" t="s">
        <v>173</v>
      </c>
    </row>
    <row r="311" spans="1:65" s="12" customFormat="1" ht="20.85" customHeight="1">
      <c r="B311" s="166"/>
      <c r="C311" s="167"/>
      <c r="D311" s="168" t="s">
        <v>75</v>
      </c>
      <c r="E311" s="180" t="s">
        <v>599</v>
      </c>
      <c r="F311" s="180" t="s">
        <v>600</v>
      </c>
      <c r="G311" s="167"/>
      <c r="H311" s="167"/>
      <c r="I311" s="170"/>
      <c r="J311" s="181">
        <f>BK311</f>
        <v>0</v>
      </c>
      <c r="K311" s="167"/>
      <c r="L311" s="172"/>
      <c r="M311" s="173"/>
      <c r="N311" s="174"/>
      <c r="O311" s="174"/>
      <c r="P311" s="175">
        <f>SUM(P312:P313)</f>
        <v>0</v>
      </c>
      <c r="Q311" s="174"/>
      <c r="R311" s="175">
        <f>SUM(R312:R313)</f>
        <v>0</v>
      </c>
      <c r="S311" s="174"/>
      <c r="T311" s="176">
        <f>SUM(T312:T313)</f>
        <v>0</v>
      </c>
      <c r="AR311" s="177" t="s">
        <v>81</v>
      </c>
      <c r="AT311" s="178" t="s">
        <v>75</v>
      </c>
      <c r="AU311" s="178" t="s">
        <v>87</v>
      </c>
      <c r="AY311" s="177" t="s">
        <v>173</v>
      </c>
      <c r="BK311" s="179">
        <f>SUM(BK312:BK313)</f>
        <v>0</v>
      </c>
    </row>
    <row r="312" spans="1:65" s="2" customFormat="1" ht="16.5" customHeight="1">
      <c r="A312" s="34"/>
      <c r="B312" s="35"/>
      <c r="C312" s="182" t="s">
        <v>108</v>
      </c>
      <c r="D312" s="182" t="s">
        <v>176</v>
      </c>
      <c r="E312" s="183" t="s">
        <v>601</v>
      </c>
      <c r="F312" s="184" t="s">
        <v>602</v>
      </c>
      <c r="G312" s="185" t="s">
        <v>208</v>
      </c>
      <c r="H312" s="186">
        <v>10</v>
      </c>
      <c r="I312" s="187"/>
      <c r="J312" s="188">
        <f>ROUND(I312*H312,2)</f>
        <v>0</v>
      </c>
      <c r="K312" s="184" t="s">
        <v>179</v>
      </c>
      <c r="L312" s="39"/>
      <c r="M312" s="189" t="s">
        <v>1</v>
      </c>
      <c r="N312" s="190" t="s">
        <v>41</v>
      </c>
      <c r="O312" s="71"/>
      <c r="P312" s="191">
        <f>O312*H312</f>
        <v>0</v>
      </c>
      <c r="Q312" s="191">
        <v>0</v>
      </c>
      <c r="R312" s="191">
        <f>Q312*H312</f>
        <v>0</v>
      </c>
      <c r="S312" s="191">
        <v>0</v>
      </c>
      <c r="T312" s="192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3" t="s">
        <v>172</v>
      </c>
      <c r="AT312" s="193" t="s">
        <v>176</v>
      </c>
      <c r="AU312" s="193" t="s">
        <v>109</v>
      </c>
      <c r="AY312" s="17" t="s">
        <v>173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7" t="s">
        <v>81</v>
      </c>
      <c r="BK312" s="194">
        <f>ROUND(I312*H312,2)</f>
        <v>0</v>
      </c>
      <c r="BL312" s="17" t="s">
        <v>172</v>
      </c>
      <c r="BM312" s="193" t="s">
        <v>603</v>
      </c>
    </row>
    <row r="313" spans="1:65" s="2" customFormat="1" ht="16.5" customHeight="1">
      <c r="A313" s="34"/>
      <c r="B313" s="35"/>
      <c r="C313" s="182" t="s">
        <v>604</v>
      </c>
      <c r="D313" s="182" t="s">
        <v>176</v>
      </c>
      <c r="E313" s="183" t="s">
        <v>605</v>
      </c>
      <c r="F313" s="184" t="s">
        <v>606</v>
      </c>
      <c r="G313" s="185" t="s">
        <v>208</v>
      </c>
      <c r="H313" s="186">
        <v>10</v>
      </c>
      <c r="I313" s="187"/>
      <c r="J313" s="188">
        <f>ROUND(I313*H313,2)</f>
        <v>0</v>
      </c>
      <c r="K313" s="184" t="s">
        <v>179</v>
      </c>
      <c r="L313" s="39"/>
      <c r="M313" s="189" t="s">
        <v>1</v>
      </c>
      <c r="N313" s="190" t="s">
        <v>41</v>
      </c>
      <c r="O313" s="71"/>
      <c r="P313" s="191">
        <f>O313*H313</f>
        <v>0</v>
      </c>
      <c r="Q313" s="191">
        <v>0</v>
      </c>
      <c r="R313" s="191">
        <f>Q313*H313</f>
        <v>0</v>
      </c>
      <c r="S313" s="191">
        <v>0</v>
      </c>
      <c r="T313" s="19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3" t="s">
        <v>172</v>
      </c>
      <c r="AT313" s="193" t="s">
        <v>176</v>
      </c>
      <c r="AU313" s="193" t="s">
        <v>109</v>
      </c>
      <c r="AY313" s="17" t="s">
        <v>173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17" t="s">
        <v>81</v>
      </c>
      <c r="BK313" s="194">
        <f>ROUND(I313*H313,2)</f>
        <v>0</v>
      </c>
      <c r="BL313" s="17" t="s">
        <v>172</v>
      </c>
      <c r="BM313" s="193" t="s">
        <v>607</v>
      </c>
    </row>
    <row r="314" spans="1:65" s="12" customFormat="1" ht="22.9" customHeight="1">
      <c r="B314" s="166"/>
      <c r="C314" s="167"/>
      <c r="D314" s="168" t="s">
        <v>75</v>
      </c>
      <c r="E314" s="180" t="s">
        <v>608</v>
      </c>
      <c r="F314" s="180" t="s">
        <v>609</v>
      </c>
      <c r="G314" s="167"/>
      <c r="H314" s="167"/>
      <c r="I314" s="170"/>
      <c r="J314" s="181">
        <f>BK314</f>
        <v>0</v>
      </c>
      <c r="K314" s="167"/>
      <c r="L314" s="172"/>
      <c r="M314" s="173"/>
      <c r="N314" s="174"/>
      <c r="O314" s="174"/>
      <c r="P314" s="175">
        <f>P315+P344+P373</f>
        <v>0</v>
      </c>
      <c r="Q314" s="174"/>
      <c r="R314" s="175">
        <f>R315+R344+R373</f>
        <v>0</v>
      </c>
      <c r="S314" s="174"/>
      <c r="T314" s="176">
        <f>T315+T344+T373</f>
        <v>0</v>
      </c>
      <c r="AR314" s="177" t="s">
        <v>172</v>
      </c>
      <c r="AT314" s="178" t="s">
        <v>75</v>
      </c>
      <c r="AU314" s="178" t="s">
        <v>81</v>
      </c>
      <c r="AY314" s="177" t="s">
        <v>173</v>
      </c>
      <c r="BK314" s="179">
        <f>BK315+BK344+BK373</f>
        <v>0</v>
      </c>
    </row>
    <row r="315" spans="1:65" s="12" customFormat="1" ht="20.85" customHeight="1">
      <c r="B315" s="166"/>
      <c r="C315" s="167"/>
      <c r="D315" s="168" t="s">
        <v>75</v>
      </c>
      <c r="E315" s="180" t="s">
        <v>610</v>
      </c>
      <c r="F315" s="180" t="s">
        <v>611</v>
      </c>
      <c r="G315" s="167"/>
      <c r="H315" s="167"/>
      <c r="I315" s="170"/>
      <c r="J315" s="181">
        <f>BK315</f>
        <v>0</v>
      </c>
      <c r="K315" s="167"/>
      <c r="L315" s="172"/>
      <c r="M315" s="173"/>
      <c r="N315" s="174"/>
      <c r="O315" s="174"/>
      <c r="P315" s="175">
        <f>SUM(P316:P343)</f>
        <v>0</v>
      </c>
      <c r="Q315" s="174"/>
      <c r="R315" s="175">
        <f>SUM(R316:R343)</f>
        <v>0</v>
      </c>
      <c r="S315" s="174"/>
      <c r="T315" s="176">
        <f>SUM(T316:T343)</f>
        <v>0</v>
      </c>
      <c r="AR315" s="177" t="s">
        <v>172</v>
      </c>
      <c r="AT315" s="178" t="s">
        <v>75</v>
      </c>
      <c r="AU315" s="178" t="s">
        <v>87</v>
      </c>
      <c r="AY315" s="177" t="s">
        <v>173</v>
      </c>
      <c r="BK315" s="179">
        <f>SUM(BK316:BK343)</f>
        <v>0</v>
      </c>
    </row>
    <row r="316" spans="1:65" s="2" customFormat="1" ht="21.75" customHeight="1">
      <c r="A316" s="34"/>
      <c r="B316" s="35"/>
      <c r="C316" s="182" t="s">
        <v>612</v>
      </c>
      <c r="D316" s="182" t="s">
        <v>176</v>
      </c>
      <c r="E316" s="183" t="s">
        <v>613</v>
      </c>
      <c r="F316" s="184" t="s">
        <v>614</v>
      </c>
      <c r="G316" s="185" t="s">
        <v>97</v>
      </c>
      <c r="H316" s="186">
        <v>140</v>
      </c>
      <c r="I316" s="187"/>
      <c r="J316" s="188">
        <f>ROUND(I316*H316,2)</f>
        <v>0</v>
      </c>
      <c r="K316" s="184" t="s">
        <v>179</v>
      </c>
      <c r="L316" s="39"/>
      <c r="M316" s="189" t="s">
        <v>1</v>
      </c>
      <c r="N316" s="190" t="s">
        <v>41</v>
      </c>
      <c r="O316" s="71"/>
      <c r="P316" s="191">
        <f>O316*H316</f>
        <v>0</v>
      </c>
      <c r="Q316" s="191">
        <v>0</v>
      </c>
      <c r="R316" s="191">
        <f>Q316*H316</f>
        <v>0</v>
      </c>
      <c r="S316" s="191">
        <v>0</v>
      </c>
      <c r="T316" s="192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3" t="s">
        <v>172</v>
      </c>
      <c r="AT316" s="193" t="s">
        <v>176</v>
      </c>
      <c r="AU316" s="193" t="s">
        <v>109</v>
      </c>
      <c r="AY316" s="17" t="s">
        <v>173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7" t="s">
        <v>81</v>
      </c>
      <c r="BK316" s="194">
        <f>ROUND(I316*H316,2)</f>
        <v>0</v>
      </c>
      <c r="BL316" s="17" t="s">
        <v>172</v>
      </c>
      <c r="BM316" s="193" t="s">
        <v>615</v>
      </c>
    </row>
    <row r="317" spans="1:65" s="13" customFormat="1" ht="11.25">
      <c r="B317" s="195"/>
      <c r="C317" s="196"/>
      <c r="D317" s="197" t="s">
        <v>182</v>
      </c>
      <c r="E317" s="198" t="s">
        <v>1</v>
      </c>
      <c r="F317" s="199" t="s">
        <v>616</v>
      </c>
      <c r="G317" s="196"/>
      <c r="H317" s="200">
        <v>140</v>
      </c>
      <c r="I317" s="201"/>
      <c r="J317" s="196"/>
      <c r="K317" s="196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182</v>
      </c>
      <c r="AU317" s="206" t="s">
        <v>109</v>
      </c>
      <c r="AV317" s="13" t="s">
        <v>87</v>
      </c>
      <c r="AW317" s="13" t="s">
        <v>32</v>
      </c>
      <c r="AX317" s="13" t="s">
        <v>81</v>
      </c>
      <c r="AY317" s="206" t="s">
        <v>173</v>
      </c>
    </row>
    <row r="318" spans="1:65" s="2" customFormat="1" ht="21.75" customHeight="1">
      <c r="A318" s="34"/>
      <c r="B318" s="35"/>
      <c r="C318" s="182" t="s">
        <v>617</v>
      </c>
      <c r="D318" s="182" t="s">
        <v>176</v>
      </c>
      <c r="E318" s="183" t="s">
        <v>618</v>
      </c>
      <c r="F318" s="184" t="s">
        <v>619</v>
      </c>
      <c r="G318" s="185" t="s">
        <v>97</v>
      </c>
      <c r="H318" s="186">
        <v>500.8</v>
      </c>
      <c r="I318" s="187"/>
      <c r="J318" s="188">
        <f>ROUND(I318*H318,2)</f>
        <v>0</v>
      </c>
      <c r="K318" s="184" t="s">
        <v>179</v>
      </c>
      <c r="L318" s="39"/>
      <c r="M318" s="189" t="s">
        <v>1</v>
      </c>
      <c r="N318" s="190" t="s">
        <v>41</v>
      </c>
      <c r="O318" s="71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3" t="s">
        <v>172</v>
      </c>
      <c r="AT318" s="193" t="s">
        <v>176</v>
      </c>
      <c r="AU318" s="193" t="s">
        <v>109</v>
      </c>
      <c r="AY318" s="17" t="s">
        <v>173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7" t="s">
        <v>81</v>
      </c>
      <c r="BK318" s="194">
        <f>ROUND(I318*H318,2)</f>
        <v>0</v>
      </c>
      <c r="BL318" s="17" t="s">
        <v>172</v>
      </c>
      <c r="BM318" s="193" t="s">
        <v>620</v>
      </c>
    </row>
    <row r="319" spans="1:65" s="13" customFormat="1" ht="11.25">
      <c r="B319" s="195"/>
      <c r="C319" s="196"/>
      <c r="D319" s="197" t="s">
        <v>182</v>
      </c>
      <c r="E319" s="198" t="s">
        <v>1</v>
      </c>
      <c r="F319" s="199" t="s">
        <v>621</v>
      </c>
      <c r="G319" s="196"/>
      <c r="H319" s="200">
        <v>500.8</v>
      </c>
      <c r="I319" s="201"/>
      <c r="J319" s="196"/>
      <c r="K319" s="196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182</v>
      </c>
      <c r="AU319" s="206" t="s">
        <v>109</v>
      </c>
      <c r="AV319" s="13" t="s">
        <v>87</v>
      </c>
      <c r="AW319" s="13" t="s">
        <v>32</v>
      </c>
      <c r="AX319" s="13" t="s">
        <v>81</v>
      </c>
      <c r="AY319" s="206" t="s">
        <v>173</v>
      </c>
    </row>
    <row r="320" spans="1:65" s="2" customFormat="1" ht="16.5" customHeight="1">
      <c r="A320" s="34"/>
      <c r="B320" s="35"/>
      <c r="C320" s="182" t="s">
        <v>622</v>
      </c>
      <c r="D320" s="182" t="s">
        <v>176</v>
      </c>
      <c r="E320" s="183" t="s">
        <v>379</v>
      </c>
      <c r="F320" s="184" t="s">
        <v>380</v>
      </c>
      <c r="G320" s="185" t="s">
        <v>85</v>
      </c>
      <c r="H320" s="186">
        <v>71.328000000000003</v>
      </c>
      <c r="I320" s="187"/>
      <c r="J320" s="188">
        <f>ROUND(I320*H320,2)</f>
        <v>0</v>
      </c>
      <c r="K320" s="184" t="s">
        <v>179</v>
      </c>
      <c r="L320" s="39"/>
      <c r="M320" s="189" t="s">
        <v>1</v>
      </c>
      <c r="N320" s="190" t="s">
        <v>41</v>
      </c>
      <c r="O320" s="71"/>
      <c r="P320" s="191">
        <f>O320*H320</f>
        <v>0</v>
      </c>
      <c r="Q320" s="191">
        <v>0</v>
      </c>
      <c r="R320" s="191">
        <f>Q320*H320</f>
        <v>0</v>
      </c>
      <c r="S320" s="191">
        <v>0</v>
      </c>
      <c r="T320" s="192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3" t="s">
        <v>172</v>
      </c>
      <c r="AT320" s="193" t="s">
        <v>176</v>
      </c>
      <c r="AU320" s="193" t="s">
        <v>109</v>
      </c>
      <c r="AY320" s="17" t="s">
        <v>173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7" t="s">
        <v>81</v>
      </c>
      <c r="BK320" s="194">
        <f>ROUND(I320*H320,2)</f>
        <v>0</v>
      </c>
      <c r="BL320" s="17" t="s">
        <v>172</v>
      </c>
      <c r="BM320" s="193" t="s">
        <v>623</v>
      </c>
    </row>
    <row r="321" spans="1:65" s="13" customFormat="1" ht="11.25">
      <c r="B321" s="195"/>
      <c r="C321" s="196"/>
      <c r="D321" s="197" t="s">
        <v>182</v>
      </c>
      <c r="E321" s="198" t="s">
        <v>1</v>
      </c>
      <c r="F321" s="199" t="s">
        <v>624</v>
      </c>
      <c r="G321" s="196"/>
      <c r="H321" s="200">
        <v>36.72</v>
      </c>
      <c r="I321" s="201"/>
      <c r="J321" s="196"/>
      <c r="K321" s="196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182</v>
      </c>
      <c r="AU321" s="206" t="s">
        <v>109</v>
      </c>
      <c r="AV321" s="13" t="s">
        <v>87</v>
      </c>
      <c r="AW321" s="13" t="s">
        <v>32</v>
      </c>
      <c r="AX321" s="13" t="s">
        <v>76</v>
      </c>
      <c r="AY321" s="206" t="s">
        <v>173</v>
      </c>
    </row>
    <row r="322" spans="1:65" s="13" customFormat="1" ht="11.25">
      <c r="B322" s="195"/>
      <c r="C322" s="196"/>
      <c r="D322" s="197" t="s">
        <v>182</v>
      </c>
      <c r="E322" s="198" t="s">
        <v>1</v>
      </c>
      <c r="F322" s="199" t="s">
        <v>625</v>
      </c>
      <c r="G322" s="196"/>
      <c r="H322" s="200">
        <v>4.5599999999999996</v>
      </c>
      <c r="I322" s="201"/>
      <c r="J322" s="196"/>
      <c r="K322" s="196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182</v>
      </c>
      <c r="AU322" s="206" t="s">
        <v>109</v>
      </c>
      <c r="AV322" s="13" t="s">
        <v>87</v>
      </c>
      <c r="AW322" s="13" t="s">
        <v>32</v>
      </c>
      <c r="AX322" s="13" t="s">
        <v>76</v>
      </c>
      <c r="AY322" s="206" t="s">
        <v>173</v>
      </c>
    </row>
    <row r="323" spans="1:65" s="13" customFormat="1" ht="11.25">
      <c r="B323" s="195"/>
      <c r="C323" s="196"/>
      <c r="D323" s="197" t="s">
        <v>182</v>
      </c>
      <c r="E323" s="198" t="s">
        <v>1</v>
      </c>
      <c r="F323" s="199" t="s">
        <v>626</v>
      </c>
      <c r="G323" s="196"/>
      <c r="H323" s="200">
        <v>14.448</v>
      </c>
      <c r="I323" s="201"/>
      <c r="J323" s="196"/>
      <c r="K323" s="196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182</v>
      </c>
      <c r="AU323" s="206" t="s">
        <v>109</v>
      </c>
      <c r="AV323" s="13" t="s">
        <v>87</v>
      </c>
      <c r="AW323" s="13" t="s">
        <v>32</v>
      </c>
      <c r="AX323" s="13" t="s">
        <v>76</v>
      </c>
      <c r="AY323" s="206" t="s">
        <v>173</v>
      </c>
    </row>
    <row r="324" spans="1:65" s="13" customFormat="1" ht="11.25">
      <c r="B324" s="195"/>
      <c r="C324" s="196"/>
      <c r="D324" s="197" t="s">
        <v>182</v>
      </c>
      <c r="E324" s="198" t="s">
        <v>1</v>
      </c>
      <c r="F324" s="199" t="s">
        <v>627</v>
      </c>
      <c r="G324" s="196"/>
      <c r="H324" s="200">
        <v>15.6</v>
      </c>
      <c r="I324" s="201"/>
      <c r="J324" s="196"/>
      <c r="K324" s="196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182</v>
      </c>
      <c r="AU324" s="206" t="s">
        <v>109</v>
      </c>
      <c r="AV324" s="13" t="s">
        <v>87</v>
      </c>
      <c r="AW324" s="13" t="s">
        <v>32</v>
      </c>
      <c r="AX324" s="13" t="s">
        <v>76</v>
      </c>
      <c r="AY324" s="206" t="s">
        <v>173</v>
      </c>
    </row>
    <row r="325" spans="1:65" s="14" customFormat="1" ht="11.25">
      <c r="B325" s="207"/>
      <c r="C325" s="208"/>
      <c r="D325" s="197" t="s">
        <v>182</v>
      </c>
      <c r="E325" s="209" t="s">
        <v>1</v>
      </c>
      <c r="F325" s="210" t="s">
        <v>190</v>
      </c>
      <c r="G325" s="208"/>
      <c r="H325" s="211">
        <v>71.328000000000003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182</v>
      </c>
      <c r="AU325" s="217" t="s">
        <v>109</v>
      </c>
      <c r="AV325" s="14" t="s">
        <v>172</v>
      </c>
      <c r="AW325" s="14" t="s">
        <v>32</v>
      </c>
      <c r="AX325" s="14" t="s">
        <v>81</v>
      </c>
      <c r="AY325" s="217" t="s">
        <v>173</v>
      </c>
    </row>
    <row r="326" spans="1:65" s="2" customFormat="1" ht="16.5" customHeight="1">
      <c r="A326" s="34"/>
      <c r="B326" s="35"/>
      <c r="C326" s="182" t="s">
        <v>628</v>
      </c>
      <c r="D326" s="182" t="s">
        <v>176</v>
      </c>
      <c r="E326" s="183" t="s">
        <v>386</v>
      </c>
      <c r="F326" s="184" t="s">
        <v>387</v>
      </c>
      <c r="G326" s="185" t="s">
        <v>85</v>
      </c>
      <c r="H326" s="186">
        <v>71.328000000000003</v>
      </c>
      <c r="I326" s="187"/>
      <c r="J326" s="188">
        <f>ROUND(I326*H326,2)</f>
        <v>0</v>
      </c>
      <c r="K326" s="184" t="s">
        <v>179</v>
      </c>
      <c r="L326" s="39"/>
      <c r="M326" s="189" t="s">
        <v>1</v>
      </c>
      <c r="N326" s="190" t="s">
        <v>41</v>
      </c>
      <c r="O326" s="71"/>
      <c r="P326" s="191">
        <f>O326*H326</f>
        <v>0</v>
      </c>
      <c r="Q326" s="191">
        <v>0</v>
      </c>
      <c r="R326" s="191">
        <f>Q326*H326</f>
        <v>0</v>
      </c>
      <c r="S326" s="191">
        <v>0</v>
      </c>
      <c r="T326" s="192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3" t="s">
        <v>172</v>
      </c>
      <c r="AT326" s="193" t="s">
        <v>176</v>
      </c>
      <c r="AU326" s="193" t="s">
        <v>109</v>
      </c>
      <c r="AY326" s="17" t="s">
        <v>173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7" t="s">
        <v>81</v>
      </c>
      <c r="BK326" s="194">
        <f>ROUND(I326*H326,2)</f>
        <v>0</v>
      </c>
      <c r="BL326" s="17" t="s">
        <v>172</v>
      </c>
      <c r="BM326" s="193" t="s">
        <v>629</v>
      </c>
    </row>
    <row r="327" spans="1:65" s="2" customFormat="1" ht="16.5" customHeight="1">
      <c r="A327" s="34"/>
      <c r="B327" s="35"/>
      <c r="C327" s="182" t="s">
        <v>630</v>
      </c>
      <c r="D327" s="182" t="s">
        <v>176</v>
      </c>
      <c r="E327" s="183" t="s">
        <v>390</v>
      </c>
      <c r="F327" s="184" t="s">
        <v>391</v>
      </c>
      <c r="G327" s="185" t="s">
        <v>85</v>
      </c>
      <c r="H327" s="186">
        <v>71.328000000000003</v>
      </c>
      <c r="I327" s="187"/>
      <c r="J327" s="188">
        <f>ROUND(I327*H327,2)</f>
        <v>0</v>
      </c>
      <c r="K327" s="184" t="s">
        <v>179</v>
      </c>
      <c r="L327" s="39"/>
      <c r="M327" s="189" t="s">
        <v>1</v>
      </c>
      <c r="N327" s="190" t="s">
        <v>41</v>
      </c>
      <c r="O327" s="71"/>
      <c r="P327" s="191">
        <f>O327*H327</f>
        <v>0</v>
      </c>
      <c r="Q327" s="191">
        <v>0</v>
      </c>
      <c r="R327" s="191">
        <f>Q327*H327</f>
        <v>0</v>
      </c>
      <c r="S327" s="191">
        <v>0</v>
      </c>
      <c r="T327" s="192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3" t="s">
        <v>172</v>
      </c>
      <c r="AT327" s="193" t="s">
        <v>176</v>
      </c>
      <c r="AU327" s="193" t="s">
        <v>109</v>
      </c>
      <c r="AY327" s="17" t="s">
        <v>173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17" t="s">
        <v>81</v>
      </c>
      <c r="BK327" s="194">
        <f>ROUND(I327*H327,2)</f>
        <v>0</v>
      </c>
      <c r="BL327" s="17" t="s">
        <v>172</v>
      </c>
      <c r="BM327" s="193" t="s">
        <v>631</v>
      </c>
    </row>
    <row r="328" spans="1:65" s="2" customFormat="1" ht="16.5" customHeight="1">
      <c r="A328" s="34"/>
      <c r="B328" s="35"/>
      <c r="C328" s="218" t="s">
        <v>632</v>
      </c>
      <c r="D328" s="218" t="s">
        <v>205</v>
      </c>
      <c r="E328" s="219" t="s">
        <v>394</v>
      </c>
      <c r="F328" s="220" t="s">
        <v>395</v>
      </c>
      <c r="G328" s="221" t="s">
        <v>85</v>
      </c>
      <c r="H328" s="222">
        <v>71.328000000000003</v>
      </c>
      <c r="I328" s="223"/>
      <c r="J328" s="224">
        <f>ROUND(I328*H328,2)</f>
        <v>0</v>
      </c>
      <c r="K328" s="220" t="s">
        <v>179</v>
      </c>
      <c r="L328" s="225"/>
      <c r="M328" s="226" t="s">
        <v>1</v>
      </c>
      <c r="N328" s="227" t="s">
        <v>41</v>
      </c>
      <c r="O328" s="71"/>
      <c r="P328" s="191">
        <f>O328*H328</f>
        <v>0</v>
      </c>
      <c r="Q328" s="191">
        <v>0</v>
      </c>
      <c r="R328" s="191">
        <f>Q328*H328</f>
        <v>0</v>
      </c>
      <c r="S328" s="191">
        <v>0</v>
      </c>
      <c r="T328" s="19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3" t="s">
        <v>218</v>
      </c>
      <c r="AT328" s="193" t="s">
        <v>205</v>
      </c>
      <c r="AU328" s="193" t="s">
        <v>109</v>
      </c>
      <c r="AY328" s="17" t="s">
        <v>173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7" t="s">
        <v>81</v>
      </c>
      <c r="BK328" s="194">
        <f>ROUND(I328*H328,2)</f>
        <v>0</v>
      </c>
      <c r="BL328" s="17" t="s">
        <v>172</v>
      </c>
      <c r="BM328" s="193" t="s">
        <v>633</v>
      </c>
    </row>
    <row r="329" spans="1:65" s="2" customFormat="1" ht="16.5" customHeight="1">
      <c r="A329" s="34"/>
      <c r="B329" s="35"/>
      <c r="C329" s="182" t="s">
        <v>634</v>
      </c>
      <c r="D329" s="182" t="s">
        <v>176</v>
      </c>
      <c r="E329" s="183" t="s">
        <v>635</v>
      </c>
      <c r="F329" s="184" t="s">
        <v>636</v>
      </c>
      <c r="G329" s="185" t="s">
        <v>97</v>
      </c>
      <c r="H329" s="186">
        <v>130</v>
      </c>
      <c r="I329" s="187"/>
      <c r="J329" s="188">
        <f>ROUND(I329*H329,2)</f>
        <v>0</v>
      </c>
      <c r="K329" s="184" t="s">
        <v>179</v>
      </c>
      <c r="L329" s="39"/>
      <c r="M329" s="189" t="s">
        <v>1</v>
      </c>
      <c r="N329" s="190" t="s">
        <v>41</v>
      </c>
      <c r="O329" s="71"/>
      <c r="P329" s="191">
        <f>O329*H329</f>
        <v>0</v>
      </c>
      <c r="Q329" s="191">
        <v>0</v>
      </c>
      <c r="R329" s="191">
        <f>Q329*H329</f>
        <v>0</v>
      </c>
      <c r="S329" s="191">
        <v>0</v>
      </c>
      <c r="T329" s="192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3" t="s">
        <v>172</v>
      </c>
      <c r="AT329" s="193" t="s">
        <v>176</v>
      </c>
      <c r="AU329" s="193" t="s">
        <v>109</v>
      </c>
      <c r="AY329" s="17" t="s">
        <v>173</v>
      </c>
      <c r="BE329" s="194">
        <f>IF(N329="základní",J329,0)</f>
        <v>0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17" t="s">
        <v>81</v>
      </c>
      <c r="BK329" s="194">
        <f>ROUND(I329*H329,2)</f>
        <v>0</v>
      </c>
      <c r="BL329" s="17" t="s">
        <v>172</v>
      </c>
      <c r="BM329" s="193" t="s">
        <v>637</v>
      </c>
    </row>
    <row r="330" spans="1:65" s="13" customFormat="1" ht="11.25">
      <c r="B330" s="195"/>
      <c r="C330" s="196"/>
      <c r="D330" s="197" t="s">
        <v>182</v>
      </c>
      <c r="E330" s="198" t="s">
        <v>1</v>
      </c>
      <c r="F330" s="199" t="s">
        <v>638</v>
      </c>
      <c r="G330" s="196"/>
      <c r="H330" s="200">
        <v>130</v>
      </c>
      <c r="I330" s="201"/>
      <c r="J330" s="196"/>
      <c r="K330" s="196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182</v>
      </c>
      <c r="AU330" s="206" t="s">
        <v>109</v>
      </c>
      <c r="AV330" s="13" t="s">
        <v>87</v>
      </c>
      <c r="AW330" s="13" t="s">
        <v>32</v>
      </c>
      <c r="AX330" s="13" t="s">
        <v>81</v>
      </c>
      <c r="AY330" s="206" t="s">
        <v>173</v>
      </c>
    </row>
    <row r="331" spans="1:65" s="2" customFormat="1" ht="16.5" customHeight="1">
      <c r="A331" s="34"/>
      <c r="B331" s="35"/>
      <c r="C331" s="182" t="s">
        <v>639</v>
      </c>
      <c r="D331" s="182" t="s">
        <v>176</v>
      </c>
      <c r="E331" s="183" t="s">
        <v>640</v>
      </c>
      <c r="F331" s="184" t="s">
        <v>641</v>
      </c>
      <c r="G331" s="185" t="s">
        <v>97</v>
      </c>
      <c r="H331" s="186">
        <v>130</v>
      </c>
      <c r="I331" s="187"/>
      <c r="J331" s="188">
        <f>ROUND(I331*H331,2)</f>
        <v>0</v>
      </c>
      <c r="K331" s="184" t="s">
        <v>179</v>
      </c>
      <c r="L331" s="39"/>
      <c r="M331" s="189" t="s">
        <v>1</v>
      </c>
      <c r="N331" s="190" t="s">
        <v>41</v>
      </c>
      <c r="O331" s="71"/>
      <c r="P331" s="191">
        <f>O331*H331</f>
        <v>0</v>
      </c>
      <c r="Q331" s="191">
        <v>0</v>
      </c>
      <c r="R331" s="191">
        <f>Q331*H331</f>
        <v>0</v>
      </c>
      <c r="S331" s="191">
        <v>0</v>
      </c>
      <c r="T331" s="192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3" t="s">
        <v>172</v>
      </c>
      <c r="AT331" s="193" t="s">
        <v>176</v>
      </c>
      <c r="AU331" s="193" t="s">
        <v>109</v>
      </c>
      <c r="AY331" s="17" t="s">
        <v>173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7" t="s">
        <v>81</v>
      </c>
      <c r="BK331" s="194">
        <f>ROUND(I331*H331,2)</f>
        <v>0</v>
      </c>
      <c r="BL331" s="17" t="s">
        <v>172</v>
      </c>
      <c r="BM331" s="193" t="s">
        <v>642</v>
      </c>
    </row>
    <row r="332" spans="1:65" s="13" customFormat="1" ht="11.25">
      <c r="B332" s="195"/>
      <c r="C332" s="196"/>
      <c r="D332" s="197" t="s">
        <v>182</v>
      </c>
      <c r="E332" s="198" t="s">
        <v>1</v>
      </c>
      <c r="F332" s="199" t="s">
        <v>638</v>
      </c>
      <c r="G332" s="196"/>
      <c r="H332" s="200">
        <v>130</v>
      </c>
      <c r="I332" s="201"/>
      <c r="J332" s="196"/>
      <c r="K332" s="196"/>
      <c r="L332" s="202"/>
      <c r="M332" s="203"/>
      <c r="N332" s="204"/>
      <c r="O332" s="204"/>
      <c r="P332" s="204"/>
      <c r="Q332" s="204"/>
      <c r="R332" s="204"/>
      <c r="S332" s="204"/>
      <c r="T332" s="205"/>
      <c r="AT332" s="206" t="s">
        <v>182</v>
      </c>
      <c r="AU332" s="206" t="s">
        <v>109</v>
      </c>
      <c r="AV332" s="13" t="s">
        <v>87</v>
      </c>
      <c r="AW332" s="13" t="s">
        <v>32</v>
      </c>
      <c r="AX332" s="13" t="s">
        <v>81</v>
      </c>
      <c r="AY332" s="206" t="s">
        <v>173</v>
      </c>
    </row>
    <row r="333" spans="1:65" s="2" customFormat="1" ht="21.75" customHeight="1">
      <c r="A333" s="34"/>
      <c r="B333" s="35"/>
      <c r="C333" s="182" t="s">
        <v>643</v>
      </c>
      <c r="D333" s="182" t="s">
        <v>176</v>
      </c>
      <c r="E333" s="183" t="s">
        <v>644</v>
      </c>
      <c r="F333" s="184" t="s">
        <v>645</v>
      </c>
      <c r="G333" s="185" t="s">
        <v>107</v>
      </c>
      <c r="H333" s="186">
        <v>119</v>
      </c>
      <c r="I333" s="187"/>
      <c r="J333" s="188">
        <f>ROUND(I333*H333,2)</f>
        <v>0</v>
      </c>
      <c r="K333" s="184" t="s">
        <v>209</v>
      </c>
      <c r="L333" s="39"/>
      <c r="M333" s="189" t="s">
        <v>1</v>
      </c>
      <c r="N333" s="190" t="s">
        <v>41</v>
      </c>
      <c r="O333" s="71"/>
      <c r="P333" s="191">
        <f>O333*H333</f>
        <v>0</v>
      </c>
      <c r="Q333" s="191">
        <v>0</v>
      </c>
      <c r="R333" s="191">
        <f>Q333*H333</f>
        <v>0</v>
      </c>
      <c r="S333" s="191">
        <v>0</v>
      </c>
      <c r="T333" s="192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3" t="s">
        <v>172</v>
      </c>
      <c r="AT333" s="193" t="s">
        <v>176</v>
      </c>
      <c r="AU333" s="193" t="s">
        <v>109</v>
      </c>
      <c r="AY333" s="17" t="s">
        <v>173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7" t="s">
        <v>81</v>
      </c>
      <c r="BK333" s="194">
        <f>ROUND(I333*H333,2)</f>
        <v>0</v>
      </c>
      <c r="BL333" s="17" t="s">
        <v>172</v>
      </c>
      <c r="BM333" s="193" t="s">
        <v>646</v>
      </c>
    </row>
    <row r="334" spans="1:65" s="13" customFormat="1" ht="11.25">
      <c r="B334" s="195"/>
      <c r="C334" s="196"/>
      <c r="D334" s="197" t="s">
        <v>182</v>
      </c>
      <c r="E334" s="198" t="s">
        <v>1</v>
      </c>
      <c r="F334" s="199" t="s">
        <v>647</v>
      </c>
      <c r="G334" s="196"/>
      <c r="H334" s="200">
        <v>119</v>
      </c>
      <c r="I334" s="201"/>
      <c r="J334" s="196"/>
      <c r="K334" s="196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182</v>
      </c>
      <c r="AU334" s="206" t="s">
        <v>109</v>
      </c>
      <c r="AV334" s="13" t="s">
        <v>87</v>
      </c>
      <c r="AW334" s="13" t="s">
        <v>32</v>
      </c>
      <c r="AX334" s="13" t="s">
        <v>81</v>
      </c>
      <c r="AY334" s="206" t="s">
        <v>173</v>
      </c>
    </row>
    <row r="335" spans="1:65" s="2" customFormat="1" ht="21.75" customHeight="1">
      <c r="A335" s="34"/>
      <c r="B335" s="35"/>
      <c r="C335" s="182" t="s">
        <v>648</v>
      </c>
      <c r="D335" s="182" t="s">
        <v>176</v>
      </c>
      <c r="E335" s="183" t="s">
        <v>649</v>
      </c>
      <c r="F335" s="184" t="s">
        <v>650</v>
      </c>
      <c r="G335" s="185" t="s">
        <v>97</v>
      </c>
      <c r="H335" s="186">
        <v>2220</v>
      </c>
      <c r="I335" s="187"/>
      <c r="J335" s="188">
        <f>ROUND(I335*H335,2)</f>
        <v>0</v>
      </c>
      <c r="K335" s="184" t="s">
        <v>179</v>
      </c>
      <c r="L335" s="39"/>
      <c r="M335" s="189" t="s">
        <v>1</v>
      </c>
      <c r="N335" s="190" t="s">
        <v>41</v>
      </c>
      <c r="O335" s="71"/>
      <c r="P335" s="191">
        <f>O335*H335</f>
        <v>0</v>
      </c>
      <c r="Q335" s="191">
        <v>0</v>
      </c>
      <c r="R335" s="191">
        <f>Q335*H335</f>
        <v>0</v>
      </c>
      <c r="S335" s="191">
        <v>0</v>
      </c>
      <c r="T335" s="19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3" t="s">
        <v>172</v>
      </c>
      <c r="AT335" s="193" t="s">
        <v>176</v>
      </c>
      <c r="AU335" s="193" t="s">
        <v>109</v>
      </c>
      <c r="AY335" s="17" t="s">
        <v>173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7" t="s">
        <v>81</v>
      </c>
      <c r="BK335" s="194">
        <f>ROUND(I335*H335,2)</f>
        <v>0</v>
      </c>
      <c r="BL335" s="17" t="s">
        <v>172</v>
      </c>
      <c r="BM335" s="193" t="s">
        <v>651</v>
      </c>
    </row>
    <row r="336" spans="1:65" s="13" customFormat="1" ht="11.25">
      <c r="B336" s="195"/>
      <c r="C336" s="196"/>
      <c r="D336" s="197" t="s">
        <v>182</v>
      </c>
      <c r="E336" s="198" t="s">
        <v>95</v>
      </c>
      <c r="F336" s="199" t="s">
        <v>652</v>
      </c>
      <c r="G336" s="196"/>
      <c r="H336" s="200">
        <v>2220</v>
      </c>
      <c r="I336" s="201"/>
      <c r="J336" s="196"/>
      <c r="K336" s="196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182</v>
      </c>
      <c r="AU336" s="206" t="s">
        <v>109</v>
      </c>
      <c r="AV336" s="13" t="s">
        <v>87</v>
      </c>
      <c r="AW336" s="13" t="s">
        <v>32</v>
      </c>
      <c r="AX336" s="13" t="s">
        <v>81</v>
      </c>
      <c r="AY336" s="206" t="s">
        <v>173</v>
      </c>
    </row>
    <row r="337" spans="1:65" s="2" customFormat="1" ht="16.5" customHeight="1">
      <c r="A337" s="34"/>
      <c r="B337" s="35"/>
      <c r="C337" s="182" t="s">
        <v>653</v>
      </c>
      <c r="D337" s="182" t="s">
        <v>176</v>
      </c>
      <c r="E337" s="183" t="s">
        <v>654</v>
      </c>
      <c r="F337" s="184" t="s">
        <v>655</v>
      </c>
      <c r="G337" s="185" t="s">
        <v>97</v>
      </c>
      <c r="H337" s="186">
        <v>7860</v>
      </c>
      <c r="I337" s="187"/>
      <c r="J337" s="188">
        <f>ROUND(I337*H337,2)</f>
        <v>0</v>
      </c>
      <c r="K337" s="184" t="s">
        <v>179</v>
      </c>
      <c r="L337" s="39"/>
      <c r="M337" s="189" t="s">
        <v>1</v>
      </c>
      <c r="N337" s="190" t="s">
        <v>41</v>
      </c>
      <c r="O337" s="71"/>
      <c r="P337" s="191">
        <f>O337*H337</f>
        <v>0</v>
      </c>
      <c r="Q337" s="191">
        <v>0</v>
      </c>
      <c r="R337" s="191">
        <f>Q337*H337</f>
        <v>0</v>
      </c>
      <c r="S337" s="191">
        <v>0</v>
      </c>
      <c r="T337" s="192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3" t="s">
        <v>172</v>
      </c>
      <c r="AT337" s="193" t="s">
        <v>176</v>
      </c>
      <c r="AU337" s="193" t="s">
        <v>109</v>
      </c>
      <c r="AY337" s="17" t="s">
        <v>173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7" t="s">
        <v>81</v>
      </c>
      <c r="BK337" s="194">
        <f>ROUND(I337*H337,2)</f>
        <v>0</v>
      </c>
      <c r="BL337" s="17" t="s">
        <v>172</v>
      </c>
      <c r="BM337" s="193" t="s">
        <v>656</v>
      </c>
    </row>
    <row r="338" spans="1:65" s="13" customFormat="1" ht="11.25">
      <c r="B338" s="195"/>
      <c r="C338" s="196"/>
      <c r="D338" s="197" t="s">
        <v>182</v>
      </c>
      <c r="E338" s="198" t="s">
        <v>99</v>
      </c>
      <c r="F338" s="199" t="s">
        <v>657</v>
      </c>
      <c r="G338" s="196"/>
      <c r="H338" s="200">
        <v>7860</v>
      </c>
      <c r="I338" s="201"/>
      <c r="J338" s="196"/>
      <c r="K338" s="196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182</v>
      </c>
      <c r="AU338" s="206" t="s">
        <v>109</v>
      </c>
      <c r="AV338" s="13" t="s">
        <v>87</v>
      </c>
      <c r="AW338" s="13" t="s">
        <v>32</v>
      </c>
      <c r="AX338" s="13" t="s">
        <v>81</v>
      </c>
      <c r="AY338" s="206" t="s">
        <v>173</v>
      </c>
    </row>
    <row r="339" spans="1:65" s="2" customFormat="1" ht="16.5" customHeight="1">
      <c r="A339" s="34"/>
      <c r="B339" s="35"/>
      <c r="C339" s="182" t="s">
        <v>658</v>
      </c>
      <c r="D339" s="182" t="s">
        <v>176</v>
      </c>
      <c r="E339" s="183" t="s">
        <v>245</v>
      </c>
      <c r="F339" s="184" t="s">
        <v>246</v>
      </c>
      <c r="G339" s="185" t="s">
        <v>208</v>
      </c>
      <c r="H339" s="186">
        <v>30.24</v>
      </c>
      <c r="I339" s="187"/>
      <c r="J339" s="188">
        <f>ROUND(I339*H339,2)</f>
        <v>0</v>
      </c>
      <c r="K339" s="184" t="s">
        <v>179</v>
      </c>
      <c r="L339" s="39"/>
      <c r="M339" s="189" t="s">
        <v>1</v>
      </c>
      <c r="N339" s="190" t="s">
        <v>41</v>
      </c>
      <c r="O339" s="71"/>
      <c r="P339" s="191">
        <f>O339*H339</f>
        <v>0</v>
      </c>
      <c r="Q339" s="191">
        <v>0</v>
      </c>
      <c r="R339" s="191">
        <f>Q339*H339</f>
        <v>0</v>
      </c>
      <c r="S339" s="191">
        <v>0</v>
      </c>
      <c r="T339" s="192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3" t="s">
        <v>172</v>
      </c>
      <c r="AT339" s="193" t="s">
        <v>176</v>
      </c>
      <c r="AU339" s="193" t="s">
        <v>109</v>
      </c>
      <c r="AY339" s="17" t="s">
        <v>173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7" t="s">
        <v>81</v>
      </c>
      <c r="BK339" s="194">
        <f>ROUND(I339*H339,2)</f>
        <v>0</v>
      </c>
      <c r="BL339" s="17" t="s">
        <v>172</v>
      </c>
      <c r="BM339" s="193" t="s">
        <v>659</v>
      </c>
    </row>
    <row r="340" spans="1:65" s="13" customFormat="1" ht="11.25">
      <c r="B340" s="195"/>
      <c r="C340" s="196"/>
      <c r="D340" s="197" t="s">
        <v>182</v>
      </c>
      <c r="E340" s="198" t="s">
        <v>102</v>
      </c>
      <c r="F340" s="199" t="s">
        <v>660</v>
      </c>
      <c r="G340" s="196"/>
      <c r="H340" s="200">
        <v>302.39999999999998</v>
      </c>
      <c r="I340" s="201"/>
      <c r="J340" s="196"/>
      <c r="K340" s="196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182</v>
      </c>
      <c r="AU340" s="206" t="s">
        <v>109</v>
      </c>
      <c r="AV340" s="13" t="s">
        <v>87</v>
      </c>
      <c r="AW340" s="13" t="s">
        <v>32</v>
      </c>
      <c r="AX340" s="13" t="s">
        <v>76</v>
      </c>
      <c r="AY340" s="206" t="s">
        <v>173</v>
      </c>
    </row>
    <row r="341" spans="1:65" s="13" customFormat="1" ht="11.25">
      <c r="B341" s="195"/>
      <c r="C341" s="196"/>
      <c r="D341" s="197" t="s">
        <v>182</v>
      </c>
      <c r="E341" s="198" t="s">
        <v>1</v>
      </c>
      <c r="F341" s="199" t="s">
        <v>661</v>
      </c>
      <c r="G341" s="196"/>
      <c r="H341" s="200">
        <v>30.24</v>
      </c>
      <c r="I341" s="201"/>
      <c r="J341" s="196"/>
      <c r="K341" s="196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182</v>
      </c>
      <c r="AU341" s="206" t="s">
        <v>109</v>
      </c>
      <c r="AV341" s="13" t="s">
        <v>87</v>
      </c>
      <c r="AW341" s="13" t="s">
        <v>32</v>
      </c>
      <c r="AX341" s="13" t="s">
        <v>81</v>
      </c>
      <c r="AY341" s="206" t="s">
        <v>173</v>
      </c>
    </row>
    <row r="342" spans="1:65" s="2" customFormat="1" ht="16.5" customHeight="1">
      <c r="A342" s="34"/>
      <c r="B342" s="35"/>
      <c r="C342" s="182" t="s">
        <v>662</v>
      </c>
      <c r="D342" s="182" t="s">
        <v>176</v>
      </c>
      <c r="E342" s="183" t="s">
        <v>663</v>
      </c>
      <c r="F342" s="184" t="s">
        <v>664</v>
      </c>
      <c r="G342" s="185" t="s">
        <v>186</v>
      </c>
      <c r="H342" s="186">
        <v>102</v>
      </c>
      <c r="I342" s="187"/>
      <c r="J342" s="188">
        <f>ROUND(I342*H342,2)</f>
        <v>0</v>
      </c>
      <c r="K342" s="184" t="s">
        <v>209</v>
      </c>
      <c r="L342" s="39"/>
      <c r="M342" s="189" t="s">
        <v>1</v>
      </c>
      <c r="N342" s="190" t="s">
        <v>41</v>
      </c>
      <c r="O342" s="71"/>
      <c r="P342" s="191">
        <f>O342*H342</f>
        <v>0</v>
      </c>
      <c r="Q342" s="191">
        <v>0</v>
      </c>
      <c r="R342" s="191">
        <f>Q342*H342</f>
        <v>0</v>
      </c>
      <c r="S342" s="191">
        <v>0</v>
      </c>
      <c r="T342" s="192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3" t="s">
        <v>172</v>
      </c>
      <c r="AT342" s="193" t="s">
        <v>176</v>
      </c>
      <c r="AU342" s="193" t="s">
        <v>109</v>
      </c>
      <c r="AY342" s="17" t="s">
        <v>173</v>
      </c>
      <c r="BE342" s="194">
        <f>IF(N342="základní",J342,0)</f>
        <v>0</v>
      </c>
      <c r="BF342" s="194">
        <f>IF(N342="snížená",J342,0)</f>
        <v>0</v>
      </c>
      <c r="BG342" s="194">
        <f>IF(N342="zákl. přenesená",J342,0)</f>
        <v>0</v>
      </c>
      <c r="BH342" s="194">
        <f>IF(N342="sníž. přenesená",J342,0)</f>
        <v>0</v>
      </c>
      <c r="BI342" s="194">
        <f>IF(N342="nulová",J342,0)</f>
        <v>0</v>
      </c>
      <c r="BJ342" s="17" t="s">
        <v>81</v>
      </c>
      <c r="BK342" s="194">
        <f>ROUND(I342*H342,2)</f>
        <v>0</v>
      </c>
      <c r="BL342" s="17" t="s">
        <v>172</v>
      </c>
      <c r="BM342" s="193" t="s">
        <v>665</v>
      </c>
    </row>
    <row r="343" spans="1:65" s="13" customFormat="1" ht="11.25">
      <c r="B343" s="195"/>
      <c r="C343" s="196"/>
      <c r="D343" s="197" t="s">
        <v>182</v>
      </c>
      <c r="E343" s="198" t="s">
        <v>1</v>
      </c>
      <c r="F343" s="199" t="s">
        <v>666</v>
      </c>
      <c r="G343" s="196"/>
      <c r="H343" s="200">
        <v>102</v>
      </c>
      <c r="I343" s="201"/>
      <c r="J343" s="196"/>
      <c r="K343" s="196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182</v>
      </c>
      <c r="AU343" s="206" t="s">
        <v>109</v>
      </c>
      <c r="AV343" s="13" t="s">
        <v>87</v>
      </c>
      <c r="AW343" s="13" t="s">
        <v>32</v>
      </c>
      <c r="AX343" s="13" t="s">
        <v>81</v>
      </c>
      <c r="AY343" s="206" t="s">
        <v>173</v>
      </c>
    </row>
    <row r="344" spans="1:65" s="12" customFormat="1" ht="20.85" customHeight="1">
      <c r="B344" s="166"/>
      <c r="C344" s="167"/>
      <c r="D344" s="168" t="s">
        <v>75</v>
      </c>
      <c r="E344" s="180" t="s">
        <v>667</v>
      </c>
      <c r="F344" s="180" t="s">
        <v>668</v>
      </c>
      <c r="G344" s="167"/>
      <c r="H344" s="167"/>
      <c r="I344" s="170"/>
      <c r="J344" s="181">
        <f>BK344</f>
        <v>0</v>
      </c>
      <c r="K344" s="167"/>
      <c r="L344" s="172"/>
      <c r="M344" s="173"/>
      <c r="N344" s="174"/>
      <c r="O344" s="174"/>
      <c r="P344" s="175">
        <f>SUM(P345:P372)</f>
        <v>0</v>
      </c>
      <c r="Q344" s="174"/>
      <c r="R344" s="175">
        <f>SUM(R345:R372)</f>
        <v>0</v>
      </c>
      <c r="S344" s="174"/>
      <c r="T344" s="176">
        <f>SUM(T345:T372)</f>
        <v>0</v>
      </c>
      <c r="AR344" s="177" t="s">
        <v>172</v>
      </c>
      <c r="AT344" s="178" t="s">
        <v>75</v>
      </c>
      <c r="AU344" s="178" t="s">
        <v>87</v>
      </c>
      <c r="AY344" s="177" t="s">
        <v>173</v>
      </c>
      <c r="BK344" s="179">
        <f>SUM(BK345:BK372)</f>
        <v>0</v>
      </c>
    </row>
    <row r="345" spans="1:65" s="2" customFormat="1" ht="21.75" customHeight="1">
      <c r="A345" s="34"/>
      <c r="B345" s="35"/>
      <c r="C345" s="182" t="s">
        <v>669</v>
      </c>
      <c r="D345" s="182" t="s">
        <v>176</v>
      </c>
      <c r="E345" s="183" t="s">
        <v>613</v>
      </c>
      <c r="F345" s="184" t="s">
        <v>614</v>
      </c>
      <c r="G345" s="185" t="s">
        <v>97</v>
      </c>
      <c r="H345" s="186">
        <v>140</v>
      </c>
      <c r="I345" s="187"/>
      <c r="J345" s="188">
        <f>ROUND(I345*H345,2)</f>
        <v>0</v>
      </c>
      <c r="K345" s="184" t="s">
        <v>179</v>
      </c>
      <c r="L345" s="39"/>
      <c r="M345" s="189" t="s">
        <v>1</v>
      </c>
      <c r="N345" s="190" t="s">
        <v>41</v>
      </c>
      <c r="O345" s="71"/>
      <c r="P345" s="191">
        <f>O345*H345</f>
        <v>0</v>
      </c>
      <c r="Q345" s="191">
        <v>0</v>
      </c>
      <c r="R345" s="191">
        <f>Q345*H345</f>
        <v>0</v>
      </c>
      <c r="S345" s="191">
        <v>0</v>
      </c>
      <c r="T345" s="192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3" t="s">
        <v>180</v>
      </c>
      <c r="AT345" s="193" t="s">
        <v>176</v>
      </c>
      <c r="AU345" s="193" t="s">
        <v>109</v>
      </c>
      <c r="AY345" s="17" t="s">
        <v>173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17" t="s">
        <v>81</v>
      </c>
      <c r="BK345" s="194">
        <f>ROUND(I345*H345,2)</f>
        <v>0</v>
      </c>
      <c r="BL345" s="17" t="s">
        <v>180</v>
      </c>
      <c r="BM345" s="193" t="s">
        <v>670</v>
      </c>
    </row>
    <row r="346" spans="1:65" s="13" customFormat="1" ht="11.25">
      <c r="B346" s="195"/>
      <c r="C346" s="196"/>
      <c r="D346" s="197" t="s">
        <v>182</v>
      </c>
      <c r="E346" s="198" t="s">
        <v>1</v>
      </c>
      <c r="F346" s="199" t="s">
        <v>616</v>
      </c>
      <c r="G346" s="196"/>
      <c r="H346" s="200">
        <v>140</v>
      </c>
      <c r="I346" s="201"/>
      <c r="J346" s="196"/>
      <c r="K346" s="196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182</v>
      </c>
      <c r="AU346" s="206" t="s">
        <v>109</v>
      </c>
      <c r="AV346" s="13" t="s">
        <v>87</v>
      </c>
      <c r="AW346" s="13" t="s">
        <v>32</v>
      </c>
      <c r="AX346" s="13" t="s">
        <v>81</v>
      </c>
      <c r="AY346" s="206" t="s">
        <v>173</v>
      </c>
    </row>
    <row r="347" spans="1:65" s="2" customFormat="1" ht="21.75" customHeight="1">
      <c r="A347" s="34"/>
      <c r="B347" s="35"/>
      <c r="C347" s="182" t="s">
        <v>671</v>
      </c>
      <c r="D347" s="182" t="s">
        <v>176</v>
      </c>
      <c r="E347" s="183" t="s">
        <v>618</v>
      </c>
      <c r="F347" s="184" t="s">
        <v>619</v>
      </c>
      <c r="G347" s="185" t="s">
        <v>97</v>
      </c>
      <c r="H347" s="186">
        <v>500.8</v>
      </c>
      <c r="I347" s="187"/>
      <c r="J347" s="188">
        <f>ROUND(I347*H347,2)</f>
        <v>0</v>
      </c>
      <c r="K347" s="184" t="s">
        <v>179</v>
      </c>
      <c r="L347" s="39"/>
      <c r="M347" s="189" t="s">
        <v>1</v>
      </c>
      <c r="N347" s="190" t="s">
        <v>41</v>
      </c>
      <c r="O347" s="71"/>
      <c r="P347" s="191">
        <f>O347*H347</f>
        <v>0</v>
      </c>
      <c r="Q347" s="191">
        <v>0</v>
      </c>
      <c r="R347" s="191">
        <f>Q347*H347</f>
        <v>0</v>
      </c>
      <c r="S347" s="191">
        <v>0</v>
      </c>
      <c r="T347" s="192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3" t="s">
        <v>180</v>
      </c>
      <c r="AT347" s="193" t="s">
        <v>176</v>
      </c>
      <c r="AU347" s="193" t="s">
        <v>109</v>
      </c>
      <c r="AY347" s="17" t="s">
        <v>173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7" t="s">
        <v>81</v>
      </c>
      <c r="BK347" s="194">
        <f>ROUND(I347*H347,2)</f>
        <v>0</v>
      </c>
      <c r="BL347" s="17" t="s">
        <v>180</v>
      </c>
      <c r="BM347" s="193" t="s">
        <v>672</v>
      </c>
    </row>
    <row r="348" spans="1:65" s="13" customFormat="1" ht="11.25">
      <c r="B348" s="195"/>
      <c r="C348" s="196"/>
      <c r="D348" s="197" t="s">
        <v>182</v>
      </c>
      <c r="E348" s="198" t="s">
        <v>1</v>
      </c>
      <c r="F348" s="199" t="s">
        <v>621</v>
      </c>
      <c r="G348" s="196"/>
      <c r="H348" s="200">
        <v>500.8</v>
      </c>
      <c r="I348" s="201"/>
      <c r="J348" s="196"/>
      <c r="K348" s="196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182</v>
      </c>
      <c r="AU348" s="206" t="s">
        <v>109</v>
      </c>
      <c r="AV348" s="13" t="s">
        <v>87</v>
      </c>
      <c r="AW348" s="13" t="s">
        <v>32</v>
      </c>
      <c r="AX348" s="13" t="s">
        <v>81</v>
      </c>
      <c r="AY348" s="206" t="s">
        <v>173</v>
      </c>
    </row>
    <row r="349" spans="1:65" s="2" customFormat="1" ht="16.5" customHeight="1">
      <c r="A349" s="34"/>
      <c r="B349" s="35"/>
      <c r="C349" s="182" t="s">
        <v>673</v>
      </c>
      <c r="D349" s="182" t="s">
        <v>176</v>
      </c>
      <c r="E349" s="183" t="s">
        <v>379</v>
      </c>
      <c r="F349" s="184" t="s">
        <v>380</v>
      </c>
      <c r="G349" s="185" t="s">
        <v>85</v>
      </c>
      <c r="H349" s="186">
        <v>47.552</v>
      </c>
      <c r="I349" s="187"/>
      <c r="J349" s="188">
        <f>ROUND(I349*H349,2)</f>
        <v>0</v>
      </c>
      <c r="K349" s="184" t="s">
        <v>179</v>
      </c>
      <c r="L349" s="39"/>
      <c r="M349" s="189" t="s">
        <v>1</v>
      </c>
      <c r="N349" s="190" t="s">
        <v>41</v>
      </c>
      <c r="O349" s="71"/>
      <c r="P349" s="191">
        <f>O349*H349</f>
        <v>0</v>
      </c>
      <c r="Q349" s="191">
        <v>0</v>
      </c>
      <c r="R349" s="191">
        <f>Q349*H349</f>
        <v>0</v>
      </c>
      <c r="S349" s="191">
        <v>0</v>
      </c>
      <c r="T349" s="192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3" t="s">
        <v>180</v>
      </c>
      <c r="AT349" s="193" t="s">
        <v>176</v>
      </c>
      <c r="AU349" s="193" t="s">
        <v>109</v>
      </c>
      <c r="AY349" s="17" t="s">
        <v>173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17" t="s">
        <v>81</v>
      </c>
      <c r="BK349" s="194">
        <f>ROUND(I349*H349,2)</f>
        <v>0</v>
      </c>
      <c r="BL349" s="17" t="s">
        <v>180</v>
      </c>
      <c r="BM349" s="193" t="s">
        <v>674</v>
      </c>
    </row>
    <row r="350" spans="1:65" s="13" customFormat="1" ht="11.25">
      <c r="B350" s="195"/>
      <c r="C350" s="196"/>
      <c r="D350" s="197" t="s">
        <v>182</v>
      </c>
      <c r="E350" s="198" t="s">
        <v>1</v>
      </c>
      <c r="F350" s="199" t="s">
        <v>675</v>
      </c>
      <c r="G350" s="196"/>
      <c r="H350" s="200">
        <v>24.48</v>
      </c>
      <c r="I350" s="201"/>
      <c r="J350" s="196"/>
      <c r="K350" s="196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182</v>
      </c>
      <c r="AU350" s="206" t="s">
        <v>109</v>
      </c>
      <c r="AV350" s="13" t="s">
        <v>87</v>
      </c>
      <c r="AW350" s="13" t="s">
        <v>32</v>
      </c>
      <c r="AX350" s="13" t="s">
        <v>76</v>
      </c>
      <c r="AY350" s="206" t="s">
        <v>173</v>
      </c>
    </row>
    <row r="351" spans="1:65" s="13" customFormat="1" ht="11.25">
      <c r="B351" s="195"/>
      <c r="C351" s="196"/>
      <c r="D351" s="197" t="s">
        <v>182</v>
      </c>
      <c r="E351" s="198" t="s">
        <v>1</v>
      </c>
      <c r="F351" s="199" t="s">
        <v>676</v>
      </c>
      <c r="G351" s="196"/>
      <c r="H351" s="200">
        <v>3.04</v>
      </c>
      <c r="I351" s="201"/>
      <c r="J351" s="196"/>
      <c r="K351" s="196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182</v>
      </c>
      <c r="AU351" s="206" t="s">
        <v>109</v>
      </c>
      <c r="AV351" s="13" t="s">
        <v>87</v>
      </c>
      <c r="AW351" s="13" t="s">
        <v>32</v>
      </c>
      <c r="AX351" s="13" t="s">
        <v>76</v>
      </c>
      <c r="AY351" s="206" t="s">
        <v>173</v>
      </c>
    </row>
    <row r="352" spans="1:65" s="13" customFormat="1" ht="11.25">
      <c r="B352" s="195"/>
      <c r="C352" s="196"/>
      <c r="D352" s="197" t="s">
        <v>182</v>
      </c>
      <c r="E352" s="198" t="s">
        <v>1</v>
      </c>
      <c r="F352" s="199" t="s">
        <v>677</v>
      </c>
      <c r="G352" s="196"/>
      <c r="H352" s="200">
        <v>9.6319999999999997</v>
      </c>
      <c r="I352" s="201"/>
      <c r="J352" s="196"/>
      <c r="K352" s="196"/>
      <c r="L352" s="202"/>
      <c r="M352" s="203"/>
      <c r="N352" s="204"/>
      <c r="O352" s="204"/>
      <c r="P352" s="204"/>
      <c r="Q352" s="204"/>
      <c r="R352" s="204"/>
      <c r="S352" s="204"/>
      <c r="T352" s="205"/>
      <c r="AT352" s="206" t="s">
        <v>182</v>
      </c>
      <c r="AU352" s="206" t="s">
        <v>109</v>
      </c>
      <c r="AV352" s="13" t="s">
        <v>87</v>
      </c>
      <c r="AW352" s="13" t="s">
        <v>32</v>
      </c>
      <c r="AX352" s="13" t="s">
        <v>76</v>
      </c>
      <c r="AY352" s="206" t="s">
        <v>173</v>
      </c>
    </row>
    <row r="353" spans="1:65" s="13" customFormat="1" ht="11.25">
      <c r="B353" s="195"/>
      <c r="C353" s="196"/>
      <c r="D353" s="197" t="s">
        <v>182</v>
      </c>
      <c r="E353" s="198" t="s">
        <v>1</v>
      </c>
      <c r="F353" s="199" t="s">
        <v>678</v>
      </c>
      <c r="G353" s="196"/>
      <c r="H353" s="200">
        <v>10.4</v>
      </c>
      <c r="I353" s="201"/>
      <c r="J353" s="196"/>
      <c r="K353" s="196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182</v>
      </c>
      <c r="AU353" s="206" t="s">
        <v>109</v>
      </c>
      <c r="AV353" s="13" t="s">
        <v>87</v>
      </c>
      <c r="AW353" s="13" t="s">
        <v>32</v>
      </c>
      <c r="AX353" s="13" t="s">
        <v>76</v>
      </c>
      <c r="AY353" s="206" t="s">
        <v>173</v>
      </c>
    </row>
    <row r="354" spans="1:65" s="14" customFormat="1" ht="11.25">
      <c r="B354" s="207"/>
      <c r="C354" s="208"/>
      <c r="D354" s="197" t="s">
        <v>182</v>
      </c>
      <c r="E354" s="209" t="s">
        <v>1</v>
      </c>
      <c r="F354" s="210" t="s">
        <v>190</v>
      </c>
      <c r="G354" s="208"/>
      <c r="H354" s="211">
        <v>47.552</v>
      </c>
      <c r="I354" s="212"/>
      <c r="J354" s="208"/>
      <c r="K354" s="208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182</v>
      </c>
      <c r="AU354" s="217" t="s">
        <v>109</v>
      </c>
      <c r="AV354" s="14" t="s">
        <v>172</v>
      </c>
      <c r="AW354" s="14" t="s">
        <v>32</v>
      </c>
      <c r="AX354" s="14" t="s">
        <v>81</v>
      </c>
      <c r="AY354" s="217" t="s">
        <v>173</v>
      </c>
    </row>
    <row r="355" spans="1:65" s="2" customFormat="1" ht="16.5" customHeight="1">
      <c r="A355" s="34"/>
      <c r="B355" s="35"/>
      <c r="C355" s="182" t="s">
        <v>679</v>
      </c>
      <c r="D355" s="182" t="s">
        <v>176</v>
      </c>
      <c r="E355" s="183" t="s">
        <v>386</v>
      </c>
      <c r="F355" s="184" t="s">
        <v>387</v>
      </c>
      <c r="G355" s="185" t="s">
        <v>85</v>
      </c>
      <c r="H355" s="186">
        <v>47.552</v>
      </c>
      <c r="I355" s="187"/>
      <c r="J355" s="188">
        <f>ROUND(I355*H355,2)</f>
        <v>0</v>
      </c>
      <c r="K355" s="184" t="s">
        <v>179</v>
      </c>
      <c r="L355" s="39"/>
      <c r="M355" s="189" t="s">
        <v>1</v>
      </c>
      <c r="N355" s="190" t="s">
        <v>41</v>
      </c>
      <c r="O355" s="71"/>
      <c r="P355" s="191">
        <f>O355*H355</f>
        <v>0</v>
      </c>
      <c r="Q355" s="191">
        <v>0</v>
      </c>
      <c r="R355" s="191">
        <f>Q355*H355</f>
        <v>0</v>
      </c>
      <c r="S355" s="191">
        <v>0</v>
      </c>
      <c r="T355" s="192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3" t="s">
        <v>180</v>
      </c>
      <c r="AT355" s="193" t="s">
        <v>176</v>
      </c>
      <c r="AU355" s="193" t="s">
        <v>109</v>
      </c>
      <c r="AY355" s="17" t="s">
        <v>173</v>
      </c>
      <c r="BE355" s="194">
        <f>IF(N355="základní",J355,0)</f>
        <v>0</v>
      </c>
      <c r="BF355" s="194">
        <f>IF(N355="snížená",J355,0)</f>
        <v>0</v>
      </c>
      <c r="BG355" s="194">
        <f>IF(N355="zákl. přenesená",J355,0)</f>
        <v>0</v>
      </c>
      <c r="BH355" s="194">
        <f>IF(N355="sníž. přenesená",J355,0)</f>
        <v>0</v>
      </c>
      <c r="BI355" s="194">
        <f>IF(N355="nulová",J355,0)</f>
        <v>0</v>
      </c>
      <c r="BJ355" s="17" t="s">
        <v>81</v>
      </c>
      <c r="BK355" s="194">
        <f>ROUND(I355*H355,2)</f>
        <v>0</v>
      </c>
      <c r="BL355" s="17" t="s">
        <v>180</v>
      </c>
      <c r="BM355" s="193" t="s">
        <v>680</v>
      </c>
    </row>
    <row r="356" spans="1:65" s="2" customFormat="1" ht="16.5" customHeight="1">
      <c r="A356" s="34"/>
      <c r="B356" s="35"/>
      <c r="C356" s="182" t="s">
        <v>681</v>
      </c>
      <c r="D356" s="182" t="s">
        <v>176</v>
      </c>
      <c r="E356" s="183" t="s">
        <v>390</v>
      </c>
      <c r="F356" s="184" t="s">
        <v>391</v>
      </c>
      <c r="G356" s="185" t="s">
        <v>85</v>
      </c>
      <c r="H356" s="186">
        <v>47.552</v>
      </c>
      <c r="I356" s="187"/>
      <c r="J356" s="188">
        <f>ROUND(I356*H356,2)</f>
        <v>0</v>
      </c>
      <c r="K356" s="184" t="s">
        <v>179</v>
      </c>
      <c r="L356" s="39"/>
      <c r="M356" s="189" t="s">
        <v>1</v>
      </c>
      <c r="N356" s="190" t="s">
        <v>41</v>
      </c>
      <c r="O356" s="71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3" t="s">
        <v>180</v>
      </c>
      <c r="AT356" s="193" t="s">
        <v>176</v>
      </c>
      <c r="AU356" s="193" t="s">
        <v>109</v>
      </c>
      <c r="AY356" s="17" t="s">
        <v>173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7" t="s">
        <v>81</v>
      </c>
      <c r="BK356" s="194">
        <f>ROUND(I356*H356,2)</f>
        <v>0</v>
      </c>
      <c r="BL356" s="17" t="s">
        <v>180</v>
      </c>
      <c r="BM356" s="193" t="s">
        <v>682</v>
      </c>
    </row>
    <row r="357" spans="1:65" s="2" customFormat="1" ht="16.5" customHeight="1">
      <c r="A357" s="34"/>
      <c r="B357" s="35"/>
      <c r="C357" s="218" t="s">
        <v>683</v>
      </c>
      <c r="D357" s="218" t="s">
        <v>205</v>
      </c>
      <c r="E357" s="219" t="s">
        <v>394</v>
      </c>
      <c r="F357" s="220" t="s">
        <v>395</v>
      </c>
      <c r="G357" s="221" t="s">
        <v>85</v>
      </c>
      <c r="H357" s="222">
        <v>47.552</v>
      </c>
      <c r="I357" s="223"/>
      <c r="J357" s="224">
        <f>ROUND(I357*H357,2)</f>
        <v>0</v>
      </c>
      <c r="K357" s="220" t="s">
        <v>179</v>
      </c>
      <c r="L357" s="225"/>
      <c r="M357" s="226" t="s">
        <v>1</v>
      </c>
      <c r="N357" s="227" t="s">
        <v>41</v>
      </c>
      <c r="O357" s="71"/>
      <c r="P357" s="191">
        <f>O357*H357</f>
        <v>0</v>
      </c>
      <c r="Q357" s="191">
        <v>0</v>
      </c>
      <c r="R357" s="191">
        <f>Q357*H357</f>
        <v>0</v>
      </c>
      <c r="S357" s="191">
        <v>0</v>
      </c>
      <c r="T357" s="192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3" t="s">
        <v>180</v>
      </c>
      <c r="AT357" s="193" t="s">
        <v>205</v>
      </c>
      <c r="AU357" s="193" t="s">
        <v>109</v>
      </c>
      <c r="AY357" s="17" t="s">
        <v>173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17" t="s">
        <v>81</v>
      </c>
      <c r="BK357" s="194">
        <f>ROUND(I357*H357,2)</f>
        <v>0</v>
      </c>
      <c r="BL357" s="17" t="s">
        <v>180</v>
      </c>
      <c r="BM357" s="193" t="s">
        <v>684</v>
      </c>
    </row>
    <row r="358" spans="1:65" s="2" customFormat="1" ht="16.5" customHeight="1">
      <c r="A358" s="34"/>
      <c r="B358" s="35"/>
      <c r="C358" s="182" t="s">
        <v>685</v>
      </c>
      <c r="D358" s="182" t="s">
        <v>176</v>
      </c>
      <c r="E358" s="183" t="s">
        <v>635</v>
      </c>
      <c r="F358" s="184" t="s">
        <v>636</v>
      </c>
      <c r="G358" s="185" t="s">
        <v>97</v>
      </c>
      <c r="H358" s="186">
        <v>130</v>
      </c>
      <c r="I358" s="187"/>
      <c r="J358" s="188">
        <f>ROUND(I358*H358,2)</f>
        <v>0</v>
      </c>
      <c r="K358" s="184" t="s">
        <v>179</v>
      </c>
      <c r="L358" s="39"/>
      <c r="M358" s="189" t="s">
        <v>1</v>
      </c>
      <c r="N358" s="190" t="s">
        <v>41</v>
      </c>
      <c r="O358" s="71"/>
      <c r="P358" s="191">
        <f>O358*H358</f>
        <v>0</v>
      </c>
      <c r="Q358" s="191">
        <v>0</v>
      </c>
      <c r="R358" s="191">
        <f>Q358*H358</f>
        <v>0</v>
      </c>
      <c r="S358" s="191">
        <v>0</v>
      </c>
      <c r="T358" s="192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3" t="s">
        <v>180</v>
      </c>
      <c r="AT358" s="193" t="s">
        <v>176</v>
      </c>
      <c r="AU358" s="193" t="s">
        <v>109</v>
      </c>
      <c r="AY358" s="17" t="s">
        <v>173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7" t="s">
        <v>81</v>
      </c>
      <c r="BK358" s="194">
        <f>ROUND(I358*H358,2)</f>
        <v>0</v>
      </c>
      <c r="BL358" s="17" t="s">
        <v>180</v>
      </c>
      <c r="BM358" s="193" t="s">
        <v>686</v>
      </c>
    </row>
    <row r="359" spans="1:65" s="13" customFormat="1" ht="11.25">
      <c r="B359" s="195"/>
      <c r="C359" s="196"/>
      <c r="D359" s="197" t="s">
        <v>182</v>
      </c>
      <c r="E359" s="198" t="s">
        <v>1</v>
      </c>
      <c r="F359" s="199" t="s">
        <v>638</v>
      </c>
      <c r="G359" s="196"/>
      <c r="H359" s="200">
        <v>130</v>
      </c>
      <c r="I359" s="201"/>
      <c r="J359" s="196"/>
      <c r="K359" s="196"/>
      <c r="L359" s="202"/>
      <c r="M359" s="203"/>
      <c r="N359" s="204"/>
      <c r="O359" s="204"/>
      <c r="P359" s="204"/>
      <c r="Q359" s="204"/>
      <c r="R359" s="204"/>
      <c r="S359" s="204"/>
      <c r="T359" s="205"/>
      <c r="AT359" s="206" t="s">
        <v>182</v>
      </c>
      <c r="AU359" s="206" t="s">
        <v>109</v>
      </c>
      <c r="AV359" s="13" t="s">
        <v>87</v>
      </c>
      <c r="AW359" s="13" t="s">
        <v>32</v>
      </c>
      <c r="AX359" s="13" t="s">
        <v>81</v>
      </c>
      <c r="AY359" s="206" t="s">
        <v>173</v>
      </c>
    </row>
    <row r="360" spans="1:65" s="2" customFormat="1" ht="16.5" customHeight="1">
      <c r="A360" s="34"/>
      <c r="B360" s="35"/>
      <c r="C360" s="182" t="s">
        <v>687</v>
      </c>
      <c r="D360" s="182" t="s">
        <v>176</v>
      </c>
      <c r="E360" s="183" t="s">
        <v>640</v>
      </c>
      <c r="F360" s="184" t="s">
        <v>641</v>
      </c>
      <c r="G360" s="185" t="s">
        <v>97</v>
      </c>
      <c r="H360" s="186">
        <v>130</v>
      </c>
      <c r="I360" s="187"/>
      <c r="J360" s="188">
        <f>ROUND(I360*H360,2)</f>
        <v>0</v>
      </c>
      <c r="K360" s="184" t="s">
        <v>179</v>
      </c>
      <c r="L360" s="39"/>
      <c r="M360" s="189" t="s">
        <v>1</v>
      </c>
      <c r="N360" s="190" t="s">
        <v>41</v>
      </c>
      <c r="O360" s="71"/>
      <c r="P360" s="191">
        <f>O360*H360</f>
        <v>0</v>
      </c>
      <c r="Q360" s="191">
        <v>0</v>
      </c>
      <c r="R360" s="191">
        <f>Q360*H360</f>
        <v>0</v>
      </c>
      <c r="S360" s="191">
        <v>0</v>
      </c>
      <c r="T360" s="192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3" t="s">
        <v>180</v>
      </c>
      <c r="AT360" s="193" t="s">
        <v>176</v>
      </c>
      <c r="AU360" s="193" t="s">
        <v>109</v>
      </c>
      <c r="AY360" s="17" t="s">
        <v>173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7" t="s">
        <v>81</v>
      </c>
      <c r="BK360" s="194">
        <f>ROUND(I360*H360,2)</f>
        <v>0</v>
      </c>
      <c r="BL360" s="17" t="s">
        <v>180</v>
      </c>
      <c r="BM360" s="193" t="s">
        <v>688</v>
      </c>
    </row>
    <row r="361" spans="1:65" s="13" customFormat="1" ht="11.25">
      <c r="B361" s="195"/>
      <c r="C361" s="196"/>
      <c r="D361" s="197" t="s">
        <v>182</v>
      </c>
      <c r="E361" s="198" t="s">
        <v>1</v>
      </c>
      <c r="F361" s="199" t="s">
        <v>638</v>
      </c>
      <c r="G361" s="196"/>
      <c r="H361" s="200">
        <v>130</v>
      </c>
      <c r="I361" s="201"/>
      <c r="J361" s="196"/>
      <c r="K361" s="196"/>
      <c r="L361" s="202"/>
      <c r="M361" s="203"/>
      <c r="N361" s="204"/>
      <c r="O361" s="204"/>
      <c r="P361" s="204"/>
      <c r="Q361" s="204"/>
      <c r="R361" s="204"/>
      <c r="S361" s="204"/>
      <c r="T361" s="205"/>
      <c r="AT361" s="206" t="s">
        <v>182</v>
      </c>
      <c r="AU361" s="206" t="s">
        <v>109</v>
      </c>
      <c r="AV361" s="13" t="s">
        <v>87</v>
      </c>
      <c r="AW361" s="13" t="s">
        <v>32</v>
      </c>
      <c r="AX361" s="13" t="s">
        <v>81</v>
      </c>
      <c r="AY361" s="206" t="s">
        <v>173</v>
      </c>
    </row>
    <row r="362" spans="1:65" s="2" customFormat="1" ht="21.75" customHeight="1">
      <c r="A362" s="34"/>
      <c r="B362" s="35"/>
      <c r="C362" s="182" t="s">
        <v>689</v>
      </c>
      <c r="D362" s="182" t="s">
        <v>176</v>
      </c>
      <c r="E362" s="183" t="s">
        <v>644</v>
      </c>
      <c r="F362" s="184" t="s">
        <v>645</v>
      </c>
      <c r="G362" s="185" t="s">
        <v>107</v>
      </c>
      <c r="H362" s="186">
        <v>119</v>
      </c>
      <c r="I362" s="187"/>
      <c r="J362" s="188">
        <f>ROUND(I362*H362,2)</f>
        <v>0</v>
      </c>
      <c r="K362" s="184" t="s">
        <v>209</v>
      </c>
      <c r="L362" s="39"/>
      <c r="M362" s="189" t="s">
        <v>1</v>
      </c>
      <c r="N362" s="190" t="s">
        <v>41</v>
      </c>
      <c r="O362" s="71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3" t="s">
        <v>180</v>
      </c>
      <c r="AT362" s="193" t="s">
        <v>176</v>
      </c>
      <c r="AU362" s="193" t="s">
        <v>109</v>
      </c>
      <c r="AY362" s="17" t="s">
        <v>173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7" t="s">
        <v>81</v>
      </c>
      <c r="BK362" s="194">
        <f>ROUND(I362*H362,2)</f>
        <v>0</v>
      </c>
      <c r="BL362" s="17" t="s">
        <v>180</v>
      </c>
      <c r="BM362" s="193" t="s">
        <v>690</v>
      </c>
    </row>
    <row r="363" spans="1:65" s="13" customFormat="1" ht="11.25">
      <c r="B363" s="195"/>
      <c r="C363" s="196"/>
      <c r="D363" s="197" t="s">
        <v>182</v>
      </c>
      <c r="E363" s="198" t="s">
        <v>1</v>
      </c>
      <c r="F363" s="199" t="s">
        <v>647</v>
      </c>
      <c r="G363" s="196"/>
      <c r="H363" s="200">
        <v>119</v>
      </c>
      <c r="I363" s="201"/>
      <c r="J363" s="196"/>
      <c r="K363" s="196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182</v>
      </c>
      <c r="AU363" s="206" t="s">
        <v>109</v>
      </c>
      <c r="AV363" s="13" t="s">
        <v>87</v>
      </c>
      <c r="AW363" s="13" t="s">
        <v>32</v>
      </c>
      <c r="AX363" s="13" t="s">
        <v>81</v>
      </c>
      <c r="AY363" s="206" t="s">
        <v>173</v>
      </c>
    </row>
    <row r="364" spans="1:65" s="2" customFormat="1" ht="21.75" customHeight="1">
      <c r="A364" s="34"/>
      <c r="B364" s="35"/>
      <c r="C364" s="182" t="s">
        <v>691</v>
      </c>
      <c r="D364" s="182" t="s">
        <v>176</v>
      </c>
      <c r="E364" s="183" t="s">
        <v>649</v>
      </c>
      <c r="F364" s="184" t="s">
        <v>650</v>
      </c>
      <c r="G364" s="185" t="s">
        <v>97</v>
      </c>
      <c r="H364" s="186">
        <v>2220</v>
      </c>
      <c r="I364" s="187"/>
      <c r="J364" s="188">
        <f>ROUND(I364*H364,2)</f>
        <v>0</v>
      </c>
      <c r="K364" s="184" t="s">
        <v>179</v>
      </c>
      <c r="L364" s="39"/>
      <c r="M364" s="189" t="s">
        <v>1</v>
      </c>
      <c r="N364" s="190" t="s">
        <v>41</v>
      </c>
      <c r="O364" s="71"/>
      <c r="P364" s="191">
        <f>O364*H364</f>
        <v>0</v>
      </c>
      <c r="Q364" s="191">
        <v>0</v>
      </c>
      <c r="R364" s="191">
        <f>Q364*H364</f>
        <v>0</v>
      </c>
      <c r="S364" s="191">
        <v>0</v>
      </c>
      <c r="T364" s="19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3" t="s">
        <v>180</v>
      </c>
      <c r="AT364" s="193" t="s">
        <v>176</v>
      </c>
      <c r="AU364" s="193" t="s">
        <v>109</v>
      </c>
      <c r="AY364" s="17" t="s">
        <v>173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7" t="s">
        <v>81</v>
      </c>
      <c r="BK364" s="194">
        <f>ROUND(I364*H364,2)</f>
        <v>0</v>
      </c>
      <c r="BL364" s="17" t="s">
        <v>180</v>
      </c>
      <c r="BM364" s="193" t="s">
        <v>692</v>
      </c>
    </row>
    <row r="365" spans="1:65" s="13" customFormat="1" ht="11.25">
      <c r="B365" s="195"/>
      <c r="C365" s="196"/>
      <c r="D365" s="197" t="s">
        <v>182</v>
      </c>
      <c r="E365" s="198" t="s">
        <v>1</v>
      </c>
      <c r="F365" s="199" t="s">
        <v>652</v>
      </c>
      <c r="G365" s="196"/>
      <c r="H365" s="200">
        <v>2220</v>
      </c>
      <c r="I365" s="201"/>
      <c r="J365" s="196"/>
      <c r="K365" s="196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182</v>
      </c>
      <c r="AU365" s="206" t="s">
        <v>109</v>
      </c>
      <c r="AV365" s="13" t="s">
        <v>87</v>
      </c>
      <c r="AW365" s="13" t="s">
        <v>32</v>
      </c>
      <c r="AX365" s="13" t="s">
        <v>81</v>
      </c>
      <c r="AY365" s="206" t="s">
        <v>173</v>
      </c>
    </row>
    <row r="366" spans="1:65" s="2" customFormat="1" ht="16.5" customHeight="1">
      <c r="A366" s="34"/>
      <c r="B366" s="35"/>
      <c r="C366" s="182" t="s">
        <v>693</v>
      </c>
      <c r="D366" s="182" t="s">
        <v>176</v>
      </c>
      <c r="E366" s="183" t="s">
        <v>654</v>
      </c>
      <c r="F366" s="184" t="s">
        <v>655</v>
      </c>
      <c r="G366" s="185" t="s">
        <v>97</v>
      </c>
      <c r="H366" s="186">
        <v>7860</v>
      </c>
      <c r="I366" s="187"/>
      <c r="J366" s="188">
        <f>ROUND(I366*H366,2)</f>
        <v>0</v>
      </c>
      <c r="K366" s="184" t="s">
        <v>179</v>
      </c>
      <c r="L366" s="39"/>
      <c r="M366" s="189" t="s">
        <v>1</v>
      </c>
      <c r="N366" s="190" t="s">
        <v>41</v>
      </c>
      <c r="O366" s="71"/>
      <c r="P366" s="191">
        <f>O366*H366</f>
        <v>0</v>
      </c>
      <c r="Q366" s="191">
        <v>0</v>
      </c>
      <c r="R366" s="191">
        <f>Q366*H366</f>
        <v>0</v>
      </c>
      <c r="S366" s="191">
        <v>0</v>
      </c>
      <c r="T366" s="192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3" t="s">
        <v>180</v>
      </c>
      <c r="AT366" s="193" t="s">
        <v>176</v>
      </c>
      <c r="AU366" s="193" t="s">
        <v>109</v>
      </c>
      <c r="AY366" s="17" t="s">
        <v>173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7" t="s">
        <v>81</v>
      </c>
      <c r="BK366" s="194">
        <f>ROUND(I366*H366,2)</f>
        <v>0</v>
      </c>
      <c r="BL366" s="17" t="s">
        <v>180</v>
      </c>
      <c r="BM366" s="193" t="s">
        <v>694</v>
      </c>
    </row>
    <row r="367" spans="1:65" s="13" customFormat="1" ht="11.25">
      <c r="B367" s="195"/>
      <c r="C367" s="196"/>
      <c r="D367" s="197" t="s">
        <v>182</v>
      </c>
      <c r="E367" s="198" t="s">
        <v>1</v>
      </c>
      <c r="F367" s="199" t="s">
        <v>657</v>
      </c>
      <c r="G367" s="196"/>
      <c r="H367" s="200">
        <v>7860</v>
      </c>
      <c r="I367" s="201"/>
      <c r="J367" s="196"/>
      <c r="K367" s="196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 t="s">
        <v>182</v>
      </c>
      <c r="AU367" s="206" t="s">
        <v>109</v>
      </c>
      <c r="AV367" s="13" t="s">
        <v>87</v>
      </c>
      <c r="AW367" s="13" t="s">
        <v>32</v>
      </c>
      <c r="AX367" s="13" t="s">
        <v>81</v>
      </c>
      <c r="AY367" s="206" t="s">
        <v>173</v>
      </c>
    </row>
    <row r="368" spans="1:65" s="2" customFormat="1" ht="16.5" customHeight="1">
      <c r="A368" s="34"/>
      <c r="B368" s="35"/>
      <c r="C368" s="182" t="s">
        <v>695</v>
      </c>
      <c r="D368" s="182" t="s">
        <v>176</v>
      </c>
      <c r="E368" s="183" t="s">
        <v>245</v>
      </c>
      <c r="F368" s="184" t="s">
        <v>246</v>
      </c>
      <c r="G368" s="185" t="s">
        <v>208</v>
      </c>
      <c r="H368" s="186">
        <v>30.24</v>
      </c>
      <c r="I368" s="187"/>
      <c r="J368" s="188">
        <f>ROUND(I368*H368,2)</f>
        <v>0</v>
      </c>
      <c r="K368" s="184" t="s">
        <v>179</v>
      </c>
      <c r="L368" s="39"/>
      <c r="M368" s="189" t="s">
        <v>1</v>
      </c>
      <c r="N368" s="190" t="s">
        <v>41</v>
      </c>
      <c r="O368" s="71"/>
      <c r="P368" s="191">
        <f>O368*H368</f>
        <v>0</v>
      </c>
      <c r="Q368" s="191">
        <v>0</v>
      </c>
      <c r="R368" s="191">
        <f>Q368*H368</f>
        <v>0</v>
      </c>
      <c r="S368" s="191">
        <v>0</v>
      </c>
      <c r="T368" s="192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3" t="s">
        <v>180</v>
      </c>
      <c r="AT368" s="193" t="s">
        <v>176</v>
      </c>
      <c r="AU368" s="193" t="s">
        <v>109</v>
      </c>
      <c r="AY368" s="17" t="s">
        <v>173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7" t="s">
        <v>81</v>
      </c>
      <c r="BK368" s="194">
        <f>ROUND(I368*H368,2)</f>
        <v>0</v>
      </c>
      <c r="BL368" s="17" t="s">
        <v>180</v>
      </c>
      <c r="BM368" s="193" t="s">
        <v>696</v>
      </c>
    </row>
    <row r="369" spans="1:65" s="13" customFormat="1" ht="11.25">
      <c r="B369" s="195"/>
      <c r="C369" s="196"/>
      <c r="D369" s="197" t="s">
        <v>182</v>
      </c>
      <c r="E369" s="198" t="s">
        <v>1</v>
      </c>
      <c r="F369" s="199" t="s">
        <v>660</v>
      </c>
      <c r="G369" s="196"/>
      <c r="H369" s="200">
        <v>302.39999999999998</v>
      </c>
      <c r="I369" s="201"/>
      <c r="J369" s="196"/>
      <c r="K369" s="196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182</v>
      </c>
      <c r="AU369" s="206" t="s">
        <v>109</v>
      </c>
      <c r="AV369" s="13" t="s">
        <v>87</v>
      </c>
      <c r="AW369" s="13" t="s">
        <v>32</v>
      </c>
      <c r="AX369" s="13" t="s">
        <v>76</v>
      </c>
      <c r="AY369" s="206" t="s">
        <v>173</v>
      </c>
    </row>
    <row r="370" spans="1:65" s="13" customFormat="1" ht="11.25">
      <c r="B370" s="195"/>
      <c r="C370" s="196"/>
      <c r="D370" s="197" t="s">
        <v>182</v>
      </c>
      <c r="E370" s="198" t="s">
        <v>1</v>
      </c>
      <c r="F370" s="199" t="s">
        <v>661</v>
      </c>
      <c r="G370" s="196"/>
      <c r="H370" s="200">
        <v>30.24</v>
      </c>
      <c r="I370" s="201"/>
      <c r="J370" s="196"/>
      <c r="K370" s="196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182</v>
      </c>
      <c r="AU370" s="206" t="s">
        <v>109</v>
      </c>
      <c r="AV370" s="13" t="s">
        <v>87</v>
      </c>
      <c r="AW370" s="13" t="s">
        <v>32</v>
      </c>
      <c r="AX370" s="13" t="s">
        <v>81</v>
      </c>
      <c r="AY370" s="206" t="s">
        <v>173</v>
      </c>
    </row>
    <row r="371" spans="1:65" s="2" customFormat="1" ht="16.5" customHeight="1">
      <c r="A371" s="34"/>
      <c r="B371" s="35"/>
      <c r="C371" s="182" t="s">
        <v>697</v>
      </c>
      <c r="D371" s="182" t="s">
        <v>176</v>
      </c>
      <c r="E371" s="183" t="s">
        <v>663</v>
      </c>
      <c r="F371" s="184" t="s">
        <v>664</v>
      </c>
      <c r="G371" s="185" t="s">
        <v>186</v>
      </c>
      <c r="H371" s="186">
        <v>102</v>
      </c>
      <c r="I371" s="187"/>
      <c r="J371" s="188">
        <f>ROUND(I371*H371,2)</f>
        <v>0</v>
      </c>
      <c r="K371" s="184" t="s">
        <v>209</v>
      </c>
      <c r="L371" s="39"/>
      <c r="M371" s="189" t="s">
        <v>1</v>
      </c>
      <c r="N371" s="190" t="s">
        <v>41</v>
      </c>
      <c r="O371" s="71"/>
      <c r="P371" s="191">
        <f>O371*H371</f>
        <v>0</v>
      </c>
      <c r="Q371" s="191">
        <v>0</v>
      </c>
      <c r="R371" s="191">
        <f>Q371*H371</f>
        <v>0</v>
      </c>
      <c r="S371" s="191">
        <v>0</v>
      </c>
      <c r="T371" s="192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3" t="s">
        <v>180</v>
      </c>
      <c r="AT371" s="193" t="s">
        <v>176</v>
      </c>
      <c r="AU371" s="193" t="s">
        <v>109</v>
      </c>
      <c r="AY371" s="17" t="s">
        <v>173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7" t="s">
        <v>81</v>
      </c>
      <c r="BK371" s="194">
        <f>ROUND(I371*H371,2)</f>
        <v>0</v>
      </c>
      <c r="BL371" s="17" t="s">
        <v>180</v>
      </c>
      <c r="BM371" s="193" t="s">
        <v>698</v>
      </c>
    </row>
    <row r="372" spans="1:65" s="13" customFormat="1" ht="11.25">
      <c r="B372" s="195"/>
      <c r="C372" s="196"/>
      <c r="D372" s="197" t="s">
        <v>182</v>
      </c>
      <c r="E372" s="198" t="s">
        <v>1</v>
      </c>
      <c r="F372" s="199" t="s">
        <v>666</v>
      </c>
      <c r="G372" s="196"/>
      <c r="H372" s="200">
        <v>102</v>
      </c>
      <c r="I372" s="201"/>
      <c r="J372" s="196"/>
      <c r="K372" s="196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182</v>
      </c>
      <c r="AU372" s="206" t="s">
        <v>109</v>
      </c>
      <c r="AV372" s="13" t="s">
        <v>87</v>
      </c>
      <c r="AW372" s="13" t="s">
        <v>32</v>
      </c>
      <c r="AX372" s="13" t="s">
        <v>81</v>
      </c>
      <c r="AY372" s="206" t="s">
        <v>173</v>
      </c>
    </row>
    <row r="373" spans="1:65" s="12" customFormat="1" ht="20.85" customHeight="1">
      <c r="B373" s="166"/>
      <c r="C373" s="167"/>
      <c r="D373" s="168" t="s">
        <v>75</v>
      </c>
      <c r="E373" s="180" t="s">
        <v>699</v>
      </c>
      <c r="F373" s="180" t="s">
        <v>700</v>
      </c>
      <c r="G373" s="167"/>
      <c r="H373" s="167"/>
      <c r="I373" s="170"/>
      <c r="J373" s="181">
        <f>BK373</f>
        <v>0</v>
      </c>
      <c r="K373" s="167"/>
      <c r="L373" s="172"/>
      <c r="M373" s="173"/>
      <c r="N373" s="174"/>
      <c r="O373" s="174"/>
      <c r="P373" s="175">
        <f>SUM(P374:P405)</f>
        <v>0</v>
      </c>
      <c r="Q373" s="174"/>
      <c r="R373" s="175">
        <f>SUM(R374:R405)</f>
        <v>0</v>
      </c>
      <c r="S373" s="174"/>
      <c r="T373" s="176">
        <f>SUM(T374:T405)</f>
        <v>0</v>
      </c>
      <c r="AR373" s="177" t="s">
        <v>172</v>
      </c>
      <c r="AT373" s="178" t="s">
        <v>75</v>
      </c>
      <c r="AU373" s="178" t="s">
        <v>87</v>
      </c>
      <c r="AY373" s="177" t="s">
        <v>173</v>
      </c>
      <c r="BK373" s="179">
        <f>SUM(BK374:BK405)</f>
        <v>0</v>
      </c>
    </row>
    <row r="374" spans="1:65" s="2" customFormat="1" ht="21.75" customHeight="1">
      <c r="A374" s="34"/>
      <c r="B374" s="35"/>
      <c r="C374" s="182" t="s">
        <v>701</v>
      </c>
      <c r="D374" s="182" t="s">
        <v>176</v>
      </c>
      <c r="E374" s="183" t="s">
        <v>613</v>
      </c>
      <c r="F374" s="184" t="s">
        <v>614</v>
      </c>
      <c r="G374" s="185" t="s">
        <v>97</v>
      </c>
      <c r="H374" s="186">
        <v>140</v>
      </c>
      <c r="I374" s="187"/>
      <c r="J374" s="188">
        <f>ROUND(I374*H374,2)</f>
        <v>0</v>
      </c>
      <c r="K374" s="184" t="s">
        <v>179</v>
      </c>
      <c r="L374" s="39"/>
      <c r="M374" s="189" t="s">
        <v>1</v>
      </c>
      <c r="N374" s="190" t="s">
        <v>41</v>
      </c>
      <c r="O374" s="71"/>
      <c r="P374" s="191">
        <f>O374*H374</f>
        <v>0</v>
      </c>
      <c r="Q374" s="191">
        <v>0</v>
      </c>
      <c r="R374" s="191">
        <f>Q374*H374</f>
        <v>0</v>
      </c>
      <c r="S374" s="191">
        <v>0</v>
      </c>
      <c r="T374" s="192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3" t="s">
        <v>180</v>
      </c>
      <c r="AT374" s="193" t="s">
        <v>176</v>
      </c>
      <c r="AU374" s="193" t="s">
        <v>109</v>
      </c>
      <c r="AY374" s="17" t="s">
        <v>173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7" t="s">
        <v>81</v>
      </c>
      <c r="BK374" s="194">
        <f>ROUND(I374*H374,2)</f>
        <v>0</v>
      </c>
      <c r="BL374" s="17" t="s">
        <v>180</v>
      </c>
      <c r="BM374" s="193" t="s">
        <v>702</v>
      </c>
    </row>
    <row r="375" spans="1:65" s="13" customFormat="1" ht="11.25">
      <c r="B375" s="195"/>
      <c r="C375" s="196"/>
      <c r="D375" s="197" t="s">
        <v>182</v>
      </c>
      <c r="E375" s="198" t="s">
        <v>1</v>
      </c>
      <c r="F375" s="199" t="s">
        <v>616</v>
      </c>
      <c r="G375" s="196"/>
      <c r="H375" s="200">
        <v>140</v>
      </c>
      <c r="I375" s="201"/>
      <c r="J375" s="196"/>
      <c r="K375" s="196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182</v>
      </c>
      <c r="AU375" s="206" t="s">
        <v>109</v>
      </c>
      <c r="AV375" s="13" t="s">
        <v>87</v>
      </c>
      <c r="AW375" s="13" t="s">
        <v>32</v>
      </c>
      <c r="AX375" s="13" t="s">
        <v>81</v>
      </c>
      <c r="AY375" s="206" t="s">
        <v>173</v>
      </c>
    </row>
    <row r="376" spans="1:65" s="2" customFormat="1" ht="21.75" customHeight="1">
      <c r="A376" s="34"/>
      <c r="B376" s="35"/>
      <c r="C376" s="182" t="s">
        <v>703</v>
      </c>
      <c r="D376" s="182" t="s">
        <v>176</v>
      </c>
      <c r="E376" s="183" t="s">
        <v>618</v>
      </c>
      <c r="F376" s="184" t="s">
        <v>619</v>
      </c>
      <c r="G376" s="185" t="s">
        <v>97</v>
      </c>
      <c r="H376" s="186">
        <v>500.8</v>
      </c>
      <c r="I376" s="187"/>
      <c r="J376" s="188">
        <f>ROUND(I376*H376,2)</f>
        <v>0</v>
      </c>
      <c r="K376" s="184" t="s">
        <v>179</v>
      </c>
      <c r="L376" s="39"/>
      <c r="M376" s="189" t="s">
        <v>1</v>
      </c>
      <c r="N376" s="190" t="s">
        <v>41</v>
      </c>
      <c r="O376" s="71"/>
      <c r="P376" s="191">
        <f>O376*H376</f>
        <v>0</v>
      </c>
      <c r="Q376" s="191">
        <v>0</v>
      </c>
      <c r="R376" s="191">
        <f>Q376*H376</f>
        <v>0</v>
      </c>
      <c r="S376" s="191">
        <v>0</v>
      </c>
      <c r="T376" s="192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3" t="s">
        <v>180</v>
      </c>
      <c r="AT376" s="193" t="s">
        <v>176</v>
      </c>
      <c r="AU376" s="193" t="s">
        <v>109</v>
      </c>
      <c r="AY376" s="17" t="s">
        <v>173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7" t="s">
        <v>81</v>
      </c>
      <c r="BK376" s="194">
        <f>ROUND(I376*H376,2)</f>
        <v>0</v>
      </c>
      <c r="BL376" s="17" t="s">
        <v>180</v>
      </c>
      <c r="BM376" s="193" t="s">
        <v>704</v>
      </c>
    </row>
    <row r="377" spans="1:65" s="13" customFormat="1" ht="11.25">
      <c r="B377" s="195"/>
      <c r="C377" s="196"/>
      <c r="D377" s="197" t="s">
        <v>182</v>
      </c>
      <c r="E377" s="198" t="s">
        <v>1</v>
      </c>
      <c r="F377" s="199" t="s">
        <v>621</v>
      </c>
      <c r="G377" s="196"/>
      <c r="H377" s="200">
        <v>500.8</v>
      </c>
      <c r="I377" s="201"/>
      <c r="J377" s="196"/>
      <c r="K377" s="196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182</v>
      </c>
      <c r="AU377" s="206" t="s">
        <v>109</v>
      </c>
      <c r="AV377" s="13" t="s">
        <v>87</v>
      </c>
      <c r="AW377" s="13" t="s">
        <v>32</v>
      </c>
      <c r="AX377" s="13" t="s">
        <v>81</v>
      </c>
      <c r="AY377" s="206" t="s">
        <v>173</v>
      </c>
    </row>
    <row r="378" spans="1:65" s="2" customFormat="1" ht="16.5" customHeight="1">
      <c r="A378" s="34"/>
      <c r="B378" s="35"/>
      <c r="C378" s="182" t="s">
        <v>705</v>
      </c>
      <c r="D378" s="182" t="s">
        <v>176</v>
      </c>
      <c r="E378" s="183" t="s">
        <v>379</v>
      </c>
      <c r="F378" s="184" t="s">
        <v>380</v>
      </c>
      <c r="G378" s="185" t="s">
        <v>85</v>
      </c>
      <c r="H378" s="186">
        <v>47.552</v>
      </c>
      <c r="I378" s="187"/>
      <c r="J378" s="188">
        <f>ROUND(I378*H378,2)</f>
        <v>0</v>
      </c>
      <c r="K378" s="184" t="s">
        <v>179</v>
      </c>
      <c r="L378" s="39"/>
      <c r="M378" s="189" t="s">
        <v>1</v>
      </c>
      <c r="N378" s="190" t="s">
        <v>41</v>
      </c>
      <c r="O378" s="71"/>
      <c r="P378" s="191">
        <f>O378*H378</f>
        <v>0</v>
      </c>
      <c r="Q378" s="191">
        <v>0</v>
      </c>
      <c r="R378" s="191">
        <f>Q378*H378</f>
        <v>0</v>
      </c>
      <c r="S378" s="191">
        <v>0</v>
      </c>
      <c r="T378" s="192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3" t="s">
        <v>180</v>
      </c>
      <c r="AT378" s="193" t="s">
        <v>176</v>
      </c>
      <c r="AU378" s="193" t="s">
        <v>109</v>
      </c>
      <c r="AY378" s="17" t="s">
        <v>173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17" t="s">
        <v>81</v>
      </c>
      <c r="BK378" s="194">
        <f>ROUND(I378*H378,2)</f>
        <v>0</v>
      </c>
      <c r="BL378" s="17" t="s">
        <v>180</v>
      </c>
      <c r="BM378" s="193" t="s">
        <v>706</v>
      </c>
    </row>
    <row r="379" spans="1:65" s="13" customFormat="1" ht="11.25">
      <c r="B379" s="195"/>
      <c r="C379" s="196"/>
      <c r="D379" s="197" t="s">
        <v>182</v>
      </c>
      <c r="E379" s="198" t="s">
        <v>1</v>
      </c>
      <c r="F379" s="199" t="s">
        <v>675</v>
      </c>
      <c r="G379" s="196"/>
      <c r="H379" s="200">
        <v>24.48</v>
      </c>
      <c r="I379" s="201"/>
      <c r="J379" s="196"/>
      <c r="K379" s="196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182</v>
      </c>
      <c r="AU379" s="206" t="s">
        <v>109</v>
      </c>
      <c r="AV379" s="13" t="s">
        <v>87</v>
      </c>
      <c r="AW379" s="13" t="s">
        <v>32</v>
      </c>
      <c r="AX379" s="13" t="s">
        <v>76</v>
      </c>
      <c r="AY379" s="206" t="s">
        <v>173</v>
      </c>
    </row>
    <row r="380" spans="1:65" s="13" customFormat="1" ht="11.25">
      <c r="B380" s="195"/>
      <c r="C380" s="196"/>
      <c r="D380" s="197" t="s">
        <v>182</v>
      </c>
      <c r="E380" s="198" t="s">
        <v>1</v>
      </c>
      <c r="F380" s="199" t="s">
        <v>676</v>
      </c>
      <c r="G380" s="196"/>
      <c r="H380" s="200">
        <v>3.04</v>
      </c>
      <c r="I380" s="201"/>
      <c r="J380" s="196"/>
      <c r="K380" s="196"/>
      <c r="L380" s="202"/>
      <c r="M380" s="203"/>
      <c r="N380" s="204"/>
      <c r="O380" s="204"/>
      <c r="P380" s="204"/>
      <c r="Q380" s="204"/>
      <c r="R380" s="204"/>
      <c r="S380" s="204"/>
      <c r="T380" s="205"/>
      <c r="AT380" s="206" t="s">
        <v>182</v>
      </c>
      <c r="AU380" s="206" t="s">
        <v>109</v>
      </c>
      <c r="AV380" s="13" t="s">
        <v>87</v>
      </c>
      <c r="AW380" s="13" t="s">
        <v>32</v>
      </c>
      <c r="AX380" s="13" t="s">
        <v>76</v>
      </c>
      <c r="AY380" s="206" t="s">
        <v>173</v>
      </c>
    </row>
    <row r="381" spans="1:65" s="13" customFormat="1" ht="11.25">
      <c r="B381" s="195"/>
      <c r="C381" s="196"/>
      <c r="D381" s="197" t="s">
        <v>182</v>
      </c>
      <c r="E381" s="198" t="s">
        <v>1</v>
      </c>
      <c r="F381" s="199" t="s">
        <v>677</v>
      </c>
      <c r="G381" s="196"/>
      <c r="H381" s="200">
        <v>9.6319999999999997</v>
      </c>
      <c r="I381" s="201"/>
      <c r="J381" s="196"/>
      <c r="K381" s="196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182</v>
      </c>
      <c r="AU381" s="206" t="s">
        <v>109</v>
      </c>
      <c r="AV381" s="13" t="s">
        <v>87</v>
      </c>
      <c r="AW381" s="13" t="s">
        <v>32</v>
      </c>
      <c r="AX381" s="13" t="s">
        <v>76</v>
      </c>
      <c r="AY381" s="206" t="s">
        <v>173</v>
      </c>
    </row>
    <row r="382" spans="1:65" s="13" customFormat="1" ht="11.25">
      <c r="B382" s="195"/>
      <c r="C382" s="196"/>
      <c r="D382" s="197" t="s">
        <v>182</v>
      </c>
      <c r="E382" s="198" t="s">
        <v>1</v>
      </c>
      <c r="F382" s="199" t="s">
        <v>678</v>
      </c>
      <c r="G382" s="196"/>
      <c r="H382" s="200">
        <v>10.4</v>
      </c>
      <c r="I382" s="201"/>
      <c r="J382" s="196"/>
      <c r="K382" s="196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182</v>
      </c>
      <c r="AU382" s="206" t="s">
        <v>109</v>
      </c>
      <c r="AV382" s="13" t="s">
        <v>87</v>
      </c>
      <c r="AW382" s="13" t="s">
        <v>32</v>
      </c>
      <c r="AX382" s="13" t="s">
        <v>76</v>
      </c>
      <c r="AY382" s="206" t="s">
        <v>173</v>
      </c>
    </row>
    <row r="383" spans="1:65" s="14" customFormat="1" ht="11.25">
      <c r="B383" s="207"/>
      <c r="C383" s="208"/>
      <c r="D383" s="197" t="s">
        <v>182</v>
      </c>
      <c r="E383" s="209" t="s">
        <v>1</v>
      </c>
      <c r="F383" s="210" t="s">
        <v>190</v>
      </c>
      <c r="G383" s="208"/>
      <c r="H383" s="211">
        <v>47.552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182</v>
      </c>
      <c r="AU383" s="217" t="s">
        <v>109</v>
      </c>
      <c r="AV383" s="14" t="s">
        <v>172</v>
      </c>
      <c r="AW383" s="14" t="s">
        <v>32</v>
      </c>
      <c r="AX383" s="14" t="s">
        <v>81</v>
      </c>
      <c r="AY383" s="217" t="s">
        <v>173</v>
      </c>
    </row>
    <row r="384" spans="1:65" s="2" customFormat="1" ht="16.5" customHeight="1">
      <c r="A384" s="34"/>
      <c r="B384" s="35"/>
      <c r="C384" s="182" t="s">
        <v>94</v>
      </c>
      <c r="D384" s="182" t="s">
        <v>176</v>
      </c>
      <c r="E384" s="183" t="s">
        <v>386</v>
      </c>
      <c r="F384" s="184" t="s">
        <v>387</v>
      </c>
      <c r="G384" s="185" t="s">
        <v>85</v>
      </c>
      <c r="H384" s="186">
        <v>47.552</v>
      </c>
      <c r="I384" s="187"/>
      <c r="J384" s="188">
        <f>ROUND(I384*H384,2)</f>
        <v>0</v>
      </c>
      <c r="K384" s="184" t="s">
        <v>179</v>
      </c>
      <c r="L384" s="39"/>
      <c r="M384" s="189" t="s">
        <v>1</v>
      </c>
      <c r="N384" s="190" t="s">
        <v>41</v>
      </c>
      <c r="O384" s="71"/>
      <c r="P384" s="191">
        <f>O384*H384</f>
        <v>0</v>
      </c>
      <c r="Q384" s="191">
        <v>0</v>
      </c>
      <c r="R384" s="191">
        <f>Q384*H384</f>
        <v>0</v>
      </c>
      <c r="S384" s="191">
        <v>0</v>
      </c>
      <c r="T384" s="192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3" t="s">
        <v>180</v>
      </c>
      <c r="AT384" s="193" t="s">
        <v>176</v>
      </c>
      <c r="AU384" s="193" t="s">
        <v>109</v>
      </c>
      <c r="AY384" s="17" t="s">
        <v>173</v>
      </c>
      <c r="BE384" s="194">
        <f>IF(N384="základní",J384,0)</f>
        <v>0</v>
      </c>
      <c r="BF384" s="194">
        <f>IF(N384="snížená",J384,0)</f>
        <v>0</v>
      </c>
      <c r="BG384" s="194">
        <f>IF(N384="zákl. přenesená",J384,0)</f>
        <v>0</v>
      </c>
      <c r="BH384" s="194">
        <f>IF(N384="sníž. přenesená",J384,0)</f>
        <v>0</v>
      </c>
      <c r="BI384" s="194">
        <f>IF(N384="nulová",J384,0)</f>
        <v>0</v>
      </c>
      <c r="BJ384" s="17" t="s">
        <v>81</v>
      </c>
      <c r="BK384" s="194">
        <f>ROUND(I384*H384,2)</f>
        <v>0</v>
      </c>
      <c r="BL384" s="17" t="s">
        <v>180</v>
      </c>
      <c r="BM384" s="193" t="s">
        <v>707</v>
      </c>
    </row>
    <row r="385" spans="1:65" s="2" customFormat="1" ht="16.5" customHeight="1">
      <c r="A385" s="34"/>
      <c r="B385" s="35"/>
      <c r="C385" s="182" t="s">
        <v>708</v>
      </c>
      <c r="D385" s="182" t="s">
        <v>176</v>
      </c>
      <c r="E385" s="183" t="s">
        <v>390</v>
      </c>
      <c r="F385" s="184" t="s">
        <v>391</v>
      </c>
      <c r="G385" s="185" t="s">
        <v>85</v>
      </c>
      <c r="H385" s="186">
        <v>47.552</v>
      </c>
      <c r="I385" s="187"/>
      <c r="J385" s="188">
        <f>ROUND(I385*H385,2)</f>
        <v>0</v>
      </c>
      <c r="K385" s="184" t="s">
        <v>179</v>
      </c>
      <c r="L385" s="39"/>
      <c r="M385" s="189" t="s">
        <v>1</v>
      </c>
      <c r="N385" s="190" t="s">
        <v>41</v>
      </c>
      <c r="O385" s="71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3" t="s">
        <v>180</v>
      </c>
      <c r="AT385" s="193" t="s">
        <v>176</v>
      </c>
      <c r="AU385" s="193" t="s">
        <v>109</v>
      </c>
      <c r="AY385" s="17" t="s">
        <v>173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7" t="s">
        <v>81</v>
      </c>
      <c r="BK385" s="194">
        <f>ROUND(I385*H385,2)</f>
        <v>0</v>
      </c>
      <c r="BL385" s="17" t="s">
        <v>180</v>
      </c>
      <c r="BM385" s="193" t="s">
        <v>709</v>
      </c>
    </row>
    <row r="386" spans="1:65" s="2" customFormat="1" ht="16.5" customHeight="1">
      <c r="A386" s="34"/>
      <c r="B386" s="35"/>
      <c r="C386" s="218" t="s">
        <v>121</v>
      </c>
      <c r="D386" s="218" t="s">
        <v>205</v>
      </c>
      <c r="E386" s="219" t="s">
        <v>394</v>
      </c>
      <c r="F386" s="220" t="s">
        <v>395</v>
      </c>
      <c r="G386" s="221" t="s">
        <v>85</v>
      </c>
      <c r="H386" s="222">
        <v>47.552</v>
      </c>
      <c r="I386" s="223"/>
      <c r="J386" s="224">
        <f>ROUND(I386*H386,2)</f>
        <v>0</v>
      </c>
      <c r="K386" s="220" t="s">
        <v>179</v>
      </c>
      <c r="L386" s="225"/>
      <c r="M386" s="226" t="s">
        <v>1</v>
      </c>
      <c r="N386" s="227" t="s">
        <v>41</v>
      </c>
      <c r="O386" s="71"/>
      <c r="P386" s="191">
        <f>O386*H386</f>
        <v>0</v>
      </c>
      <c r="Q386" s="191">
        <v>0</v>
      </c>
      <c r="R386" s="191">
        <f>Q386*H386</f>
        <v>0</v>
      </c>
      <c r="S386" s="191">
        <v>0</v>
      </c>
      <c r="T386" s="192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3" t="s">
        <v>180</v>
      </c>
      <c r="AT386" s="193" t="s">
        <v>205</v>
      </c>
      <c r="AU386" s="193" t="s">
        <v>109</v>
      </c>
      <c r="AY386" s="17" t="s">
        <v>173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7" t="s">
        <v>81</v>
      </c>
      <c r="BK386" s="194">
        <f>ROUND(I386*H386,2)</f>
        <v>0</v>
      </c>
      <c r="BL386" s="17" t="s">
        <v>180</v>
      </c>
      <c r="BM386" s="193" t="s">
        <v>710</v>
      </c>
    </row>
    <row r="387" spans="1:65" s="2" customFormat="1" ht="16.5" customHeight="1">
      <c r="A387" s="34"/>
      <c r="B387" s="35"/>
      <c r="C387" s="182" t="s">
        <v>711</v>
      </c>
      <c r="D387" s="182" t="s">
        <v>176</v>
      </c>
      <c r="E387" s="183" t="s">
        <v>635</v>
      </c>
      <c r="F387" s="184" t="s">
        <v>636</v>
      </c>
      <c r="G387" s="185" t="s">
        <v>97</v>
      </c>
      <c r="H387" s="186">
        <v>130</v>
      </c>
      <c r="I387" s="187"/>
      <c r="J387" s="188">
        <f>ROUND(I387*H387,2)</f>
        <v>0</v>
      </c>
      <c r="K387" s="184" t="s">
        <v>179</v>
      </c>
      <c r="L387" s="39"/>
      <c r="M387" s="189" t="s">
        <v>1</v>
      </c>
      <c r="N387" s="190" t="s">
        <v>41</v>
      </c>
      <c r="O387" s="71"/>
      <c r="P387" s="191">
        <f>O387*H387</f>
        <v>0</v>
      </c>
      <c r="Q387" s="191">
        <v>0</v>
      </c>
      <c r="R387" s="191">
        <f>Q387*H387</f>
        <v>0</v>
      </c>
      <c r="S387" s="191">
        <v>0</v>
      </c>
      <c r="T387" s="19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3" t="s">
        <v>180</v>
      </c>
      <c r="AT387" s="193" t="s">
        <v>176</v>
      </c>
      <c r="AU387" s="193" t="s">
        <v>109</v>
      </c>
      <c r="AY387" s="17" t="s">
        <v>173</v>
      </c>
      <c r="BE387" s="194">
        <f>IF(N387="základní",J387,0)</f>
        <v>0</v>
      </c>
      <c r="BF387" s="194">
        <f>IF(N387="snížená",J387,0)</f>
        <v>0</v>
      </c>
      <c r="BG387" s="194">
        <f>IF(N387="zákl. přenesená",J387,0)</f>
        <v>0</v>
      </c>
      <c r="BH387" s="194">
        <f>IF(N387="sníž. přenesená",J387,0)</f>
        <v>0</v>
      </c>
      <c r="BI387" s="194">
        <f>IF(N387="nulová",J387,0)</f>
        <v>0</v>
      </c>
      <c r="BJ387" s="17" t="s">
        <v>81</v>
      </c>
      <c r="BK387" s="194">
        <f>ROUND(I387*H387,2)</f>
        <v>0</v>
      </c>
      <c r="BL387" s="17" t="s">
        <v>180</v>
      </c>
      <c r="BM387" s="193" t="s">
        <v>712</v>
      </c>
    </row>
    <row r="388" spans="1:65" s="13" customFormat="1" ht="11.25">
      <c r="B388" s="195"/>
      <c r="C388" s="196"/>
      <c r="D388" s="197" t="s">
        <v>182</v>
      </c>
      <c r="E388" s="198" t="s">
        <v>1</v>
      </c>
      <c r="F388" s="199" t="s">
        <v>638</v>
      </c>
      <c r="G388" s="196"/>
      <c r="H388" s="200">
        <v>130</v>
      </c>
      <c r="I388" s="201"/>
      <c r="J388" s="196"/>
      <c r="K388" s="196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182</v>
      </c>
      <c r="AU388" s="206" t="s">
        <v>109</v>
      </c>
      <c r="AV388" s="13" t="s">
        <v>87</v>
      </c>
      <c r="AW388" s="13" t="s">
        <v>32</v>
      </c>
      <c r="AX388" s="13" t="s">
        <v>81</v>
      </c>
      <c r="AY388" s="206" t="s">
        <v>173</v>
      </c>
    </row>
    <row r="389" spans="1:65" s="2" customFormat="1" ht="16.5" customHeight="1">
      <c r="A389" s="34"/>
      <c r="B389" s="35"/>
      <c r="C389" s="182" t="s">
        <v>713</v>
      </c>
      <c r="D389" s="182" t="s">
        <v>176</v>
      </c>
      <c r="E389" s="183" t="s">
        <v>640</v>
      </c>
      <c r="F389" s="184" t="s">
        <v>641</v>
      </c>
      <c r="G389" s="185" t="s">
        <v>97</v>
      </c>
      <c r="H389" s="186">
        <v>130</v>
      </c>
      <c r="I389" s="187"/>
      <c r="J389" s="188">
        <f>ROUND(I389*H389,2)</f>
        <v>0</v>
      </c>
      <c r="K389" s="184" t="s">
        <v>179</v>
      </c>
      <c r="L389" s="39"/>
      <c r="M389" s="189" t="s">
        <v>1</v>
      </c>
      <c r="N389" s="190" t="s">
        <v>41</v>
      </c>
      <c r="O389" s="71"/>
      <c r="P389" s="191">
        <f>O389*H389</f>
        <v>0</v>
      </c>
      <c r="Q389" s="191">
        <v>0</v>
      </c>
      <c r="R389" s="191">
        <f>Q389*H389</f>
        <v>0</v>
      </c>
      <c r="S389" s="191">
        <v>0</v>
      </c>
      <c r="T389" s="192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3" t="s">
        <v>180</v>
      </c>
      <c r="AT389" s="193" t="s">
        <v>176</v>
      </c>
      <c r="AU389" s="193" t="s">
        <v>109</v>
      </c>
      <c r="AY389" s="17" t="s">
        <v>173</v>
      </c>
      <c r="BE389" s="194">
        <f>IF(N389="základní",J389,0)</f>
        <v>0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7" t="s">
        <v>81</v>
      </c>
      <c r="BK389" s="194">
        <f>ROUND(I389*H389,2)</f>
        <v>0</v>
      </c>
      <c r="BL389" s="17" t="s">
        <v>180</v>
      </c>
      <c r="BM389" s="193" t="s">
        <v>714</v>
      </c>
    </row>
    <row r="390" spans="1:65" s="13" customFormat="1" ht="11.25">
      <c r="B390" s="195"/>
      <c r="C390" s="196"/>
      <c r="D390" s="197" t="s">
        <v>182</v>
      </c>
      <c r="E390" s="198" t="s">
        <v>1</v>
      </c>
      <c r="F390" s="199" t="s">
        <v>638</v>
      </c>
      <c r="G390" s="196"/>
      <c r="H390" s="200">
        <v>130</v>
      </c>
      <c r="I390" s="201"/>
      <c r="J390" s="196"/>
      <c r="K390" s="196"/>
      <c r="L390" s="202"/>
      <c r="M390" s="203"/>
      <c r="N390" s="204"/>
      <c r="O390" s="204"/>
      <c r="P390" s="204"/>
      <c r="Q390" s="204"/>
      <c r="R390" s="204"/>
      <c r="S390" s="204"/>
      <c r="T390" s="205"/>
      <c r="AT390" s="206" t="s">
        <v>182</v>
      </c>
      <c r="AU390" s="206" t="s">
        <v>109</v>
      </c>
      <c r="AV390" s="13" t="s">
        <v>87</v>
      </c>
      <c r="AW390" s="13" t="s">
        <v>32</v>
      </c>
      <c r="AX390" s="13" t="s">
        <v>81</v>
      </c>
      <c r="AY390" s="206" t="s">
        <v>173</v>
      </c>
    </row>
    <row r="391" spans="1:65" s="2" customFormat="1" ht="21.75" customHeight="1">
      <c r="A391" s="34"/>
      <c r="B391" s="35"/>
      <c r="C391" s="182" t="s">
        <v>715</v>
      </c>
      <c r="D391" s="182" t="s">
        <v>176</v>
      </c>
      <c r="E391" s="183" t="s">
        <v>644</v>
      </c>
      <c r="F391" s="184" t="s">
        <v>645</v>
      </c>
      <c r="G391" s="185" t="s">
        <v>107</v>
      </c>
      <c r="H391" s="186">
        <v>119</v>
      </c>
      <c r="I391" s="187"/>
      <c r="J391" s="188">
        <f>ROUND(I391*H391,2)</f>
        <v>0</v>
      </c>
      <c r="K391" s="184" t="s">
        <v>209</v>
      </c>
      <c r="L391" s="39"/>
      <c r="M391" s="189" t="s">
        <v>1</v>
      </c>
      <c r="N391" s="190" t="s">
        <v>41</v>
      </c>
      <c r="O391" s="71"/>
      <c r="P391" s="191">
        <f>O391*H391</f>
        <v>0</v>
      </c>
      <c r="Q391" s="191">
        <v>0</v>
      </c>
      <c r="R391" s="191">
        <f>Q391*H391</f>
        <v>0</v>
      </c>
      <c r="S391" s="191">
        <v>0</v>
      </c>
      <c r="T391" s="192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3" t="s">
        <v>180</v>
      </c>
      <c r="AT391" s="193" t="s">
        <v>176</v>
      </c>
      <c r="AU391" s="193" t="s">
        <v>109</v>
      </c>
      <c r="AY391" s="17" t="s">
        <v>173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7" t="s">
        <v>81</v>
      </c>
      <c r="BK391" s="194">
        <f>ROUND(I391*H391,2)</f>
        <v>0</v>
      </c>
      <c r="BL391" s="17" t="s">
        <v>180</v>
      </c>
      <c r="BM391" s="193" t="s">
        <v>716</v>
      </c>
    </row>
    <row r="392" spans="1:65" s="13" customFormat="1" ht="11.25">
      <c r="B392" s="195"/>
      <c r="C392" s="196"/>
      <c r="D392" s="197" t="s">
        <v>182</v>
      </c>
      <c r="E392" s="198" t="s">
        <v>1</v>
      </c>
      <c r="F392" s="199" t="s">
        <v>647</v>
      </c>
      <c r="G392" s="196"/>
      <c r="H392" s="200">
        <v>119</v>
      </c>
      <c r="I392" s="201"/>
      <c r="J392" s="196"/>
      <c r="K392" s="196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182</v>
      </c>
      <c r="AU392" s="206" t="s">
        <v>109</v>
      </c>
      <c r="AV392" s="13" t="s">
        <v>87</v>
      </c>
      <c r="AW392" s="13" t="s">
        <v>32</v>
      </c>
      <c r="AX392" s="13" t="s">
        <v>81</v>
      </c>
      <c r="AY392" s="206" t="s">
        <v>173</v>
      </c>
    </row>
    <row r="393" spans="1:65" s="2" customFormat="1" ht="21.75" customHeight="1">
      <c r="A393" s="34"/>
      <c r="B393" s="35"/>
      <c r="C393" s="182" t="s">
        <v>717</v>
      </c>
      <c r="D393" s="182" t="s">
        <v>176</v>
      </c>
      <c r="E393" s="183" t="s">
        <v>649</v>
      </c>
      <c r="F393" s="184" t="s">
        <v>650</v>
      </c>
      <c r="G393" s="185" t="s">
        <v>97</v>
      </c>
      <c r="H393" s="186">
        <v>2220</v>
      </c>
      <c r="I393" s="187"/>
      <c r="J393" s="188">
        <f>ROUND(I393*H393,2)</f>
        <v>0</v>
      </c>
      <c r="K393" s="184" t="s">
        <v>179</v>
      </c>
      <c r="L393" s="39"/>
      <c r="M393" s="189" t="s">
        <v>1</v>
      </c>
      <c r="N393" s="190" t="s">
        <v>41</v>
      </c>
      <c r="O393" s="71"/>
      <c r="P393" s="191">
        <f>O393*H393</f>
        <v>0</v>
      </c>
      <c r="Q393" s="191">
        <v>0</v>
      </c>
      <c r="R393" s="191">
        <f>Q393*H393</f>
        <v>0</v>
      </c>
      <c r="S393" s="191">
        <v>0</v>
      </c>
      <c r="T393" s="192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3" t="s">
        <v>180</v>
      </c>
      <c r="AT393" s="193" t="s">
        <v>176</v>
      </c>
      <c r="AU393" s="193" t="s">
        <v>109</v>
      </c>
      <c r="AY393" s="17" t="s">
        <v>173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7" t="s">
        <v>81</v>
      </c>
      <c r="BK393" s="194">
        <f>ROUND(I393*H393,2)</f>
        <v>0</v>
      </c>
      <c r="BL393" s="17" t="s">
        <v>180</v>
      </c>
      <c r="BM393" s="193" t="s">
        <v>718</v>
      </c>
    </row>
    <row r="394" spans="1:65" s="13" customFormat="1" ht="11.25">
      <c r="B394" s="195"/>
      <c r="C394" s="196"/>
      <c r="D394" s="197" t="s">
        <v>182</v>
      </c>
      <c r="E394" s="198" t="s">
        <v>1</v>
      </c>
      <c r="F394" s="199" t="s">
        <v>652</v>
      </c>
      <c r="G394" s="196"/>
      <c r="H394" s="200">
        <v>2220</v>
      </c>
      <c r="I394" s="201"/>
      <c r="J394" s="196"/>
      <c r="K394" s="196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182</v>
      </c>
      <c r="AU394" s="206" t="s">
        <v>109</v>
      </c>
      <c r="AV394" s="13" t="s">
        <v>87</v>
      </c>
      <c r="AW394" s="13" t="s">
        <v>32</v>
      </c>
      <c r="AX394" s="13" t="s">
        <v>81</v>
      </c>
      <c r="AY394" s="206" t="s">
        <v>173</v>
      </c>
    </row>
    <row r="395" spans="1:65" s="2" customFormat="1" ht="16.5" customHeight="1">
      <c r="A395" s="34"/>
      <c r="B395" s="35"/>
      <c r="C395" s="182" t="s">
        <v>719</v>
      </c>
      <c r="D395" s="182" t="s">
        <v>176</v>
      </c>
      <c r="E395" s="183" t="s">
        <v>654</v>
      </c>
      <c r="F395" s="184" t="s">
        <v>655</v>
      </c>
      <c r="G395" s="185" t="s">
        <v>97</v>
      </c>
      <c r="H395" s="186">
        <v>7860</v>
      </c>
      <c r="I395" s="187"/>
      <c r="J395" s="188">
        <f>ROUND(I395*H395,2)</f>
        <v>0</v>
      </c>
      <c r="K395" s="184" t="s">
        <v>179</v>
      </c>
      <c r="L395" s="39"/>
      <c r="M395" s="189" t="s">
        <v>1</v>
      </c>
      <c r="N395" s="190" t="s">
        <v>41</v>
      </c>
      <c r="O395" s="71"/>
      <c r="P395" s="191">
        <f>O395*H395</f>
        <v>0</v>
      </c>
      <c r="Q395" s="191">
        <v>0</v>
      </c>
      <c r="R395" s="191">
        <f>Q395*H395</f>
        <v>0</v>
      </c>
      <c r="S395" s="191">
        <v>0</v>
      </c>
      <c r="T395" s="192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3" t="s">
        <v>180</v>
      </c>
      <c r="AT395" s="193" t="s">
        <v>176</v>
      </c>
      <c r="AU395" s="193" t="s">
        <v>109</v>
      </c>
      <c r="AY395" s="17" t="s">
        <v>173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7" t="s">
        <v>81</v>
      </c>
      <c r="BK395" s="194">
        <f>ROUND(I395*H395,2)</f>
        <v>0</v>
      </c>
      <c r="BL395" s="17" t="s">
        <v>180</v>
      </c>
      <c r="BM395" s="193" t="s">
        <v>720</v>
      </c>
    </row>
    <row r="396" spans="1:65" s="13" customFormat="1" ht="11.25">
      <c r="B396" s="195"/>
      <c r="C396" s="196"/>
      <c r="D396" s="197" t="s">
        <v>182</v>
      </c>
      <c r="E396" s="198" t="s">
        <v>1</v>
      </c>
      <c r="F396" s="199" t="s">
        <v>657</v>
      </c>
      <c r="G396" s="196"/>
      <c r="H396" s="200">
        <v>7860</v>
      </c>
      <c r="I396" s="201"/>
      <c r="J396" s="196"/>
      <c r="K396" s="196"/>
      <c r="L396" s="202"/>
      <c r="M396" s="203"/>
      <c r="N396" s="204"/>
      <c r="O396" s="204"/>
      <c r="P396" s="204"/>
      <c r="Q396" s="204"/>
      <c r="R396" s="204"/>
      <c r="S396" s="204"/>
      <c r="T396" s="205"/>
      <c r="AT396" s="206" t="s">
        <v>182</v>
      </c>
      <c r="AU396" s="206" t="s">
        <v>109</v>
      </c>
      <c r="AV396" s="13" t="s">
        <v>87</v>
      </c>
      <c r="AW396" s="13" t="s">
        <v>32</v>
      </c>
      <c r="AX396" s="13" t="s">
        <v>81</v>
      </c>
      <c r="AY396" s="206" t="s">
        <v>173</v>
      </c>
    </row>
    <row r="397" spans="1:65" s="2" customFormat="1" ht="16.5" customHeight="1">
      <c r="A397" s="34"/>
      <c r="B397" s="35"/>
      <c r="C397" s="182" t="s">
        <v>721</v>
      </c>
      <c r="D397" s="182" t="s">
        <v>176</v>
      </c>
      <c r="E397" s="183" t="s">
        <v>245</v>
      </c>
      <c r="F397" s="184" t="s">
        <v>246</v>
      </c>
      <c r="G397" s="185" t="s">
        <v>208</v>
      </c>
      <c r="H397" s="186">
        <v>30.24</v>
      </c>
      <c r="I397" s="187"/>
      <c r="J397" s="188">
        <f>ROUND(I397*H397,2)</f>
        <v>0</v>
      </c>
      <c r="K397" s="184" t="s">
        <v>179</v>
      </c>
      <c r="L397" s="39"/>
      <c r="M397" s="189" t="s">
        <v>1</v>
      </c>
      <c r="N397" s="190" t="s">
        <v>41</v>
      </c>
      <c r="O397" s="71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3" t="s">
        <v>180</v>
      </c>
      <c r="AT397" s="193" t="s">
        <v>176</v>
      </c>
      <c r="AU397" s="193" t="s">
        <v>109</v>
      </c>
      <c r="AY397" s="17" t="s">
        <v>173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7" t="s">
        <v>81</v>
      </c>
      <c r="BK397" s="194">
        <f>ROUND(I397*H397,2)</f>
        <v>0</v>
      </c>
      <c r="BL397" s="17" t="s">
        <v>180</v>
      </c>
      <c r="BM397" s="193" t="s">
        <v>722</v>
      </c>
    </row>
    <row r="398" spans="1:65" s="13" customFormat="1" ht="11.25">
      <c r="B398" s="195"/>
      <c r="C398" s="196"/>
      <c r="D398" s="197" t="s">
        <v>182</v>
      </c>
      <c r="E398" s="198" t="s">
        <v>1</v>
      </c>
      <c r="F398" s="199" t="s">
        <v>660</v>
      </c>
      <c r="G398" s="196"/>
      <c r="H398" s="200">
        <v>302.39999999999998</v>
      </c>
      <c r="I398" s="201"/>
      <c r="J398" s="196"/>
      <c r="K398" s="196"/>
      <c r="L398" s="202"/>
      <c r="M398" s="203"/>
      <c r="N398" s="204"/>
      <c r="O398" s="204"/>
      <c r="P398" s="204"/>
      <c r="Q398" s="204"/>
      <c r="R398" s="204"/>
      <c r="S398" s="204"/>
      <c r="T398" s="205"/>
      <c r="AT398" s="206" t="s">
        <v>182</v>
      </c>
      <c r="AU398" s="206" t="s">
        <v>109</v>
      </c>
      <c r="AV398" s="13" t="s">
        <v>87</v>
      </c>
      <c r="AW398" s="13" t="s">
        <v>32</v>
      </c>
      <c r="AX398" s="13" t="s">
        <v>76</v>
      </c>
      <c r="AY398" s="206" t="s">
        <v>173</v>
      </c>
    </row>
    <row r="399" spans="1:65" s="13" customFormat="1" ht="11.25">
      <c r="B399" s="195"/>
      <c r="C399" s="196"/>
      <c r="D399" s="197" t="s">
        <v>182</v>
      </c>
      <c r="E399" s="198" t="s">
        <v>1</v>
      </c>
      <c r="F399" s="199" t="s">
        <v>661</v>
      </c>
      <c r="G399" s="196"/>
      <c r="H399" s="200">
        <v>30.24</v>
      </c>
      <c r="I399" s="201"/>
      <c r="J399" s="196"/>
      <c r="K399" s="196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182</v>
      </c>
      <c r="AU399" s="206" t="s">
        <v>109</v>
      </c>
      <c r="AV399" s="13" t="s">
        <v>87</v>
      </c>
      <c r="AW399" s="13" t="s">
        <v>32</v>
      </c>
      <c r="AX399" s="13" t="s">
        <v>81</v>
      </c>
      <c r="AY399" s="206" t="s">
        <v>173</v>
      </c>
    </row>
    <row r="400" spans="1:65" s="2" customFormat="1" ht="16.5" customHeight="1">
      <c r="A400" s="34"/>
      <c r="B400" s="35"/>
      <c r="C400" s="182" t="s">
        <v>723</v>
      </c>
      <c r="D400" s="182" t="s">
        <v>176</v>
      </c>
      <c r="E400" s="183" t="s">
        <v>663</v>
      </c>
      <c r="F400" s="184" t="s">
        <v>664</v>
      </c>
      <c r="G400" s="185" t="s">
        <v>186</v>
      </c>
      <c r="H400" s="186">
        <v>102</v>
      </c>
      <c r="I400" s="187"/>
      <c r="J400" s="188">
        <f>ROUND(I400*H400,2)</f>
        <v>0</v>
      </c>
      <c r="K400" s="184" t="s">
        <v>209</v>
      </c>
      <c r="L400" s="39"/>
      <c r="M400" s="189" t="s">
        <v>1</v>
      </c>
      <c r="N400" s="190" t="s">
        <v>41</v>
      </c>
      <c r="O400" s="71"/>
      <c r="P400" s="191">
        <f>O400*H400</f>
        <v>0</v>
      </c>
      <c r="Q400" s="191">
        <v>0</v>
      </c>
      <c r="R400" s="191">
        <f>Q400*H400</f>
        <v>0</v>
      </c>
      <c r="S400" s="191">
        <v>0</v>
      </c>
      <c r="T400" s="192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3" t="s">
        <v>180</v>
      </c>
      <c r="AT400" s="193" t="s">
        <v>176</v>
      </c>
      <c r="AU400" s="193" t="s">
        <v>109</v>
      </c>
      <c r="AY400" s="17" t="s">
        <v>173</v>
      </c>
      <c r="BE400" s="194">
        <f>IF(N400="základní",J400,0)</f>
        <v>0</v>
      </c>
      <c r="BF400" s="194">
        <f>IF(N400="snížená",J400,0)</f>
        <v>0</v>
      </c>
      <c r="BG400" s="194">
        <f>IF(N400="zákl. přenesená",J400,0)</f>
        <v>0</v>
      </c>
      <c r="BH400" s="194">
        <f>IF(N400="sníž. přenesená",J400,0)</f>
        <v>0</v>
      </c>
      <c r="BI400" s="194">
        <f>IF(N400="nulová",J400,0)</f>
        <v>0</v>
      </c>
      <c r="BJ400" s="17" t="s">
        <v>81</v>
      </c>
      <c r="BK400" s="194">
        <f>ROUND(I400*H400,2)</f>
        <v>0</v>
      </c>
      <c r="BL400" s="17" t="s">
        <v>180</v>
      </c>
      <c r="BM400" s="193" t="s">
        <v>724</v>
      </c>
    </row>
    <row r="401" spans="1:65" s="13" customFormat="1" ht="11.25">
      <c r="B401" s="195"/>
      <c r="C401" s="196"/>
      <c r="D401" s="197" t="s">
        <v>182</v>
      </c>
      <c r="E401" s="198" t="s">
        <v>1</v>
      </c>
      <c r="F401" s="199" t="s">
        <v>666</v>
      </c>
      <c r="G401" s="196"/>
      <c r="H401" s="200">
        <v>102</v>
      </c>
      <c r="I401" s="201"/>
      <c r="J401" s="196"/>
      <c r="K401" s="196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182</v>
      </c>
      <c r="AU401" s="206" t="s">
        <v>109</v>
      </c>
      <c r="AV401" s="13" t="s">
        <v>87</v>
      </c>
      <c r="AW401" s="13" t="s">
        <v>32</v>
      </c>
      <c r="AX401" s="13" t="s">
        <v>81</v>
      </c>
      <c r="AY401" s="206" t="s">
        <v>173</v>
      </c>
    </row>
    <row r="402" spans="1:65" s="2" customFormat="1" ht="16.5" customHeight="1">
      <c r="A402" s="34"/>
      <c r="B402" s="35"/>
      <c r="C402" s="182" t="s">
        <v>725</v>
      </c>
      <c r="D402" s="182" t="s">
        <v>176</v>
      </c>
      <c r="E402" s="183" t="s">
        <v>726</v>
      </c>
      <c r="F402" s="184" t="s">
        <v>727</v>
      </c>
      <c r="G402" s="185" t="s">
        <v>186</v>
      </c>
      <c r="H402" s="186">
        <v>51</v>
      </c>
      <c r="I402" s="187"/>
      <c r="J402" s="188">
        <f>ROUND(I402*H402,2)</f>
        <v>0</v>
      </c>
      <c r="K402" s="184" t="s">
        <v>179</v>
      </c>
      <c r="L402" s="39"/>
      <c r="M402" s="189" t="s">
        <v>1</v>
      </c>
      <c r="N402" s="190" t="s">
        <v>41</v>
      </c>
      <c r="O402" s="71"/>
      <c r="P402" s="191">
        <f>O402*H402</f>
        <v>0</v>
      </c>
      <c r="Q402" s="191">
        <v>0</v>
      </c>
      <c r="R402" s="191">
        <f>Q402*H402</f>
        <v>0</v>
      </c>
      <c r="S402" s="191">
        <v>0</v>
      </c>
      <c r="T402" s="192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3" t="s">
        <v>180</v>
      </c>
      <c r="AT402" s="193" t="s">
        <v>176</v>
      </c>
      <c r="AU402" s="193" t="s">
        <v>109</v>
      </c>
      <c r="AY402" s="17" t="s">
        <v>173</v>
      </c>
      <c r="BE402" s="194">
        <f>IF(N402="základní",J402,0)</f>
        <v>0</v>
      </c>
      <c r="BF402" s="194">
        <f>IF(N402="snížená",J402,0)</f>
        <v>0</v>
      </c>
      <c r="BG402" s="194">
        <f>IF(N402="zákl. přenesená",J402,0)</f>
        <v>0</v>
      </c>
      <c r="BH402" s="194">
        <f>IF(N402="sníž. přenesená",J402,0)</f>
        <v>0</v>
      </c>
      <c r="BI402" s="194">
        <f>IF(N402="nulová",J402,0)</f>
        <v>0</v>
      </c>
      <c r="BJ402" s="17" t="s">
        <v>81</v>
      </c>
      <c r="BK402" s="194">
        <f>ROUND(I402*H402,2)</f>
        <v>0</v>
      </c>
      <c r="BL402" s="17" t="s">
        <v>180</v>
      </c>
      <c r="BM402" s="193" t="s">
        <v>728</v>
      </c>
    </row>
    <row r="403" spans="1:65" s="13" customFormat="1" ht="11.25">
      <c r="B403" s="195"/>
      <c r="C403" s="196"/>
      <c r="D403" s="197" t="s">
        <v>182</v>
      </c>
      <c r="E403" s="198" t="s">
        <v>1</v>
      </c>
      <c r="F403" s="199" t="s">
        <v>122</v>
      </c>
      <c r="G403" s="196"/>
      <c r="H403" s="200">
        <v>51</v>
      </c>
      <c r="I403" s="201"/>
      <c r="J403" s="196"/>
      <c r="K403" s="196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182</v>
      </c>
      <c r="AU403" s="206" t="s">
        <v>109</v>
      </c>
      <c r="AV403" s="13" t="s">
        <v>87</v>
      </c>
      <c r="AW403" s="13" t="s">
        <v>32</v>
      </c>
      <c r="AX403" s="13" t="s">
        <v>81</v>
      </c>
      <c r="AY403" s="206" t="s">
        <v>173</v>
      </c>
    </row>
    <row r="404" spans="1:65" s="2" customFormat="1" ht="16.5" customHeight="1">
      <c r="A404" s="34"/>
      <c r="B404" s="35"/>
      <c r="C404" s="182" t="s">
        <v>729</v>
      </c>
      <c r="D404" s="182" t="s">
        <v>176</v>
      </c>
      <c r="E404" s="183" t="s">
        <v>730</v>
      </c>
      <c r="F404" s="184" t="s">
        <v>731</v>
      </c>
      <c r="G404" s="185" t="s">
        <v>186</v>
      </c>
      <c r="H404" s="186">
        <v>51</v>
      </c>
      <c r="I404" s="187"/>
      <c r="J404" s="188">
        <f>ROUND(I404*H404,2)</f>
        <v>0</v>
      </c>
      <c r="K404" s="184" t="s">
        <v>179</v>
      </c>
      <c r="L404" s="39"/>
      <c r="M404" s="189" t="s">
        <v>1</v>
      </c>
      <c r="N404" s="190" t="s">
        <v>41</v>
      </c>
      <c r="O404" s="71"/>
      <c r="P404" s="191">
        <f>O404*H404</f>
        <v>0</v>
      </c>
      <c r="Q404" s="191">
        <v>0</v>
      </c>
      <c r="R404" s="191">
        <f>Q404*H404</f>
        <v>0</v>
      </c>
      <c r="S404" s="191">
        <v>0</v>
      </c>
      <c r="T404" s="192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3" t="s">
        <v>180</v>
      </c>
      <c r="AT404" s="193" t="s">
        <v>176</v>
      </c>
      <c r="AU404" s="193" t="s">
        <v>109</v>
      </c>
      <c r="AY404" s="17" t="s">
        <v>173</v>
      </c>
      <c r="BE404" s="194">
        <f>IF(N404="základní",J404,0)</f>
        <v>0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7" t="s">
        <v>81</v>
      </c>
      <c r="BK404" s="194">
        <f>ROUND(I404*H404,2)</f>
        <v>0</v>
      </c>
      <c r="BL404" s="17" t="s">
        <v>180</v>
      </c>
      <c r="BM404" s="193" t="s">
        <v>732</v>
      </c>
    </row>
    <row r="405" spans="1:65" s="13" customFormat="1" ht="11.25">
      <c r="B405" s="195"/>
      <c r="C405" s="196"/>
      <c r="D405" s="197" t="s">
        <v>182</v>
      </c>
      <c r="E405" s="198" t="s">
        <v>1</v>
      </c>
      <c r="F405" s="199" t="s">
        <v>122</v>
      </c>
      <c r="G405" s="196"/>
      <c r="H405" s="200">
        <v>51</v>
      </c>
      <c r="I405" s="201"/>
      <c r="J405" s="196"/>
      <c r="K405" s="196"/>
      <c r="L405" s="202"/>
      <c r="M405" s="203"/>
      <c r="N405" s="204"/>
      <c r="O405" s="204"/>
      <c r="P405" s="204"/>
      <c r="Q405" s="204"/>
      <c r="R405" s="204"/>
      <c r="S405" s="204"/>
      <c r="T405" s="205"/>
      <c r="AT405" s="206" t="s">
        <v>182</v>
      </c>
      <c r="AU405" s="206" t="s">
        <v>109</v>
      </c>
      <c r="AV405" s="13" t="s">
        <v>87</v>
      </c>
      <c r="AW405" s="13" t="s">
        <v>32</v>
      </c>
      <c r="AX405" s="13" t="s">
        <v>81</v>
      </c>
      <c r="AY405" s="206" t="s">
        <v>173</v>
      </c>
    </row>
    <row r="406" spans="1:65" s="12" customFormat="1" ht="22.9" customHeight="1">
      <c r="B406" s="166"/>
      <c r="C406" s="167"/>
      <c r="D406" s="168" t="s">
        <v>75</v>
      </c>
      <c r="E406" s="180" t="s">
        <v>733</v>
      </c>
      <c r="F406" s="180" t="s">
        <v>734</v>
      </c>
      <c r="G406" s="167"/>
      <c r="H406" s="167"/>
      <c r="I406" s="170"/>
      <c r="J406" s="181">
        <f>BK406</f>
        <v>0</v>
      </c>
      <c r="K406" s="167"/>
      <c r="L406" s="172"/>
      <c r="M406" s="173"/>
      <c r="N406" s="174"/>
      <c r="O406" s="174"/>
      <c r="P406" s="175">
        <f>P407</f>
        <v>0</v>
      </c>
      <c r="Q406" s="174"/>
      <c r="R406" s="175">
        <f>R407</f>
        <v>0</v>
      </c>
      <c r="S406" s="174"/>
      <c r="T406" s="176">
        <f>T407</f>
        <v>0</v>
      </c>
      <c r="AR406" s="177" t="s">
        <v>199</v>
      </c>
      <c r="AT406" s="178" t="s">
        <v>75</v>
      </c>
      <c r="AU406" s="178" t="s">
        <v>81</v>
      </c>
      <c r="AY406" s="177" t="s">
        <v>173</v>
      </c>
      <c r="BK406" s="179">
        <f>BK407</f>
        <v>0</v>
      </c>
    </row>
    <row r="407" spans="1:65" s="2" customFormat="1" ht="16.5" customHeight="1">
      <c r="A407" s="34"/>
      <c r="B407" s="35"/>
      <c r="C407" s="182" t="s">
        <v>735</v>
      </c>
      <c r="D407" s="182" t="s">
        <v>176</v>
      </c>
      <c r="E407" s="183" t="s">
        <v>736</v>
      </c>
      <c r="F407" s="184" t="s">
        <v>737</v>
      </c>
      <c r="G407" s="185" t="s">
        <v>738</v>
      </c>
      <c r="H407" s="186">
        <v>1</v>
      </c>
      <c r="I407" s="187"/>
      <c r="J407" s="188">
        <f>ROUND(I407*H407,2)</f>
        <v>0</v>
      </c>
      <c r="K407" s="184" t="s">
        <v>209</v>
      </c>
      <c r="L407" s="39"/>
      <c r="M407" s="241" t="s">
        <v>1</v>
      </c>
      <c r="N407" s="242" t="s">
        <v>41</v>
      </c>
      <c r="O407" s="243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3" t="s">
        <v>739</v>
      </c>
      <c r="AT407" s="193" t="s">
        <v>176</v>
      </c>
      <c r="AU407" s="193" t="s">
        <v>87</v>
      </c>
      <c r="AY407" s="17" t="s">
        <v>173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7" t="s">
        <v>81</v>
      </c>
      <c r="BK407" s="194">
        <f>ROUND(I407*H407,2)</f>
        <v>0</v>
      </c>
      <c r="BL407" s="17" t="s">
        <v>739</v>
      </c>
      <c r="BM407" s="193" t="s">
        <v>740</v>
      </c>
    </row>
    <row r="408" spans="1:65" s="2" customFormat="1" ht="6.95" customHeight="1">
      <c r="A408" s="34"/>
      <c r="B408" s="54"/>
      <c r="C408" s="55"/>
      <c r="D408" s="55"/>
      <c r="E408" s="55"/>
      <c r="F408" s="55"/>
      <c r="G408" s="55"/>
      <c r="H408" s="55"/>
      <c r="I408" s="55"/>
      <c r="J408" s="55"/>
      <c r="K408" s="55"/>
      <c r="L408" s="39"/>
      <c r="M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</row>
  </sheetData>
  <sheetProtection algorithmName="SHA-512" hashValue="I9wlyxtUS7/8trRfAjIHvCcmwFWPfH3uEBG9A89K7iIcweFoFflj6QD37vRkrBnyUQ4+yqjPUSuJ/0jREeAytQ==" saltValue="IkhgCGba09IKrKAWIVDamqR6e8NjbYLPJ0CK6ux0Se3fHjaVOVJMVUvtGem9I4/j+ZNwEIudVkrayBZC6bYt1Q==" spinCount="100000" sheet="1" objects="1" scenarios="1" formatColumns="0" formatRows="0" autoFilter="0"/>
  <autoFilter ref="C129:K407"/>
  <mergeCells count="6">
    <mergeCell ref="L2:V2"/>
    <mergeCell ref="E7:H7"/>
    <mergeCell ref="E16:H16"/>
    <mergeCell ref="E25:H25"/>
    <mergeCell ref="E85:H85"/>
    <mergeCell ref="E122:H1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0"/>
    </row>
    <row r="4" spans="1:8" s="1" customFormat="1" ht="24.95" customHeight="1">
      <c r="B4" s="20"/>
      <c r="C4" s="106" t="s">
        <v>741</v>
      </c>
      <c r="H4" s="20"/>
    </row>
    <row r="5" spans="1:8" s="1" customFormat="1" ht="12" customHeight="1">
      <c r="B5" s="20"/>
      <c r="C5" s="246" t="s">
        <v>13</v>
      </c>
      <c r="D5" s="305" t="s">
        <v>14</v>
      </c>
      <c r="E5" s="300"/>
      <c r="F5" s="300"/>
      <c r="H5" s="20"/>
    </row>
    <row r="6" spans="1:8" s="1" customFormat="1" ht="36.950000000000003" customHeight="1">
      <c r="B6" s="20"/>
      <c r="C6" s="247" t="s">
        <v>16</v>
      </c>
      <c r="D6" s="307" t="s">
        <v>17</v>
      </c>
      <c r="E6" s="300"/>
      <c r="F6" s="300"/>
      <c r="H6" s="20"/>
    </row>
    <row r="7" spans="1:8" s="1" customFormat="1" ht="16.5" customHeight="1">
      <c r="B7" s="20"/>
      <c r="C7" s="108" t="s">
        <v>22</v>
      </c>
      <c r="D7" s="110" t="str">
        <f>'Rekapitulace stavby'!AN8</f>
        <v>25. 1. 2021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5"/>
      <c r="B9" s="248"/>
      <c r="C9" s="249" t="s">
        <v>57</v>
      </c>
      <c r="D9" s="250" t="s">
        <v>58</v>
      </c>
      <c r="E9" s="250" t="s">
        <v>159</v>
      </c>
      <c r="F9" s="251" t="s">
        <v>742</v>
      </c>
      <c r="G9" s="155"/>
      <c r="H9" s="248"/>
    </row>
    <row r="10" spans="1:8" s="2" customFormat="1" ht="26.45" customHeight="1">
      <c r="A10" s="34"/>
      <c r="B10" s="39"/>
      <c r="C10" s="252" t="s">
        <v>14</v>
      </c>
      <c r="D10" s="252" t="s">
        <v>17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53" t="s">
        <v>88</v>
      </c>
      <c r="D11" s="254" t="s">
        <v>89</v>
      </c>
      <c r="E11" s="255" t="s">
        <v>85</v>
      </c>
      <c r="F11" s="256">
        <v>10.5</v>
      </c>
      <c r="G11" s="34"/>
      <c r="H11" s="39"/>
    </row>
    <row r="12" spans="1:8" s="2" customFormat="1" ht="16.899999999999999" customHeight="1">
      <c r="A12" s="34"/>
      <c r="B12" s="39"/>
      <c r="C12" s="257" t="s">
        <v>88</v>
      </c>
      <c r="D12" s="257" t="s">
        <v>243</v>
      </c>
      <c r="E12" s="17" t="s">
        <v>1</v>
      </c>
      <c r="F12" s="258">
        <v>10.5</v>
      </c>
      <c r="G12" s="34"/>
      <c r="H12" s="39"/>
    </row>
    <row r="13" spans="1:8" s="2" customFormat="1" ht="16.899999999999999" customHeight="1">
      <c r="A13" s="34"/>
      <c r="B13" s="39"/>
      <c r="C13" s="259" t="s">
        <v>743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57" t="s">
        <v>240</v>
      </c>
      <c r="D14" s="257" t="s">
        <v>241</v>
      </c>
      <c r="E14" s="17" t="s">
        <v>85</v>
      </c>
      <c r="F14" s="258">
        <v>10.5</v>
      </c>
      <c r="G14" s="34"/>
      <c r="H14" s="39"/>
    </row>
    <row r="15" spans="1:8" s="2" customFormat="1" ht="16.899999999999999" customHeight="1">
      <c r="A15" s="34"/>
      <c r="B15" s="39"/>
      <c r="C15" s="257" t="s">
        <v>245</v>
      </c>
      <c r="D15" s="257" t="s">
        <v>246</v>
      </c>
      <c r="E15" s="17" t="s">
        <v>208</v>
      </c>
      <c r="F15" s="258">
        <v>5.7750000000000004</v>
      </c>
      <c r="G15" s="34"/>
      <c r="H15" s="39"/>
    </row>
    <row r="16" spans="1:8" s="2" customFormat="1" ht="16.899999999999999" customHeight="1">
      <c r="A16" s="34"/>
      <c r="B16" s="39"/>
      <c r="C16" s="253" t="s">
        <v>92</v>
      </c>
      <c r="D16" s="254" t="s">
        <v>93</v>
      </c>
      <c r="E16" s="255" t="s">
        <v>85</v>
      </c>
      <c r="F16" s="256">
        <v>128</v>
      </c>
      <c r="G16" s="34"/>
      <c r="H16" s="39"/>
    </row>
    <row r="17" spans="1:8" s="2" customFormat="1" ht="16.899999999999999" customHeight="1">
      <c r="A17" s="34"/>
      <c r="B17" s="39"/>
      <c r="C17" s="257" t="s">
        <v>92</v>
      </c>
      <c r="D17" s="257" t="s">
        <v>256</v>
      </c>
      <c r="E17" s="17" t="s">
        <v>1</v>
      </c>
      <c r="F17" s="258">
        <v>128</v>
      </c>
      <c r="G17" s="34"/>
      <c r="H17" s="39"/>
    </row>
    <row r="18" spans="1:8" s="2" customFormat="1" ht="16.899999999999999" customHeight="1">
      <c r="A18" s="34"/>
      <c r="B18" s="39"/>
      <c r="C18" s="259" t="s">
        <v>743</v>
      </c>
      <c r="D18" s="34"/>
      <c r="E18" s="34"/>
      <c r="F18" s="34"/>
      <c r="G18" s="34"/>
      <c r="H18" s="39"/>
    </row>
    <row r="19" spans="1:8" s="2" customFormat="1" ht="16.899999999999999" customHeight="1">
      <c r="A19" s="34"/>
      <c r="B19" s="39"/>
      <c r="C19" s="257" t="s">
        <v>253</v>
      </c>
      <c r="D19" s="257" t="s">
        <v>254</v>
      </c>
      <c r="E19" s="17" t="s">
        <v>97</v>
      </c>
      <c r="F19" s="258">
        <v>128</v>
      </c>
      <c r="G19" s="34"/>
      <c r="H19" s="39"/>
    </row>
    <row r="20" spans="1:8" s="2" customFormat="1" ht="16.899999999999999" customHeight="1">
      <c r="A20" s="34"/>
      <c r="B20" s="39"/>
      <c r="C20" s="257" t="s">
        <v>245</v>
      </c>
      <c r="D20" s="257" t="s">
        <v>246</v>
      </c>
      <c r="E20" s="17" t="s">
        <v>208</v>
      </c>
      <c r="F20" s="258">
        <v>7.04</v>
      </c>
      <c r="G20" s="34"/>
      <c r="H20" s="39"/>
    </row>
    <row r="21" spans="1:8" s="2" customFormat="1" ht="16.899999999999999" customHeight="1">
      <c r="A21" s="34"/>
      <c r="B21" s="39"/>
      <c r="C21" s="253" t="s">
        <v>102</v>
      </c>
      <c r="D21" s="254" t="s">
        <v>103</v>
      </c>
      <c r="E21" s="255" t="s">
        <v>85</v>
      </c>
      <c r="F21" s="256">
        <v>302.39999999999998</v>
      </c>
      <c r="G21" s="34"/>
      <c r="H21" s="39"/>
    </row>
    <row r="22" spans="1:8" s="2" customFormat="1" ht="16.899999999999999" customHeight="1">
      <c r="A22" s="34"/>
      <c r="B22" s="39"/>
      <c r="C22" s="257" t="s">
        <v>102</v>
      </c>
      <c r="D22" s="257" t="s">
        <v>660</v>
      </c>
      <c r="E22" s="17" t="s">
        <v>1</v>
      </c>
      <c r="F22" s="258">
        <v>302.39999999999998</v>
      </c>
      <c r="G22" s="34"/>
      <c r="H22" s="39"/>
    </row>
    <row r="23" spans="1:8" s="2" customFormat="1" ht="16.899999999999999" customHeight="1">
      <c r="A23" s="34"/>
      <c r="B23" s="39"/>
      <c r="C23" s="259" t="s">
        <v>743</v>
      </c>
      <c r="D23" s="34"/>
      <c r="E23" s="34"/>
      <c r="F23" s="34"/>
      <c r="G23" s="34"/>
      <c r="H23" s="39"/>
    </row>
    <row r="24" spans="1:8" s="2" customFormat="1" ht="16.899999999999999" customHeight="1">
      <c r="A24" s="34"/>
      <c r="B24" s="39"/>
      <c r="C24" s="257" t="s">
        <v>245</v>
      </c>
      <c r="D24" s="257" t="s">
        <v>246</v>
      </c>
      <c r="E24" s="17" t="s">
        <v>208</v>
      </c>
      <c r="F24" s="258">
        <v>30.24</v>
      </c>
      <c r="G24" s="34"/>
      <c r="H24" s="39"/>
    </row>
    <row r="25" spans="1:8" s="2" customFormat="1" ht="16.899999999999999" customHeight="1">
      <c r="A25" s="34"/>
      <c r="B25" s="39"/>
      <c r="C25" s="257" t="s">
        <v>245</v>
      </c>
      <c r="D25" s="257" t="s">
        <v>246</v>
      </c>
      <c r="E25" s="17" t="s">
        <v>208</v>
      </c>
      <c r="F25" s="258">
        <v>30.24</v>
      </c>
      <c r="G25" s="34"/>
      <c r="H25" s="39"/>
    </row>
    <row r="26" spans="1:8" s="2" customFormat="1" ht="16.899999999999999" customHeight="1">
      <c r="A26" s="34"/>
      <c r="B26" s="39"/>
      <c r="C26" s="257" t="s">
        <v>245</v>
      </c>
      <c r="D26" s="257" t="s">
        <v>246</v>
      </c>
      <c r="E26" s="17" t="s">
        <v>208</v>
      </c>
      <c r="F26" s="258">
        <v>30.24</v>
      </c>
      <c r="G26" s="34"/>
      <c r="H26" s="39"/>
    </row>
    <row r="27" spans="1:8" s="2" customFormat="1" ht="16.899999999999999" customHeight="1">
      <c r="A27" s="34"/>
      <c r="B27" s="39"/>
      <c r="C27" s="253" t="s">
        <v>744</v>
      </c>
      <c r="D27" s="254" t="s">
        <v>745</v>
      </c>
      <c r="E27" s="255" t="s">
        <v>85</v>
      </c>
      <c r="F27" s="256">
        <v>30</v>
      </c>
      <c r="G27" s="34"/>
      <c r="H27" s="39"/>
    </row>
    <row r="28" spans="1:8" s="2" customFormat="1" ht="16.899999999999999" customHeight="1">
      <c r="A28" s="34"/>
      <c r="B28" s="39"/>
      <c r="C28" s="257" t="s">
        <v>1</v>
      </c>
      <c r="D28" s="257" t="s">
        <v>746</v>
      </c>
      <c r="E28" s="17" t="s">
        <v>1</v>
      </c>
      <c r="F28" s="258">
        <v>1472</v>
      </c>
      <c r="G28" s="34"/>
      <c r="H28" s="39"/>
    </row>
    <row r="29" spans="1:8" s="2" customFormat="1" ht="16.899999999999999" customHeight="1">
      <c r="A29" s="34"/>
      <c r="B29" s="39"/>
      <c r="C29" s="257" t="s">
        <v>1</v>
      </c>
      <c r="D29" s="257" t="s">
        <v>747</v>
      </c>
      <c r="E29" s="17" t="s">
        <v>1</v>
      </c>
      <c r="F29" s="258">
        <v>30</v>
      </c>
      <c r="G29" s="34"/>
      <c r="H29" s="39"/>
    </row>
    <row r="30" spans="1:8" s="2" customFormat="1" ht="16.899999999999999" customHeight="1">
      <c r="A30" s="34"/>
      <c r="B30" s="39"/>
      <c r="C30" s="259" t="s">
        <v>743</v>
      </c>
      <c r="D30" s="34"/>
      <c r="E30" s="34"/>
      <c r="F30" s="34"/>
      <c r="G30" s="34"/>
      <c r="H30" s="39"/>
    </row>
    <row r="31" spans="1:8" s="2" customFormat="1" ht="16.899999999999999" customHeight="1">
      <c r="A31" s="34"/>
      <c r="B31" s="39"/>
      <c r="C31" s="257" t="s">
        <v>240</v>
      </c>
      <c r="D31" s="257" t="s">
        <v>241</v>
      </c>
      <c r="E31" s="17" t="s">
        <v>85</v>
      </c>
      <c r="F31" s="258">
        <v>10.5</v>
      </c>
      <c r="G31" s="34"/>
      <c r="H31" s="39"/>
    </row>
    <row r="32" spans="1:8" s="2" customFormat="1" ht="16.899999999999999" customHeight="1">
      <c r="A32" s="34"/>
      <c r="B32" s="39"/>
      <c r="C32" s="253" t="s">
        <v>105</v>
      </c>
      <c r="D32" s="254" t="s">
        <v>106</v>
      </c>
      <c r="E32" s="255" t="s">
        <v>107</v>
      </c>
      <c r="F32" s="256">
        <v>97</v>
      </c>
      <c r="G32" s="34"/>
      <c r="H32" s="39"/>
    </row>
    <row r="33" spans="1:8" s="2" customFormat="1" ht="16.899999999999999" customHeight="1">
      <c r="A33" s="34"/>
      <c r="B33" s="39"/>
      <c r="C33" s="257" t="s">
        <v>1</v>
      </c>
      <c r="D33" s="257" t="s">
        <v>108</v>
      </c>
      <c r="E33" s="17" t="s">
        <v>1</v>
      </c>
      <c r="F33" s="258">
        <v>97</v>
      </c>
      <c r="G33" s="34"/>
      <c r="H33" s="39"/>
    </row>
    <row r="34" spans="1:8" s="2" customFormat="1" ht="16.899999999999999" customHeight="1">
      <c r="A34" s="34"/>
      <c r="B34" s="39"/>
      <c r="C34" s="259" t="s">
        <v>743</v>
      </c>
      <c r="D34" s="34"/>
      <c r="E34" s="34"/>
      <c r="F34" s="34"/>
      <c r="G34" s="34"/>
      <c r="H34" s="39"/>
    </row>
    <row r="35" spans="1:8" s="2" customFormat="1" ht="16.899999999999999" customHeight="1">
      <c r="A35" s="34"/>
      <c r="B35" s="39"/>
      <c r="C35" s="257" t="s">
        <v>292</v>
      </c>
      <c r="D35" s="257" t="s">
        <v>293</v>
      </c>
      <c r="E35" s="17" t="s">
        <v>186</v>
      </c>
      <c r="F35" s="258">
        <v>97</v>
      </c>
      <c r="G35" s="34"/>
      <c r="H35" s="39"/>
    </row>
    <row r="36" spans="1:8" s="2" customFormat="1" ht="16.899999999999999" customHeight="1">
      <c r="A36" s="34"/>
      <c r="B36" s="39"/>
      <c r="C36" s="257" t="s">
        <v>304</v>
      </c>
      <c r="D36" s="257" t="s">
        <v>305</v>
      </c>
      <c r="E36" s="17" t="s">
        <v>186</v>
      </c>
      <c r="F36" s="258">
        <v>97</v>
      </c>
      <c r="G36" s="34"/>
      <c r="H36" s="39"/>
    </row>
    <row r="37" spans="1:8" s="2" customFormat="1" ht="16.899999999999999" customHeight="1">
      <c r="A37" s="34"/>
      <c r="B37" s="39"/>
      <c r="C37" s="253" t="s">
        <v>110</v>
      </c>
      <c r="D37" s="254" t="s">
        <v>111</v>
      </c>
      <c r="E37" s="255" t="s">
        <v>107</v>
      </c>
      <c r="F37" s="256">
        <v>19</v>
      </c>
      <c r="G37" s="34"/>
      <c r="H37" s="39"/>
    </row>
    <row r="38" spans="1:8" s="2" customFormat="1" ht="16.899999999999999" customHeight="1">
      <c r="A38" s="34"/>
      <c r="B38" s="39"/>
      <c r="C38" s="257" t="s">
        <v>1</v>
      </c>
      <c r="D38" s="257" t="s">
        <v>748</v>
      </c>
      <c r="E38" s="17" t="s">
        <v>1</v>
      </c>
      <c r="F38" s="258">
        <v>19</v>
      </c>
      <c r="G38" s="34"/>
      <c r="H38" s="39"/>
    </row>
    <row r="39" spans="1:8" s="2" customFormat="1" ht="16.899999999999999" customHeight="1">
      <c r="A39" s="34"/>
      <c r="B39" s="39"/>
      <c r="C39" s="259" t="s">
        <v>743</v>
      </c>
      <c r="D39" s="34"/>
      <c r="E39" s="34"/>
      <c r="F39" s="34"/>
      <c r="G39" s="34"/>
      <c r="H39" s="39"/>
    </row>
    <row r="40" spans="1:8" s="2" customFormat="1" ht="16.899999999999999" customHeight="1">
      <c r="A40" s="34"/>
      <c r="B40" s="39"/>
      <c r="C40" s="257" t="s">
        <v>613</v>
      </c>
      <c r="D40" s="257" t="s">
        <v>614</v>
      </c>
      <c r="E40" s="17" t="s">
        <v>97</v>
      </c>
      <c r="F40" s="258">
        <v>140</v>
      </c>
      <c r="G40" s="34"/>
      <c r="H40" s="39"/>
    </row>
    <row r="41" spans="1:8" s="2" customFormat="1" ht="16.899999999999999" customHeight="1">
      <c r="A41" s="34"/>
      <c r="B41" s="39"/>
      <c r="C41" s="257" t="s">
        <v>613</v>
      </c>
      <c r="D41" s="257" t="s">
        <v>614</v>
      </c>
      <c r="E41" s="17" t="s">
        <v>97</v>
      </c>
      <c r="F41" s="258">
        <v>140</v>
      </c>
      <c r="G41" s="34"/>
      <c r="H41" s="39"/>
    </row>
    <row r="42" spans="1:8" s="2" customFormat="1" ht="16.899999999999999" customHeight="1">
      <c r="A42" s="34"/>
      <c r="B42" s="39"/>
      <c r="C42" s="257" t="s">
        <v>613</v>
      </c>
      <c r="D42" s="257" t="s">
        <v>614</v>
      </c>
      <c r="E42" s="17" t="s">
        <v>97</v>
      </c>
      <c r="F42" s="258">
        <v>140</v>
      </c>
      <c r="G42" s="34"/>
      <c r="H42" s="39"/>
    </row>
    <row r="43" spans="1:8" s="2" customFormat="1" ht="16.899999999999999" customHeight="1">
      <c r="A43" s="34"/>
      <c r="B43" s="39"/>
      <c r="C43" s="257" t="s">
        <v>379</v>
      </c>
      <c r="D43" s="257" t="s">
        <v>380</v>
      </c>
      <c r="E43" s="17" t="s">
        <v>85</v>
      </c>
      <c r="F43" s="258">
        <v>47.552</v>
      </c>
      <c r="G43" s="34"/>
      <c r="H43" s="39"/>
    </row>
    <row r="44" spans="1:8" s="2" customFormat="1" ht="16.899999999999999" customHeight="1">
      <c r="A44" s="34"/>
      <c r="B44" s="39"/>
      <c r="C44" s="257" t="s">
        <v>379</v>
      </c>
      <c r="D44" s="257" t="s">
        <v>380</v>
      </c>
      <c r="E44" s="17" t="s">
        <v>85</v>
      </c>
      <c r="F44" s="258">
        <v>47.552</v>
      </c>
      <c r="G44" s="34"/>
      <c r="H44" s="39"/>
    </row>
    <row r="45" spans="1:8" s="2" customFormat="1" ht="16.899999999999999" customHeight="1">
      <c r="A45" s="34"/>
      <c r="B45" s="39"/>
      <c r="C45" s="257" t="s">
        <v>379</v>
      </c>
      <c r="D45" s="257" t="s">
        <v>380</v>
      </c>
      <c r="E45" s="17" t="s">
        <v>85</v>
      </c>
      <c r="F45" s="258">
        <v>71.328000000000003</v>
      </c>
      <c r="G45" s="34"/>
      <c r="H45" s="39"/>
    </row>
    <row r="46" spans="1:8" s="2" customFormat="1" ht="16.899999999999999" customHeight="1">
      <c r="A46" s="34"/>
      <c r="B46" s="39"/>
      <c r="C46" s="257" t="s">
        <v>379</v>
      </c>
      <c r="D46" s="257" t="s">
        <v>380</v>
      </c>
      <c r="E46" s="17" t="s">
        <v>85</v>
      </c>
      <c r="F46" s="258">
        <v>5.7590000000000003</v>
      </c>
      <c r="G46" s="34"/>
      <c r="H46" s="39"/>
    </row>
    <row r="47" spans="1:8" s="2" customFormat="1" ht="16.899999999999999" customHeight="1">
      <c r="A47" s="34"/>
      <c r="B47" s="39"/>
      <c r="C47" s="257" t="s">
        <v>317</v>
      </c>
      <c r="D47" s="257" t="s">
        <v>318</v>
      </c>
      <c r="E47" s="17" t="s">
        <v>319</v>
      </c>
      <c r="F47" s="258">
        <v>41.34</v>
      </c>
      <c r="G47" s="34"/>
      <c r="H47" s="39"/>
    </row>
    <row r="48" spans="1:8" s="2" customFormat="1" ht="16.899999999999999" customHeight="1">
      <c r="A48" s="34"/>
      <c r="B48" s="39"/>
      <c r="C48" s="253" t="s">
        <v>749</v>
      </c>
      <c r="D48" s="254" t="s">
        <v>750</v>
      </c>
      <c r="E48" s="255" t="s">
        <v>97</v>
      </c>
      <c r="F48" s="256">
        <v>1</v>
      </c>
      <c r="G48" s="34"/>
      <c r="H48" s="39"/>
    </row>
    <row r="49" spans="1:8" s="2" customFormat="1" ht="16.899999999999999" customHeight="1">
      <c r="A49" s="34"/>
      <c r="B49" s="39"/>
      <c r="C49" s="257" t="s">
        <v>1</v>
      </c>
      <c r="D49" s="257" t="s">
        <v>81</v>
      </c>
      <c r="E49" s="17" t="s">
        <v>1</v>
      </c>
      <c r="F49" s="258">
        <v>1</v>
      </c>
      <c r="G49" s="34"/>
      <c r="H49" s="39"/>
    </row>
    <row r="50" spans="1:8" s="2" customFormat="1" ht="16.899999999999999" customHeight="1">
      <c r="A50" s="34"/>
      <c r="B50" s="39"/>
      <c r="C50" s="259" t="s">
        <v>743</v>
      </c>
      <c r="D50" s="34"/>
      <c r="E50" s="34"/>
      <c r="F50" s="34"/>
      <c r="G50" s="34"/>
      <c r="H50" s="39"/>
    </row>
    <row r="51" spans="1:8" s="2" customFormat="1" ht="16.899999999999999" customHeight="1">
      <c r="A51" s="34"/>
      <c r="B51" s="39"/>
      <c r="C51" s="257" t="s">
        <v>206</v>
      </c>
      <c r="D51" s="257" t="s">
        <v>207</v>
      </c>
      <c r="E51" s="17" t="s">
        <v>208</v>
      </c>
      <c r="F51" s="258">
        <v>1</v>
      </c>
      <c r="G51" s="34"/>
      <c r="H51" s="39"/>
    </row>
    <row r="52" spans="1:8" s="2" customFormat="1" ht="16.899999999999999" customHeight="1">
      <c r="A52" s="34"/>
      <c r="B52" s="39"/>
      <c r="C52" s="253" t="s">
        <v>751</v>
      </c>
      <c r="D52" s="254" t="s">
        <v>752</v>
      </c>
      <c r="E52" s="255" t="s">
        <v>97</v>
      </c>
      <c r="F52" s="256">
        <v>25</v>
      </c>
      <c r="G52" s="34"/>
      <c r="H52" s="39"/>
    </row>
    <row r="53" spans="1:8" s="2" customFormat="1" ht="16.899999999999999" customHeight="1">
      <c r="A53" s="34"/>
      <c r="B53" s="39"/>
      <c r="C53" s="257" t="s">
        <v>1</v>
      </c>
      <c r="D53" s="257" t="s">
        <v>295</v>
      </c>
      <c r="E53" s="17" t="s">
        <v>1</v>
      </c>
      <c r="F53" s="258">
        <v>25</v>
      </c>
      <c r="G53" s="34"/>
      <c r="H53" s="39"/>
    </row>
    <row r="54" spans="1:8" s="2" customFormat="1" ht="16.899999999999999" customHeight="1">
      <c r="A54" s="34"/>
      <c r="B54" s="39"/>
      <c r="C54" s="253" t="s">
        <v>113</v>
      </c>
      <c r="D54" s="254" t="s">
        <v>114</v>
      </c>
      <c r="E54" s="255" t="s">
        <v>97</v>
      </c>
      <c r="F54" s="256">
        <v>120.4</v>
      </c>
      <c r="G54" s="34"/>
      <c r="H54" s="39"/>
    </row>
    <row r="55" spans="1:8" s="2" customFormat="1" ht="16.899999999999999" customHeight="1">
      <c r="A55" s="34"/>
      <c r="B55" s="39"/>
      <c r="C55" s="257" t="s">
        <v>1</v>
      </c>
      <c r="D55" s="257" t="s">
        <v>115</v>
      </c>
      <c r="E55" s="17" t="s">
        <v>1</v>
      </c>
      <c r="F55" s="258">
        <v>120.4</v>
      </c>
      <c r="G55" s="34"/>
      <c r="H55" s="39"/>
    </row>
    <row r="56" spans="1:8" s="2" customFormat="1" ht="16.899999999999999" customHeight="1">
      <c r="A56" s="34"/>
      <c r="B56" s="39"/>
      <c r="C56" s="259" t="s">
        <v>743</v>
      </c>
      <c r="D56" s="34"/>
      <c r="E56" s="34"/>
      <c r="F56" s="34"/>
      <c r="G56" s="34"/>
      <c r="H56" s="39"/>
    </row>
    <row r="57" spans="1:8" s="2" customFormat="1" ht="16.899999999999999" customHeight="1">
      <c r="A57" s="34"/>
      <c r="B57" s="39"/>
      <c r="C57" s="257" t="s">
        <v>253</v>
      </c>
      <c r="D57" s="257" t="s">
        <v>254</v>
      </c>
      <c r="E57" s="17" t="s">
        <v>97</v>
      </c>
      <c r="F57" s="258">
        <v>128</v>
      </c>
      <c r="G57" s="34"/>
      <c r="H57" s="39"/>
    </row>
    <row r="58" spans="1:8" s="2" customFormat="1" ht="16.899999999999999" customHeight="1">
      <c r="A58" s="34"/>
      <c r="B58" s="39"/>
      <c r="C58" s="257" t="s">
        <v>258</v>
      </c>
      <c r="D58" s="257" t="s">
        <v>259</v>
      </c>
      <c r="E58" s="17" t="s">
        <v>97</v>
      </c>
      <c r="F58" s="258">
        <v>128</v>
      </c>
      <c r="G58" s="34"/>
      <c r="H58" s="39"/>
    </row>
    <row r="59" spans="1:8" s="2" customFormat="1" ht="16.899999999999999" customHeight="1">
      <c r="A59" s="34"/>
      <c r="B59" s="39"/>
      <c r="C59" s="257" t="s">
        <v>282</v>
      </c>
      <c r="D59" s="257" t="s">
        <v>283</v>
      </c>
      <c r="E59" s="17" t="s">
        <v>97</v>
      </c>
      <c r="F59" s="258">
        <v>128</v>
      </c>
      <c r="G59" s="34"/>
      <c r="H59" s="39"/>
    </row>
    <row r="60" spans="1:8" s="2" customFormat="1" ht="16.899999999999999" customHeight="1">
      <c r="A60" s="34"/>
      <c r="B60" s="39"/>
      <c r="C60" s="257" t="s">
        <v>275</v>
      </c>
      <c r="D60" s="257" t="s">
        <v>276</v>
      </c>
      <c r="E60" s="17" t="s">
        <v>97</v>
      </c>
      <c r="F60" s="258">
        <v>128</v>
      </c>
      <c r="G60" s="34"/>
      <c r="H60" s="39"/>
    </row>
    <row r="61" spans="1:8" s="2" customFormat="1" ht="16.899999999999999" customHeight="1">
      <c r="A61" s="34"/>
      <c r="B61" s="39"/>
      <c r="C61" s="257" t="s">
        <v>278</v>
      </c>
      <c r="D61" s="257" t="s">
        <v>279</v>
      </c>
      <c r="E61" s="17" t="s">
        <v>97</v>
      </c>
      <c r="F61" s="258">
        <v>128</v>
      </c>
      <c r="G61" s="34"/>
      <c r="H61" s="39"/>
    </row>
    <row r="62" spans="1:8" s="2" customFormat="1" ht="16.899999999999999" customHeight="1">
      <c r="A62" s="34"/>
      <c r="B62" s="39"/>
      <c r="C62" s="257" t="s">
        <v>265</v>
      </c>
      <c r="D62" s="257" t="s">
        <v>266</v>
      </c>
      <c r="E62" s="17" t="s">
        <v>97</v>
      </c>
      <c r="F62" s="258">
        <v>256</v>
      </c>
      <c r="G62" s="34"/>
      <c r="H62" s="39"/>
    </row>
    <row r="63" spans="1:8" s="2" customFormat="1" ht="16.899999999999999" customHeight="1">
      <c r="A63" s="34"/>
      <c r="B63" s="39"/>
      <c r="C63" s="257" t="s">
        <v>353</v>
      </c>
      <c r="D63" s="257" t="s">
        <v>354</v>
      </c>
      <c r="E63" s="17" t="s">
        <v>97</v>
      </c>
      <c r="F63" s="258">
        <v>179</v>
      </c>
      <c r="G63" s="34"/>
      <c r="H63" s="39"/>
    </row>
    <row r="64" spans="1:8" s="2" customFormat="1" ht="16.899999999999999" customHeight="1">
      <c r="A64" s="34"/>
      <c r="B64" s="39"/>
      <c r="C64" s="257" t="s">
        <v>618</v>
      </c>
      <c r="D64" s="257" t="s">
        <v>619</v>
      </c>
      <c r="E64" s="17" t="s">
        <v>97</v>
      </c>
      <c r="F64" s="258">
        <v>500.8</v>
      </c>
      <c r="G64" s="34"/>
      <c r="H64" s="39"/>
    </row>
    <row r="65" spans="1:8" s="2" customFormat="1" ht="16.899999999999999" customHeight="1">
      <c r="A65" s="34"/>
      <c r="B65" s="39"/>
      <c r="C65" s="257" t="s">
        <v>618</v>
      </c>
      <c r="D65" s="257" t="s">
        <v>619</v>
      </c>
      <c r="E65" s="17" t="s">
        <v>97</v>
      </c>
      <c r="F65" s="258">
        <v>500.8</v>
      </c>
      <c r="G65" s="34"/>
      <c r="H65" s="39"/>
    </row>
    <row r="66" spans="1:8" s="2" customFormat="1" ht="16.899999999999999" customHeight="1">
      <c r="A66" s="34"/>
      <c r="B66" s="39"/>
      <c r="C66" s="257" t="s">
        <v>618</v>
      </c>
      <c r="D66" s="257" t="s">
        <v>619</v>
      </c>
      <c r="E66" s="17" t="s">
        <v>97</v>
      </c>
      <c r="F66" s="258">
        <v>500.8</v>
      </c>
      <c r="G66" s="34"/>
      <c r="H66" s="39"/>
    </row>
    <row r="67" spans="1:8" s="2" customFormat="1" ht="16.899999999999999" customHeight="1">
      <c r="A67" s="34"/>
      <c r="B67" s="39"/>
      <c r="C67" s="257" t="s">
        <v>379</v>
      </c>
      <c r="D67" s="257" t="s">
        <v>380</v>
      </c>
      <c r="E67" s="17" t="s">
        <v>85</v>
      </c>
      <c r="F67" s="258">
        <v>47.552</v>
      </c>
      <c r="G67" s="34"/>
      <c r="H67" s="39"/>
    </row>
    <row r="68" spans="1:8" s="2" customFormat="1" ht="16.899999999999999" customHeight="1">
      <c r="A68" s="34"/>
      <c r="B68" s="39"/>
      <c r="C68" s="257" t="s">
        <v>379</v>
      </c>
      <c r="D68" s="257" t="s">
        <v>380</v>
      </c>
      <c r="E68" s="17" t="s">
        <v>85</v>
      </c>
      <c r="F68" s="258">
        <v>5.7590000000000003</v>
      </c>
      <c r="G68" s="34"/>
      <c r="H68" s="39"/>
    </row>
    <row r="69" spans="1:8" s="2" customFormat="1" ht="16.899999999999999" customHeight="1">
      <c r="A69" s="34"/>
      <c r="B69" s="39"/>
      <c r="C69" s="257" t="s">
        <v>379</v>
      </c>
      <c r="D69" s="257" t="s">
        <v>380</v>
      </c>
      <c r="E69" s="17" t="s">
        <v>85</v>
      </c>
      <c r="F69" s="258">
        <v>71.328000000000003</v>
      </c>
      <c r="G69" s="34"/>
      <c r="H69" s="39"/>
    </row>
    <row r="70" spans="1:8" s="2" customFormat="1" ht="16.899999999999999" customHeight="1">
      <c r="A70" s="34"/>
      <c r="B70" s="39"/>
      <c r="C70" s="257" t="s">
        <v>379</v>
      </c>
      <c r="D70" s="257" t="s">
        <v>380</v>
      </c>
      <c r="E70" s="17" t="s">
        <v>85</v>
      </c>
      <c r="F70" s="258">
        <v>47.552</v>
      </c>
      <c r="G70" s="34"/>
      <c r="H70" s="39"/>
    </row>
    <row r="71" spans="1:8" s="2" customFormat="1" ht="16.899999999999999" customHeight="1">
      <c r="A71" s="34"/>
      <c r="B71" s="39"/>
      <c r="C71" s="257" t="s">
        <v>317</v>
      </c>
      <c r="D71" s="257" t="s">
        <v>318</v>
      </c>
      <c r="E71" s="17" t="s">
        <v>319</v>
      </c>
      <c r="F71" s="258">
        <v>41.34</v>
      </c>
      <c r="G71" s="34"/>
      <c r="H71" s="39"/>
    </row>
    <row r="72" spans="1:8" s="2" customFormat="1" ht="16.899999999999999" customHeight="1">
      <c r="A72" s="34"/>
      <c r="B72" s="39"/>
      <c r="C72" s="257" t="s">
        <v>286</v>
      </c>
      <c r="D72" s="257" t="s">
        <v>207</v>
      </c>
      <c r="E72" s="17" t="s">
        <v>208</v>
      </c>
      <c r="F72" s="258">
        <v>25.6</v>
      </c>
      <c r="G72" s="34"/>
      <c r="H72" s="39"/>
    </row>
    <row r="73" spans="1:8" s="2" customFormat="1" ht="16.899999999999999" customHeight="1">
      <c r="A73" s="34"/>
      <c r="B73" s="39"/>
      <c r="C73" s="253" t="s">
        <v>116</v>
      </c>
      <c r="D73" s="254" t="s">
        <v>117</v>
      </c>
      <c r="E73" s="255" t="s">
        <v>97</v>
      </c>
      <c r="F73" s="256">
        <v>7.6</v>
      </c>
      <c r="G73" s="34"/>
      <c r="H73" s="39"/>
    </row>
    <row r="74" spans="1:8" s="2" customFormat="1" ht="16.899999999999999" customHeight="1">
      <c r="A74" s="34"/>
      <c r="B74" s="39"/>
      <c r="C74" s="257" t="s">
        <v>1</v>
      </c>
      <c r="D74" s="257" t="s">
        <v>753</v>
      </c>
      <c r="E74" s="17" t="s">
        <v>1</v>
      </c>
      <c r="F74" s="258">
        <v>7.6</v>
      </c>
      <c r="G74" s="34"/>
      <c r="H74" s="39"/>
    </row>
    <row r="75" spans="1:8" s="2" customFormat="1" ht="16.899999999999999" customHeight="1">
      <c r="A75" s="34"/>
      <c r="B75" s="39"/>
      <c r="C75" s="259" t="s">
        <v>743</v>
      </c>
      <c r="D75" s="34"/>
      <c r="E75" s="34"/>
      <c r="F75" s="34"/>
      <c r="G75" s="34"/>
      <c r="H75" s="39"/>
    </row>
    <row r="76" spans="1:8" s="2" customFormat="1" ht="16.899999999999999" customHeight="1">
      <c r="A76" s="34"/>
      <c r="B76" s="39"/>
      <c r="C76" s="257" t="s">
        <v>253</v>
      </c>
      <c r="D76" s="257" t="s">
        <v>254</v>
      </c>
      <c r="E76" s="17" t="s">
        <v>97</v>
      </c>
      <c r="F76" s="258">
        <v>128</v>
      </c>
      <c r="G76" s="34"/>
      <c r="H76" s="39"/>
    </row>
    <row r="77" spans="1:8" s="2" customFormat="1" ht="16.899999999999999" customHeight="1">
      <c r="A77" s="34"/>
      <c r="B77" s="39"/>
      <c r="C77" s="257" t="s">
        <v>258</v>
      </c>
      <c r="D77" s="257" t="s">
        <v>259</v>
      </c>
      <c r="E77" s="17" t="s">
        <v>97</v>
      </c>
      <c r="F77" s="258">
        <v>128</v>
      </c>
      <c r="G77" s="34"/>
      <c r="H77" s="39"/>
    </row>
    <row r="78" spans="1:8" s="2" customFormat="1" ht="16.899999999999999" customHeight="1">
      <c r="A78" s="34"/>
      <c r="B78" s="39"/>
      <c r="C78" s="257" t="s">
        <v>282</v>
      </c>
      <c r="D78" s="257" t="s">
        <v>283</v>
      </c>
      <c r="E78" s="17" t="s">
        <v>97</v>
      </c>
      <c r="F78" s="258">
        <v>128</v>
      </c>
      <c r="G78" s="34"/>
      <c r="H78" s="39"/>
    </row>
    <row r="79" spans="1:8" s="2" customFormat="1" ht="16.899999999999999" customHeight="1">
      <c r="A79" s="34"/>
      <c r="B79" s="39"/>
      <c r="C79" s="257" t="s">
        <v>275</v>
      </c>
      <c r="D79" s="257" t="s">
        <v>276</v>
      </c>
      <c r="E79" s="17" t="s">
        <v>97</v>
      </c>
      <c r="F79" s="258">
        <v>128</v>
      </c>
      <c r="G79" s="34"/>
      <c r="H79" s="39"/>
    </row>
    <row r="80" spans="1:8" s="2" customFormat="1" ht="16.899999999999999" customHeight="1">
      <c r="A80" s="34"/>
      <c r="B80" s="39"/>
      <c r="C80" s="257" t="s">
        <v>278</v>
      </c>
      <c r="D80" s="257" t="s">
        <v>279</v>
      </c>
      <c r="E80" s="17" t="s">
        <v>97</v>
      </c>
      <c r="F80" s="258">
        <v>128</v>
      </c>
      <c r="G80" s="34"/>
      <c r="H80" s="39"/>
    </row>
    <row r="81" spans="1:8" s="2" customFormat="1" ht="16.899999999999999" customHeight="1">
      <c r="A81" s="34"/>
      <c r="B81" s="39"/>
      <c r="C81" s="257" t="s">
        <v>265</v>
      </c>
      <c r="D81" s="257" t="s">
        <v>266</v>
      </c>
      <c r="E81" s="17" t="s">
        <v>97</v>
      </c>
      <c r="F81" s="258">
        <v>256</v>
      </c>
      <c r="G81" s="34"/>
      <c r="H81" s="39"/>
    </row>
    <row r="82" spans="1:8" s="2" customFormat="1" ht="16.899999999999999" customHeight="1">
      <c r="A82" s="34"/>
      <c r="B82" s="39"/>
      <c r="C82" s="257" t="s">
        <v>353</v>
      </c>
      <c r="D82" s="257" t="s">
        <v>354</v>
      </c>
      <c r="E82" s="17" t="s">
        <v>97</v>
      </c>
      <c r="F82" s="258">
        <v>179</v>
      </c>
      <c r="G82" s="34"/>
      <c r="H82" s="39"/>
    </row>
    <row r="83" spans="1:8" s="2" customFormat="1" ht="16.899999999999999" customHeight="1">
      <c r="A83" s="34"/>
      <c r="B83" s="39"/>
      <c r="C83" s="257" t="s">
        <v>286</v>
      </c>
      <c r="D83" s="257" t="s">
        <v>207</v>
      </c>
      <c r="E83" s="17" t="s">
        <v>208</v>
      </c>
      <c r="F83" s="258">
        <v>25.6</v>
      </c>
      <c r="G83" s="34"/>
      <c r="H83" s="39"/>
    </row>
    <row r="84" spans="1:8" s="2" customFormat="1" ht="16.899999999999999" customHeight="1">
      <c r="A84" s="34"/>
      <c r="B84" s="39"/>
      <c r="C84" s="253" t="s">
        <v>754</v>
      </c>
      <c r="D84" s="254" t="s">
        <v>755</v>
      </c>
      <c r="E84" s="255" t="s">
        <v>97</v>
      </c>
      <c r="F84" s="256">
        <v>1060</v>
      </c>
      <c r="G84" s="34"/>
      <c r="H84" s="39"/>
    </row>
    <row r="85" spans="1:8" s="2" customFormat="1" ht="16.899999999999999" customHeight="1">
      <c r="A85" s="34"/>
      <c r="B85" s="39"/>
      <c r="C85" s="257" t="s">
        <v>1</v>
      </c>
      <c r="D85" s="257" t="s">
        <v>756</v>
      </c>
      <c r="E85" s="17" t="s">
        <v>1</v>
      </c>
      <c r="F85" s="258">
        <v>1060</v>
      </c>
      <c r="G85" s="34"/>
      <c r="H85" s="39"/>
    </row>
    <row r="86" spans="1:8" s="2" customFormat="1" ht="16.899999999999999" customHeight="1">
      <c r="A86" s="34"/>
      <c r="B86" s="39"/>
      <c r="C86" s="259" t="s">
        <v>743</v>
      </c>
      <c r="D86" s="34"/>
      <c r="E86" s="34"/>
      <c r="F86" s="34"/>
      <c r="G86" s="34"/>
      <c r="H86" s="39"/>
    </row>
    <row r="87" spans="1:8" s="2" customFormat="1" ht="16.899999999999999" customHeight="1">
      <c r="A87" s="34"/>
      <c r="B87" s="39"/>
      <c r="C87" s="257" t="s">
        <v>224</v>
      </c>
      <c r="D87" s="257" t="s">
        <v>225</v>
      </c>
      <c r="E87" s="17" t="s">
        <v>97</v>
      </c>
      <c r="F87" s="258">
        <v>318</v>
      </c>
      <c r="G87" s="34"/>
      <c r="H87" s="39"/>
    </row>
    <row r="88" spans="1:8" s="2" customFormat="1" ht="16.899999999999999" customHeight="1">
      <c r="A88" s="34"/>
      <c r="B88" s="39"/>
      <c r="C88" s="253" t="s">
        <v>119</v>
      </c>
      <c r="D88" s="254" t="s">
        <v>120</v>
      </c>
      <c r="E88" s="255" t="s">
        <v>97</v>
      </c>
      <c r="F88" s="256">
        <v>130</v>
      </c>
      <c r="G88" s="34"/>
      <c r="H88" s="39"/>
    </row>
    <row r="89" spans="1:8" s="2" customFormat="1" ht="16.899999999999999" customHeight="1">
      <c r="A89" s="34"/>
      <c r="B89" s="39"/>
      <c r="C89" s="257" t="s">
        <v>1</v>
      </c>
      <c r="D89" s="257" t="s">
        <v>121</v>
      </c>
      <c r="E89" s="17" t="s">
        <v>1</v>
      </c>
      <c r="F89" s="258">
        <v>130</v>
      </c>
      <c r="G89" s="34"/>
      <c r="H89" s="39"/>
    </row>
    <row r="90" spans="1:8" s="2" customFormat="1" ht="16.899999999999999" customHeight="1">
      <c r="A90" s="34"/>
      <c r="B90" s="39"/>
      <c r="C90" s="259" t="s">
        <v>743</v>
      </c>
      <c r="D90" s="34"/>
      <c r="E90" s="34"/>
      <c r="F90" s="34"/>
      <c r="G90" s="34"/>
      <c r="H90" s="39"/>
    </row>
    <row r="91" spans="1:8" s="2" customFormat="1" ht="16.899999999999999" customHeight="1">
      <c r="A91" s="34"/>
      <c r="B91" s="39"/>
      <c r="C91" s="257" t="s">
        <v>505</v>
      </c>
      <c r="D91" s="257" t="s">
        <v>506</v>
      </c>
      <c r="E91" s="17" t="s">
        <v>97</v>
      </c>
      <c r="F91" s="258">
        <v>130</v>
      </c>
      <c r="G91" s="34"/>
      <c r="H91" s="39"/>
    </row>
    <row r="92" spans="1:8" s="2" customFormat="1" ht="16.899999999999999" customHeight="1">
      <c r="A92" s="34"/>
      <c r="B92" s="39"/>
      <c r="C92" s="257" t="s">
        <v>492</v>
      </c>
      <c r="D92" s="257" t="s">
        <v>276</v>
      </c>
      <c r="E92" s="17" t="s">
        <v>97</v>
      </c>
      <c r="F92" s="258">
        <v>130</v>
      </c>
      <c r="G92" s="34"/>
      <c r="H92" s="39"/>
    </row>
    <row r="93" spans="1:8" s="2" customFormat="1" ht="16.899999999999999" customHeight="1">
      <c r="A93" s="34"/>
      <c r="B93" s="39"/>
      <c r="C93" s="257" t="s">
        <v>512</v>
      </c>
      <c r="D93" s="257" t="s">
        <v>279</v>
      </c>
      <c r="E93" s="17" t="s">
        <v>97</v>
      </c>
      <c r="F93" s="258">
        <v>130</v>
      </c>
      <c r="G93" s="34"/>
      <c r="H93" s="39"/>
    </row>
    <row r="94" spans="1:8" s="2" customFormat="1" ht="16.899999999999999" customHeight="1">
      <c r="A94" s="34"/>
      <c r="B94" s="39"/>
      <c r="C94" s="257" t="s">
        <v>485</v>
      </c>
      <c r="D94" s="257" t="s">
        <v>266</v>
      </c>
      <c r="E94" s="17" t="s">
        <v>97</v>
      </c>
      <c r="F94" s="258">
        <v>260</v>
      </c>
      <c r="G94" s="34"/>
      <c r="H94" s="39"/>
    </row>
    <row r="95" spans="1:8" s="2" customFormat="1" ht="16.899999999999999" customHeight="1">
      <c r="A95" s="34"/>
      <c r="B95" s="39"/>
      <c r="C95" s="257" t="s">
        <v>640</v>
      </c>
      <c r="D95" s="257" t="s">
        <v>641</v>
      </c>
      <c r="E95" s="17" t="s">
        <v>97</v>
      </c>
      <c r="F95" s="258">
        <v>130</v>
      </c>
      <c r="G95" s="34"/>
      <c r="H95" s="39"/>
    </row>
    <row r="96" spans="1:8" s="2" customFormat="1" ht="16.899999999999999" customHeight="1">
      <c r="A96" s="34"/>
      <c r="B96" s="39"/>
      <c r="C96" s="257" t="s">
        <v>640</v>
      </c>
      <c r="D96" s="257" t="s">
        <v>641</v>
      </c>
      <c r="E96" s="17" t="s">
        <v>97</v>
      </c>
      <c r="F96" s="258">
        <v>130</v>
      </c>
      <c r="G96" s="34"/>
      <c r="H96" s="39"/>
    </row>
    <row r="97" spans="1:8" s="2" customFormat="1" ht="16.899999999999999" customHeight="1">
      <c r="A97" s="34"/>
      <c r="B97" s="39"/>
      <c r="C97" s="257" t="s">
        <v>640</v>
      </c>
      <c r="D97" s="257" t="s">
        <v>641</v>
      </c>
      <c r="E97" s="17" t="s">
        <v>97</v>
      </c>
      <c r="F97" s="258">
        <v>130</v>
      </c>
      <c r="G97" s="34"/>
      <c r="H97" s="39"/>
    </row>
    <row r="98" spans="1:8" s="2" customFormat="1" ht="16.899999999999999" customHeight="1">
      <c r="A98" s="34"/>
      <c r="B98" s="39"/>
      <c r="C98" s="257" t="s">
        <v>353</v>
      </c>
      <c r="D98" s="257" t="s">
        <v>354</v>
      </c>
      <c r="E98" s="17" t="s">
        <v>97</v>
      </c>
      <c r="F98" s="258">
        <v>130</v>
      </c>
      <c r="G98" s="34"/>
      <c r="H98" s="39"/>
    </row>
    <row r="99" spans="1:8" s="2" customFormat="1" ht="16.899999999999999" customHeight="1">
      <c r="A99" s="34"/>
      <c r="B99" s="39"/>
      <c r="C99" s="257" t="s">
        <v>618</v>
      </c>
      <c r="D99" s="257" t="s">
        <v>619</v>
      </c>
      <c r="E99" s="17" t="s">
        <v>97</v>
      </c>
      <c r="F99" s="258">
        <v>500.8</v>
      </c>
      <c r="G99" s="34"/>
      <c r="H99" s="39"/>
    </row>
    <row r="100" spans="1:8" s="2" customFormat="1" ht="16.899999999999999" customHeight="1">
      <c r="A100" s="34"/>
      <c r="B100" s="39"/>
      <c r="C100" s="257" t="s">
        <v>618</v>
      </c>
      <c r="D100" s="257" t="s">
        <v>619</v>
      </c>
      <c r="E100" s="17" t="s">
        <v>97</v>
      </c>
      <c r="F100" s="258">
        <v>500.8</v>
      </c>
      <c r="G100" s="34"/>
      <c r="H100" s="39"/>
    </row>
    <row r="101" spans="1:8" s="2" customFormat="1" ht="16.899999999999999" customHeight="1">
      <c r="A101" s="34"/>
      <c r="B101" s="39"/>
      <c r="C101" s="257" t="s">
        <v>618</v>
      </c>
      <c r="D101" s="257" t="s">
        <v>619</v>
      </c>
      <c r="E101" s="17" t="s">
        <v>97</v>
      </c>
      <c r="F101" s="258">
        <v>500.8</v>
      </c>
      <c r="G101" s="34"/>
      <c r="H101" s="39"/>
    </row>
    <row r="102" spans="1:8" s="2" customFormat="1" ht="16.899999999999999" customHeight="1">
      <c r="A102" s="34"/>
      <c r="B102" s="39"/>
      <c r="C102" s="257" t="s">
        <v>635</v>
      </c>
      <c r="D102" s="257" t="s">
        <v>636</v>
      </c>
      <c r="E102" s="17" t="s">
        <v>97</v>
      </c>
      <c r="F102" s="258">
        <v>130</v>
      </c>
      <c r="G102" s="34"/>
      <c r="H102" s="39"/>
    </row>
    <row r="103" spans="1:8" s="2" customFormat="1" ht="16.899999999999999" customHeight="1">
      <c r="A103" s="34"/>
      <c r="B103" s="39"/>
      <c r="C103" s="257" t="s">
        <v>635</v>
      </c>
      <c r="D103" s="257" t="s">
        <v>636</v>
      </c>
      <c r="E103" s="17" t="s">
        <v>97</v>
      </c>
      <c r="F103" s="258">
        <v>130</v>
      </c>
      <c r="G103" s="34"/>
      <c r="H103" s="39"/>
    </row>
    <row r="104" spans="1:8" s="2" customFormat="1" ht="16.899999999999999" customHeight="1">
      <c r="A104" s="34"/>
      <c r="B104" s="39"/>
      <c r="C104" s="257" t="s">
        <v>635</v>
      </c>
      <c r="D104" s="257" t="s">
        <v>636</v>
      </c>
      <c r="E104" s="17" t="s">
        <v>97</v>
      </c>
      <c r="F104" s="258">
        <v>130</v>
      </c>
      <c r="G104" s="34"/>
      <c r="H104" s="39"/>
    </row>
    <row r="105" spans="1:8" s="2" customFormat="1" ht="16.899999999999999" customHeight="1">
      <c r="A105" s="34"/>
      <c r="B105" s="39"/>
      <c r="C105" s="257" t="s">
        <v>379</v>
      </c>
      <c r="D105" s="257" t="s">
        <v>380</v>
      </c>
      <c r="E105" s="17" t="s">
        <v>85</v>
      </c>
      <c r="F105" s="258">
        <v>47.552</v>
      </c>
      <c r="G105" s="34"/>
      <c r="H105" s="39"/>
    </row>
    <row r="106" spans="1:8" s="2" customFormat="1" ht="16.899999999999999" customHeight="1">
      <c r="A106" s="34"/>
      <c r="B106" s="39"/>
      <c r="C106" s="257" t="s">
        <v>379</v>
      </c>
      <c r="D106" s="257" t="s">
        <v>380</v>
      </c>
      <c r="E106" s="17" t="s">
        <v>85</v>
      </c>
      <c r="F106" s="258">
        <v>71.328000000000003</v>
      </c>
      <c r="G106" s="34"/>
      <c r="H106" s="39"/>
    </row>
    <row r="107" spans="1:8" s="2" customFormat="1" ht="16.899999999999999" customHeight="1">
      <c r="A107" s="34"/>
      <c r="B107" s="39"/>
      <c r="C107" s="257" t="s">
        <v>379</v>
      </c>
      <c r="D107" s="257" t="s">
        <v>380</v>
      </c>
      <c r="E107" s="17" t="s">
        <v>85</v>
      </c>
      <c r="F107" s="258">
        <v>47.552</v>
      </c>
      <c r="G107" s="34"/>
      <c r="H107" s="39"/>
    </row>
    <row r="108" spans="1:8" s="2" customFormat="1" ht="16.899999999999999" customHeight="1">
      <c r="A108" s="34"/>
      <c r="B108" s="39"/>
      <c r="C108" s="257" t="s">
        <v>529</v>
      </c>
      <c r="D108" s="257" t="s">
        <v>380</v>
      </c>
      <c r="E108" s="17" t="s">
        <v>85</v>
      </c>
      <c r="F108" s="258">
        <v>1.3</v>
      </c>
      <c r="G108" s="34"/>
      <c r="H108" s="39"/>
    </row>
    <row r="109" spans="1:8" s="2" customFormat="1" ht="16.899999999999999" customHeight="1">
      <c r="A109" s="34"/>
      <c r="B109" s="39"/>
      <c r="C109" s="257" t="s">
        <v>500</v>
      </c>
      <c r="D109" s="257" t="s">
        <v>501</v>
      </c>
      <c r="E109" s="17" t="s">
        <v>319</v>
      </c>
      <c r="F109" s="258">
        <v>13</v>
      </c>
      <c r="G109" s="34"/>
      <c r="H109" s="39"/>
    </row>
    <row r="110" spans="1:8" s="2" customFormat="1" ht="16.899999999999999" customHeight="1">
      <c r="A110" s="34"/>
      <c r="B110" s="39"/>
      <c r="C110" s="257" t="s">
        <v>286</v>
      </c>
      <c r="D110" s="257" t="s">
        <v>207</v>
      </c>
      <c r="E110" s="17" t="s">
        <v>208</v>
      </c>
      <c r="F110" s="258">
        <v>26</v>
      </c>
      <c r="G110" s="34"/>
      <c r="H110" s="39"/>
    </row>
    <row r="111" spans="1:8" s="2" customFormat="1" ht="16.899999999999999" customHeight="1">
      <c r="A111" s="34"/>
      <c r="B111" s="39"/>
      <c r="C111" s="253" t="s">
        <v>99</v>
      </c>
      <c r="D111" s="254" t="s">
        <v>100</v>
      </c>
      <c r="E111" s="255" t="s">
        <v>97</v>
      </c>
      <c r="F111" s="256">
        <v>7860</v>
      </c>
      <c r="G111" s="34"/>
      <c r="H111" s="39"/>
    </row>
    <row r="112" spans="1:8" s="2" customFormat="1" ht="16.899999999999999" customHeight="1">
      <c r="A112" s="34"/>
      <c r="B112" s="39"/>
      <c r="C112" s="257" t="s">
        <v>99</v>
      </c>
      <c r="D112" s="257" t="s">
        <v>657</v>
      </c>
      <c r="E112" s="17" t="s">
        <v>1</v>
      </c>
      <c r="F112" s="258">
        <v>7860</v>
      </c>
      <c r="G112" s="34"/>
      <c r="H112" s="39"/>
    </row>
    <row r="113" spans="1:8" s="2" customFormat="1" ht="16.899999999999999" customHeight="1">
      <c r="A113" s="34"/>
      <c r="B113" s="39"/>
      <c r="C113" s="259" t="s">
        <v>743</v>
      </c>
      <c r="D113" s="34"/>
      <c r="E113" s="34"/>
      <c r="F113" s="34"/>
      <c r="G113" s="34"/>
      <c r="H113" s="39"/>
    </row>
    <row r="114" spans="1:8" s="2" customFormat="1" ht="16.899999999999999" customHeight="1">
      <c r="A114" s="34"/>
      <c r="B114" s="39"/>
      <c r="C114" s="257" t="s">
        <v>654</v>
      </c>
      <c r="D114" s="257" t="s">
        <v>655</v>
      </c>
      <c r="E114" s="17" t="s">
        <v>97</v>
      </c>
      <c r="F114" s="258">
        <v>7860</v>
      </c>
      <c r="G114" s="34"/>
      <c r="H114" s="39"/>
    </row>
    <row r="115" spans="1:8" s="2" customFormat="1" ht="16.899999999999999" customHeight="1">
      <c r="A115" s="34"/>
      <c r="B115" s="39"/>
      <c r="C115" s="257" t="s">
        <v>245</v>
      </c>
      <c r="D115" s="257" t="s">
        <v>246</v>
      </c>
      <c r="E115" s="17" t="s">
        <v>208</v>
      </c>
      <c r="F115" s="258">
        <v>30.24</v>
      </c>
      <c r="G115" s="34"/>
      <c r="H115" s="39"/>
    </row>
    <row r="116" spans="1:8" s="2" customFormat="1" ht="16.899999999999999" customHeight="1">
      <c r="A116" s="34"/>
      <c r="B116" s="39"/>
      <c r="C116" s="257" t="s">
        <v>245</v>
      </c>
      <c r="D116" s="257" t="s">
        <v>246</v>
      </c>
      <c r="E116" s="17" t="s">
        <v>208</v>
      </c>
      <c r="F116" s="258">
        <v>30.24</v>
      </c>
      <c r="G116" s="34"/>
      <c r="H116" s="39"/>
    </row>
    <row r="117" spans="1:8" s="2" customFormat="1" ht="16.899999999999999" customHeight="1">
      <c r="A117" s="34"/>
      <c r="B117" s="39"/>
      <c r="C117" s="257" t="s">
        <v>245</v>
      </c>
      <c r="D117" s="257" t="s">
        <v>246</v>
      </c>
      <c r="E117" s="17" t="s">
        <v>208</v>
      </c>
      <c r="F117" s="258">
        <v>30.24</v>
      </c>
      <c r="G117" s="34"/>
      <c r="H117" s="39"/>
    </row>
    <row r="118" spans="1:8" s="2" customFormat="1" ht="16.899999999999999" customHeight="1">
      <c r="A118" s="34"/>
      <c r="B118" s="39"/>
      <c r="C118" s="253" t="s">
        <v>95</v>
      </c>
      <c r="D118" s="254" t="s">
        <v>96</v>
      </c>
      <c r="E118" s="255" t="s">
        <v>97</v>
      </c>
      <c r="F118" s="256">
        <v>2220</v>
      </c>
      <c r="G118" s="34"/>
      <c r="H118" s="39"/>
    </row>
    <row r="119" spans="1:8" s="2" customFormat="1" ht="16.899999999999999" customHeight="1">
      <c r="A119" s="34"/>
      <c r="B119" s="39"/>
      <c r="C119" s="257" t="s">
        <v>95</v>
      </c>
      <c r="D119" s="257" t="s">
        <v>652</v>
      </c>
      <c r="E119" s="17" t="s">
        <v>1</v>
      </c>
      <c r="F119" s="258">
        <v>2220</v>
      </c>
      <c r="G119" s="34"/>
      <c r="H119" s="39"/>
    </row>
    <row r="120" spans="1:8" s="2" customFormat="1" ht="16.899999999999999" customHeight="1">
      <c r="A120" s="34"/>
      <c r="B120" s="39"/>
      <c r="C120" s="259" t="s">
        <v>743</v>
      </c>
      <c r="D120" s="34"/>
      <c r="E120" s="34"/>
      <c r="F120" s="34"/>
      <c r="G120" s="34"/>
      <c r="H120" s="39"/>
    </row>
    <row r="121" spans="1:8" s="2" customFormat="1" ht="16.899999999999999" customHeight="1">
      <c r="A121" s="34"/>
      <c r="B121" s="39"/>
      <c r="C121" s="257" t="s">
        <v>649</v>
      </c>
      <c r="D121" s="257" t="s">
        <v>650</v>
      </c>
      <c r="E121" s="17" t="s">
        <v>97</v>
      </c>
      <c r="F121" s="258">
        <v>2220</v>
      </c>
      <c r="G121" s="34"/>
      <c r="H121" s="39"/>
    </row>
    <row r="122" spans="1:8" s="2" customFormat="1" ht="16.899999999999999" customHeight="1">
      <c r="A122" s="34"/>
      <c r="B122" s="39"/>
      <c r="C122" s="257" t="s">
        <v>245</v>
      </c>
      <c r="D122" s="257" t="s">
        <v>246</v>
      </c>
      <c r="E122" s="17" t="s">
        <v>208</v>
      </c>
      <c r="F122" s="258">
        <v>30.24</v>
      </c>
      <c r="G122" s="34"/>
      <c r="H122" s="39"/>
    </row>
    <row r="123" spans="1:8" s="2" customFormat="1" ht="16.899999999999999" customHeight="1">
      <c r="A123" s="34"/>
      <c r="B123" s="39"/>
      <c r="C123" s="257" t="s">
        <v>245</v>
      </c>
      <c r="D123" s="257" t="s">
        <v>246</v>
      </c>
      <c r="E123" s="17" t="s">
        <v>208</v>
      </c>
      <c r="F123" s="258">
        <v>30.24</v>
      </c>
      <c r="G123" s="34"/>
      <c r="H123" s="39"/>
    </row>
    <row r="124" spans="1:8" s="2" customFormat="1" ht="16.899999999999999" customHeight="1">
      <c r="A124" s="34"/>
      <c r="B124" s="39"/>
      <c r="C124" s="257" t="s">
        <v>245</v>
      </c>
      <c r="D124" s="257" t="s">
        <v>246</v>
      </c>
      <c r="E124" s="17" t="s">
        <v>208</v>
      </c>
      <c r="F124" s="258">
        <v>30.24</v>
      </c>
      <c r="G124" s="34"/>
      <c r="H124" s="39"/>
    </row>
    <row r="125" spans="1:8" s="2" customFormat="1" ht="16.899999999999999" customHeight="1">
      <c r="A125" s="34"/>
      <c r="B125" s="39"/>
      <c r="C125" s="253" t="s">
        <v>122</v>
      </c>
      <c r="D125" s="254" t="s">
        <v>123</v>
      </c>
      <c r="E125" s="255" t="s">
        <v>107</v>
      </c>
      <c r="F125" s="256">
        <v>51</v>
      </c>
      <c r="G125" s="34"/>
      <c r="H125" s="39"/>
    </row>
    <row r="126" spans="1:8" s="2" customFormat="1" ht="16.899999999999999" customHeight="1">
      <c r="A126" s="34"/>
      <c r="B126" s="39"/>
      <c r="C126" s="257" t="s">
        <v>1</v>
      </c>
      <c r="D126" s="257" t="s">
        <v>124</v>
      </c>
      <c r="E126" s="17" t="s">
        <v>1</v>
      </c>
      <c r="F126" s="258">
        <v>51</v>
      </c>
      <c r="G126" s="34"/>
      <c r="H126" s="39"/>
    </row>
    <row r="127" spans="1:8" s="2" customFormat="1" ht="16.899999999999999" customHeight="1">
      <c r="A127" s="34"/>
      <c r="B127" s="39"/>
      <c r="C127" s="259" t="s">
        <v>743</v>
      </c>
      <c r="D127" s="34"/>
      <c r="E127" s="34"/>
      <c r="F127" s="34"/>
      <c r="G127" s="34"/>
      <c r="H127" s="39"/>
    </row>
    <row r="128" spans="1:8" s="2" customFormat="1" ht="16.899999999999999" customHeight="1">
      <c r="A128" s="34"/>
      <c r="B128" s="39"/>
      <c r="C128" s="257" t="s">
        <v>296</v>
      </c>
      <c r="D128" s="257" t="s">
        <v>297</v>
      </c>
      <c r="E128" s="17" t="s">
        <v>186</v>
      </c>
      <c r="F128" s="258">
        <v>51</v>
      </c>
      <c r="G128" s="34"/>
      <c r="H128" s="39"/>
    </row>
    <row r="129" spans="1:8" s="2" customFormat="1" ht="16.899999999999999" customHeight="1">
      <c r="A129" s="34"/>
      <c r="B129" s="39"/>
      <c r="C129" s="257" t="s">
        <v>308</v>
      </c>
      <c r="D129" s="257" t="s">
        <v>309</v>
      </c>
      <c r="E129" s="17" t="s">
        <v>186</v>
      </c>
      <c r="F129" s="258">
        <v>51</v>
      </c>
      <c r="G129" s="34"/>
      <c r="H129" s="39"/>
    </row>
    <row r="130" spans="1:8" s="2" customFormat="1" ht="16.899999999999999" customHeight="1">
      <c r="A130" s="34"/>
      <c r="B130" s="39"/>
      <c r="C130" s="257" t="s">
        <v>325</v>
      </c>
      <c r="D130" s="257" t="s">
        <v>326</v>
      </c>
      <c r="E130" s="17" t="s">
        <v>186</v>
      </c>
      <c r="F130" s="258">
        <v>51</v>
      </c>
      <c r="G130" s="34"/>
      <c r="H130" s="39"/>
    </row>
    <row r="131" spans="1:8" s="2" customFormat="1" ht="16.899999999999999" customHeight="1">
      <c r="A131" s="34"/>
      <c r="B131" s="39"/>
      <c r="C131" s="257" t="s">
        <v>726</v>
      </c>
      <c r="D131" s="257" t="s">
        <v>727</v>
      </c>
      <c r="E131" s="17" t="s">
        <v>186</v>
      </c>
      <c r="F131" s="258">
        <v>51</v>
      </c>
      <c r="G131" s="34"/>
      <c r="H131" s="39"/>
    </row>
    <row r="132" spans="1:8" s="2" customFormat="1" ht="16.899999999999999" customHeight="1">
      <c r="A132" s="34"/>
      <c r="B132" s="39"/>
      <c r="C132" s="257" t="s">
        <v>349</v>
      </c>
      <c r="D132" s="257" t="s">
        <v>350</v>
      </c>
      <c r="E132" s="17" t="s">
        <v>186</v>
      </c>
      <c r="F132" s="258">
        <v>51</v>
      </c>
      <c r="G132" s="34"/>
      <c r="H132" s="39"/>
    </row>
    <row r="133" spans="1:8" s="2" customFormat="1" ht="16.899999999999999" customHeight="1">
      <c r="A133" s="34"/>
      <c r="B133" s="39"/>
      <c r="C133" s="257" t="s">
        <v>730</v>
      </c>
      <c r="D133" s="257" t="s">
        <v>731</v>
      </c>
      <c r="E133" s="17" t="s">
        <v>186</v>
      </c>
      <c r="F133" s="258">
        <v>51</v>
      </c>
      <c r="G133" s="34"/>
      <c r="H133" s="39"/>
    </row>
    <row r="134" spans="1:8" s="2" customFormat="1" ht="16.899999999999999" customHeight="1">
      <c r="A134" s="34"/>
      <c r="B134" s="39"/>
      <c r="C134" s="257" t="s">
        <v>329</v>
      </c>
      <c r="D134" s="257" t="s">
        <v>330</v>
      </c>
      <c r="E134" s="17" t="s">
        <v>186</v>
      </c>
      <c r="F134" s="258">
        <v>51</v>
      </c>
      <c r="G134" s="34"/>
      <c r="H134" s="39"/>
    </row>
    <row r="135" spans="1:8" s="2" customFormat="1" ht="16.899999999999999" customHeight="1">
      <c r="A135" s="34"/>
      <c r="B135" s="39"/>
      <c r="C135" s="257" t="s">
        <v>353</v>
      </c>
      <c r="D135" s="257" t="s">
        <v>354</v>
      </c>
      <c r="E135" s="17" t="s">
        <v>97</v>
      </c>
      <c r="F135" s="258">
        <v>179</v>
      </c>
      <c r="G135" s="34"/>
      <c r="H135" s="39"/>
    </row>
    <row r="136" spans="1:8" s="2" customFormat="1" ht="16.899999999999999" customHeight="1">
      <c r="A136" s="34"/>
      <c r="B136" s="39"/>
      <c r="C136" s="257" t="s">
        <v>613</v>
      </c>
      <c r="D136" s="257" t="s">
        <v>614</v>
      </c>
      <c r="E136" s="17" t="s">
        <v>97</v>
      </c>
      <c r="F136" s="258">
        <v>140</v>
      </c>
      <c r="G136" s="34"/>
      <c r="H136" s="39"/>
    </row>
    <row r="137" spans="1:8" s="2" customFormat="1" ht="16.899999999999999" customHeight="1">
      <c r="A137" s="34"/>
      <c r="B137" s="39"/>
      <c r="C137" s="257" t="s">
        <v>613</v>
      </c>
      <c r="D137" s="257" t="s">
        <v>614</v>
      </c>
      <c r="E137" s="17" t="s">
        <v>97</v>
      </c>
      <c r="F137" s="258">
        <v>140</v>
      </c>
      <c r="G137" s="34"/>
      <c r="H137" s="39"/>
    </row>
    <row r="138" spans="1:8" s="2" customFormat="1" ht="16.899999999999999" customHeight="1">
      <c r="A138" s="34"/>
      <c r="B138" s="39"/>
      <c r="C138" s="257" t="s">
        <v>613</v>
      </c>
      <c r="D138" s="257" t="s">
        <v>614</v>
      </c>
      <c r="E138" s="17" t="s">
        <v>97</v>
      </c>
      <c r="F138" s="258">
        <v>140</v>
      </c>
      <c r="G138" s="34"/>
      <c r="H138" s="39"/>
    </row>
    <row r="139" spans="1:8" s="2" customFormat="1" ht="16.899999999999999" customHeight="1">
      <c r="A139" s="34"/>
      <c r="B139" s="39"/>
      <c r="C139" s="257" t="s">
        <v>379</v>
      </c>
      <c r="D139" s="257" t="s">
        <v>380</v>
      </c>
      <c r="E139" s="17" t="s">
        <v>85</v>
      </c>
      <c r="F139" s="258">
        <v>5.7590000000000003</v>
      </c>
      <c r="G139" s="34"/>
      <c r="H139" s="39"/>
    </row>
    <row r="140" spans="1:8" s="2" customFormat="1" ht="16.899999999999999" customHeight="1">
      <c r="A140" s="34"/>
      <c r="B140" s="39"/>
      <c r="C140" s="257" t="s">
        <v>379</v>
      </c>
      <c r="D140" s="257" t="s">
        <v>380</v>
      </c>
      <c r="E140" s="17" t="s">
        <v>85</v>
      </c>
      <c r="F140" s="258">
        <v>47.552</v>
      </c>
      <c r="G140" s="34"/>
      <c r="H140" s="39"/>
    </row>
    <row r="141" spans="1:8" s="2" customFormat="1" ht="16.899999999999999" customHeight="1">
      <c r="A141" s="34"/>
      <c r="B141" s="39"/>
      <c r="C141" s="257" t="s">
        <v>379</v>
      </c>
      <c r="D141" s="257" t="s">
        <v>380</v>
      </c>
      <c r="E141" s="17" t="s">
        <v>85</v>
      </c>
      <c r="F141" s="258">
        <v>47.552</v>
      </c>
      <c r="G141" s="34"/>
      <c r="H141" s="39"/>
    </row>
    <row r="142" spans="1:8" s="2" customFormat="1" ht="16.899999999999999" customHeight="1">
      <c r="A142" s="34"/>
      <c r="B142" s="39"/>
      <c r="C142" s="257" t="s">
        <v>379</v>
      </c>
      <c r="D142" s="257" t="s">
        <v>380</v>
      </c>
      <c r="E142" s="17" t="s">
        <v>85</v>
      </c>
      <c r="F142" s="258">
        <v>71.328000000000003</v>
      </c>
      <c r="G142" s="34"/>
      <c r="H142" s="39"/>
    </row>
    <row r="143" spans="1:8" s="2" customFormat="1" ht="16.899999999999999" customHeight="1">
      <c r="A143" s="34"/>
      <c r="B143" s="39"/>
      <c r="C143" s="257" t="s">
        <v>663</v>
      </c>
      <c r="D143" s="257" t="s">
        <v>664</v>
      </c>
      <c r="E143" s="17" t="s">
        <v>186</v>
      </c>
      <c r="F143" s="258">
        <v>102</v>
      </c>
      <c r="G143" s="34"/>
      <c r="H143" s="39"/>
    </row>
    <row r="144" spans="1:8" s="2" customFormat="1" ht="16.899999999999999" customHeight="1">
      <c r="A144" s="34"/>
      <c r="B144" s="39"/>
      <c r="C144" s="257" t="s">
        <v>663</v>
      </c>
      <c r="D144" s="257" t="s">
        <v>664</v>
      </c>
      <c r="E144" s="17" t="s">
        <v>186</v>
      </c>
      <c r="F144" s="258">
        <v>102</v>
      </c>
      <c r="G144" s="34"/>
      <c r="H144" s="39"/>
    </row>
    <row r="145" spans="1:8" s="2" customFormat="1" ht="16.899999999999999" customHeight="1">
      <c r="A145" s="34"/>
      <c r="B145" s="39"/>
      <c r="C145" s="257" t="s">
        <v>663</v>
      </c>
      <c r="D145" s="257" t="s">
        <v>664</v>
      </c>
      <c r="E145" s="17" t="s">
        <v>186</v>
      </c>
      <c r="F145" s="258">
        <v>102</v>
      </c>
      <c r="G145" s="34"/>
      <c r="H145" s="39"/>
    </row>
    <row r="146" spans="1:8" s="2" customFormat="1" ht="16.899999999999999" customHeight="1">
      <c r="A146" s="34"/>
      <c r="B146" s="39"/>
      <c r="C146" s="257" t="s">
        <v>371</v>
      </c>
      <c r="D146" s="257" t="s">
        <v>372</v>
      </c>
      <c r="E146" s="17" t="s">
        <v>186</v>
      </c>
      <c r="F146" s="258">
        <v>51</v>
      </c>
      <c r="G146" s="34"/>
      <c r="H146" s="39"/>
    </row>
    <row r="147" spans="1:8" s="2" customFormat="1" ht="16.899999999999999" customHeight="1">
      <c r="A147" s="34"/>
      <c r="B147" s="39"/>
      <c r="C147" s="257" t="s">
        <v>363</v>
      </c>
      <c r="D147" s="257" t="s">
        <v>364</v>
      </c>
      <c r="E147" s="17" t="s">
        <v>186</v>
      </c>
      <c r="F147" s="258">
        <v>51</v>
      </c>
      <c r="G147" s="34"/>
      <c r="H147" s="39"/>
    </row>
    <row r="148" spans="1:8" s="2" customFormat="1" ht="16.899999999999999" customHeight="1">
      <c r="A148" s="34"/>
      <c r="B148" s="39"/>
      <c r="C148" s="257" t="s">
        <v>317</v>
      </c>
      <c r="D148" s="257" t="s">
        <v>318</v>
      </c>
      <c r="E148" s="17" t="s">
        <v>319</v>
      </c>
      <c r="F148" s="258">
        <v>41.34</v>
      </c>
      <c r="G148" s="34"/>
      <c r="H148" s="39"/>
    </row>
    <row r="149" spans="1:8" s="2" customFormat="1" ht="16.899999999999999" customHeight="1">
      <c r="A149" s="34"/>
      <c r="B149" s="39"/>
      <c r="C149" s="257" t="s">
        <v>406</v>
      </c>
      <c r="D149" s="257" t="s">
        <v>407</v>
      </c>
      <c r="E149" s="17" t="s">
        <v>186</v>
      </c>
      <c r="F149" s="258">
        <v>51</v>
      </c>
      <c r="G149" s="34"/>
      <c r="H149" s="39"/>
    </row>
    <row r="150" spans="1:8" s="2" customFormat="1" ht="16.899999999999999" customHeight="1">
      <c r="A150" s="34"/>
      <c r="B150" s="39"/>
      <c r="C150" s="257" t="s">
        <v>333</v>
      </c>
      <c r="D150" s="257" t="s">
        <v>334</v>
      </c>
      <c r="E150" s="17" t="s">
        <v>186</v>
      </c>
      <c r="F150" s="258">
        <v>153</v>
      </c>
      <c r="G150" s="34"/>
      <c r="H150" s="39"/>
    </row>
    <row r="151" spans="1:8" s="2" customFormat="1" ht="16.899999999999999" customHeight="1">
      <c r="A151" s="34"/>
      <c r="B151" s="39"/>
      <c r="C151" s="257" t="s">
        <v>338</v>
      </c>
      <c r="D151" s="257" t="s">
        <v>339</v>
      </c>
      <c r="E151" s="17" t="s">
        <v>186</v>
      </c>
      <c r="F151" s="258">
        <v>153</v>
      </c>
      <c r="G151" s="34"/>
      <c r="H151" s="39"/>
    </row>
    <row r="152" spans="1:8" s="2" customFormat="1" ht="16.899999999999999" customHeight="1">
      <c r="A152" s="34"/>
      <c r="B152" s="39"/>
      <c r="C152" s="257" t="s">
        <v>343</v>
      </c>
      <c r="D152" s="257" t="s">
        <v>344</v>
      </c>
      <c r="E152" s="17" t="s">
        <v>345</v>
      </c>
      <c r="F152" s="258">
        <v>76.5</v>
      </c>
      <c r="G152" s="34"/>
      <c r="H152" s="39"/>
    </row>
    <row r="153" spans="1:8" s="2" customFormat="1" ht="16.899999999999999" customHeight="1">
      <c r="A153" s="34"/>
      <c r="B153" s="39"/>
      <c r="C153" s="253" t="s">
        <v>125</v>
      </c>
      <c r="D153" s="254" t="s">
        <v>126</v>
      </c>
      <c r="E153" s="255" t="s">
        <v>97</v>
      </c>
      <c r="F153" s="256">
        <v>370</v>
      </c>
      <c r="G153" s="34"/>
      <c r="H153" s="39"/>
    </row>
    <row r="154" spans="1:8" s="2" customFormat="1" ht="16.899999999999999" customHeight="1">
      <c r="A154" s="34"/>
      <c r="B154" s="39"/>
      <c r="C154" s="257" t="s">
        <v>1</v>
      </c>
      <c r="D154" s="257" t="s">
        <v>127</v>
      </c>
      <c r="E154" s="17" t="s">
        <v>1</v>
      </c>
      <c r="F154" s="258">
        <v>370</v>
      </c>
      <c r="G154" s="34"/>
      <c r="H154" s="39"/>
    </row>
    <row r="155" spans="1:8" s="2" customFormat="1" ht="16.899999999999999" customHeight="1">
      <c r="A155" s="34"/>
      <c r="B155" s="39"/>
      <c r="C155" s="259" t="s">
        <v>743</v>
      </c>
      <c r="D155" s="34"/>
      <c r="E155" s="34"/>
      <c r="F155" s="34"/>
      <c r="G155" s="34"/>
      <c r="H155" s="39"/>
    </row>
    <row r="156" spans="1:8" s="2" customFormat="1" ht="16.899999999999999" customHeight="1">
      <c r="A156" s="34"/>
      <c r="B156" s="39"/>
      <c r="C156" s="257" t="s">
        <v>649</v>
      </c>
      <c r="D156" s="257" t="s">
        <v>650</v>
      </c>
      <c r="E156" s="17" t="s">
        <v>97</v>
      </c>
      <c r="F156" s="258">
        <v>2220</v>
      </c>
      <c r="G156" s="34"/>
      <c r="H156" s="39"/>
    </row>
    <row r="157" spans="1:8" s="2" customFormat="1" ht="16.899999999999999" customHeight="1">
      <c r="A157" s="34"/>
      <c r="B157" s="39"/>
      <c r="C157" s="257" t="s">
        <v>649</v>
      </c>
      <c r="D157" s="257" t="s">
        <v>650</v>
      </c>
      <c r="E157" s="17" t="s">
        <v>97</v>
      </c>
      <c r="F157" s="258">
        <v>2220</v>
      </c>
      <c r="G157" s="34"/>
      <c r="H157" s="39"/>
    </row>
    <row r="158" spans="1:8" s="2" customFormat="1" ht="16.899999999999999" customHeight="1">
      <c r="A158" s="34"/>
      <c r="B158" s="39"/>
      <c r="C158" s="257" t="s">
        <v>649</v>
      </c>
      <c r="D158" s="257" t="s">
        <v>650</v>
      </c>
      <c r="E158" s="17" t="s">
        <v>97</v>
      </c>
      <c r="F158" s="258">
        <v>2220</v>
      </c>
      <c r="G158" s="34"/>
      <c r="H158" s="39"/>
    </row>
    <row r="159" spans="1:8" s="2" customFormat="1" ht="16.899999999999999" customHeight="1">
      <c r="A159" s="34"/>
      <c r="B159" s="39"/>
      <c r="C159" s="257" t="s">
        <v>578</v>
      </c>
      <c r="D159" s="257" t="s">
        <v>579</v>
      </c>
      <c r="E159" s="17" t="s">
        <v>97</v>
      </c>
      <c r="F159" s="258">
        <v>370</v>
      </c>
      <c r="G159" s="34"/>
      <c r="H159" s="39"/>
    </row>
    <row r="160" spans="1:8" s="2" customFormat="1" ht="16.899999999999999" customHeight="1">
      <c r="A160" s="34"/>
      <c r="B160" s="39"/>
      <c r="C160" s="257" t="s">
        <v>568</v>
      </c>
      <c r="D160" s="257" t="s">
        <v>569</v>
      </c>
      <c r="E160" s="17" t="s">
        <v>97</v>
      </c>
      <c r="F160" s="258">
        <v>2990</v>
      </c>
      <c r="G160" s="34"/>
      <c r="H160" s="39"/>
    </row>
    <row r="161" spans="1:8" s="2" customFormat="1" ht="16.899999999999999" customHeight="1">
      <c r="A161" s="34"/>
      <c r="B161" s="39"/>
      <c r="C161" s="257" t="s">
        <v>278</v>
      </c>
      <c r="D161" s="257" t="s">
        <v>279</v>
      </c>
      <c r="E161" s="17" t="s">
        <v>97</v>
      </c>
      <c r="F161" s="258">
        <v>2990</v>
      </c>
      <c r="G161" s="34"/>
      <c r="H161" s="39"/>
    </row>
    <row r="162" spans="1:8" s="2" customFormat="1" ht="16.899999999999999" customHeight="1">
      <c r="A162" s="34"/>
      <c r="B162" s="39"/>
      <c r="C162" s="257" t="s">
        <v>574</v>
      </c>
      <c r="D162" s="257" t="s">
        <v>575</v>
      </c>
      <c r="E162" s="17" t="s">
        <v>97</v>
      </c>
      <c r="F162" s="258">
        <v>2990</v>
      </c>
      <c r="G162" s="34"/>
      <c r="H162" s="39"/>
    </row>
    <row r="163" spans="1:8" s="2" customFormat="1" ht="16.899999999999999" customHeight="1">
      <c r="A163" s="34"/>
      <c r="B163" s="39"/>
      <c r="C163" s="257" t="s">
        <v>485</v>
      </c>
      <c r="D163" s="257" t="s">
        <v>266</v>
      </c>
      <c r="E163" s="17" t="s">
        <v>97</v>
      </c>
      <c r="F163" s="258">
        <v>2990</v>
      </c>
      <c r="G163" s="34"/>
      <c r="H163" s="39"/>
    </row>
    <row r="164" spans="1:8" s="2" customFormat="1" ht="16.899999999999999" customHeight="1">
      <c r="A164" s="34"/>
      <c r="B164" s="39"/>
      <c r="C164" s="257" t="s">
        <v>596</v>
      </c>
      <c r="D164" s="257" t="s">
        <v>597</v>
      </c>
      <c r="E164" s="17" t="s">
        <v>97</v>
      </c>
      <c r="F164" s="258">
        <v>2990</v>
      </c>
      <c r="G164" s="34"/>
      <c r="H164" s="39"/>
    </row>
    <row r="165" spans="1:8" s="2" customFormat="1" ht="16.899999999999999" customHeight="1">
      <c r="A165" s="34"/>
      <c r="B165" s="39"/>
      <c r="C165" s="253" t="s">
        <v>128</v>
      </c>
      <c r="D165" s="254" t="s">
        <v>129</v>
      </c>
      <c r="E165" s="255" t="s">
        <v>97</v>
      </c>
      <c r="F165" s="256">
        <v>2620</v>
      </c>
      <c r="G165" s="34"/>
      <c r="H165" s="39"/>
    </row>
    <row r="166" spans="1:8" s="2" customFormat="1" ht="16.899999999999999" customHeight="1">
      <c r="A166" s="34"/>
      <c r="B166" s="39"/>
      <c r="C166" s="257" t="s">
        <v>1</v>
      </c>
      <c r="D166" s="257" t="s">
        <v>130</v>
      </c>
      <c r="E166" s="17" t="s">
        <v>1</v>
      </c>
      <c r="F166" s="258">
        <v>2620</v>
      </c>
      <c r="G166" s="34"/>
      <c r="H166" s="39"/>
    </row>
    <row r="167" spans="1:8" s="2" customFormat="1" ht="16.899999999999999" customHeight="1">
      <c r="A167" s="34"/>
      <c r="B167" s="39"/>
      <c r="C167" s="259" t="s">
        <v>743</v>
      </c>
      <c r="D167" s="34"/>
      <c r="E167" s="34"/>
      <c r="F167" s="34"/>
      <c r="G167" s="34"/>
      <c r="H167" s="39"/>
    </row>
    <row r="168" spans="1:8" s="2" customFormat="1" ht="16.899999999999999" customHeight="1">
      <c r="A168" s="34"/>
      <c r="B168" s="39"/>
      <c r="C168" s="257" t="s">
        <v>654</v>
      </c>
      <c r="D168" s="257" t="s">
        <v>655</v>
      </c>
      <c r="E168" s="17" t="s">
        <v>97</v>
      </c>
      <c r="F168" s="258">
        <v>7860</v>
      </c>
      <c r="G168" s="34"/>
      <c r="H168" s="39"/>
    </row>
    <row r="169" spans="1:8" s="2" customFormat="1" ht="16.899999999999999" customHeight="1">
      <c r="A169" s="34"/>
      <c r="B169" s="39"/>
      <c r="C169" s="257" t="s">
        <v>654</v>
      </c>
      <c r="D169" s="257" t="s">
        <v>655</v>
      </c>
      <c r="E169" s="17" t="s">
        <v>97</v>
      </c>
      <c r="F169" s="258">
        <v>7860</v>
      </c>
      <c r="G169" s="34"/>
      <c r="H169" s="39"/>
    </row>
    <row r="170" spans="1:8" s="2" customFormat="1" ht="16.899999999999999" customHeight="1">
      <c r="A170" s="34"/>
      <c r="B170" s="39"/>
      <c r="C170" s="257" t="s">
        <v>654</v>
      </c>
      <c r="D170" s="257" t="s">
        <v>655</v>
      </c>
      <c r="E170" s="17" t="s">
        <v>97</v>
      </c>
      <c r="F170" s="258">
        <v>7860</v>
      </c>
      <c r="G170" s="34"/>
      <c r="H170" s="39"/>
    </row>
    <row r="171" spans="1:8" s="2" customFormat="1" ht="16.899999999999999" customHeight="1">
      <c r="A171" s="34"/>
      <c r="B171" s="39"/>
      <c r="C171" s="257" t="s">
        <v>587</v>
      </c>
      <c r="D171" s="257" t="s">
        <v>588</v>
      </c>
      <c r="E171" s="17" t="s">
        <v>97</v>
      </c>
      <c r="F171" s="258">
        <v>2620</v>
      </c>
      <c r="G171" s="34"/>
      <c r="H171" s="39"/>
    </row>
    <row r="172" spans="1:8" s="2" customFormat="1" ht="16.899999999999999" customHeight="1">
      <c r="A172" s="34"/>
      <c r="B172" s="39"/>
      <c r="C172" s="257" t="s">
        <v>568</v>
      </c>
      <c r="D172" s="257" t="s">
        <v>569</v>
      </c>
      <c r="E172" s="17" t="s">
        <v>97</v>
      </c>
      <c r="F172" s="258">
        <v>2990</v>
      </c>
      <c r="G172" s="34"/>
      <c r="H172" s="39"/>
    </row>
    <row r="173" spans="1:8" s="2" customFormat="1" ht="16.899999999999999" customHeight="1">
      <c r="A173" s="34"/>
      <c r="B173" s="39"/>
      <c r="C173" s="257" t="s">
        <v>278</v>
      </c>
      <c r="D173" s="257" t="s">
        <v>279</v>
      </c>
      <c r="E173" s="17" t="s">
        <v>97</v>
      </c>
      <c r="F173" s="258">
        <v>2990</v>
      </c>
      <c r="G173" s="34"/>
      <c r="H173" s="39"/>
    </row>
    <row r="174" spans="1:8" s="2" customFormat="1" ht="16.899999999999999" customHeight="1">
      <c r="A174" s="34"/>
      <c r="B174" s="39"/>
      <c r="C174" s="257" t="s">
        <v>574</v>
      </c>
      <c r="D174" s="257" t="s">
        <v>575</v>
      </c>
      <c r="E174" s="17" t="s">
        <v>97</v>
      </c>
      <c r="F174" s="258">
        <v>2990</v>
      </c>
      <c r="G174" s="34"/>
      <c r="H174" s="39"/>
    </row>
    <row r="175" spans="1:8" s="2" customFormat="1" ht="16.899999999999999" customHeight="1">
      <c r="A175" s="34"/>
      <c r="B175" s="39"/>
      <c r="C175" s="257" t="s">
        <v>485</v>
      </c>
      <c r="D175" s="257" t="s">
        <v>266</v>
      </c>
      <c r="E175" s="17" t="s">
        <v>97</v>
      </c>
      <c r="F175" s="258">
        <v>2990</v>
      </c>
      <c r="G175" s="34"/>
      <c r="H175" s="39"/>
    </row>
    <row r="176" spans="1:8" s="2" customFormat="1" ht="16.899999999999999" customHeight="1">
      <c r="A176" s="34"/>
      <c r="B176" s="39"/>
      <c r="C176" s="257" t="s">
        <v>596</v>
      </c>
      <c r="D176" s="257" t="s">
        <v>597</v>
      </c>
      <c r="E176" s="17" t="s">
        <v>97</v>
      </c>
      <c r="F176" s="258">
        <v>2990</v>
      </c>
      <c r="G176" s="34"/>
      <c r="H176" s="39"/>
    </row>
    <row r="177" spans="1:8" s="2" customFormat="1" ht="16.899999999999999" customHeight="1">
      <c r="A177" s="34"/>
      <c r="B177" s="39"/>
      <c r="C177" s="253" t="s">
        <v>131</v>
      </c>
      <c r="D177" s="254" t="s">
        <v>132</v>
      </c>
      <c r="E177" s="255" t="s">
        <v>107</v>
      </c>
      <c r="F177" s="256">
        <v>732</v>
      </c>
      <c r="G177" s="34"/>
      <c r="H177" s="39"/>
    </row>
    <row r="178" spans="1:8" s="2" customFormat="1" ht="16.899999999999999" customHeight="1">
      <c r="A178" s="34"/>
      <c r="B178" s="39"/>
      <c r="C178" s="257" t="s">
        <v>1</v>
      </c>
      <c r="D178" s="257" t="s">
        <v>133</v>
      </c>
      <c r="E178" s="17" t="s">
        <v>1</v>
      </c>
      <c r="F178" s="258">
        <v>732</v>
      </c>
      <c r="G178" s="34"/>
      <c r="H178" s="39"/>
    </row>
    <row r="179" spans="1:8" s="2" customFormat="1" ht="16.899999999999999" customHeight="1">
      <c r="A179" s="34"/>
      <c r="B179" s="39"/>
      <c r="C179" s="259" t="s">
        <v>743</v>
      </c>
      <c r="D179" s="34"/>
      <c r="E179" s="34"/>
      <c r="F179" s="34"/>
      <c r="G179" s="34"/>
      <c r="H179" s="39"/>
    </row>
    <row r="180" spans="1:8" s="2" customFormat="1" ht="16.899999999999999" customHeight="1">
      <c r="A180" s="34"/>
      <c r="B180" s="39"/>
      <c r="C180" s="257" t="s">
        <v>517</v>
      </c>
      <c r="D180" s="257" t="s">
        <v>518</v>
      </c>
      <c r="E180" s="17" t="s">
        <v>186</v>
      </c>
      <c r="F180" s="258">
        <v>732</v>
      </c>
      <c r="G180" s="34"/>
      <c r="H180" s="39"/>
    </row>
    <row r="181" spans="1:8" s="2" customFormat="1" ht="16.899999999999999" customHeight="1">
      <c r="A181" s="34"/>
      <c r="B181" s="39"/>
      <c r="C181" s="257" t="s">
        <v>521</v>
      </c>
      <c r="D181" s="257" t="s">
        <v>515</v>
      </c>
      <c r="E181" s="17" t="s">
        <v>186</v>
      </c>
      <c r="F181" s="258">
        <v>732</v>
      </c>
      <c r="G181" s="34"/>
      <c r="H181" s="39"/>
    </row>
    <row r="182" spans="1:8" s="2" customFormat="1" ht="16.899999999999999" customHeight="1">
      <c r="A182" s="34"/>
      <c r="B182" s="39"/>
      <c r="C182" s="253" t="s">
        <v>757</v>
      </c>
      <c r="D182" s="254" t="s">
        <v>758</v>
      </c>
      <c r="E182" s="255" t="s">
        <v>85</v>
      </c>
      <c r="F182" s="256">
        <v>6.5</v>
      </c>
      <c r="G182" s="34"/>
      <c r="H182" s="39"/>
    </row>
    <row r="183" spans="1:8" s="2" customFormat="1" ht="16.899999999999999" customHeight="1">
      <c r="A183" s="34"/>
      <c r="B183" s="39"/>
      <c r="C183" s="257" t="s">
        <v>757</v>
      </c>
      <c r="D183" s="257" t="s">
        <v>759</v>
      </c>
      <c r="E183" s="17" t="s">
        <v>1</v>
      </c>
      <c r="F183" s="258">
        <v>6.5</v>
      </c>
      <c r="G183" s="34"/>
      <c r="H183" s="39"/>
    </row>
    <row r="184" spans="1:8" s="2" customFormat="1" ht="16.899999999999999" customHeight="1">
      <c r="A184" s="34"/>
      <c r="B184" s="39"/>
      <c r="C184" s="253" t="s">
        <v>83</v>
      </c>
      <c r="D184" s="254" t="s">
        <v>84</v>
      </c>
      <c r="E184" s="255" t="s">
        <v>85</v>
      </c>
      <c r="F184" s="256">
        <v>0.5</v>
      </c>
      <c r="G184" s="34"/>
      <c r="H184" s="39"/>
    </row>
    <row r="185" spans="1:8" s="2" customFormat="1" ht="16.899999999999999" customHeight="1">
      <c r="A185" s="34"/>
      <c r="B185" s="39"/>
      <c r="C185" s="257" t="s">
        <v>83</v>
      </c>
      <c r="D185" s="257" t="s">
        <v>211</v>
      </c>
      <c r="E185" s="17" t="s">
        <v>1</v>
      </c>
      <c r="F185" s="258">
        <v>0.5</v>
      </c>
      <c r="G185" s="34"/>
      <c r="H185" s="39"/>
    </row>
    <row r="186" spans="1:8" s="2" customFormat="1" ht="16.899999999999999" customHeight="1">
      <c r="A186" s="34"/>
      <c r="B186" s="39"/>
      <c r="C186" s="259" t="s">
        <v>743</v>
      </c>
      <c r="D186" s="34"/>
      <c r="E186" s="34"/>
      <c r="F186" s="34"/>
      <c r="G186" s="34"/>
      <c r="H186" s="39"/>
    </row>
    <row r="187" spans="1:8" s="2" customFormat="1" ht="16.899999999999999" customHeight="1">
      <c r="A187" s="34"/>
      <c r="B187" s="39"/>
      <c r="C187" s="257" t="s">
        <v>206</v>
      </c>
      <c r="D187" s="257" t="s">
        <v>207</v>
      </c>
      <c r="E187" s="17" t="s">
        <v>208</v>
      </c>
      <c r="F187" s="258">
        <v>1</v>
      </c>
      <c r="G187" s="34"/>
      <c r="H187" s="39"/>
    </row>
    <row r="188" spans="1:8" s="2" customFormat="1" ht="7.35" customHeight="1">
      <c r="A188" s="34"/>
      <c r="B188" s="135"/>
      <c r="C188" s="136"/>
      <c r="D188" s="136"/>
      <c r="E188" s="136"/>
      <c r="F188" s="136"/>
      <c r="G188" s="136"/>
      <c r="H188" s="39"/>
    </row>
    <row r="189" spans="1:8" s="2" customFormat="1" ht="11.25">
      <c r="A189" s="34"/>
      <c r="B189" s="34"/>
      <c r="C189" s="34"/>
      <c r="D189" s="34"/>
      <c r="E189" s="34"/>
      <c r="F189" s="34"/>
      <c r="G189" s="34"/>
      <c r="H189" s="34"/>
    </row>
  </sheetData>
  <sheetProtection algorithmName="SHA-512" hashValue="1AVhb9VFUTGg04UvjOBDAzDyuPPT1O/QJNVk2/KOaxxq97FrgnSL8kS3Sx/Sjrm7T0lDLhfHE/iJ+bnGMbiYXw==" saltValue="DzEKGWARKl1Y4N/cvQ0zezOjZ1Hj13hs4gzCy39HroKnY+rR1l68lhjIPAeZrlIpYiPfmZtreeLhOWNoarUla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2020-171-VR - Založení ze...</vt:lpstr>
      <vt:lpstr>Seznam figur</vt:lpstr>
      <vt:lpstr>'2020-171-VR - Založení ze...'!Názvy_tisku</vt:lpstr>
      <vt:lpstr>'Rekapitulace stavby'!Názvy_tisku</vt:lpstr>
      <vt:lpstr>'Seznam figur'!Názvy_tisku</vt:lpstr>
      <vt:lpstr>'2020-171-VR - Založení ze...'!Oblast_tisku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Nevoralová Jana, Ing.</cp:lastModifiedBy>
  <dcterms:created xsi:type="dcterms:W3CDTF">2021-08-13T11:15:19Z</dcterms:created>
  <dcterms:modified xsi:type="dcterms:W3CDTF">2021-09-09T09:00:05Z</dcterms:modified>
</cp:coreProperties>
</file>