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C:\Users\spider_laptop\Documents\projekty\TREBIC\KRIZOVATKY_SSZ\2021\0_export\102_Zastavkove_informacni_oznacniky\"/>
    </mc:Choice>
  </mc:AlternateContent>
  <xr:revisionPtr revIDLastSave="0" documentId="13_ncr:1_{7A07A291-78E9-4BA2-BB45-D93A84262285}" xr6:coauthVersionLast="46" xr6:coauthVersionMax="46" xr10:uidLastSave="{00000000-0000-0000-0000-000000000000}"/>
  <bookViews>
    <workbookView xWindow="28680" yWindow="-120" windowWidth="29040" windowHeight="15840" activeTab="1" xr2:uid="{00000000-000D-0000-FFFF-FFFF00000000}"/>
  </bookViews>
  <sheets>
    <sheet name="Rekapitulace stavby" sheetId="1" r:id="rId1"/>
    <sheet name="102 - Zastávkové informač..." sheetId="2" r:id="rId2"/>
    <sheet name="Pokyny pro vyplnění" sheetId="3" r:id="rId3"/>
  </sheets>
  <definedNames>
    <definedName name="_xlnm._FilterDatabase" localSheetId="1" hidden="1">'102 - Zastávkové informač...'!$C$85:$K$263</definedName>
    <definedName name="_xlnm.Print_Area" localSheetId="1">'102 - Zastávkové informač...'!$C$4:$J$39,'102 - Zastávkové informač...'!$C$45:$J$67,'102 - Zastávkové informač...'!$C$73:$K$263</definedName>
    <definedName name="_xlnm.Print_Area" localSheetId="2">'Pokyny pro vyplnění'!$B$2:$K$71,'Pokyny pro vyplnění'!$B$74:$K$118,'Pokyny pro vyplnění'!$B$121:$K$190,'Pokyny pro vyplnění'!$B$198:$K$218</definedName>
    <definedName name="_xlnm.Print_Area" localSheetId="0">'Rekapitulace stavby'!$D$4:$AO$36,'Rekapitulace stavby'!$C$42:$AQ$56</definedName>
    <definedName name="_xlnm.Print_Titles" localSheetId="1">'102 - Zastávkové informač...'!$85:$85</definedName>
    <definedName name="_xlnm.Print_Titles" localSheetId="0">'Rekapitulace stavby'!$52:$52</definedName>
  </definedNames>
  <calcPr calcId="181029"/>
</workbook>
</file>

<file path=xl/calcChain.xml><?xml version="1.0" encoding="utf-8"?>
<calcChain xmlns="http://schemas.openxmlformats.org/spreadsheetml/2006/main">
  <c r="J242" i="2" l="1"/>
  <c r="J37" i="2"/>
  <c r="J36" i="2"/>
  <c r="AY55" i="1"/>
  <c r="J35" i="2"/>
  <c r="AX55" i="1"/>
  <c r="BI260" i="2"/>
  <c r="BH260" i="2"/>
  <c r="BG260" i="2"/>
  <c r="BF260" i="2"/>
  <c r="T260" i="2"/>
  <c r="R260" i="2"/>
  <c r="P260" i="2"/>
  <c r="BI258" i="2"/>
  <c r="BH258" i="2"/>
  <c r="BG258" i="2"/>
  <c r="BF258" i="2"/>
  <c r="T258" i="2"/>
  <c r="R258" i="2"/>
  <c r="P258" i="2"/>
  <c r="BI255" i="2"/>
  <c r="BH255" i="2"/>
  <c r="BG255" i="2"/>
  <c r="BF255" i="2"/>
  <c r="T255" i="2"/>
  <c r="R255" i="2"/>
  <c r="P255" i="2"/>
  <c r="BI252" i="2"/>
  <c r="BH252" i="2"/>
  <c r="BG252" i="2"/>
  <c r="BF252" i="2"/>
  <c r="T252" i="2"/>
  <c r="R252" i="2"/>
  <c r="P252" i="2"/>
  <c r="BI250" i="2"/>
  <c r="BH250" i="2"/>
  <c r="BG250" i="2"/>
  <c r="BF250" i="2"/>
  <c r="T250" i="2"/>
  <c r="R250" i="2"/>
  <c r="P250" i="2"/>
  <c r="BI247" i="2"/>
  <c r="BH247" i="2"/>
  <c r="BG247" i="2"/>
  <c r="BF247" i="2"/>
  <c r="T247" i="2"/>
  <c r="R247" i="2"/>
  <c r="P247" i="2"/>
  <c r="BI244" i="2"/>
  <c r="BH244" i="2"/>
  <c r="BG244" i="2"/>
  <c r="BF244" i="2"/>
  <c r="T244" i="2"/>
  <c r="R244" i="2"/>
  <c r="P244" i="2"/>
  <c r="J65" i="2"/>
  <c r="BI239" i="2"/>
  <c r="BH239" i="2"/>
  <c r="BG239" i="2"/>
  <c r="BF239" i="2"/>
  <c r="T239" i="2"/>
  <c r="R239" i="2"/>
  <c r="P239" i="2"/>
  <c r="BI236" i="2"/>
  <c r="BH236" i="2"/>
  <c r="BG236" i="2"/>
  <c r="BF236" i="2"/>
  <c r="T236" i="2"/>
  <c r="R236" i="2"/>
  <c r="P236" i="2"/>
  <c r="BI232" i="2"/>
  <c r="BH232" i="2"/>
  <c r="BG232" i="2"/>
  <c r="BF232" i="2"/>
  <c r="T232" i="2"/>
  <c r="R232" i="2"/>
  <c r="P232" i="2"/>
  <c r="BI229" i="2"/>
  <c r="BH229" i="2"/>
  <c r="BG229" i="2"/>
  <c r="BF229" i="2"/>
  <c r="T229" i="2"/>
  <c r="R229" i="2"/>
  <c r="P229" i="2"/>
  <c r="BI225" i="2"/>
  <c r="BH225" i="2"/>
  <c r="BG225" i="2"/>
  <c r="BF225" i="2"/>
  <c r="T225" i="2"/>
  <c r="R225" i="2"/>
  <c r="P225" i="2"/>
  <c r="BI222" i="2"/>
  <c r="BH222" i="2"/>
  <c r="BG222" i="2"/>
  <c r="BF222" i="2"/>
  <c r="T222" i="2"/>
  <c r="R222" i="2"/>
  <c r="P222" i="2"/>
  <c r="BI218" i="2"/>
  <c r="BH218" i="2"/>
  <c r="BG218" i="2"/>
  <c r="BF218" i="2"/>
  <c r="T218" i="2"/>
  <c r="R218" i="2"/>
  <c r="P218" i="2"/>
  <c r="BI215" i="2"/>
  <c r="BH215" i="2"/>
  <c r="BG215" i="2"/>
  <c r="BF215" i="2"/>
  <c r="T215" i="2"/>
  <c r="R215" i="2"/>
  <c r="P215" i="2"/>
  <c r="BI211" i="2"/>
  <c r="BH211" i="2"/>
  <c r="BG211" i="2"/>
  <c r="BF211" i="2"/>
  <c r="T211" i="2"/>
  <c r="R211" i="2"/>
  <c r="P211" i="2"/>
  <c r="BI208" i="2"/>
  <c r="BH208" i="2"/>
  <c r="BG208" i="2"/>
  <c r="BF208" i="2"/>
  <c r="T208" i="2"/>
  <c r="R208" i="2"/>
  <c r="P208" i="2"/>
  <c r="BI204" i="2"/>
  <c r="BH204" i="2"/>
  <c r="BG204" i="2"/>
  <c r="BF204" i="2"/>
  <c r="T204" i="2"/>
  <c r="R204" i="2"/>
  <c r="P204" i="2"/>
  <c r="BI201" i="2"/>
  <c r="BH201" i="2"/>
  <c r="BG201" i="2"/>
  <c r="BF201" i="2"/>
  <c r="T201" i="2"/>
  <c r="R201" i="2"/>
  <c r="P201" i="2"/>
  <c r="BI197" i="2"/>
  <c r="BH197" i="2"/>
  <c r="BG197" i="2"/>
  <c r="BF197" i="2"/>
  <c r="T197" i="2"/>
  <c r="R197" i="2"/>
  <c r="P197" i="2"/>
  <c r="BI194" i="2"/>
  <c r="BH194" i="2"/>
  <c r="BG194" i="2"/>
  <c r="BF194" i="2"/>
  <c r="T194" i="2"/>
  <c r="R194" i="2"/>
  <c r="P194" i="2"/>
  <c r="BI190" i="2"/>
  <c r="BH190" i="2"/>
  <c r="BG190" i="2"/>
  <c r="BF190" i="2"/>
  <c r="T190" i="2"/>
  <c r="R190" i="2"/>
  <c r="P190" i="2"/>
  <c r="BI186" i="2"/>
  <c r="BH186" i="2"/>
  <c r="BG186" i="2"/>
  <c r="BF186" i="2"/>
  <c r="T186" i="2"/>
  <c r="R186" i="2"/>
  <c r="P186" i="2"/>
  <c r="BI182" i="2"/>
  <c r="BH182" i="2"/>
  <c r="BG182" i="2"/>
  <c r="BF182" i="2"/>
  <c r="T182" i="2"/>
  <c r="R182" i="2"/>
  <c r="P182" i="2"/>
  <c r="BI178" i="2"/>
  <c r="BH178" i="2"/>
  <c r="BG178" i="2"/>
  <c r="BF178" i="2"/>
  <c r="T178" i="2"/>
  <c r="R178" i="2"/>
  <c r="P178" i="2"/>
  <c r="BI175" i="2"/>
  <c r="BH175" i="2"/>
  <c r="BG175" i="2"/>
  <c r="BF175" i="2"/>
  <c r="T175" i="2"/>
  <c r="R175" i="2"/>
  <c r="P175" i="2"/>
  <c r="BI173" i="2"/>
  <c r="BH173" i="2"/>
  <c r="BG173" i="2"/>
  <c r="BF173" i="2"/>
  <c r="T173" i="2"/>
  <c r="R173" i="2"/>
  <c r="P173" i="2"/>
  <c r="BI170" i="2"/>
  <c r="BH170" i="2"/>
  <c r="BG170" i="2"/>
  <c r="BF170" i="2"/>
  <c r="T170" i="2"/>
  <c r="R170" i="2"/>
  <c r="P170" i="2"/>
  <c r="BI167" i="2"/>
  <c r="BH167" i="2"/>
  <c r="BG167" i="2"/>
  <c r="BF167" i="2"/>
  <c r="T167" i="2"/>
  <c r="R167" i="2"/>
  <c r="P167" i="2"/>
  <c r="BI163" i="2"/>
  <c r="BH163" i="2"/>
  <c r="BG163" i="2"/>
  <c r="BF163" i="2"/>
  <c r="T163" i="2"/>
  <c r="R163" i="2"/>
  <c r="P163" i="2"/>
  <c r="BI159" i="2"/>
  <c r="BH159" i="2"/>
  <c r="BG159" i="2"/>
  <c r="BF159" i="2"/>
  <c r="T159" i="2"/>
  <c r="R159" i="2"/>
  <c r="P159" i="2"/>
  <c r="BI155" i="2"/>
  <c r="BH155" i="2"/>
  <c r="BG155" i="2"/>
  <c r="BF155" i="2"/>
  <c r="T155" i="2"/>
  <c r="R155" i="2"/>
  <c r="P155" i="2"/>
  <c r="BI151" i="2"/>
  <c r="BH151" i="2"/>
  <c r="BG151" i="2"/>
  <c r="BF151" i="2"/>
  <c r="T151" i="2"/>
  <c r="R151" i="2"/>
  <c r="P151" i="2"/>
  <c r="BI147" i="2"/>
  <c r="BH147" i="2"/>
  <c r="BG147" i="2"/>
  <c r="BF147" i="2"/>
  <c r="T147" i="2"/>
  <c r="R147" i="2"/>
  <c r="P147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R132" i="2"/>
  <c r="P132" i="2"/>
  <c r="BI130" i="2"/>
  <c r="BH130" i="2"/>
  <c r="BG130" i="2"/>
  <c r="BF130" i="2"/>
  <c r="T130" i="2"/>
  <c r="R130" i="2"/>
  <c r="P130" i="2"/>
  <c r="BI128" i="2"/>
  <c r="BH128" i="2"/>
  <c r="BG128" i="2"/>
  <c r="BF128" i="2"/>
  <c r="T128" i="2"/>
  <c r="R128" i="2"/>
  <c r="P128" i="2"/>
  <c r="BI125" i="2"/>
  <c r="BH125" i="2"/>
  <c r="BG125" i="2"/>
  <c r="BF125" i="2"/>
  <c r="T125" i="2"/>
  <c r="R125" i="2"/>
  <c r="P125" i="2"/>
  <c r="BI121" i="2"/>
  <c r="BH121" i="2"/>
  <c r="BG121" i="2"/>
  <c r="BF121" i="2"/>
  <c r="T121" i="2"/>
  <c r="R121" i="2"/>
  <c r="P121" i="2"/>
  <c r="BI119" i="2"/>
  <c r="BH119" i="2"/>
  <c r="BG119" i="2"/>
  <c r="BF119" i="2"/>
  <c r="T119" i="2"/>
  <c r="R119" i="2"/>
  <c r="P119" i="2"/>
  <c r="BI117" i="2"/>
  <c r="BH117" i="2"/>
  <c r="BG117" i="2"/>
  <c r="BF117" i="2"/>
  <c r="T117" i="2"/>
  <c r="R117" i="2"/>
  <c r="P117" i="2"/>
  <c r="BI114" i="2"/>
  <c r="BH114" i="2"/>
  <c r="BG114" i="2"/>
  <c r="BF114" i="2"/>
  <c r="T114" i="2"/>
  <c r="R114" i="2"/>
  <c r="P114" i="2"/>
  <c r="BI111" i="2"/>
  <c r="BH111" i="2"/>
  <c r="BG111" i="2"/>
  <c r="BF111" i="2"/>
  <c r="T111" i="2"/>
  <c r="R111" i="2"/>
  <c r="P111" i="2"/>
  <c r="BI108" i="2"/>
  <c r="BH108" i="2"/>
  <c r="BG108" i="2"/>
  <c r="BF108" i="2"/>
  <c r="T108" i="2"/>
  <c r="R108" i="2"/>
  <c r="P108" i="2"/>
  <c r="BI106" i="2"/>
  <c r="BH106" i="2"/>
  <c r="BG106" i="2"/>
  <c r="BF106" i="2"/>
  <c r="T106" i="2"/>
  <c r="R106" i="2"/>
  <c r="P106" i="2"/>
  <c r="BI103" i="2"/>
  <c r="BH103" i="2"/>
  <c r="BG103" i="2"/>
  <c r="BF103" i="2"/>
  <c r="T103" i="2"/>
  <c r="R103" i="2"/>
  <c r="P103" i="2"/>
  <c r="BI99" i="2"/>
  <c r="BH99" i="2"/>
  <c r="BG99" i="2"/>
  <c r="BF99" i="2"/>
  <c r="T99" i="2"/>
  <c r="R99" i="2"/>
  <c r="P99" i="2"/>
  <c r="BI96" i="2"/>
  <c r="BH96" i="2"/>
  <c r="BG96" i="2"/>
  <c r="BF96" i="2"/>
  <c r="T96" i="2"/>
  <c r="R96" i="2"/>
  <c r="P96" i="2"/>
  <c r="BI92" i="2"/>
  <c r="BH92" i="2"/>
  <c r="BG92" i="2"/>
  <c r="BF92" i="2"/>
  <c r="T92" i="2"/>
  <c r="R92" i="2"/>
  <c r="P92" i="2"/>
  <c r="BI89" i="2"/>
  <c r="BH89" i="2"/>
  <c r="BG89" i="2"/>
  <c r="BF89" i="2"/>
  <c r="T89" i="2"/>
  <c r="R89" i="2"/>
  <c r="P89" i="2"/>
  <c r="J83" i="2"/>
  <c r="J82" i="2"/>
  <c r="F82" i="2"/>
  <c r="F80" i="2"/>
  <c r="E78" i="2"/>
  <c r="J55" i="2"/>
  <c r="J54" i="2"/>
  <c r="F54" i="2"/>
  <c r="F52" i="2"/>
  <c r="E50" i="2"/>
  <c r="J18" i="2"/>
  <c r="E18" i="2"/>
  <c r="F55" i="2" s="1"/>
  <c r="J17" i="2"/>
  <c r="J12" i="2"/>
  <c r="J80" i="2"/>
  <c r="E7" i="2"/>
  <c r="E76" i="2"/>
  <c r="L50" i="1"/>
  <c r="AM50" i="1"/>
  <c r="AM49" i="1"/>
  <c r="L49" i="1"/>
  <c r="AM47" i="1"/>
  <c r="L47" i="1"/>
  <c r="L45" i="1"/>
  <c r="L44" i="1"/>
  <c r="J197" i="2"/>
  <c r="BK190" i="2"/>
  <c r="J182" i="2"/>
  <c r="J173" i="2"/>
  <c r="BK167" i="2"/>
  <c r="J159" i="2"/>
  <c r="J151" i="2"/>
  <c r="J142" i="2"/>
  <c r="BK138" i="2"/>
  <c r="BK134" i="2"/>
  <c r="BK130" i="2"/>
  <c r="BK125" i="2"/>
  <c r="J119" i="2"/>
  <c r="J114" i="2"/>
  <c r="BK108" i="2"/>
  <c r="J106" i="2"/>
  <c r="J96" i="2"/>
  <c r="J89" i="2"/>
  <c r="BK258" i="2"/>
  <c r="BK252" i="2"/>
  <c r="J250" i="2"/>
  <c r="J244" i="2"/>
  <c r="BK236" i="2"/>
  <c r="J229" i="2"/>
  <c r="J218" i="2"/>
  <c r="BK211" i="2"/>
  <c r="BK204" i="2"/>
  <c r="BK197" i="2"/>
  <c r="J190" i="2"/>
  <c r="BK182" i="2"/>
  <c r="BK173" i="2"/>
  <c r="J167" i="2"/>
  <c r="BK163" i="2"/>
  <c r="BK151" i="2"/>
  <c r="BK142" i="2"/>
  <c r="J138" i="2"/>
  <c r="J134" i="2"/>
  <c r="J130" i="2"/>
  <c r="J125" i="2"/>
  <c r="BK119" i="2"/>
  <c r="BK114" i="2"/>
  <c r="J108" i="2"/>
  <c r="J103" i="2"/>
  <c r="J92" i="2"/>
  <c r="BK89" i="2"/>
  <c r="BK260" i="2"/>
  <c r="J258" i="2"/>
  <c r="BK255" i="2"/>
  <c r="J252" i="2"/>
  <c r="BK250" i="2"/>
  <c r="J247" i="2"/>
  <c r="BK244" i="2"/>
  <c r="BK239" i="2"/>
  <c r="J236" i="2"/>
  <c r="BK232" i="2"/>
  <c r="BK229" i="2"/>
  <c r="BK225" i="2"/>
  <c r="J222" i="2"/>
  <c r="BK218" i="2"/>
  <c r="J215" i="2"/>
  <c r="J211" i="2"/>
  <c r="J208" i="2"/>
  <c r="J204" i="2"/>
  <c r="BK201" i="2"/>
  <c r="J194" i="2"/>
  <c r="BK186" i="2"/>
  <c r="BK178" i="2"/>
  <c r="BK175" i="2"/>
  <c r="BK170" i="2"/>
  <c r="J163" i="2"/>
  <c r="BK155" i="2"/>
  <c r="J147" i="2"/>
  <c r="BK140" i="2"/>
  <c r="J136" i="2"/>
  <c r="BK132" i="2"/>
  <c r="BK128" i="2"/>
  <c r="J121" i="2"/>
  <c r="J117" i="2"/>
  <c r="BK111" i="2"/>
  <c r="BK103" i="2"/>
  <c r="BK99" i="2"/>
  <c r="BK92" i="2"/>
  <c r="J260" i="2"/>
  <c r="J255" i="2"/>
  <c r="BK247" i="2"/>
  <c r="J239" i="2"/>
  <c r="J232" i="2"/>
  <c r="J225" i="2"/>
  <c r="BK222" i="2"/>
  <c r="BK215" i="2"/>
  <c r="BK208" i="2"/>
  <c r="J201" i="2"/>
  <c r="BK194" i="2"/>
  <c r="J186" i="2"/>
  <c r="J178" i="2"/>
  <c r="J175" i="2"/>
  <c r="J170" i="2"/>
  <c r="BK159" i="2"/>
  <c r="J155" i="2"/>
  <c r="BK147" i="2"/>
  <c r="J140" i="2"/>
  <c r="BK136" i="2"/>
  <c r="J132" i="2"/>
  <c r="J128" i="2"/>
  <c r="BK121" i="2"/>
  <c r="BK117" i="2"/>
  <c r="J111" i="2"/>
  <c r="BK106" i="2"/>
  <c r="J99" i="2"/>
  <c r="BK96" i="2"/>
  <c r="AS54" i="1"/>
  <c r="BK88" i="2" l="1"/>
  <c r="J88" i="2"/>
  <c r="J61" i="2" s="1"/>
  <c r="P88" i="2"/>
  <c r="P87" i="2" s="1"/>
  <c r="R88" i="2"/>
  <c r="R87" i="2" s="1"/>
  <c r="T88" i="2"/>
  <c r="T87" i="2" s="1"/>
  <c r="BK124" i="2"/>
  <c r="J124" i="2" s="1"/>
  <c r="J63" i="2" s="1"/>
  <c r="P124" i="2"/>
  <c r="R124" i="2"/>
  <c r="T124" i="2"/>
  <c r="BK243" i="2"/>
  <c r="J243" i="2" s="1"/>
  <c r="J66" i="2" s="1"/>
  <c r="P243" i="2"/>
  <c r="P146" i="2"/>
  <c r="R243" i="2"/>
  <c r="R146" i="2"/>
  <c r="T243" i="2"/>
  <c r="T146" i="2"/>
  <c r="E48" i="2"/>
  <c r="J52" i="2"/>
  <c r="F83" i="2"/>
  <c r="BE89" i="2"/>
  <c r="BE92" i="2"/>
  <c r="BE96" i="2"/>
  <c r="BE99" i="2"/>
  <c r="BE103" i="2"/>
  <c r="BE111" i="2"/>
  <c r="BE114" i="2"/>
  <c r="BE117" i="2"/>
  <c r="BE119" i="2"/>
  <c r="BE138" i="2"/>
  <c r="BE140" i="2"/>
  <c r="BE147" i="2"/>
  <c r="BE151" i="2"/>
  <c r="BE159" i="2"/>
  <c r="BE163" i="2"/>
  <c r="BE167" i="2"/>
  <c r="BE178" i="2"/>
  <c r="BE182" i="2"/>
  <c r="BE201" i="2"/>
  <c r="BE204" i="2"/>
  <c r="BE208" i="2"/>
  <c r="BE211" i="2"/>
  <c r="BE222" i="2"/>
  <c r="BE225" i="2"/>
  <c r="BE232" i="2"/>
  <c r="BE236" i="2"/>
  <c r="BE239" i="2"/>
  <c r="BE244" i="2"/>
  <c r="BE247" i="2"/>
  <c r="BE250" i="2"/>
  <c r="BE258" i="2"/>
  <c r="BE106" i="2"/>
  <c r="BE108" i="2"/>
  <c r="BE121" i="2"/>
  <c r="BE125" i="2"/>
  <c r="BE128" i="2"/>
  <c r="BE130" i="2"/>
  <c r="BE132" i="2"/>
  <c r="BE134" i="2"/>
  <c r="BE136" i="2"/>
  <c r="BE142" i="2"/>
  <c r="BE155" i="2"/>
  <c r="BE170" i="2"/>
  <c r="BE173" i="2"/>
  <c r="BE175" i="2"/>
  <c r="BE186" i="2"/>
  <c r="BE190" i="2"/>
  <c r="BE194" i="2"/>
  <c r="BE197" i="2"/>
  <c r="BE215" i="2"/>
  <c r="BE218" i="2"/>
  <c r="BE229" i="2"/>
  <c r="BE252" i="2"/>
  <c r="BE255" i="2"/>
  <c r="BE260" i="2"/>
  <c r="F34" i="2"/>
  <c r="BA55" i="1" s="1"/>
  <c r="BA54" i="1" s="1"/>
  <c r="W30" i="1" s="1"/>
  <c r="F35" i="2"/>
  <c r="BB55" i="1" s="1"/>
  <c r="BB54" i="1" s="1"/>
  <c r="W31" i="1" s="1"/>
  <c r="F37" i="2"/>
  <c r="BD55" i="1" s="1"/>
  <c r="BD54" i="1" s="1"/>
  <c r="W33" i="1" s="1"/>
  <c r="J34" i="2"/>
  <c r="AW55" i="1" s="1"/>
  <c r="F36" i="2"/>
  <c r="BC55" i="1" s="1"/>
  <c r="BC54" i="1" s="1"/>
  <c r="W32" i="1" s="1"/>
  <c r="BK146" i="2" l="1"/>
  <c r="J146" i="2" s="1"/>
  <c r="J64" i="2" s="1"/>
  <c r="T123" i="2"/>
  <c r="T86" i="2" s="1"/>
  <c r="P123" i="2"/>
  <c r="P86" i="2"/>
  <c r="AU55" i="1" s="1"/>
  <c r="AU54" i="1" s="1"/>
  <c r="R123" i="2"/>
  <c r="R86" i="2"/>
  <c r="BK87" i="2"/>
  <c r="BK123" i="2"/>
  <c r="J123" i="2" s="1"/>
  <c r="J62" i="2" s="1"/>
  <c r="AW54" i="1"/>
  <c r="AK30" i="1" s="1"/>
  <c r="F33" i="2"/>
  <c r="AZ55" i="1" s="1"/>
  <c r="AZ54" i="1" s="1"/>
  <c r="AV54" i="1" s="1"/>
  <c r="AK29" i="1" s="1"/>
  <c r="AX54" i="1"/>
  <c r="AY54" i="1"/>
  <c r="J33" i="2"/>
  <c r="AV55" i="1"/>
  <c r="AT55" i="1" s="1"/>
  <c r="BK86" i="2" l="1"/>
  <c r="J86" i="2"/>
  <c r="J59" i="2" s="1"/>
  <c r="J87" i="2"/>
  <c r="J60" i="2" s="1"/>
  <c r="AT54" i="1"/>
  <c r="W29" i="1"/>
  <c r="J30" i="2" l="1"/>
  <c r="AG55" i="1"/>
  <c r="AN55" i="1" s="1"/>
  <c r="J39" i="2" l="1"/>
  <c r="AG54" i="1"/>
  <c r="AK26" i="1" s="1"/>
  <c r="AK35" i="1" s="1"/>
  <c r="AN54" i="1" l="1"/>
</calcChain>
</file>

<file path=xl/sharedStrings.xml><?xml version="1.0" encoding="utf-8"?>
<sst xmlns="http://schemas.openxmlformats.org/spreadsheetml/2006/main" count="2227" uniqueCount="615">
  <si>
    <t>Export Komplet</t>
  </si>
  <si>
    <t>VZ</t>
  </si>
  <si>
    <t>2.0</t>
  </si>
  <si>
    <t>ZAMOK</t>
  </si>
  <si>
    <t>False</t>
  </si>
  <si>
    <t>{f43faa3f-4f39-46ad-be26-f1397d6063b8}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</si>
  <si>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</si>
  <si>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</si>
  <si>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</si>
  <si>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</si>
  <si>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</si>
  <si>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</si>
  <si>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</si>
  <si>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</si>
  <si>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PVDMTr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</si>
  <si>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</si>
  <si>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</si>
  <si>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Preference veřejné dopravy města Třebíč</t>
  </si>
  <si>
    <t>KSO:</t>
  </si>
  <si>
    <t/>
  </si>
  <si>
    <t>CC-CZ:</t>
  </si>
  <si>
    <t>Místo:</t>
  </si>
  <si>
    <t>Město Třebíč</t>
  </si>
  <si>
    <t>Datum:</t>
  </si>
  <si>
    <t>8. 1. 2021</t>
  </si>
  <si>
    <t>Zadavatel:</t>
  </si>
  <si>
    <t>IČ:</t>
  </si>
  <si>
    <t>00290629</t>
  </si>
  <si>
    <t>DIČ:</t>
  </si>
  <si>
    <t>CZ00290629</t>
  </si>
  <si>
    <t>Uchazeč:</t>
  </si>
  <si>
    <t>Vyplň údaj</t>
  </si>
  <si>
    <t>Projektant:</t>
  </si>
  <si>
    <t>Ing. Karel Tomek</t>
  </si>
  <si>
    <t>True</t>
  </si>
  <si>
    <t>Zpracovatel:</t>
  </si>
  <si>
    <t>06770801</t>
  </si>
  <si>
    <t>Ivalú Macarena Ávila Herrera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</si>
  <si>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</si>
  <si>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</si>
  <si>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</si>
  <si>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</si>
  <si>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</si>
  <si>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</si>
  <si>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</si>
  <si>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</si>
  <si>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</si>
  <si>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</si>
  <si>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</si>
  <si>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</si>
  <si>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</si>
  <si>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</si>
  <si>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</si>
  <si>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</si>
  <si>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</si>
  <si>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</si>
  <si>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</si>
  <si>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</si>
  <si>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</si>
  <si>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</si>
  <si>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</si>
  <si>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</si>
  <si>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</si>
  <si>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</si>
  <si>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</si>
  <si>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</si>
  <si>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</si>
  <si>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</si>
  <si>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</si>
  <si>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</si>
  <si>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</si>
  <si>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</si>
  <si>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</si>
  <si>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</si>
  <si>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</si>
  <si>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</si>
  <si>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</si>
  <si>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</si>
  <si>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</si>
  <si>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102</t>
  </si>
  <si>
    <t>Zastávkové informační označníky</t>
  </si>
  <si>
    <t>STA</t>
  </si>
  <si>
    <t>1</t>
  </si>
  <si>
    <t>{0107d501-55e8-4ee0-b7c0-dc40b9442053}</t>
  </si>
  <si>
    <t>828 82 11</t>
  </si>
  <si>
    <t>2</t>
  </si>
  <si>
    <t>KRYCÍ LIST SOUPISU PRACÍ</t>
  </si>
  <si>
    <t>Objekt:</t>
  </si>
  <si>
    <t>102 - Zastávkové informační označníky</t>
  </si>
  <si>
    <t>24208</t>
  </si>
  <si>
    <t>CZ-CPV:</t>
  </si>
  <si>
    <t>51300000-5</t>
  </si>
  <si>
    <t>CZ-CPA:</t>
  </si>
  <si>
    <t>43.29.19</t>
  </si>
  <si>
    <t>REKAPITULACE ČLENĚNÍ SOUPISU PRACÍ</t>
  </si>
  <si>
    <t>Kód dílu - Popis</t>
  </si>
  <si>
    <t>Cena celkem [CZK]</t>
  </si>
  <si>
    <t>-1</t>
  </si>
  <si>
    <t>PSV - Práce a dodávky PSV</t>
  </si>
  <si>
    <t xml:space="preserve">    741 - Elektroinstalace - silnoproud</t>
  </si>
  <si>
    <t>M - Práce a dodávky M</t>
  </si>
  <si>
    <t xml:space="preserve">    22-M - Montáže technologických zařízení pro dopravní stavby</t>
  </si>
  <si>
    <t xml:space="preserve">    46-M - Zemní práce při extr.mont.pracích</t>
  </si>
  <si>
    <t xml:space="preserve">      HSV - Práce a dodávky HSV</t>
  </si>
  <si>
    <t xml:space="preserve">  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</si>
  <si>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</si>
  <si>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</si>
  <si>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</si>
  <si>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</si>
  <si>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</si>
  <si>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</si>
  <si>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</si>
  <si>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</si>
  <si>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</si>
  <si>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</si>
  <si>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</si>
  <si>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</si>
  <si>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</si>
  <si>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</si>
  <si>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</si>
  <si>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</si>
  <si>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741</t>
  </si>
  <si>
    <t>Elektroinstalace - silnoproud</t>
  </si>
  <si>
    <t>K</t>
  </si>
  <si>
    <t>741410021</t>
  </si>
  <si>
    <t>Montáž vodič uzemňovací pásek průřezu do 120 mm2 v městské zástavbě v zemi</t>
  </si>
  <si>
    <t>m</t>
  </si>
  <si>
    <t>CS ÚRS 2020 01</t>
  </si>
  <si>
    <t>16</t>
  </si>
  <si>
    <t>-2062700122</t>
  </si>
  <si>
    <t>PP</t>
  </si>
  <si>
    <t>Montáž uzemňovacího vedení s upevněním, propojením a připojením pomocí svorek v zemi s izolací spojů pásku průřezu do 120 mm2 v městské zástavbě</t>
  </si>
  <si>
    <t>VV</t>
  </si>
  <si>
    <t>45*2</t>
  </si>
  <si>
    <t>M</t>
  </si>
  <si>
    <t>35442062</t>
  </si>
  <si>
    <t>pás zemnící 30x4mm FeZn</t>
  </si>
  <si>
    <t>kg</t>
  </si>
  <si>
    <t>32</t>
  </si>
  <si>
    <t>223043719</t>
  </si>
  <si>
    <t>90*1,05</t>
  </si>
  <si>
    <t>94,5*1,2 'Přepočtené koeficientem množství</t>
  </si>
  <si>
    <t>3</t>
  </si>
  <si>
    <t>741410041</t>
  </si>
  <si>
    <t>Montáž vodič uzemňovací drát nebo lano D do 10 mm v městské zástavbě</t>
  </si>
  <si>
    <t>730765597</t>
  </si>
  <si>
    <t>Montáž uzemňovacího vedení s upevněním, propojením a připojením pomocí svorek v zemi s izolací spojů drátu nebo lana Ø do 10 mm v městské zástavbě</t>
  </si>
  <si>
    <t>4</t>
  </si>
  <si>
    <t>35441073</t>
  </si>
  <si>
    <t>drát D 10mm FeZn</t>
  </si>
  <si>
    <t>1165232703</t>
  </si>
  <si>
    <t>90*0,65</t>
  </si>
  <si>
    <t>58,5*1,2 'Přepočtené koeficientem množství</t>
  </si>
  <si>
    <t>5</t>
  </si>
  <si>
    <t>741420021</t>
  </si>
  <si>
    <t>Montáž svorka hromosvodná se 2 šrouby</t>
  </si>
  <si>
    <t>kus</t>
  </si>
  <si>
    <t>-451640872</t>
  </si>
  <si>
    <t>Montáž hromosvodného vedení svorek se 2 šrouby</t>
  </si>
  <si>
    <t>PSC</t>
  </si>
  <si>
    <t xml:space="preserve">Poznámka k souboru cen:_x000D_
1. Svodovými dráty se rozumí i jímací vedení na střeše._x000D_
</t>
  </si>
  <si>
    <t>6</t>
  </si>
  <si>
    <t>35441895</t>
  </si>
  <si>
    <t>svorka připojovací k připojení kovových částí</t>
  </si>
  <si>
    <t>300761955</t>
  </si>
  <si>
    <t>7</t>
  </si>
  <si>
    <t>35441885</t>
  </si>
  <si>
    <t>svorka spojovací pro lano D 8-10mm</t>
  </si>
  <si>
    <t>1186226722</t>
  </si>
  <si>
    <t>45*4</t>
  </si>
  <si>
    <t>8</t>
  </si>
  <si>
    <t>35441996</t>
  </si>
  <si>
    <t>svorka odbočovací a spojovací pro spojování kruhových a páskových vodičů, FeZn</t>
  </si>
  <si>
    <t>1249494995</t>
  </si>
  <si>
    <t>9</t>
  </si>
  <si>
    <t>741420022</t>
  </si>
  <si>
    <t>Montáž svorka hromosvodná se 3 šrouby</t>
  </si>
  <si>
    <t>969715235</t>
  </si>
  <si>
    <t>Montáž hromosvodného vedení svorek se 3 a více šrouby</t>
  </si>
  <si>
    <t>10</t>
  </si>
  <si>
    <t>35441986</t>
  </si>
  <si>
    <t>svorka odbočovací a spojovací pro pásek 30x4 mm, FeZn</t>
  </si>
  <si>
    <t>695579678</t>
  </si>
  <si>
    <t>11</t>
  </si>
  <si>
    <t>741440001</t>
  </si>
  <si>
    <t>Montáž deska zemnící 2000x250 mm</t>
  </si>
  <si>
    <t>-1403971480</t>
  </si>
  <si>
    <t>Montáž zemnicích desek a tyčí s připojením na svodové nebo uzemňovací vedení bez příslušenství desek, vel. 2000 x 250 mm</t>
  </si>
  <si>
    <t>12</t>
  </si>
  <si>
    <t>35442050</t>
  </si>
  <si>
    <t>deska zemnící 2000x250 mm FeZn, 14,5 kg  s přivařeným páskem FeZn 30x4 mm, 6 m</t>
  </si>
  <si>
    <t>605510470</t>
  </si>
  <si>
    <t>Práce a dodávky M</t>
  </si>
  <si>
    <t>22-M</t>
  </si>
  <si>
    <t>Montáže technologických zařízení pro dopravní stavby</t>
  </si>
  <si>
    <t>13</t>
  </si>
  <si>
    <t>220960002</t>
  </si>
  <si>
    <t>Montáž stožáru nebo sloupku přímého na základovém rámu zastávkového označníku</t>
  </si>
  <si>
    <t>64</t>
  </si>
  <si>
    <t>-631976136</t>
  </si>
  <si>
    <t>Montáž stožáru nebo sloupku zastávkového označníku na základovém rámu, včetně postavení, usazení nebo zabetonování základu, příprava pro zatažení a připojení kabelu do stožáru, připojení uzemnění přímého na základovém rámu</t>
  </si>
  <si>
    <t xml:space="preserve">Poznámka k souboru cen:_x000D_
1. V cenách 220 96 -0002 až -0004 nejsou započteny náklady na dodávku základové desky._x000D_
</t>
  </si>
  <si>
    <t>14</t>
  </si>
  <si>
    <t>59212715.R01</t>
  </si>
  <si>
    <t>Zastávkový označník - matná nerez, prosvětlené části  - rozměry dle standardu města Třebíč  - prostor pro osazení baterie včetně usměrňovače (zdroje) a jištění - provedení dle specifikace PD</t>
  </si>
  <si>
    <t>128</t>
  </si>
  <si>
    <t>1023519978</t>
  </si>
  <si>
    <t>59212715.R02</t>
  </si>
  <si>
    <t>Elektronický zastávkový označník - LED 4 řádky dle specifikace PD</t>
  </si>
  <si>
    <t>947611487</t>
  </si>
  <si>
    <t xml:space="preserve">Elektronický zastávkový označník - LED 4 řádky dle specifikace PD
- Barva LED diod červená – vysokosvítivé a nízkopříkonové
- Počet LED na řádek min. 120x10 (délka x výška)
- Poslední řádek lze využít jako informační pro cestující
- Základní pole 120x40 nebo 120x60 musí být možno využít jako grafickou plochu pro zobrazení jednoduchého obrázku
- Samostatný řádek pro datum, čas a teplotu (mohou se střídat) – min. pole 40x10 LED
- Svítivost LED na řádek min. 360 Cd/10 mA při 120x10 LED diodách
- Max. šířka LED řádku 50 cm – musí se integrovat do označníku
- Automatická regulace jasu svitu LED
- Režim panelu pouze on-line. Pokud se ztratí komunikace, musí do 2 minut panel zhasnout a napsat mimo provoz.
- Přenos o vybraných stavů panelů do dohledového centra
- Připravenost pro provoz z akumulátorů min. 12V/45-60Ah po dobu 24 hodin při plném svitu LED diod
- Povelový přijímač nevidomých s možností TTS (Text to speech)
- Možnost přímého akustického hlášení od dispečera pomocí datové komunikace z dispečinku dopravce
- Krycí sklo bude typu „antiglare“ 
</t>
  </si>
  <si>
    <t>59212715.R03</t>
  </si>
  <si>
    <t>Elektronický zastávkový označník - LED 6 řádků dle specifikace PD</t>
  </si>
  <si>
    <t>-1866497361</t>
  </si>
  <si>
    <t xml:space="preserve">Elektronický zastávkový označník - LED 6 řádků dle specifikace PD
- Barva LED diod červená – vysokosvítivé a nízkopříkonové
- Počet LED na řádek min. 120x10 (délka x výška)
- Poslední řádek lze využít jako informační pro cestující
- Základní pole 120x40 nebo 120x60 musí být možno využít jako grafickou plochu pro zobrazení jednoduchého obrázku
- Samostatný řádek pro datum, čas a teplotu (mohou se střídat) – min. pole 40x10 LED
- Svítivost LED na řádek min. 360 Cd/10 mA při 120x10 LED diodách
- Max. šířka LED řádku 50 cm – musí se integrovat do označníku
- Automatická regulace jasu svitu LED
- Režim panelu pouze on-line. Pokud se ztratí komunikace, musí do 2 minut panel zhasnout a napsat mimo provoz.
- Přenos o vybraných stavů panelů do dohledového centra
- Připravenost pro provoz z akumulátorů min. 12V/45-60Ah po dobu 24 hodin při plném svitu LED diod
- Povelový přijímač nevidomých s možností TTS (Text to speech)
- Možnost přímého akustického hlášení od dispečera pomocí datové komunikace z dispečinku dopravce
- Krycí sklo bude typu „antiglare“ 
</t>
  </si>
  <si>
    <t>17</t>
  </si>
  <si>
    <t>59212715.R04</t>
  </si>
  <si>
    <t>Elektronický zastávkový označník - elektronický papír, řídicí a komunikační jednotka, převodník TTS, LTE modem, digitální hlásič a povelový přijímač - dle specifikace PD</t>
  </si>
  <si>
    <t>-1154526297</t>
  </si>
  <si>
    <t>Elektronický zastávkový označník - elektronický papír dle specifikace PD
 - LCD typu e-papír, řídicí a komunikační jednotka, převodník TTS, LTE modem, digitální hlásič a povelový přijímač
- Krycí sklo zobrazovacího zařízení bude v provedení antivandal s antireflexní úpravou.
- Vybaven datovým modemem GSM/LTE, který bude poskytovat data i pro LED panel.
- LCD bude mít minimálně 15 odstínů šedi.
- Až 4 senzorové tlačítka pro aktivaci osvětlení LCD v nočních hodinách a pro výběr zobrazení požadované funkce (listování v obrázcích)
- Dálková aktualizace LCD pomocí dodaného ovládacího SW na dohledové centrum.
- Vybavení přijímačem CAM zpráv komunikace V2X pro zobrazování bezprostředních stavů autobusu MHD (blikající symbol odjezdu při stání v zastávce dle standardu ETSI TS 103 301, ETSI EN 302 636 1,2,3,4,5,6 (v návaznosti na standard ISO TS 19091.
- Temperování LCD panelu při záporných teplotách tak, aby rychlost překreslení obrázků nebyla delší než 3 sekundy.</t>
  </si>
  <si>
    <t>18</t>
  </si>
  <si>
    <t>59212715.R05</t>
  </si>
  <si>
    <t>Akumulátor LiFePo4 včetně příslušenství pro nabíjení z rozvodu veřejného osvětlení - dle specifikace PD</t>
  </si>
  <si>
    <t>1566455613</t>
  </si>
  <si>
    <t>Akumulátor LiFePo4 včetně příslušenství pro nabíjení z rozvodu veřejného osvětlení - dle specifikace PD
 - LiFePo4 baterie, minimálně 1000 nabíjecích cyklů  - provoz bez nabití (připojení 230 V AC z VO) minimálně 24 hod  - v denní době provoz označníků z baterie  - bezúdržbové provedení  - osazení do venkovního prostředí</t>
  </si>
  <si>
    <t>19</t>
  </si>
  <si>
    <t>59212715.R06</t>
  </si>
  <si>
    <t>SW + HW na úpravu označníků - "rozposílací" služba a komunikace přes API s nadřazeným systémem</t>
  </si>
  <si>
    <t>soubor</t>
  </si>
  <si>
    <t>57550269</t>
  </si>
  <si>
    <t>20</t>
  </si>
  <si>
    <t>592611038 PC</t>
  </si>
  <si>
    <t>Základový rám zastávkového označníku</t>
  </si>
  <si>
    <t>1234103032</t>
  </si>
  <si>
    <t>220960002-D</t>
  </si>
  <si>
    <t>Demontáž stožáru nebo sloupku přímého - zastávkového označníku včetně betonového betonového základu, vytřídění na základní materiálové druhy (železo, plast, papír, beton a zemina) a jejich ekologická likvidace. Včetně dopravy do sběrny barevných kovů, rec</t>
  </si>
  <si>
    <t>-2098013746</t>
  </si>
  <si>
    <t>Demontáž stožáru nebo sloupku přímého - zastávkového označníku včetně betonového betonového základu, vytřídění na základní materiálové druhy (železo, plast, papír, beton a zemina) a jejich ekologická likvidace. Včetně dopravy do sběrny barevných kovů, recyklovaných materiálů nebo na skládku.</t>
  </si>
  <si>
    <t>P</t>
  </si>
  <si>
    <t>Poznámka k položce:_x000D_
Stárý bet. základ je uvažován rozměru 0,6 x 0,6 x 0,6 m</t>
  </si>
  <si>
    <t>46-M</t>
  </si>
  <si>
    <t>Zemní práce při extr.mont.pracích</t>
  </si>
  <si>
    <t>22</t>
  </si>
  <si>
    <t>460030035</t>
  </si>
  <si>
    <t>Rozebrání dlažeb ručně z kostek mozaikových do písku spáry zalité</t>
  </si>
  <si>
    <t>m2</t>
  </si>
  <si>
    <t>827413301</t>
  </si>
  <si>
    <t>Přípravné terénní práce vytrhání dlažby včetně ručního rozebrání, vytřídění, odhozu na hromady nebo naložení na dopravní prostředek a očistění kostek nebo dlaždic z pískového podkladu z kostek mozaikových, spáry zalité</t>
  </si>
  <si>
    <t xml:space="preserve">Poznámka k souboru cen:_x000D_
1. V cenách -0001 až -0007 nejsou zahrnuty náklady na odstranění kamenů, kořenů a ostatních nevhodných přimísenin, tyto práce se oceňují individuálně._x000D_
2. U cen -0021 až -0025 se u středně hustého porostu uvažuje hustota do 3 ks/m2, u hustého porostu přes 3 ks/m2._x000D_
3. U ceny -0092 se počítá první vytržený obrubník trojnásobnou délkou._x000D_
</t>
  </si>
  <si>
    <t>3*(2*3)</t>
  </si>
  <si>
    <t>23</t>
  </si>
  <si>
    <t>460030036</t>
  </si>
  <si>
    <t>Rozebrání dlažeb ručně z dlaždic betonových nebo keramických do písku spáry zalité</t>
  </si>
  <si>
    <t>847583701</t>
  </si>
  <si>
    <t>Přípravné terénní práce vytrhání dlažby včetně ručního rozebrání, vytřídění, odhozu na hromady nebo naložení na dopravní prostředek a očistění kostek nebo dlaždic z pískového podkladu z dlaždic betonových nebo keramických, spáry zalité</t>
  </si>
  <si>
    <t>9*(2*3)</t>
  </si>
  <si>
    <t>24</t>
  </si>
  <si>
    <t>460030039</t>
  </si>
  <si>
    <t>Rozebrání dlažeb ručně z dlaždic zámkových do písku spáry zalité</t>
  </si>
  <si>
    <t>-550749747</t>
  </si>
  <si>
    <t>Přípravné terénní práce vytrhání dlažby včetně ručního rozebrání, vytřídění, odhozu na hromady nebo naložení na dopravní prostředek a očistění kostek nebo dlaždic z pískového podkladu z dlaždic zámkových, spáry zalité</t>
  </si>
  <si>
    <t>24*(2*3)</t>
  </si>
  <si>
    <t>25</t>
  </si>
  <si>
    <t>460030142</t>
  </si>
  <si>
    <t>Odstranění podkladu nebo krytu komunikace z kameniva těženého tloušťky do 20 cm</t>
  </si>
  <si>
    <t>-123916266</t>
  </si>
  <si>
    <t>Přípravné terénní práce odstranění podkladu nebo krytu komunikace včetně rozpojení na kusy a zarovnání styčné spáry z kameniva těženého, tloušťky přes 10 do 20 cm</t>
  </si>
  <si>
    <t>26</t>
  </si>
  <si>
    <t>460030191</t>
  </si>
  <si>
    <t>Řezání podkladu nebo krytu živičného tloušťky do 5 cm</t>
  </si>
  <si>
    <t>-556510399</t>
  </si>
  <si>
    <t>Přípravné terénní práce řezání spár v podkladu nebo krytu živičném, tloušťky do 5 cm</t>
  </si>
  <si>
    <t>7*(2+2)</t>
  </si>
  <si>
    <t>27</t>
  </si>
  <si>
    <t>460050703</t>
  </si>
  <si>
    <t>Hloubení nezapažených jam pro stožáry zastávkových označníků ručně v hornině tř 3</t>
  </si>
  <si>
    <t>1787558980</t>
  </si>
  <si>
    <t>Hloubení nezapažených jam ručně pro zastávkové onačníky s přemístěním výkopku do vzdálenosti 3 m od okraje jámy nebo naložením na dopravní prostředek, včetně zásypu, zhutnění a urovnání povrchu, včetně odstranění krytu a podkladu komunikace, v hornině třídy 3</t>
  </si>
  <si>
    <t xml:space="preserve">Poznámka k souboru cen:_x000D_
1. Ceny hloubení jam v hornině třídy 6 a 7 jsou stanoveny za použití pneumatického kladiva._x000D_
</t>
  </si>
  <si>
    <t>28</t>
  </si>
  <si>
    <t>460080014</t>
  </si>
  <si>
    <t>Základové konstrukce z monolitického betonu C 16/20 bez bednění</t>
  </si>
  <si>
    <t>m3</t>
  </si>
  <si>
    <t>-1249527215</t>
  </si>
  <si>
    <t>Základové konstrukce základ bez bednění do rostlé zeminy z monolitického betonu tř. C 16/20</t>
  </si>
  <si>
    <t>45*0,6*0,6*0,6</t>
  </si>
  <si>
    <t>29</t>
  </si>
  <si>
    <t>58932571</t>
  </si>
  <si>
    <t>beton C 16/20 X0,XC1 kamenivo frakce 0/16</t>
  </si>
  <si>
    <t>-1940048135</t>
  </si>
  <si>
    <t>30</t>
  </si>
  <si>
    <t>13021012</t>
  </si>
  <si>
    <t>tyč ocelová žebírková jakost BSt 500S výztuž do betonu D 10mm</t>
  </si>
  <si>
    <t>t</t>
  </si>
  <si>
    <t>1877829785</t>
  </si>
  <si>
    <t>45*0,005</t>
  </si>
  <si>
    <t>31</t>
  </si>
  <si>
    <t>460600061</t>
  </si>
  <si>
    <t>Odvoz suti a vybouraných hmot do 1 km</t>
  </si>
  <si>
    <t>-2008291428</t>
  </si>
  <si>
    <t>Přemístění (odvoz) horniny, suti a vybouraných hmot odvoz suti a vybouraných hmot do 1 km</t>
  </si>
  <si>
    <t xml:space="preserve">Poznámka k souboru cen:_x000D_
1. V cenách -0021 až -0031 nejsou započteny místní poplatky za uložení výkopku na řízenou skládku._x000D_
2. V cenách -0041 až -0071 nejsou započteny poplatky za uložení suti na řízenou skládku a recyklaci._x000D_
</t>
  </si>
  <si>
    <t>45*(0,6*0,6*0,6)*2,1</t>
  </si>
  <si>
    <t>460600071</t>
  </si>
  <si>
    <t>Příplatek k odvozu suti a vybouraných hmot za každý další 1 km</t>
  </si>
  <si>
    <t>-1347510929</t>
  </si>
  <si>
    <t>Přemístění (odvoz) horniny, suti a vybouraných hmot odvoz suti a vybouraných hmot Příplatek k ceně za každý další i započatý 1 km</t>
  </si>
  <si>
    <t>33</t>
  </si>
  <si>
    <t>460150153</t>
  </si>
  <si>
    <t>Hloubení kabelových zapažených i nezapažených rýh ručně š 35 cm, hl 70 cm, v hornině tř 3</t>
  </si>
  <si>
    <t>-19791452</t>
  </si>
  <si>
    <t>Hloubení zapažených i nezapažených kabelových rýh ručně včetně urovnání dna s přemístěním výkopku do vzdálenosti 3 m od okraje jámy nebo naložením na dopravní prostředek šířky 35 cm, hloubky 70 cm, v hornině třídy 3</t>
  </si>
  <si>
    <t xml:space="preserve">Poznámka k souboru cen:_x000D_
1. Ceny hloubení rýh v hornině třídy 6 a 7 se oceňují cenami souboru cen 460 20- . Hloubení nezapažených kabelových rýh strojně._x000D_
</t>
  </si>
  <si>
    <t>34</t>
  </si>
  <si>
    <t>69311311</t>
  </si>
  <si>
    <t>pás varovný plný PE š 330mm s potiskem</t>
  </si>
  <si>
    <t>1088757058</t>
  </si>
  <si>
    <t>90*1,2 'Přepočtené koeficientem množství</t>
  </si>
  <si>
    <t>35</t>
  </si>
  <si>
    <t>460560153</t>
  </si>
  <si>
    <t>Zásyp rýh ručně šířky 35 cm, hloubky 70 cm, z horniny třídy 3</t>
  </si>
  <si>
    <t>533818097</t>
  </si>
  <si>
    <t>Zásyp kabelových rýh ručně s uložením výkopku ve vrstvách včetně zhutnění a urovnání povrchu šířky 35 cm hloubky 70 cm, v hornině třídy 3</t>
  </si>
  <si>
    <t>36</t>
  </si>
  <si>
    <t>460650041</t>
  </si>
  <si>
    <t>Zřízení podkladní vrstvy vozovky a chodníku ze štěrkopísku se zhutněním tloušťky do 5 cm</t>
  </si>
  <si>
    <t>-301299510</t>
  </si>
  <si>
    <t>Vozovky a chodníky zřízení podkladní vrstvy včetně rozprostření a úpravy podkladu ze štěrkopísku, včetně zhutnění, tloušťky do 5 cm</t>
  </si>
  <si>
    <t xml:space="preserve">Poznámka k souboru cen:_x000D_
1. V cenách -0031 až -0035 nejsou započteny náklady na získání sypaniny a její přemístění k místu zabudování._x000D_
2. V ceně -0141 nejsou započteny náklady na dodání silničních panelů. Tato dodávka se oceňuje ve specifikaci._x000D_
3. V cenách -0151 až -0153 nejsou započteny náklady na dodávku kostek. Tato dodávka se oceňuje ve specifikaci._x000D_
4. V cenách -0161 až -0162 nejsou započteny náklady na dodávku dlaždic. Tato dodávka se oceňuje ve specifikaci._x000D_
5. V cenách -0901 až -0932 nejsou započteny náklady na dodávku kameniva, kostek a dlaždic.Tato dodávka se oceňuje ve specifikaci_x000D_
</t>
  </si>
  <si>
    <t>45*(2*2)</t>
  </si>
  <si>
    <t>37</t>
  </si>
  <si>
    <t>587211000</t>
  </si>
  <si>
    <t>asfaltový recyklát</t>
  </si>
  <si>
    <t>-1621780728</t>
  </si>
  <si>
    <t>45*(2*2)*0,005*2,7</t>
  </si>
  <si>
    <t>38</t>
  </si>
  <si>
    <t>460650053</t>
  </si>
  <si>
    <t>Zřízení podkladní vrstvy vozovky a chodníku ze štěrkodrti se zhutněním tloušťky do 15 cm</t>
  </si>
  <si>
    <t>588359898</t>
  </si>
  <si>
    <t>Vozovky a chodníky zřízení podkladní vrstvy včetně rozprostření a úpravy podkladu ze štěrkodrti, včetně zhutnění, tloušťky přes 10 do 15 cm</t>
  </si>
  <si>
    <t>39</t>
  </si>
  <si>
    <t>58344197</t>
  </si>
  <si>
    <t>štěrkodrť frakce 0/63</t>
  </si>
  <si>
    <t>1852006457</t>
  </si>
  <si>
    <t>45*(2*2)*0,015*2,7</t>
  </si>
  <si>
    <t>40</t>
  </si>
  <si>
    <t>460650121</t>
  </si>
  <si>
    <t>Zřízení krytu vozovky a chodníku z betonu prostého tloušťky do 5 cm</t>
  </si>
  <si>
    <t>-133020470</t>
  </si>
  <si>
    <t>Vozovky a chodníky kryt vozovky z betonu prostého, tloušťky do 5 cm</t>
  </si>
  <si>
    <t>7*(2*2)</t>
  </si>
  <si>
    <t>41</t>
  </si>
  <si>
    <t>58942431</t>
  </si>
  <si>
    <t>beton asfaltový vrstva obrusná ACO 8 pojivo asfalt 50/70</t>
  </si>
  <si>
    <t>-1598089977</t>
  </si>
  <si>
    <t>7*(2*2)*0,004*2,7</t>
  </si>
  <si>
    <t>42</t>
  </si>
  <si>
    <t>460650923</t>
  </si>
  <si>
    <t>Kladení dlažby po překopech z kostek mozaikových do lože z kameniva těženého</t>
  </si>
  <si>
    <t>-549751963</t>
  </si>
  <si>
    <t>Vozovky a chodníky vyspravení krytu komunikací kladení dlažby po překopech pro pokládání kabelů, včetně rozprostření, urovnání a zhutnění podkladu a provedení lože z kameniva těženého z kostek kamenných mozaikových</t>
  </si>
  <si>
    <t>43</t>
  </si>
  <si>
    <t>58381082</t>
  </si>
  <si>
    <t>haklík řezaný (1t=3m2) - mozaika</t>
  </si>
  <si>
    <t>-1681711721</t>
  </si>
  <si>
    <t>3*(2*3)*0,2</t>
  </si>
  <si>
    <t>44</t>
  </si>
  <si>
    <t>460650931</t>
  </si>
  <si>
    <t>Kladení dlažby po překopech dlaždice betonové 4hranné do lože z kameniva těženého</t>
  </si>
  <si>
    <t>-1516520449</t>
  </si>
  <si>
    <t>Vozovky a chodníky vyspravení krytu komunikací kladení dlažby po překopech pro pokládání kabelů, včetně rozprostření, urovnání a zhutnění podkladu a provedení lože z kameniva těženého z dlaždic betonových čtyřhranných</t>
  </si>
  <si>
    <t>45</t>
  </si>
  <si>
    <t>59248005</t>
  </si>
  <si>
    <t>dlažba plošná betonová chodníková 300x300x50mm přírodní</t>
  </si>
  <si>
    <t>-1130326950</t>
  </si>
  <si>
    <t>9*(2*3)*0,2</t>
  </si>
  <si>
    <t>46</t>
  </si>
  <si>
    <t>460650932</t>
  </si>
  <si>
    <t>Kladení dlažby po překopech dlaždice betonové zámkové do lože z kameniva těženého</t>
  </si>
  <si>
    <t>100583999</t>
  </si>
  <si>
    <t>Vozovky a chodníky vyspravení krytu komunikací kladení dlažby po překopech pro pokládání kabelů, včetně rozprostření, urovnání a zhutnění podkladu a provedení lože z kameniva těženého z dlaždic betonových tvarovaných nebo zámkových</t>
  </si>
  <si>
    <t>47</t>
  </si>
  <si>
    <t>59245018</t>
  </si>
  <si>
    <t>dlažba tvar obdélník betonová 200x100x60mm přírodní</t>
  </si>
  <si>
    <t>-990746867</t>
  </si>
  <si>
    <t>24*(2*3)*0,1</t>
  </si>
  <si>
    <t>48</t>
  </si>
  <si>
    <t>59245021</t>
  </si>
  <si>
    <t>dlažba tvar čtverec betonová 200x200x60mm přírodní</t>
  </si>
  <si>
    <t>633432786</t>
  </si>
  <si>
    <t>HSV</t>
  </si>
  <si>
    <t>Práce a dodávky HSV</t>
  </si>
  <si>
    <t>Zemní práce</t>
  </si>
  <si>
    <t>49</t>
  </si>
  <si>
    <t>119002121</t>
  </si>
  <si>
    <t>Přechodová lávka délky do 2 m včetně zábradlí pro zabezpečení výkopu zřízení</t>
  </si>
  <si>
    <t>512</t>
  </si>
  <si>
    <t>393034772</t>
  </si>
  <si>
    <t>Pomocné konstrukce při zabezpečení výkopu vodorovné pochozí přechodová lávka délky do 2 m včetně zábradlí zřízení</t>
  </si>
  <si>
    <t xml:space="preserve">Poznámka k souboru cen:_x000D_
1. V ceně zřízení -2121, -2131, -2411, -3211, -3212, -3213, -3215, -3217, -3121, -3223, -3227 jsou započteny i náklady na opotřebení._x000D_
2. V ceně zřízení mobilního oplocení -3211, -3213, -3217, -3223, -3227 je zahrnuto i opotřebení betonové patky, vzpěry, spojky._x000D_
3. Položku -2411 lze použít pouze pro šířku výkopu do 1,0 m._x000D_
4. V položce -3131 jsou započteny i náklady na dřevěný sloupek._x000D_
5. U položek -2311, -4111, -4121 je uvažováno se 100% opotřebením. Bezpečný vlez nebo výlez se zpravidla umisťuje po 20 m délky výkopu._x000D_
6. Položky tohoto souboru cen jsou určeny k ocenění pomocných konstrukcí sloužících k zabezpečení výkopů (BOZP) na veřejných prostranstvích (v obcích, na komunikacích apod.). Položky nelze užít k ocenění zařízení staveniště, pokud se toto oceňuje pomocí VRN._x000D_
</t>
  </si>
  <si>
    <t>50</t>
  </si>
  <si>
    <t>119002122</t>
  </si>
  <si>
    <t>Přechodová lávka délky do 2 m včetně zábradlí pro zabezpečení výkopu odstranění</t>
  </si>
  <si>
    <t>1374592160</t>
  </si>
  <si>
    <t>Pomocné konstrukce při zabezpečení výkopu vodorovné pochozí přechodová lávka délky do 2 m včetně zábradlí odstranění</t>
  </si>
  <si>
    <t>51</t>
  </si>
  <si>
    <t>95250800</t>
  </si>
  <si>
    <t>nájem za 8 až 28 dnů lávky přechodové 2000x900 zábradlí v 1000mm</t>
  </si>
  <si>
    <t>-1706988741</t>
  </si>
  <si>
    <t>52</t>
  </si>
  <si>
    <t>119003227</t>
  </si>
  <si>
    <t>Mobilní plotová zábrana vyplněná dráty výšky do 2,2 m pro zabezpečení výkopu zřízení</t>
  </si>
  <si>
    <t>2129092184</t>
  </si>
  <si>
    <t>Pomocné konstrukce při zabezpečení výkopu svislé ocelové mobilní oplocení, výšky do 2,2 m panely vyplněné dráty zřízení</t>
  </si>
  <si>
    <t>53</t>
  </si>
  <si>
    <t>119003228</t>
  </si>
  <si>
    <t>Mobilní plotová zábrana vyplněná dráty výšky do 2,2 m pro zabezpečení výkopu odstranění</t>
  </si>
  <si>
    <t>-1100188359</t>
  </si>
  <si>
    <t>Pomocné konstrukce při zabezpečení výkopu svislé ocelové mobilní oplocení, výšky do 2,2 m panely vyplněné dráty odstranění</t>
  </si>
  <si>
    <t>54</t>
  </si>
  <si>
    <t>95250820</t>
  </si>
  <si>
    <t>nájem kus/měsíc dílce plotové-europloty, standardní panel medium 3500x2000mm</t>
  </si>
  <si>
    <t>1669840273</t>
  </si>
  <si>
    <t>55</t>
  </si>
  <si>
    <t>171201221</t>
  </si>
  <si>
    <t>Poplatek za uložení na skládce (skládkovné) zeminy a kamení kód odpadu 17 05 04</t>
  </si>
  <si>
    <t>2015159426</t>
  </si>
  <si>
    <t>Poplatek za uložení stavebního odpadu na skládce (skládkovné) zeminy a kamení zatříděného do Katalogu odpadů pod kódem 17 05 04</t>
  </si>
  <si>
    <t xml:space="preserve">Poznámka k souboru cen:_x000D_
1. Ceny uvedené v souboru cen je doporučeno opravit podle aktuálních cen místně příslušné skládky._x000D_
2. V cenách je započítán poplatek za ukládání odpadu dle zákona 185/2001 Sb._x000D_
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</si>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</sst>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6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 applyProtection="1">
      <alignment horizontal="left" vertical="top"/>
      <protection locked="0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19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3" fillId="0" borderId="23" xfId="0" applyFont="1" applyBorder="1" applyAlignment="1" applyProtection="1">
      <alignment horizontal="center" vertical="center"/>
    </xf>
    <xf numFmtId="49" fontId="33" fillId="0" borderId="23" xfId="0" applyNumberFormat="1" applyFont="1" applyBorder="1" applyAlignment="1" applyProtection="1">
      <alignment horizontal="left" vertical="center" wrapText="1"/>
    </xf>
    <xf numFmtId="0" fontId="33" fillId="0" borderId="23" xfId="0" applyFont="1" applyBorder="1" applyAlignment="1" applyProtection="1">
      <alignment horizontal="left" vertical="center" wrapText="1"/>
    </xf>
    <xf numFmtId="0" fontId="33" fillId="0" borderId="23" xfId="0" applyFont="1" applyBorder="1" applyAlignment="1" applyProtection="1">
      <alignment horizontal="center" vertical="center" wrapText="1"/>
    </xf>
    <xf numFmtId="167" fontId="33" fillId="0" borderId="23" xfId="0" applyNumberFormat="1" applyFont="1" applyBorder="1" applyAlignment="1" applyProtection="1">
      <alignment vertical="center"/>
    </xf>
    <xf numFmtId="4" fontId="33" fillId="2" borderId="23" xfId="0" applyNumberFormat="1" applyFont="1" applyFill="1" applyBorder="1" applyAlignment="1" applyProtection="1">
      <alignment vertical="center"/>
      <protection locked="0"/>
    </xf>
    <xf numFmtId="4" fontId="33" fillId="0" borderId="23" xfId="0" applyNumberFormat="1" applyFont="1" applyBorder="1" applyAlignment="1" applyProtection="1">
      <alignment vertical="center"/>
    </xf>
    <xf numFmtId="0" fontId="34" fillId="0" borderId="4" xfId="0" applyFont="1" applyBorder="1" applyAlignment="1">
      <alignment vertical="center"/>
    </xf>
    <xf numFmtId="0" fontId="33" fillId="2" borderId="15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35" fillId="0" borderId="0" xfId="0" applyFont="1" applyAlignment="1" applyProtection="1">
      <alignment vertical="center" wrapText="1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0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1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39" fillId="0" borderId="30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41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1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left"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5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8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38" fillId="0" borderId="29" xfId="0" applyFont="1" applyBorder="1" applyAlignment="1">
      <alignment horizontal="left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wrapText="1"/>
    </xf>
    <xf numFmtId="49" fontId="39" fillId="0" borderId="1" xfId="0" applyNumberFormat="1" applyFont="1" applyBorder="1" applyAlignment="1">
      <alignment horizontal="left" vertical="center" wrapText="1"/>
    </xf>
  </cellXfs>
  <cellStyles count="2">
    <cellStyle name="Hyperlink" xfId="1" builtinId="8"/>
    <cellStyle name="Normal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ht="10.199999999999999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" customHeight="1">
      <c r="AR2" s="344"/>
      <c r="AS2" s="344"/>
      <c r="AT2" s="344"/>
      <c r="AU2" s="344"/>
      <c r="AV2" s="344"/>
      <c r="AW2" s="344"/>
      <c r="AX2" s="344"/>
      <c r="AY2" s="344"/>
      <c r="AZ2" s="344"/>
      <c r="BA2" s="344"/>
      <c r="BB2" s="344"/>
      <c r="BC2" s="344"/>
      <c r="BD2" s="344"/>
      <c r="BE2" s="344"/>
      <c r="BS2" s="16" t="s">
        <v>6</v>
      </c>
      <c r="BT2" s="16" t="s">
        <v>7</v>
      </c>
    </row>
    <row r="3" spans="1:74" s="1" customFormat="1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308" t="s">
        <v>14</v>
      </c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9"/>
      <c r="AB5" s="309"/>
      <c r="AC5" s="309"/>
      <c r="AD5" s="309"/>
      <c r="AE5" s="309"/>
      <c r="AF5" s="309"/>
      <c r="AG5" s="309"/>
      <c r="AH5" s="309"/>
      <c r="AI5" s="309"/>
      <c r="AJ5" s="309"/>
      <c r="AK5" s="309"/>
      <c r="AL5" s="309"/>
      <c r="AM5" s="309"/>
      <c r="AN5" s="309"/>
      <c r="AO5" s="309"/>
      <c r="AP5" s="21"/>
      <c r="AQ5" s="21"/>
      <c r="AR5" s="19"/>
      <c r="BE5" s="305" t="s">
        <v>15</v>
      </c>
      <c r="BS5" s="16" t="s">
        <v>6</v>
      </c>
    </row>
    <row r="6" spans="1:74" s="1" customFormat="1" ht="36.9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310" t="s">
        <v>17</v>
      </c>
      <c r="L6" s="309"/>
      <c r="M6" s="309"/>
      <c r="N6" s="309"/>
      <c r="O6" s="309"/>
      <c r="P6" s="309"/>
      <c r="Q6" s="309"/>
      <c r="R6" s="309"/>
      <c r="S6" s="309"/>
      <c r="T6" s="309"/>
      <c r="U6" s="309"/>
      <c r="V6" s="309"/>
      <c r="W6" s="309"/>
      <c r="X6" s="309"/>
      <c r="Y6" s="309"/>
      <c r="Z6" s="309"/>
      <c r="AA6" s="309"/>
      <c r="AB6" s="309"/>
      <c r="AC6" s="309"/>
      <c r="AD6" s="309"/>
      <c r="AE6" s="309"/>
      <c r="AF6" s="309"/>
      <c r="AG6" s="309"/>
      <c r="AH6" s="309"/>
      <c r="AI6" s="309"/>
      <c r="AJ6" s="309"/>
      <c r="AK6" s="309"/>
      <c r="AL6" s="309"/>
      <c r="AM6" s="309"/>
      <c r="AN6" s="309"/>
      <c r="AO6" s="309"/>
      <c r="AP6" s="21"/>
      <c r="AQ6" s="21"/>
      <c r="AR6" s="19"/>
      <c r="BE6" s="306"/>
      <c r="BS6" s="16" t="s">
        <v>6</v>
      </c>
    </row>
    <row r="7" spans="1:74" s="1" customFormat="1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20</v>
      </c>
      <c r="AL7" s="21"/>
      <c r="AM7" s="21"/>
      <c r="AN7" s="26" t="s">
        <v>19</v>
      </c>
      <c r="AO7" s="21"/>
      <c r="AP7" s="21"/>
      <c r="AQ7" s="21"/>
      <c r="AR7" s="19"/>
      <c r="BE7" s="306"/>
      <c r="BS7" s="16" t="s">
        <v>6</v>
      </c>
    </row>
    <row r="8" spans="1:74" s="1" customFormat="1" ht="12" customHeight="1">
      <c r="B8" s="20"/>
      <c r="C8" s="21"/>
      <c r="D8" s="28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23</v>
      </c>
      <c r="AL8" s="21"/>
      <c r="AM8" s="21"/>
      <c r="AN8" s="29" t="s">
        <v>24</v>
      </c>
      <c r="AO8" s="21"/>
      <c r="AP8" s="21"/>
      <c r="AQ8" s="21"/>
      <c r="AR8" s="19"/>
      <c r="BE8" s="306"/>
      <c r="BS8" s="16" t="s">
        <v>6</v>
      </c>
    </row>
    <row r="9" spans="1:74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6"/>
      <c r="BS9" s="16" t="s">
        <v>6</v>
      </c>
    </row>
    <row r="10" spans="1:74" s="1" customFormat="1" ht="12" customHeight="1">
      <c r="B10" s="20"/>
      <c r="C10" s="21"/>
      <c r="D10" s="28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26</v>
      </c>
      <c r="AL10" s="21"/>
      <c r="AM10" s="21"/>
      <c r="AN10" s="26" t="s">
        <v>27</v>
      </c>
      <c r="AO10" s="21"/>
      <c r="AP10" s="21"/>
      <c r="AQ10" s="21"/>
      <c r="AR10" s="19"/>
      <c r="BE10" s="306"/>
      <c r="BS10" s="16" t="s">
        <v>6</v>
      </c>
    </row>
    <row r="11" spans="1:74" s="1" customFormat="1" ht="18.45" customHeight="1">
      <c r="B11" s="20"/>
      <c r="C11" s="21"/>
      <c r="D11" s="21"/>
      <c r="E11" s="26" t="s">
        <v>22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28</v>
      </c>
      <c r="AL11" s="21"/>
      <c r="AM11" s="21"/>
      <c r="AN11" s="26" t="s">
        <v>29</v>
      </c>
      <c r="AO11" s="21"/>
      <c r="AP11" s="21"/>
      <c r="AQ11" s="21"/>
      <c r="AR11" s="19"/>
      <c r="BE11" s="306"/>
      <c r="BS11" s="16" t="s">
        <v>6</v>
      </c>
    </row>
    <row r="12" spans="1:74" s="1" customFormat="1" ht="6.9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6"/>
      <c r="BS12" s="16" t="s">
        <v>6</v>
      </c>
    </row>
    <row r="13" spans="1:74" s="1" customFormat="1" ht="12" customHeight="1">
      <c r="B13" s="20"/>
      <c r="C13" s="21"/>
      <c r="D13" s="28" t="s">
        <v>30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26</v>
      </c>
      <c r="AL13" s="21"/>
      <c r="AM13" s="21"/>
      <c r="AN13" s="30" t="s">
        <v>31</v>
      </c>
      <c r="AO13" s="21"/>
      <c r="AP13" s="21"/>
      <c r="AQ13" s="21"/>
      <c r="AR13" s="19"/>
      <c r="BE13" s="306"/>
      <c r="BS13" s="16" t="s">
        <v>6</v>
      </c>
    </row>
    <row r="14" spans="1:74" ht="13.2">
      <c r="B14" s="20"/>
      <c r="C14" s="21"/>
      <c r="D14" s="21"/>
      <c r="E14" s="311" t="s">
        <v>31</v>
      </c>
      <c r="F14" s="312"/>
      <c r="G14" s="312"/>
      <c r="H14" s="312"/>
      <c r="I14" s="312"/>
      <c r="J14" s="312"/>
      <c r="K14" s="312"/>
      <c r="L14" s="312"/>
      <c r="M14" s="312"/>
      <c r="N14" s="312"/>
      <c r="O14" s="312"/>
      <c r="P14" s="312"/>
      <c r="Q14" s="312"/>
      <c r="R14" s="312"/>
      <c r="S14" s="312"/>
      <c r="T14" s="312"/>
      <c r="U14" s="312"/>
      <c r="V14" s="312"/>
      <c r="W14" s="312"/>
      <c r="X14" s="312"/>
      <c r="Y14" s="312"/>
      <c r="Z14" s="312"/>
      <c r="AA14" s="312"/>
      <c r="AB14" s="312"/>
      <c r="AC14" s="312"/>
      <c r="AD14" s="312"/>
      <c r="AE14" s="312"/>
      <c r="AF14" s="312"/>
      <c r="AG14" s="312"/>
      <c r="AH14" s="312"/>
      <c r="AI14" s="312"/>
      <c r="AJ14" s="312"/>
      <c r="AK14" s="28" t="s">
        <v>28</v>
      </c>
      <c r="AL14" s="21"/>
      <c r="AM14" s="21"/>
      <c r="AN14" s="30" t="s">
        <v>31</v>
      </c>
      <c r="AO14" s="21"/>
      <c r="AP14" s="21"/>
      <c r="AQ14" s="21"/>
      <c r="AR14" s="19"/>
      <c r="BE14" s="306"/>
      <c r="BS14" s="16" t="s">
        <v>6</v>
      </c>
    </row>
    <row r="15" spans="1:74" s="1" customFormat="1" ht="6.9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6"/>
      <c r="BS15" s="16" t="s">
        <v>4</v>
      </c>
    </row>
    <row r="16" spans="1:74" s="1" customFormat="1" ht="12" customHeight="1">
      <c r="B16" s="20"/>
      <c r="C16" s="21"/>
      <c r="D16" s="28" t="s">
        <v>32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26</v>
      </c>
      <c r="AL16" s="21"/>
      <c r="AM16" s="21"/>
      <c r="AN16" s="26" t="s">
        <v>19</v>
      </c>
      <c r="AO16" s="21"/>
      <c r="AP16" s="21"/>
      <c r="AQ16" s="21"/>
      <c r="AR16" s="19"/>
      <c r="BE16" s="306"/>
      <c r="BS16" s="16" t="s">
        <v>4</v>
      </c>
    </row>
    <row r="17" spans="1:71" s="1" customFormat="1" ht="18.45" customHeight="1">
      <c r="B17" s="20"/>
      <c r="C17" s="21"/>
      <c r="D17" s="21"/>
      <c r="E17" s="26" t="s">
        <v>33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28</v>
      </c>
      <c r="AL17" s="21"/>
      <c r="AM17" s="21"/>
      <c r="AN17" s="26" t="s">
        <v>19</v>
      </c>
      <c r="AO17" s="21"/>
      <c r="AP17" s="21"/>
      <c r="AQ17" s="21"/>
      <c r="AR17" s="19"/>
      <c r="BE17" s="306"/>
      <c r="BS17" s="16" t="s">
        <v>34</v>
      </c>
    </row>
    <row r="18" spans="1:71" s="1" customFormat="1" ht="6.9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6"/>
      <c r="BS18" s="16" t="s">
        <v>6</v>
      </c>
    </row>
    <row r="19" spans="1:71" s="1" customFormat="1" ht="12" customHeight="1">
      <c r="B19" s="20"/>
      <c r="C19" s="21"/>
      <c r="D19" s="28" t="s">
        <v>35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26</v>
      </c>
      <c r="AL19" s="21"/>
      <c r="AM19" s="21"/>
      <c r="AN19" s="26" t="s">
        <v>36</v>
      </c>
      <c r="AO19" s="21"/>
      <c r="AP19" s="21"/>
      <c r="AQ19" s="21"/>
      <c r="AR19" s="19"/>
      <c r="BE19" s="306"/>
      <c r="BS19" s="16" t="s">
        <v>6</v>
      </c>
    </row>
    <row r="20" spans="1:71" s="1" customFormat="1" ht="18.45" customHeight="1">
      <c r="B20" s="20"/>
      <c r="C20" s="21"/>
      <c r="D20" s="21"/>
      <c r="E20" s="26" t="s">
        <v>37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28</v>
      </c>
      <c r="AL20" s="21"/>
      <c r="AM20" s="21"/>
      <c r="AN20" s="26" t="s">
        <v>19</v>
      </c>
      <c r="AO20" s="21"/>
      <c r="AP20" s="21"/>
      <c r="AQ20" s="21"/>
      <c r="AR20" s="19"/>
      <c r="BE20" s="306"/>
      <c r="BS20" s="16" t="s">
        <v>34</v>
      </c>
    </row>
    <row r="21" spans="1:71" s="1" customFormat="1" ht="6.9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6"/>
    </row>
    <row r="22" spans="1:71" s="1" customFormat="1" ht="12" customHeight="1">
      <c r="B22" s="20"/>
      <c r="C22" s="21"/>
      <c r="D22" s="28" t="s">
        <v>38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6"/>
    </row>
    <row r="23" spans="1:71" s="1" customFormat="1" ht="47.25" customHeight="1">
      <c r="B23" s="20"/>
      <c r="C23" s="21"/>
      <c r="D23" s="21"/>
      <c r="E23" s="313" t="s">
        <v>39</v>
      </c>
      <c r="F23" s="313"/>
      <c r="G23" s="313"/>
      <c r="H23" s="313"/>
      <c r="I23" s="313"/>
      <c r="J23" s="313"/>
      <c r="K23" s="313"/>
      <c r="L23" s="313"/>
      <c r="M23" s="313"/>
      <c r="N23" s="313"/>
      <c r="O23" s="313"/>
      <c r="P23" s="313"/>
      <c r="Q23" s="313"/>
      <c r="R23" s="313"/>
      <c r="S23" s="313"/>
      <c r="T23" s="313"/>
      <c r="U23" s="313"/>
      <c r="V23" s="313"/>
      <c r="W23" s="313"/>
      <c r="X23" s="313"/>
      <c r="Y23" s="313"/>
      <c r="Z23" s="313"/>
      <c r="AA23" s="313"/>
      <c r="AB23" s="313"/>
      <c r="AC23" s="313"/>
      <c r="AD23" s="313"/>
      <c r="AE23" s="313"/>
      <c r="AF23" s="313"/>
      <c r="AG23" s="313"/>
      <c r="AH23" s="313"/>
      <c r="AI23" s="313"/>
      <c r="AJ23" s="313"/>
      <c r="AK23" s="313"/>
      <c r="AL23" s="313"/>
      <c r="AM23" s="313"/>
      <c r="AN23" s="313"/>
      <c r="AO23" s="21"/>
      <c r="AP23" s="21"/>
      <c r="AQ23" s="21"/>
      <c r="AR23" s="19"/>
      <c r="BE23" s="306"/>
    </row>
    <row r="24" spans="1:71" s="1" customFormat="1" ht="6.9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6"/>
    </row>
    <row r="25" spans="1:71" s="1" customFormat="1" ht="6.9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306"/>
    </row>
    <row r="26" spans="1:71" s="2" customFormat="1" ht="25.95" customHeight="1">
      <c r="A26" s="33"/>
      <c r="B26" s="34"/>
      <c r="C26" s="35"/>
      <c r="D26" s="36" t="s">
        <v>40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14">
        <f>ROUND(AG54,2)</f>
        <v>0</v>
      </c>
      <c r="AL26" s="315"/>
      <c r="AM26" s="315"/>
      <c r="AN26" s="315"/>
      <c r="AO26" s="315"/>
      <c r="AP26" s="35"/>
      <c r="AQ26" s="35"/>
      <c r="AR26" s="38"/>
      <c r="BE26" s="306"/>
    </row>
    <row r="27" spans="1:71" s="2" customFormat="1" ht="6.9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306"/>
    </row>
    <row r="28" spans="1:71" s="2" customFormat="1" ht="13.2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16" t="s">
        <v>41</v>
      </c>
      <c r="M28" s="316"/>
      <c r="N28" s="316"/>
      <c r="O28" s="316"/>
      <c r="P28" s="316"/>
      <c r="Q28" s="35"/>
      <c r="R28" s="35"/>
      <c r="S28" s="35"/>
      <c r="T28" s="35"/>
      <c r="U28" s="35"/>
      <c r="V28" s="35"/>
      <c r="W28" s="316" t="s">
        <v>42</v>
      </c>
      <c r="X28" s="316"/>
      <c r="Y28" s="316"/>
      <c r="Z28" s="316"/>
      <c r="AA28" s="316"/>
      <c r="AB28" s="316"/>
      <c r="AC28" s="316"/>
      <c r="AD28" s="316"/>
      <c r="AE28" s="316"/>
      <c r="AF28" s="35"/>
      <c r="AG28" s="35"/>
      <c r="AH28" s="35"/>
      <c r="AI28" s="35"/>
      <c r="AJ28" s="35"/>
      <c r="AK28" s="316" t="s">
        <v>43</v>
      </c>
      <c r="AL28" s="316"/>
      <c r="AM28" s="316"/>
      <c r="AN28" s="316"/>
      <c r="AO28" s="316"/>
      <c r="AP28" s="35"/>
      <c r="AQ28" s="35"/>
      <c r="AR28" s="38"/>
      <c r="BE28" s="306"/>
    </row>
    <row r="29" spans="1:71" s="3" customFormat="1" ht="14.4" customHeight="1">
      <c r="B29" s="39"/>
      <c r="C29" s="40"/>
      <c r="D29" s="28" t="s">
        <v>44</v>
      </c>
      <c r="E29" s="40"/>
      <c r="F29" s="28" t="s">
        <v>45</v>
      </c>
      <c r="G29" s="40"/>
      <c r="H29" s="40"/>
      <c r="I29" s="40"/>
      <c r="J29" s="40"/>
      <c r="K29" s="40"/>
      <c r="L29" s="319">
        <v>0.21</v>
      </c>
      <c r="M29" s="318"/>
      <c r="N29" s="318"/>
      <c r="O29" s="318"/>
      <c r="P29" s="318"/>
      <c r="Q29" s="40"/>
      <c r="R29" s="40"/>
      <c r="S29" s="40"/>
      <c r="T29" s="40"/>
      <c r="U29" s="40"/>
      <c r="V29" s="40"/>
      <c r="W29" s="317">
        <f>ROUND(AZ54, 2)</f>
        <v>0</v>
      </c>
      <c r="X29" s="318"/>
      <c r="Y29" s="318"/>
      <c r="Z29" s="318"/>
      <c r="AA29" s="318"/>
      <c r="AB29" s="318"/>
      <c r="AC29" s="318"/>
      <c r="AD29" s="318"/>
      <c r="AE29" s="318"/>
      <c r="AF29" s="40"/>
      <c r="AG29" s="40"/>
      <c r="AH29" s="40"/>
      <c r="AI29" s="40"/>
      <c r="AJ29" s="40"/>
      <c r="AK29" s="317">
        <f>ROUND(AV54, 2)</f>
        <v>0</v>
      </c>
      <c r="AL29" s="318"/>
      <c r="AM29" s="318"/>
      <c r="AN29" s="318"/>
      <c r="AO29" s="318"/>
      <c r="AP29" s="40"/>
      <c r="AQ29" s="40"/>
      <c r="AR29" s="41"/>
      <c r="BE29" s="307"/>
    </row>
    <row r="30" spans="1:71" s="3" customFormat="1" ht="14.4" customHeight="1">
      <c r="B30" s="39"/>
      <c r="C30" s="40"/>
      <c r="D30" s="40"/>
      <c r="E30" s="40"/>
      <c r="F30" s="28" t="s">
        <v>46</v>
      </c>
      <c r="G30" s="40"/>
      <c r="H30" s="40"/>
      <c r="I30" s="40"/>
      <c r="J30" s="40"/>
      <c r="K30" s="40"/>
      <c r="L30" s="319">
        <v>0.15</v>
      </c>
      <c r="M30" s="318"/>
      <c r="N30" s="318"/>
      <c r="O30" s="318"/>
      <c r="P30" s="318"/>
      <c r="Q30" s="40"/>
      <c r="R30" s="40"/>
      <c r="S30" s="40"/>
      <c r="T30" s="40"/>
      <c r="U30" s="40"/>
      <c r="V30" s="40"/>
      <c r="W30" s="317">
        <f>ROUND(BA54, 2)</f>
        <v>0</v>
      </c>
      <c r="X30" s="318"/>
      <c r="Y30" s="318"/>
      <c r="Z30" s="318"/>
      <c r="AA30" s="318"/>
      <c r="AB30" s="318"/>
      <c r="AC30" s="318"/>
      <c r="AD30" s="318"/>
      <c r="AE30" s="318"/>
      <c r="AF30" s="40"/>
      <c r="AG30" s="40"/>
      <c r="AH30" s="40"/>
      <c r="AI30" s="40"/>
      <c r="AJ30" s="40"/>
      <c r="AK30" s="317">
        <f>ROUND(AW54, 2)</f>
        <v>0</v>
      </c>
      <c r="AL30" s="318"/>
      <c r="AM30" s="318"/>
      <c r="AN30" s="318"/>
      <c r="AO30" s="318"/>
      <c r="AP30" s="40"/>
      <c r="AQ30" s="40"/>
      <c r="AR30" s="41"/>
      <c r="BE30" s="307"/>
    </row>
    <row r="31" spans="1:71" s="3" customFormat="1" ht="14.4" hidden="1" customHeight="1">
      <c r="B31" s="39"/>
      <c r="C31" s="40"/>
      <c r="D31" s="40"/>
      <c r="E31" s="40"/>
      <c r="F31" s="28" t="s">
        <v>47</v>
      </c>
      <c r="G31" s="40"/>
      <c r="H31" s="40"/>
      <c r="I31" s="40"/>
      <c r="J31" s="40"/>
      <c r="K31" s="40"/>
      <c r="L31" s="319">
        <v>0.21</v>
      </c>
      <c r="M31" s="318"/>
      <c r="N31" s="318"/>
      <c r="O31" s="318"/>
      <c r="P31" s="318"/>
      <c r="Q31" s="40"/>
      <c r="R31" s="40"/>
      <c r="S31" s="40"/>
      <c r="T31" s="40"/>
      <c r="U31" s="40"/>
      <c r="V31" s="40"/>
      <c r="W31" s="317">
        <f>ROUND(BB54, 2)</f>
        <v>0</v>
      </c>
      <c r="X31" s="318"/>
      <c r="Y31" s="318"/>
      <c r="Z31" s="318"/>
      <c r="AA31" s="318"/>
      <c r="AB31" s="318"/>
      <c r="AC31" s="318"/>
      <c r="AD31" s="318"/>
      <c r="AE31" s="318"/>
      <c r="AF31" s="40"/>
      <c r="AG31" s="40"/>
      <c r="AH31" s="40"/>
      <c r="AI31" s="40"/>
      <c r="AJ31" s="40"/>
      <c r="AK31" s="317">
        <v>0</v>
      </c>
      <c r="AL31" s="318"/>
      <c r="AM31" s="318"/>
      <c r="AN31" s="318"/>
      <c r="AO31" s="318"/>
      <c r="AP31" s="40"/>
      <c r="AQ31" s="40"/>
      <c r="AR31" s="41"/>
      <c r="BE31" s="307"/>
    </row>
    <row r="32" spans="1:71" s="3" customFormat="1" ht="14.4" hidden="1" customHeight="1">
      <c r="B32" s="39"/>
      <c r="C32" s="40"/>
      <c r="D32" s="40"/>
      <c r="E32" s="40"/>
      <c r="F32" s="28" t="s">
        <v>48</v>
      </c>
      <c r="G32" s="40"/>
      <c r="H32" s="40"/>
      <c r="I32" s="40"/>
      <c r="J32" s="40"/>
      <c r="K32" s="40"/>
      <c r="L32" s="319">
        <v>0.15</v>
      </c>
      <c r="M32" s="318"/>
      <c r="N32" s="318"/>
      <c r="O32" s="318"/>
      <c r="P32" s="318"/>
      <c r="Q32" s="40"/>
      <c r="R32" s="40"/>
      <c r="S32" s="40"/>
      <c r="T32" s="40"/>
      <c r="U32" s="40"/>
      <c r="V32" s="40"/>
      <c r="W32" s="317">
        <f>ROUND(BC54, 2)</f>
        <v>0</v>
      </c>
      <c r="X32" s="318"/>
      <c r="Y32" s="318"/>
      <c r="Z32" s="318"/>
      <c r="AA32" s="318"/>
      <c r="AB32" s="318"/>
      <c r="AC32" s="318"/>
      <c r="AD32" s="318"/>
      <c r="AE32" s="318"/>
      <c r="AF32" s="40"/>
      <c r="AG32" s="40"/>
      <c r="AH32" s="40"/>
      <c r="AI32" s="40"/>
      <c r="AJ32" s="40"/>
      <c r="AK32" s="317">
        <v>0</v>
      </c>
      <c r="AL32" s="318"/>
      <c r="AM32" s="318"/>
      <c r="AN32" s="318"/>
      <c r="AO32" s="318"/>
      <c r="AP32" s="40"/>
      <c r="AQ32" s="40"/>
      <c r="AR32" s="41"/>
      <c r="BE32" s="307"/>
    </row>
    <row r="33" spans="1:57" s="3" customFormat="1" ht="14.4" hidden="1" customHeight="1">
      <c r="B33" s="39"/>
      <c r="C33" s="40"/>
      <c r="D33" s="40"/>
      <c r="E33" s="40"/>
      <c r="F33" s="28" t="s">
        <v>49</v>
      </c>
      <c r="G33" s="40"/>
      <c r="H33" s="40"/>
      <c r="I33" s="40"/>
      <c r="J33" s="40"/>
      <c r="K33" s="40"/>
      <c r="L33" s="319">
        <v>0</v>
      </c>
      <c r="M33" s="318"/>
      <c r="N33" s="318"/>
      <c r="O33" s="318"/>
      <c r="P33" s="318"/>
      <c r="Q33" s="40"/>
      <c r="R33" s="40"/>
      <c r="S33" s="40"/>
      <c r="T33" s="40"/>
      <c r="U33" s="40"/>
      <c r="V33" s="40"/>
      <c r="W33" s="317">
        <f>ROUND(BD54, 2)</f>
        <v>0</v>
      </c>
      <c r="X33" s="318"/>
      <c r="Y33" s="318"/>
      <c r="Z33" s="318"/>
      <c r="AA33" s="318"/>
      <c r="AB33" s="318"/>
      <c r="AC33" s="318"/>
      <c r="AD33" s="318"/>
      <c r="AE33" s="318"/>
      <c r="AF33" s="40"/>
      <c r="AG33" s="40"/>
      <c r="AH33" s="40"/>
      <c r="AI33" s="40"/>
      <c r="AJ33" s="40"/>
      <c r="AK33" s="317">
        <v>0</v>
      </c>
      <c r="AL33" s="318"/>
      <c r="AM33" s="318"/>
      <c r="AN33" s="318"/>
      <c r="AO33" s="318"/>
      <c r="AP33" s="40"/>
      <c r="AQ33" s="40"/>
      <c r="AR33" s="41"/>
    </row>
    <row r="34" spans="1:57" s="2" customFormat="1" ht="6.9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33"/>
    </row>
    <row r="35" spans="1:57" s="2" customFormat="1" ht="25.95" customHeight="1">
      <c r="A35" s="33"/>
      <c r="B35" s="34"/>
      <c r="C35" s="42"/>
      <c r="D35" s="43" t="s">
        <v>50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51</v>
      </c>
      <c r="U35" s="44"/>
      <c r="V35" s="44"/>
      <c r="W35" s="44"/>
      <c r="X35" s="320" t="s">
        <v>52</v>
      </c>
      <c r="Y35" s="321"/>
      <c r="Z35" s="321"/>
      <c r="AA35" s="321"/>
      <c r="AB35" s="321"/>
      <c r="AC35" s="44"/>
      <c r="AD35" s="44"/>
      <c r="AE35" s="44"/>
      <c r="AF35" s="44"/>
      <c r="AG35" s="44"/>
      <c r="AH35" s="44"/>
      <c r="AI35" s="44"/>
      <c r="AJ35" s="44"/>
      <c r="AK35" s="322">
        <f>SUM(AK26:AK33)</f>
        <v>0</v>
      </c>
      <c r="AL35" s="321"/>
      <c r="AM35" s="321"/>
      <c r="AN35" s="321"/>
      <c r="AO35" s="323"/>
      <c r="AP35" s="42"/>
      <c r="AQ35" s="42"/>
      <c r="AR35" s="38"/>
      <c r="BE35" s="33"/>
    </row>
    <row r="36" spans="1:57" s="2" customFormat="1" ht="6.9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6.9" customHeight="1">
      <c r="A37" s="33"/>
      <c r="B37" s="46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38"/>
      <c r="BE37" s="33"/>
    </row>
    <row r="41" spans="1:57" s="2" customFormat="1" ht="6.9" customHeight="1">
      <c r="A41" s="33"/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38"/>
      <c r="BE41" s="33"/>
    </row>
    <row r="42" spans="1:57" s="2" customFormat="1" ht="24.9" customHeight="1">
      <c r="A42" s="33"/>
      <c r="B42" s="34"/>
      <c r="C42" s="22" t="s">
        <v>53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8"/>
      <c r="BE42" s="33"/>
    </row>
    <row r="43" spans="1:57" s="2" customFormat="1" ht="6.9" customHeight="1">
      <c r="A43" s="33"/>
      <c r="B43" s="34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8"/>
      <c r="BE43" s="33"/>
    </row>
    <row r="44" spans="1:57" s="4" customFormat="1" ht="12" customHeight="1">
      <c r="B44" s="50"/>
      <c r="C44" s="28" t="s">
        <v>13</v>
      </c>
      <c r="D44" s="51"/>
      <c r="E44" s="51"/>
      <c r="F44" s="51"/>
      <c r="G44" s="51"/>
      <c r="H44" s="51"/>
      <c r="I44" s="51"/>
      <c r="J44" s="51"/>
      <c r="K44" s="51"/>
      <c r="L44" s="51" t="str">
        <f>K5</f>
        <v>PVDMTr</v>
      </c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2"/>
    </row>
    <row r="45" spans="1:57" s="5" customFormat="1" ht="36.9" customHeight="1">
      <c r="B45" s="53"/>
      <c r="C45" s="54" t="s">
        <v>16</v>
      </c>
      <c r="D45" s="55"/>
      <c r="E45" s="55"/>
      <c r="F45" s="55"/>
      <c r="G45" s="55"/>
      <c r="H45" s="55"/>
      <c r="I45" s="55"/>
      <c r="J45" s="55"/>
      <c r="K45" s="55"/>
      <c r="L45" s="324" t="str">
        <f>K6</f>
        <v>Preference veřejné dopravy města Třebíč</v>
      </c>
      <c r="M45" s="325"/>
      <c r="N45" s="325"/>
      <c r="O45" s="325"/>
      <c r="P45" s="325"/>
      <c r="Q45" s="325"/>
      <c r="R45" s="325"/>
      <c r="S45" s="325"/>
      <c r="T45" s="325"/>
      <c r="U45" s="325"/>
      <c r="V45" s="325"/>
      <c r="W45" s="325"/>
      <c r="X45" s="325"/>
      <c r="Y45" s="325"/>
      <c r="Z45" s="325"/>
      <c r="AA45" s="325"/>
      <c r="AB45" s="325"/>
      <c r="AC45" s="325"/>
      <c r="AD45" s="325"/>
      <c r="AE45" s="325"/>
      <c r="AF45" s="325"/>
      <c r="AG45" s="325"/>
      <c r="AH45" s="325"/>
      <c r="AI45" s="325"/>
      <c r="AJ45" s="325"/>
      <c r="AK45" s="325"/>
      <c r="AL45" s="325"/>
      <c r="AM45" s="325"/>
      <c r="AN45" s="325"/>
      <c r="AO45" s="325"/>
      <c r="AP45" s="55"/>
      <c r="AQ45" s="55"/>
      <c r="AR45" s="56"/>
    </row>
    <row r="46" spans="1:57" s="2" customFormat="1" ht="6.9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8"/>
      <c r="BE46" s="33"/>
    </row>
    <row r="47" spans="1:57" s="2" customFormat="1" ht="12" customHeight="1">
      <c r="A47" s="33"/>
      <c r="B47" s="34"/>
      <c r="C47" s="28" t="s">
        <v>21</v>
      </c>
      <c r="D47" s="35"/>
      <c r="E47" s="35"/>
      <c r="F47" s="35"/>
      <c r="G47" s="35"/>
      <c r="H47" s="35"/>
      <c r="I47" s="35"/>
      <c r="J47" s="35"/>
      <c r="K47" s="35"/>
      <c r="L47" s="57" t="str">
        <f>IF(K8="","",K8)</f>
        <v>Město Třebíč</v>
      </c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28" t="s">
        <v>23</v>
      </c>
      <c r="AJ47" s="35"/>
      <c r="AK47" s="35"/>
      <c r="AL47" s="35"/>
      <c r="AM47" s="326" t="str">
        <f>IF(AN8= "","",AN8)</f>
        <v>8. 1. 2021</v>
      </c>
      <c r="AN47" s="326"/>
      <c r="AO47" s="35"/>
      <c r="AP47" s="35"/>
      <c r="AQ47" s="35"/>
      <c r="AR47" s="38"/>
      <c r="BE47" s="33"/>
    </row>
    <row r="48" spans="1:57" s="2" customFormat="1" ht="6.9" customHeight="1">
      <c r="A48" s="33"/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8"/>
      <c r="BE48" s="33"/>
    </row>
    <row r="49" spans="1:91" s="2" customFormat="1" ht="15.15" customHeight="1">
      <c r="A49" s="33"/>
      <c r="B49" s="34"/>
      <c r="C49" s="28" t="s">
        <v>25</v>
      </c>
      <c r="D49" s="35"/>
      <c r="E49" s="35"/>
      <c r="F49" s="35"/>
      <c r="G49" s="35"/>
      <c r="H49" s="35"/>
      <c r="I49" s="35"/>
      <c r="J49" s="35"/>
      <c r="K49" s="35"/>
      <c r="L49" s="51" t="str">
        <f>IF(E11= "","",E11)</f>
        <v>Město Třebíč</v>
      </c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28" t="s">
        <v>32</v>
      </c>
      <c r="AJ49" s="35"/>
      <c r="AK49" s="35"/>
      <c r="AL49" s="35"/>
      <c r="AM49" s="327" t="str">
        <f>IF(E17="","",E17)</f>
        <v>Ing. Karel Tomek</v>
      </c>
      <c r="AN49" s="328"/>
      <c r="AO49" s="328"/>
      <c r="AP49" s="328"/>
      <c r="AQ49" s="35"/>
      <c r="AR49" s="38"/>
      <c r="AS49" s="329" t="s">
        <v>54</v>
      </c>
      <c r="AT49" s="330"/>
      <c r="AU49" s="59"/>
      <c r="AV49" s="59"/>
      <c r="AW49" s="59"/>
      <c r="AX49" s="59"/>
      <c r="AY49" s="59"/>
      <c r="AZ49" s="59"/>
      <c r="BA49" s="59"/>
      <c r="BB49" s="59"/>
      <c r="BC49" s="59"/>
      <c r="BD49" s="60"/>
      <c r="BE49" s="33"/>
    </row>
    <row r="50" spans="1:91" s="2" customFormat="1" ht="15.15" customHeight="1">
      <c r="A50" s="33"/>
      <c r="B50" s="34"/>
      <c r="C50" s="28" t="s">
        <v>30</v>
      </c>
      <c r="D50" s="35"/>
      <c r="E50" s="35"/>
      <c r="F50" s="35"/>
      <c r="G50" s="35"/>
      <c r="H50" s="35"/>
      <c r="I50" s="35"/>
      <c r="J50" s="35"/>
      <c r="K50" s="35"/>
      <c r="L50" s="51" t="str">
        <f>IF(E14= "Vyplň údaj","",E14)</f>
        <v/>
      </c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28" t="s">
        <v>35</v>
      </c>
      <c r="AJ50" s="35"/>
      <c r="AK50" s="35"/>
      <c r="AL50" s="35"/>
      <c r="AM50" s="327" t="str">
        <f>IF(E20="","",E20)</f>
        <v>Ivalú Macarena Ávila Herrera</v>
      </c>
      <c r="AN50" s="328"/>
      <c r="AO50" s="328"/>
      <c r="AP50" s="328"/>
      <c r="AQ50" s="35"/>
      <c r="AR50" s="38"/>
      <c r="AS50" s="331"/>
      <c r="AT50" s="332"/>
      <c r="AU50" s="61"/>
      <c r="AV50" s="61"/>
      <c r="AW50" s="61"/>
      <c r="AX50" s="61"/>
      <c r="AY50" s="61"/>
      <c r="AZ50" s="61"/>
      <c r="BA50" s="61"/>
      <c r="BB50" s="61"/>
      <c r="BC50" s="61"/>
      <c r="BD50" s="62"/>
      <c r="BE50" s="33"/>
    </row>
    <row r="51" spans="1:91" s="2" customFormat="1" ht="10.8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8"/>
      <c r="AS51" s="333"/>
      <c r="AT51" s="334"/>
      <c r="AU51" s="63"/>
      <c r="AV51" s="63"/>
      <c r="AW51" s="63"/>
      <c r="AX51" s="63"/>
      <c r="AY51" s="63"/>
      <c r="AZ51" s="63"/>
      <c r="BA51" s="63"/>
      <c r="BB51" s="63"/>
      <c r="BC51" s="63"/>
      <c r="BD51" s="64"/>
      <c r="BE51" s="33"/>
    </row>
    <row r="52" spans="1:91" s="2" customFormat="1" ht="29.25" customHeight="1">
      <c r="A52" s="33"/>
      <c r="B52" s="34"/>
      <c r="C52" s="335" t="s">
        <v>55</v>
      </c>
      <c r="D52" s="336"/>
      <c r="E52" s="336"/>
      <c r="F52" s="336"/>
      <c r="G52" s="336"/>
      <c r="H52" s="65"/>
      <c r="I52" s="337" t="s">
        <v>56</v>
      </c>
      <c r="J52" s="336"/>
      <c r="K52" s="336"/>
      <c r="L52" s="336"/>
      <c r="M52" s="336"/>
      <c r="N52" s="336"/>
      <c r="O52" s="336"/>
      <c r="P52" s="336"/>
      <c r="Q52" s="336"/>
      <c r="R52" s="336"/>
      <c r="S52" s="336"/>
      <c r="T52" s="336"/>
      <c r="U52" s="336"/>
      <c r="V52" s="336"/>
      <c r="W52" s="336"/>
      <c r="X52" s="336"/>
      <c r="Y52" s="336"/>
      <c r="Z52" s="336"/>
      <c r="AA52" s="336"/>
      <c r="AB52" s="336"/>
      <c r="AC52" s="336"/>
      <c r="AD52" s="336"/>
      <c r="AE52" s="336"/>
      <c r="AF52" s="336"/>
      <c r="AG52" s="338" t="s">
        <v>57</v>
      </c>
      <c r="AH52" s="336"/>
      <c r="AI52" s="336"/>
      <c r="AJ52" s="336"/>
      <c r="AK52" s="336"/>
      <c r="AL52" s="336"/>
      <c r="AM52" s="336"/>
      <c r="AN52" s="337" t="s">
        <v>58</v>
      </c>
      <c r="AO52" s="336"/>
      <c r="AP52" s="336"/>
      <c r="AQ52" s="66" t="s">
        <v>59</v>
      </c>
      <c r="AR52" s="38"/>
      <c r="AS52" s="67" t="s">
        <v>60</v>
      </c>
      <c r="AT52" s="68" t="s">
        <v>61</v>
      </c>
      <c r="AU52" s="68" t="s">
        <v>62</v>
      </c>
      <c r="AV52" s="68" t="s">
        <v>63</v>
      </c>
      <c r="AW52" s="68" t="s">
        <v>64</v>
      </c>
      <c r="AX52" s="68" t="s">
        <v>65</v>
      </c>
      <c r="AY52" s="68" t="s">
        <v>66</v>
      </c>
      <c r="AZ52" s="68" t="s">
        <v>67</v>
      </c>
      <c r="BA52" s="68" t="s">
        <v>68</v>
      </c>
      <c r="BB52" s="68" t="s">
        <v>69</v>
      </c>
      <c r="BC52" s="68" t="s">
        <v>70</v>
      </c>
      <c r="BD52" s="69" t="s">
        <v>71</v>
      </c>
      <c r="BE52" s="33"/>
    </row>
    <row r="53" spans="1:91" s="2" customFormat="1" ht="10.8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8"/>
      <c r="AS53" s="70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2"/>
      <c r="BE53" s="33"/>
    </row>
    <row r="54" spans="1:91" s="6" customFormat="1" ht="32.4" customHeight="1">
      <c r="B54" s="73"/>
      <c r="C54" s="74" t="s">
        <v>72</v>
      </c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342">
        <f>ROUND(AG55,2)</f>
        <v>0</v>
      </c>
      <c r="AH54" s="342"/>
      <c r="AI54" s="342"/>
      <c r="AJ54" s="342"/>
      <c r="AK54" s="342"/>
      <c r="AL54" s="342"/>
      <c r="AM54" s="342"/>
      <c r="AN54" s="343">
        <f>SUM(AG54,AT54)</f>
        <v>0</v>
      </c>
      <c r="AO54" s="343"/>
      <c r="AP54" s="343"/>
      <c r="AQ54" s="77" t="s">
        <v>19</v>
      </c>
      <c r="AR54" s="78"/>
      <c r="AS54" s="79">
        <f>ROUND(AS55,2)</f>
        <v>0</v>
      </c>
      <c r="AT54" s="80">
        <f>ROUND(SUM(AV54:AW54),2)</f>
        <v>0</v>
      </c>
      <c r="AU54" s="81">
        <f>ROUND(AU55,5)</f>
        <v>0</v>
      </c>
      <c r="AV54" s="80">
        <f>ROUND(AZ54*L29,2)</f>
        <v>0</v>
      </c>
      <c r="AW54" s="80">
        <f>ROUND(BA54*L30,2)</f>
        <v>0</v>
      </c>
      <c r="AX54" s="80">
        <f>ROUND(BB54*L29,2)</f>
        <v>0</v>
      </c>
      <c r="AY54" s="80">
        <f>ROUND(BC54*L30,2)</f>
        <v>0</v>
      </c>
      <c r="AZ54" s="80">
        <f>ROUND(AZ55,2)</f>
        <v>0</v>
      </c>
      <c r="BA54" s="80">
        <f>ROUND(BA55,2)</f>
        <v>0</v>
      </c>
      <c r="BB54" s="80">
        <f>ROUND(BB55,2)</f>
        <v>0</v>
      </c>
      <c r="BC54" s="80">
        <f>ROUND(BC55,2)</f>
        <v>0</v>
      </c>
      <c r="BD54" s="82">
        <f>ROUND(BD55,2)</f>
        <v>0</v>
      </c>
      <c r="BS54" s="83" t="s">
        <v>73</v>
      </c>
      <c r="BT54" s="83" t="s">
        <v>74</v>
      </c>
      <c r="BU54" s="84" t="s">
        <v>75</v>
      </c>
      <c r="BV54" s="83" t="s">
        <v>76</v>
      </c>
      <c r="BW54" s="83" t="s">
        <v>5</v>
      </c>
      <c r="BX54" s="83" t="s">
        <v>77</v>
      </c>
      <c r="CL54" s="83" t="s">
        <v>19</v>
      </c>
    </row>
    <row r="55" spans="1:91" s="7" customFormat="1" ht="16.5" customHeight="1">
      <c r="A55" s="85" t="s">
        <v>78</v>
      </c>
      <c r="B55" s="86"/>
      <c r="C55" s="87"/>
      <c r="D55" s="341" t="s">
        <v>79</v>
      </c>
      <c r="E55" s="341"/>
      <c r="F55" s="341"/>
      <c r="G55" s="341"/>
      <c r="H55" s="341"/>
      <c r="I55" s="88"/>
      <c r="J55" s="341" t="s">
        <v>80</v>
      </c>
      <c r="K55" s="341"/>
      <c r="L55" s="341"/>
      <c r="M55" s="341"/>
      <c r="N55" s="341"/>
      <c r="O55" s="341"/>
      <c r="P55" s="341"/>
      <c r="Q55" s="341"/>
      <c r="R55" s="341"/>
      <c r="S55" s="341"/>
      <c r="T55" s="341"/>
      <c r="U55" s="341"/>
      <c r="V55" s="341"/>
      <c r="W55" s="341"/>
      <c r="X55" s="341"/>
      <c r="Y55" s="341"/>
      <c r="Z55" s="341"/>
      <c r="AA55" s="341"/>
      <c r="AB55" s="341"/>
      <c r="AC55" s="341"/>
      <c r="AD55" s="341"/>
      <c r="AE55" s="341"/>
      <c r="AF55" s="341"/>
      <c r="AG55" s="339">
        <f>'102 - Zastávkové informač...'!J30</f>
        <v>0</v>
      </c>
      <c r="AH55" s="340"/>
      <c r="AI55" s="340"/>
      <c r="AJ55" s="340"/>
      <c r="AK55" s="340"/>
      <c r="AL55" s="340"/>
      <c r="AM55" s="340"/>
      <c r="AN55" s="339">
        <f>SUM(AG55,AT55)</f>
        <v>0</v>
      </c>
      <c r="AO55" s="340"/>
      <c r="AP55" s="340"/>
      <c r="AQ55" s="89" t="s">
        <v>81</v>
      </c>
      <c r="AR55" s="90"/>
      <c r="AS55" s="91">
        <v>0</v>
      </c>
      <c r="AT55" s="92">
        <f>ROUND(SUM(AV55:AW55),2)</f>
        <v>0</v>
      </c>
      <c r="AU55" s="93">
        <f>'102 - Zastávkové informač...'!P86</f>
        <v>0</v>
      </c>
      <c r="AV55" s="92">
        <f>'102 - Zastávkové informač...'!J33</f>
        <v>0</v>
      </c>
      <c r="AW55" s="92">
        <f>'102 - Zastávkové informač...'!J34</f>
        <v>0</v>
      </c>
      <c r="AX55" s="92">
        <f>'102 - Zastávkové informač...'!J35</f>
        <v>0</v>
      </c>
      <c r="AY55" s="92">
        <f>'102 - Zastávkové informač...'!J36</f>
        <v>0</v>
      </c>
      <c r="AZ55" s="92">
        <f>'102 - Zastávkové informač...'!F33</f>
        <v>0</v>
      </c>
      <c r="BA55" s="92">
        <f>'102 - Zastávkové informač...'!F34</f>
        <v>0</v>
      </c>
      <c r="BB55" s="92">
        <f>'102 - Zastávkové informač...'!F35</f>
        <v>0</v>
      </c>
      <c r="BC55" s="92">
        <f>'102 - Zastávkové informač...'!F36</f>
        <v>0</v>
      </c>
      <c r="BD55" s="94">
        <f>'102 - Zastávkové informač...'!F37</f>
        <v>0</v>
      </c>
      <c r="BT55" s="95" t="s">
        <v>82</v>
      </c>
      <c r="BV55" s="95" t="s">
        <v>76</v>
      </c>
      <c r="BW55" s="95" t="s">
        <v>83</v>
      </c>
      <c r="BX55" s="95" t="s">
        <v>5</v>
      </c>
      <c r="CL55" s="95" t="s">
        <v>84</v>
      </c>
      <c r="CM55" s="95" t="s">
        <v>85</v>
      </c>
    </row>
    <row r="56" spans="1:91" s="2" customFormat="1" ht="30" customHeight="1">
      <c r="A56" s="33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8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</row>
    <row r="57" spans="1:91" s="2" customFormat="1" ht="6.9" customHeight="1">
      <c r="A57" s="33"/>
      <c r="B57" s="46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38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</row>
  </sheetData>
  <sheetProtection algorithmName="SHA-512" hashValue="A4ThYpa9p1vqzT0unA9jN8t/OjV9bGH549KzG1ntRF92C5cYf8BU9hdsL4zW3CRFuU8t1Ei9NvPpZxuoOxB+Ig==" saltValue="srfeBQ/KbPxQrt/5qpRtNjeWT2/C+wkW/ViW/APeMD6SLubmq+zHINZeHsqbnmaOV4hP6C+lwBUtyI4u7CVI9Q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102 - Zastávkové informač...'!C2" display="/" xr:uid="{00000000-0004-0000-0000-000000000000}"/>
  </hyperlinks>
  <pageMargins left="0.39374999999999999" right="0.39374999999999999" top="0.39374999999999999" bottom="0.39374999999999999" header="0" footer="0"/>
  <pageSetup paperSize="9" scale="67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64"/>
  <sheetViews>
    <sheetView showGridLines="0" tabSelected="1" workbookViewId="0">
      <selection activeCell="E256" sqref="E256"/>
    </sheetView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96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96"/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AT2" s="16" t="s">
        <v>83</v>
      </c>
    </row>
    <row r="3" spans="1:46" s="1" customFormat="1" ht="6.9" customHeight="1">
      <c r="B3" s="97"/>
      <c r="C3" s="98"/>
      <c r="D3" s="98"/>
      <c r="E3" s="98"/>
      <c r="F3" s="98"/>
      <c r="G3" s="98"/>
      <c r="H3" s="98"/>
      <c r="I3" s="99"/>
      <c r="J3" s="98"/>
      <c r="K3" s="98"/>
      <c r="L3" s="19"/>
      <c r="AT3" s="16" t="s">
        <v>85</v>
      </c>
    </row>
    <row r="4" spans="1:46" s="1" customFormat="1" ht="24.9" customHeight="1">
      <c r="B4" s="19"/>
      <c r="D4" s="100" t="s">
        <v>86</v>
      </c>
      <c r="I4" s="96"/>
      <c r="L4" s="19"/>
      <c r="M4" s="101" t="s">
        <v>10</v>
      </c>
      <c r="AT4" s="16" t="s">
        <v>4</v>
      </c>
    </row>
    <row r="5" spans="1:46" s="1" customFormat="1" ht="6.9" customHeight="1">
      <c r="B5" s="19"/>
      <c r="I5" s="96"/>
      <c r="L5" s="19"/>
    </row>
    <row r="6" spans="1:46" s="1" customFormat="1" ht="12" customHeight="1">
      <c r="B6" s="19"/>
      <c r="D6" s="102" t="s">
        <v>16</v>
      </c>
      <c r="I6" s="96"/>
      <c r="L6" s="19"/>
    </row>
    <row r="7" spans="1:46" s="1" customFormat="1" ht="16.5" customHeight="1">
      <c r="B7" s="19"/>
      <c r="E7" s="345" t="str">
        <f>'Rekapitulace stavby'!K6</f>
        <v>Preference veřejné dopravy města Třebíč</v>
      </c>
      <c r="F7" s="346"/>
      <c r="G7" s="346"/>
      <c r="H7" s="346"/>
      <c r="I7" s="96"/>
      <c r="L7" s="19"/>
    </row>
    <row r="8" spans="1:46" s="2" customFormat="1" ht="12" customHeight="1">
      <c r="A8" s="33"/>
      <c r="B8" s="38"/>
      <c r="C8" s="33"/>
      <c r="D8" s="102" t="s">
        <v>87</v>
      </c>
      <c r="E8" s="33"/>
      <c r="F8" s="33"/>
      <c r="G8" s="33"/>
      <c r="H8" s="33"/>
      <c r="I8" s="103"/>
      <c r="J8" s="33"/>
      <c r="K8" s="33"/>
      <c r="L8" s="104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347" t="s">
        <v>88</v>
      </c>
      <c r="F9" s="348"/>
      <c r="G9" s="348"/>
      <c r="H9" s="348"/>
      <c r="I9" s="103"/>
      <c r="J9" s="33"/>
      <c r="K9" s="33"/>
      <c r="L9" s="104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0.199999999999999">
      <c r="A10" s="33"/>
      <c r="B10" s="38"/>
      <c r="C10" s="33"/>
      <c r="D10" s="33"/>
      <c r="E10" s="33"/>
      <c r="F10" s="33"/>
      <c r="G10" s="33"/>
      <c r="H10" s="33"/>
      <c r="I10" s="103"/>
      <c r="J10" s="33"/>
      <c r="K10" s="33"/>
      <c r="L10" s="104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2" t="s">
        <v>18</v>
      </c>
      <c r="E11" s="33"/>
      <c r="F11" s="105" t="s">
        <v>84</v>
      </c>
      <c r="G11" s="33"/>
      <c r="H11" s="33"/>
      <c r="I11" s="106" t="s">
        <v>20</v>
      </c>
      <c r="J11" s="105" t="s">
        <v>89</v>
      </c>
      <c r="K11" s="33"/>
      <c r="L11" s="104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2" t="s">
        <v>21</v>
      </c>
      <c r="E12" s="33"/>
      <c r="F12" s="105" t="s">
        <v>22</v>
      </c>
      <c r="G12" s="33"/>
      <c r="H12" s="33"/>
      <c r="I12" s="106" t="s">
        <v>23</v>
      </c>
      <c r="J12" s="107" t="str">
        <f>'Rekapitulace stavby'!AN8</f>
        <v>8. 1. 2021</v>
      </c>
      <c r="K12" s="33"/>
      <c r="L12" s="104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21.75" customHeight="1">
      <c r="A13" s="33"/>
      <c r="B13" s="38"/>
      <c r="C13" s="33"/>
      <c r="D13" s="108" t="s">
        <v>90</v>
      </c>
      <c r="E13" s="33"/>
      <c r="F13" s="109" t="s">
        <v>91</v>
      </c>
      <c r="G13" s="33"/>
      <c r="H13" s="33"/>
      <c r="I13" s="110" t="s">
        <v>92</v>
      </c>
      <c r="J13" s="109" t="s">
        <v>93</v>
      </c>
      <c r="K13" s="33"/>
      <c r="L13" s="104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2" t="s">
        <v>25</v>
      </c>
      <c r="E14" s="33"/>
      <c r="F14" s="33"/>
      <c r="G14" s="33"/>
      <c r="H14" s="33"/>
      <c r="I14" s="106" t="s">
        <v>26</v>
      </c>
      <c r="J14" s="105" t="s">
        <v>27</v>
      </c>
      <c r="K14" s="33"/>
      <c r="L14" s="104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5" t="s">
        <v>22</v>
      </c>
      <c r="F15" s="33"/>
      <c r="G15" s="33"/>
      <c r="H15" s="33"/>
      <c r="I15" s="106" t="s">
        <v>28</v>
      </c>
      <c r="J15" s="105" t="s">
        <v>29</v>
      </c>
      <c r="K15" s="33"/>
      <c r="L15" s="104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" customHeight="1">
      <c r="A16" s="33"/>
      <c r="B16" s="38"/>
      <c r="C16" s="33"/>
      <c r="D16" s="33"/>
      <c r="E16" s="33"/>
      <c r="F16" s="33"/>
      <c r="G16" s="33"/>
      <c r="H16" s="33"/>
      <c r="I16" s="103"/>
      <c r="J16" s="33"/>
      <c r="K16" s="33"/>
      <c r="L16" s="104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2" t="s">
        <v>30</v>
      </c>
      <c r="E17" s="33"/>
      <c r="F17" s="33"/>
      <c r="G17" s="33"/>
      <c r="H17" s="33"/>
      <c r="I17" s="106" t="s">
        <v>26</v>
      </c>
      <c r="J17" s="29" t="str">
        <f>'Rekapitulace stavby'!AN13</f>
        <v>Vyplň údaj</v>
      </c>
      <c r="K17" s="33"/>
      <c r="L17" s="104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49" t="str">
        <f>'Rekapitulace stavby'!E14</f>
        <v>Vyplň údaj</v>
      </c>
      <c r="F18" s="350"/>
      <c r="G18" s="350"/>
      <c r="H18" s="350"/>
      <c r="I18" s="106" t="s">
        <v>28</v>
      </c>
      <c r="J18" s="29" t="str">
        <f>'Rekapitulace stavby'!AN14</f>
        <v>Vyplň údaj</v>
      </c>
      <c r="K18" s="33"/>
      <c r="L18" s="104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" customHeight="1">
      <c r="A19" s="33"/>
      <c r="B19" s="38"/>
      <c r="C19" s="33"/>
      <c r="D19" s="33"/>
      <c r="E19" s="33"/>
      <c r="F19" s="33"/>
      <c r="G19" s="33"/>
      <c r="H19" s="33"/>
      <c r="I19" s="103"/>
      <c r="J19" s="33"/>
      <c r="K19" s="33"/>
      <c r="L19" s="104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2" t="s">
        <v>32</v>
      </c>
      <c r="E20" s="33"/>
      <c r="F20" s="33"/>
      <c r="G20" s="33"/>
      <c r="H20" s="33"/>
      <c r="I20" s="106" t="s">
        <v>26</v>
      </c>
      <c r="J20" s="105" t="s">
        <v>19</v>
      </c>
      <c r="K20" s="33"/>
      <c r="L20" s="104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5" t="s">
        <v>33</v>
      </c>
      <c r="F21" s="33"/>
      <c r="G21" s="33"/>
      <c r="H21" s="33"/>
      <c r="I21" s="106" t="s">
        <v>28</v>
      </c>
      <c r="J21" s="105" t="s">
        <v>19</v>
      </c>
      <c r="K21" s="33"/>
      <c r="L21" s="104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" customHeight="1">
      <c r="A22" s="33"/>
      <c r="B22" s="38"/>
      <c r="C22" s="33"/>
      <c r="D22" s="33"/>
      <c r="E22" s="33"/>
      <c r="F22" s="33"/>
      <c r="G22" s="33"/>
      <c r="H22" s="33"/>
      <c r="I22" s="103"/>
      <c r="J22" s="33"/>
      <c r="K22" s="33"/>
      <c r="L22" s="104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2" t="s">
        <v>35</v>
      </c>
      <c r="E23" s="33"/>
      <c r="F23" s="33"/>
      <c r="G23" s="33"/>
      <c r="H23" s="33"/>
      <c r="I23" s="106" t="s">
        <v>26</v>
      </c>
      <c r="J23" s="105" t="s">
        <v>36</v>
      </c>
      <c r="K23" s="33"/>
      <c r="L23" s="104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5" t="s">
        <v>37</v>
      </c>
      <c r="F24" s="33"/>
      <c r="G24" s="33"/>
      <c r="H24" s="33"/>
      <c r="I24" s="106" t="s">
        <v>28</v>
      </c>
      <c r="J24" s="105" t="s">
        <v>19</v>
      </c>
      <c r="K24" s="33"/>
      <c r="L24" s="104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" customHeight="1">
      <c r="A25" s="33"/>
      <c r="B25" s="38"/>
      <c r="C25" s="33"/>
      <c r="D25" s="33"/>
      <c r="E25" s="33"/>
      <c r="F25" s="33"/>
      <c r="G25" s="33"/>
      <c r="H25" s="33"/>
      <c r="I25" s="103"/>
      <c r="J25" s="33"/>
      <c r="K25" s="33"/>
      <c r="L25" s="104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2" t="s">
        <v>38</v>
      </c>
      <c r="E26" s="33"/>
      <c r="F26" s="33"/>
      <c r="G26" s="33"/>
      <c r="H26" s="33"/>
      <c r="I26" s="103"/>
      <c r="J26" s="33"/>
      <c r="K26" s="33"/>
      <c r="L26" s="104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1"/>
      <c r="B27" s="112"/>
      <c r="C27" s="111"/>
      <c r="D27" s="111"/>
      <c r="E27" s="351" t="s">
        <v>19</v>
      </c>
      <c r="F27" s="351"/>
      <c r="G27" s="351"/>
      <c r="H27" s="351"/>
      <c r="I27" s="113"/>
      <c r="J27" s="111"/>
      <c r="K27" s="111"/>
      <c r="L27" s="114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" customHeight="1">
      <c r="A28" s="33"/>
      <c r="B28" s="38"/>
      <c r="C28" s="33"/>
      <c r="D28" s="33"/>
      <c r="E28" s="33"/>
      <c r="F28" s="33"/>
      <c r="G28" s="33"/>
      <c r="H28" s="33"/>
      <c r="I28" s="103"/>
      <c r="J28" s="33"/>
      <c r="K28" s="33"/>
      <c r="L28" s="104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8"/>
      <c r="C29" s="33"/>
      <c r="D29" s="115"/>
      <c r="E29" s="115"/>
      <c r="F29" s="115"/>
      <c r="G29" s="115"/>
      <c r="H29" s="115"/>
      <c r="I29" s="116"/>
      <c r="J29" s="115"/>
      <c r="K29" s="115"/>
      <c r="L29" s="104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7" t="s">
        <v>40</v>
      </c>
      <c r="E30" s="33"/>
      <c r="F30" s="33"/>
      <c r="G30" s="33"/>
      <c r="H30" s="33"/>
      <c r="I30" s="103"/>
      <c r="J30" s="118">
        <f>ROUND(J86, 2)</f>
        <v>0</v>
      </c>
      <c r="K30" s="33"/>
      <c r="L30" s="104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8"/>
      <c r="C31" s="33"/>
      <c r="D31" s="115"/>
      <c r="E31" s="115"/>
      <c r="F31" s="115"/>
      <c r="G31" s="115"/>
      <c r="H31" s="115"/>
      <c r="I31" s="116"/>
      <c r="J31" s="115"/>
      <c r="K31" s="115"/>
      <c r="L31" s="104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8"/>
      <c r="C32" s="33"/>
      <c r="D32" s="33"/>
      <c r="E32" s="33"/>
      <c r="F32" s="119" t="s">
        <v>42</v>
      </c>
      <c r="G32" s="33"/>
      <c r="H32" s="33"/>
      <c r="I32" s="120" t="s">
        <v>41</v>
      </c>
      <c r="J32" s="119" t="s">
        <v>43</v>
      </c>
      <c r="K32" s="33"/>
      <c r="L32" s="104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>
      <c r="A33" s="33"/>
      <c r="B33" s="38"/>
      <c r="C33" s="33"/>
      <c r="D33" s="121" t="s">
        <v>44</v>
      </c>
      <c r="E33" s="102" t="s">
        <v>45</v>
      </c>
      <c r="F33" s="122">
        <f>ROUND((SUM(BE86:BE263)),  2)</f>
        <v>0</v>
      </c>
      <c r="G33" s="33"/>
      <c r="H33" s="33"/>
      <c r="I33" s="123">
        <v>0.21</v>
      </c>
      <c r="J33" s="122">
        <f>ROUND(((SUM(BE86:BE263))*I33),  2)</f>
        <v>0</v>
      </c>
      <c r="K33" s="33"/>
      <c r="L33" s="104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8"/>
      <c r="C34" s="33"/>
      <c r="D34" s="33"/>
      <c r="E34" s="102" t="s">
        <v>46</v>
      </c>
      <c r="F34" s="122">
        <f>ROUND((SUM(BF86:BF263)),  2)</f>
        <v>0</v>
      </c>
      <c r="G34" s="33"/>
      <c r="H34" s="33"/>
      <c r="I34" s="123">
        <v>0.15</v>
      </c>
      <c r="J34" s="122">
        <f>ROUND(((SUM(BF86:BF263))*I34),  2)</f>
        <v>0</v>
      </c>
      <c r="K34" s="33"/>
      <c r="L34" s="104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8"/>
      <c r="C35" s="33"/>
      <c r="D35" s="33"/>
      <c r="E35" s="102" t="s">
        <v>47</v>
      </c>
      <c r="F35" s="122">
        <f>ROUND((SUM(BG86:BG263)),  2)</f>
        <v>0</v>
      </c>
      <c r="G35" s="33"/>
      <c r="H35" s="33"/>
      <c r="I35" s="123">
        <v>0.21</v>
      </c>
      <c r="J35" s="122">
        <f>0</f>
        <v>0</v>
      </c>
      <c r="K35" s="33"/>
      <c r="L35" s="104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>
      <c r="A36" s="33"/>
      <c r="B36" s="38"/>
      <c r="C36" s="33"/>
      <c r="D36" s="33"/>
      <c r="E36" s="102" t="s">
        <v>48</v>
      </c>
      <c r="F36" s="122">
        <f>ROUND((SUM(BH86:BH263)),  2)</f>
        <v>0</v>
      </c>
      <c r="G36" s="33"/>
      <c r="H36" s="33"/>
      <c r="I36" s="123">
        <v>0.15</v>
      </c>
      <c r="J36" s="122">
        <f>0</f>
        <v>0</v>
      </c>
      <c r="K36" s="33"/>
      <c r="L36" s="104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8"/>
      <c r="C37" s="33"/>
      <c r="D37" s="33"/>
      <c r="E37" s="102" t="s">
        <v>49</v>
      </c>
      <c r="F37" s="122">
        <f>ROUND((SUM(BI86:BI263)),  2)</f>
        <v>0</v>
      </c>
      <c r="G37" s="33"/>
      <c r="H37" s="33"/>
      <c r="I37" s="123">
        <v>0</v>
      </c>
      <c r="J37" s="122">
        <f>0</f>
        <v>0</v>
      </c>
      <c r="K37" s="33"/>
      <c r="L37" s="104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" customHeight="1">
      <c r="A38" s="33"/>
      <c r="B38" s="38"/>
      <c r="C38" s="33"/>
      <c r="D38" s="33"/>
      <c r="E38" s="33"/>
      <c r="F38" s="33"/>
      <c r="G38" s="33"/>
      <c r="H38" s="33"/>
      <c r="I38" s="103"/>
      <c r="J38" s="33"/>
      <c r="K38" s="33"/>
      <c r="L38" s="104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24"/>
      <c r="D39" s="125" t="s">
        <v>50</v>
      </c>
      <c r="E39" s="126"/>
      <c r="F39" s="126"/>
      <c r="G39" s="127" t="s">
        <v>51</v>
      </c>
      <c r="H39" s="128" t="s">
        <v>52</v>
      </c>
      <c r="I39" s="129"/>
      <c r="J39" s="130">
        <f>SUM(J30:J37)</f>
        <v>0</v>
      </c>
      <c r="K39" s="131"/>
      <c r="L39" s="104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>
      <c r="A40" s="33"/>
      <c r="B40" s="132"/>
      <c r="C40" s="133"/>
      <c r="D40" s="133"/>
      <c r="E40" s="133"/>
      <c r="F40" s="133"/>
      <c r="G40" s="133"/>
      <c r="H40" s="133"/>
      <c r="I40" s="134"/>
      <c r="J40" s="133"/>
      <c r="K40" s="133"/>
      <c r="L40" s="104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" customHeight="1">
      <c r="A44" s="33"/>
      <c r="B44" s="135"/>
      <c r="C44" s="136"/>
      <c r="D44" s="136"/>
      <c r="E44" s="136"/>
      <c r="F44" s="136"/>
      <c r="G44" s="136"/>
      <c r="H44" s="136"/>
      <c r="I44" s="137"/>
      <c r="J44" s="136"/>
      <c r="K44" s="136"/>
      <c r="L44" s="104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" customHeight="1">
      <c r="A45" s="33"/>
      <c r="B45" s="34"/>
      <c r="C45" s="22" t="s">
        <v>94</v>
      </c>
      <c r="D45" s="35"/>
      <c r="E45" s="35"/>
      <c r="F45" s="35"/>
      <c r="G45" s="35"/>
      <c r="H45" s="35"/>
      <c r="I45" s="103"/>
      <c r="J45" s="35"/>
      <c r="K45" s="35"/>
      <c r="L45" s="104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" customHeight="1">
      <c r="A46" s="33"/>
      <c r="B46" s="34"/>
      <c r="C46" s="35"/>
      <c r="D46" s="35"/>
      <c r="E46" s="35"/>
      <c r="F46" s="35"/>
      <c r="G46" s="35"/>
      <c r="H46" s="35"/>
      <c r="I46" s="103"/>
      <c r="J46" s="35"/>
      <c r="K46" s="35"/>
      <c r="L46" s="104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16</v>
      </c>
      <c r="D47" s="35"/>
      <c r="E47" s="35"/>
      <c r="F47" s="35"/>
      <c r="G47" s="35"/>
      <c r="H47" s="35"/>
      <c r="I47" s="103"/>
      <c r="J47" s="35"/>
      <c r="K47" s="35"/>
      <c r="L47" s="104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6.5" customHeight="1">
      <c r="A48" s="33"/>
      <c r="B48" s="34"/>
      <c r="C48" s="35"/>
      <c r="D48" s="35"/>
      <c r="E48" s="352" t="str">
        <f>E7</f>
        <v>Preference veřejné dopravy města Třebíč</v>
      </c>
      <c r="F48" s="353"/>
      <c r="G48" s="353"/>
      <c r="H48" s="353"/>
      <c r="I48" s="103"/>
      <c r="J48" s="35"/>
      <c r="K48" s="35"/>
      <c r="L48" s="104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87</v>
      </c>
      <c r="D49" s="35"/>
      <c r="E49" s="35"/>
      <c r="F49" s="35"/>
      <c r="G49" s="35"/>
      <c r="H49" s="35"/>
      <c r="I49" s="103"/>
      <c r="J49" s="35"/>
      <c r="K49" s="35"/>
      <c r="L49" s="104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6.5" customHeight="1">
      <c r="A50" s="33"/>
      <c r="B50" s="34"/>
      <c r="C50" s="35"/>
      <c r="D50" s="35"/>
      <c r="E50" s="324" t="str">
        <f>E9</f>
        <v>102 - Zastávkové informační označníky</v>
      </c>
      <c r="F50" s="354"/>
      <c r="G50" s="354"/>
      <c r="H50" s="354"/>
      <c r="I50" s="103"/>
      <c r="J50" s="35"/>
      <c r="K50" s="35"/>
      <c r="L50" s="104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" customHeight="1">
      <c r="A51" s="33"/>
      <c r="B51" s="34"/>
      <c r="C51" s="35"/>
      <c r="D51" s="35"/>
      <c r="E51" s="35"/>
      <c r="F51" s="35"/>
      <c r="G51" s="35"/>
      <c r="H51" s="35"/>
      <c r="I51" s="103"/>
      <c r="J51" s="35"/>
      <c r="K51" s="35"/>
      <c r="L51" s="104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21</v>
      </c>
      <c r="D52" s="35"/>
      <c r="E52" s="35"/>
      <c r="F52" s="26" t="str">
        <f>F12</f>
        <v>Město Třebíč</v>
      </c>
      <c r="G52" s="35"/>
      <c r="H52" s="35"/>
      <c r="I52" s="106" t="s">
        <v>23</v>
      </c>
      <c r="J52" s="58" t="str">
        <f>IF(J12="","",J12)</f>
        <v>8. 1. 2021</v>
      </c>
      <c r="K52" s="35"/>
      <c r="L52" s="104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" customHeight="1">
      <c r="A53" s="33"/>
      <c r="B53" s="34"/>
      <c r="C53" s="35"/>
      <c r="D53" s="35"/>
      <c r="E53" s="35"/>
      <c r="F53" s="35"/>
      <c r="G53" s="35"/>
      <c r="H53" s="35"/>
      <c r="I53" s="103"/>
      <c r="J53" s="35"/>
      <c r="K53" s="35"/>
      <c r="L53" s="104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15.15" customHeight="1">
      <c r="A54" s="33"/>
      <c r="B54" s="34"/>
      <c r="C54" s="28" t="s">
        <v>25</v>
      </c>
      <c r="D54" s="35"/>
      <c r="E54" s="35"/>
      <c r="F54" s="26" t="str">
        <f>E15</f>
        <v>Město Třebíč</v>
      </c>
      <c r="G54" s="35"/>
      <c r="H54" s="35"/>
      <c r="I54" s="106" t="s">
        <v>32</v>
      </c>
      <c r="J54" s="31" t="str">
        <f>E21</f>
        <v>Ing. Karel Tomek</v>
      </c>
      <c r="K54" s="35"/>
      <c r="L54" s="104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25.65" customHeight="1">
      <c r="A55" s="33"/>
      <c r="B55" s="34"/>
      <c r="C55" s="28" t="s">
        <v>30</v>
      </c>
      <c r="D55" s="35"/>
      <c r="E55" s="35"/>
      <c r="F55" s="26" t="str">
        <f>IF(E18="","",E18)</f>
        <v>Vyplň údaj</v>
      </c>
      <c r="G55" s="35"/>
      <c r="H55" s="35"/>
      <c r="I55" s="106" t="s">
        <v>35</v>
      </c>
      <c r="J55" s="31" t="str">
        <f>E24</f>
        <v>Ivalú Macarena Ávila Herrera</v>
      </c>
      <c r="K55" s="35"/>
      <c r="L55" s="104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5"/>
      <c r="D56" s="35"/>
      <c r="E56" s="35"/>
      <c r="F56" s="35"/>
      <c r="G56" s="35"/>
      <c r="H56" s="35"/>
      <c r="I56" s="103"/>
      <c r="J56" s="35"/>
      <c r="K56" s="35"/>
      <c r="L56" s="104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38" t="s">
        <v>95</v>
      </c>
      <c r="D57" s="139"/>
      <c r="E57" s="139"/>
      <c r="F57" s="139"/>
      <c r="G57" s="139"/>
      <c r="H57" s="139"/>
      <c r="I57" s="140"/>
      <c r="J57" s="141" t="s">
        <v>96</v>
      </c>
      <c r="K57" s="139"/>
      <c r="L57" s="104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5"/>
      <c r="D58" s="35"/>
      <c r="E58" s="35"/>
      <c r="F58" s="35"/>
      <c r="G58" s="35"/>
      <c r="H58" s="35"/>
      <c r="I58" s="103"/>
      <c r="J58" s="35"/>
      <c r="K58" s="35"/>
      <c r="L58" s="104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8" customHeight="1">
      <c r="A59" s="33"/>
      <c r="B59" s="34"/>
      <c r="C59" s="142" t="s">
        <v>72</v>
      </c>
      <c r="D59" s="35"/>
      <c r="E59" s="35"/>
      <c r="F59" s="35"/>
      <c r="G59" s="35"/>
      <c r="H59" s="35"/>
      <c r="I59" s="103"/>
      <c r="J59" s="76">
        <f>J86</f>
        <v>0</v>
      </c>
      <c r="K59" s="35"/>
      <c r="L59" s="104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6" t="s">
        <v>97</v>
      </c>
    </row>
    <row r="60" spans="1:47" s="9" customFormat="1" ht="24.9" customHeight="1">
      <c r="B60" s="143"/>
      <c r="C60" s="144"/>
      <c r="D60" s="145" t="s">
        <v>98</v>
      </c>
      <c r="E60" s="146"/>
      <c r="F60" s="146"/>
      <c r="G60" s="146"/>
      <c r="H60" s="146"/>
      <c r="I60" s="147"/>
      <c r="J60" s="148">
        <f>J87</f>
        <v>0</v>
      </c>
      <c r="K60" s="144"/>
      <c r="L60" s="149"/>
    </row>
    <row r="61" spans="1:47" s="10" customFormat="1" ht="19.95" customHeight="1">
      <c r="B61" s="150"/>
      <c r="C61" s="151"/>
      <c r="D61" s="152" t="s">
        <v>99</v>
      </c>
      <c r="E61" s="153"/>
      <c r="F61" s="153"/>
      <c r="G61" s="153"/>
      <c r="H61" s="153"/>
      <c r="I61" s="154"/>
      <c r="J61" s="155">
        <f>J88</f>
        <v>0</v>
      </c>
      <c r="K61" s="151"/>
      <c r="L61" s="156"/>
    </row>
    <row r="62" spans="1:47" s="9" customFormat="1" ht="24.9" customHeight="1">
      <c r="B62" s="143"/>
      <c r="C62" s="144"/>
      <c r="D62" s="145" t="s">
        <v>100</v>
      </c>
      <c r="E62" s="146"/>
      <c r="F62" s="146"/>
      <c r="G62" s="146"/>
      <c r="H62" s="146"/>
      <c r="I62" s="147"/>
      <c r="J62" s="148">
        <f>J123</f>
        <v>0</v>
      </c>
      <c r="K62" s="144"/>
      <c r="L62" s="149"/>
    </row>
    <row r="63" spans="1:47" s="10" customFormat="1" ht="19.95" customHeight="1">
      <c r="B63" s="150"/>
      <c r="C63" s="151"/>
      <c r="D63" s="152" t="s">
        <v>101</v>
      </c>
      <c r="E63" s="153"/>
      <c r="F63" s="153"/>
      <c r="G63" s="153"/>
      <c r="H63" s="153"/>
      <c r="I63" s="154"/>
      <c r="J63" s="155">
        <f>J124</f>
        <v>0</v>
      </c>
      <c r="K63" s="151"/>
      <c r="L63" s="156"/>
    </row>
    <row r="64" spans="1:47" s="10" customFormat="1" ht="19.95" customHeight="1">
      <c r="B64" s="150"/>
      <c r="C64" s="151"/>
      <c r="D64" s="152" t="s">
        <v>102</v>
      </c>
      <c r="E64" s="153"/>
      <c r="F64" s="153"/>
      <c r="G64" s="153"/>
      <c r="H64" s="153"/>
      <c r="I64" s="154"/>
      <c r="J64" s="155">
        <f>J146</f>
        <v>0</v>
      </c>
      <c r="K64" s="151"/>
      <c r="L64" s="156"/>
    </row>
    <row r="65" spans="1:31" s="10" customFormat="1" ht="14.85" customHeight="1">
      <c r="B65" s="150"/>
      <c r="C65" s="151"/>
      <c r="D65" s="152" t="s">
        <v>103</v>
      </c>
      <c r="E65" s="153"/>
      <c r="F65" s="153"/>
      <c r="G65" s="153"/>
      <c r="H65" s="153"/>
      <c r="I65" s="154"/>
      <c r="J65" s="155">
        <f>J242</f>
        <v>0</v>
      </c>
      <c r="K65" s="151"/>
      <c r="L65" s="156"/>
    </row>
    <row r="66" spans="1:31" s="10" customFormat="1" ht="14.85" customHeight="1">
      <c r="B66" s="150"/>
      <c r="C66" s="151"/>
      <c r="D66" s="152" t="s">
        <v>104</v>
      </c>
      <c r="E66" s="153"/>
      <c r="F66" s="153"/>
      <c r="G66" s="153"/>
      <c r="H66" s="153"/>
      <c r="I66" s="154"/>
      <c r="J66" s="155">
        <f>J243</f>
        <v>0</v>
      </c>
      <c r="K66" s="151"/>
      <c r="L66" s="156"/>
    </row>
    <row r="67" spans="1:31" s="2" customFormat="1" ht="21.75" customHeight="1">
      <c r="A67" s="33"/>
      <c r="B67" s="34"/>
      <c r="C67" s="35"/>
      <c r="D67" s="35"/>
      <c r="E67" s="35"/>
      <c r="F67" s="35"/>
      <c r="G67" s="35"/>
      <c r="H67" s="35"/>
      <c r="I67" s="103"/>
      <c r="J67" s="35"/>
      <c r="K67" s="35"/>
      <c r="L67" s="104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68" spans="1:31" s="2" customFormat="1" ht="6.9" customHeight="1">
      <c r="A68" s="33"/>
      <c r="B68" s="46"/>
      <c r="C68" s="47"/>
      <c r="D68" s="47"/>
      <c r="E68" s="47"/>
      <c r="F68" s="47"/>
      <c r="G68" s="47"/>
      <c r="H68" s="47"/>
      <c r="I68" s="134"/>
      <c r="J68" s="47"/>
      <c r="K68" s="47"/>
      <c r="L68" s="104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72" spans="1:31" s="2" customFormat="1" ht="6.9" customHeight="1">
      <c r="A72" s="33"/>
      <c r="B72" s="48"/>
      <c r="C72" s="49"/>
      <c r="D72" s="49"/>
      <c r="E72" s="49"/>
      <c r="F72" s="49"/>
      <c r="G72" s="49"/>
      <c r="H72" s="49"/>
      <c r="I72" s="137"/>
      <c r="J72" s="49"/>
      <c r="K72" s="49"/>
      <c r="L72" s="104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24.9" customHeight="1">
      <c r="A73" s="33"/>
      <c r="B73" s="34"/>
      <c r="C73" s="22" t="s">
        <v>105</v>
      </c>
      <c r="D73" s="35"/>
      <c r="E73" s="35"/>
      <c r="F73" s="35"/>
      <c r="G73" s="35"/>
      <c r="H73" s="35"/>
      <c r="I73" s="103"/>
      <c r="J73" s="35"/>
      <c r="K73" s="35"/>
      <c r="L73" s="104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6.9" customHeight="1">
      <c r="A74" s="33"/>
      <c r="B74" s="34"/>
      <c r="C74" s="35"/>
      <c r="D74" s="35"/>
      <c r="E74" s="35"/>
      <c r="F74" s="35"/>
      <c r="G74" s="35"/>
      <c r="H74" s="35"/>
      <c r="I74" s="103"/>
      <c r="J74" s="35"/>
      <c r="K74" s="35"/>
      <c r="L74" s="104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12" customHeight="1">
      <c r="A75" s="33"/>
      <c r="B75" s="34"/>
      <c r="C75" s="28" t="s">
        <v>16</v>
      </c>
      <c r="D75" s="35"/>
      <c r="E75" s="35"/>
      <c r="F75" s="35"/>
      <c r="G75" s="35"/>
      <c r="H75" s="35"/>
      <c r="I75" s="103"/>
      <c r="J75" s="35"/>
      <c r="K75" s="35"/>
      <c r="L75" s="104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16.5" customHeight="1">
      <c r="A76" s="33"/>
      <c r="B76" s="34"/>
      <c r="C76" s="35"/>
      <c r="D76" s="35"/>
      <c r="E76" s="352" t="str">
        <f>E7</f>
        <v>Preference veřejné dopravy města Třebíč</v>
      </c>
      <c r="F76" s="353"/>
      <c r="G76" s="353"/>
      <c r="H76" s="353"/>
      <c r="I76" s="103"/>
      <c r="J76" s="35"/>
      <c r="K76" s="35"/>
      <c r="L76" s="104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2" customHeight="1">
      <c r="A77" s="33"/>
      <c r="B77" s="34"/>
      <c r="C77" s="28" t="s">
        <v>87</v>
      </c>
      <c r="D77" s="35"/>
      <c r="E77" s="35"/>
      <c r="F77" s="35"/>
      <c r="G77" s="35"/>
      <c r="H77" s="35"/>
      <c r="I77" s="103"/>
      <c r="J77" s="35"/>
      <c r="K77" s="35"/>
      <c r="L77" s="104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16.5" customHeight="1">
      <c r="A78" s="33"/>
      <c r="B78" s="34"/>
      <c r="C78" s="35"/>
      <c r="D78" s="35"/>
      <c r="E78" s="324" t="str">
        <f>E9</f>
        <v>102 - Zastávkové informační označníky</v>
      </c>
      <c r="F78" s="354"/>
      <c r="G78" s="354"/>
      <c r="H78" s="354"/>
      <c r="I78" s="103"/>
      <c r="J78" s="35"/>
      <c r="K78" s="35"/>
      <c r="L78" s="104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6.9" customHeight="1">
      <c r="A79" s="33"/>
      <c r="B79" s="34"/>
      <c r="C79" s="35"/>
      <c r="D79" s="35"/>
      <c r="E79" s="35"/>
      <c r="F79" s="35"/>
      <c r="G79" s="35"/>
      <c r="H79" s="35"/>
      <c r="I79" s="103"/>
      <c r="J79" s="35"/>
      <c r="K79" s="35"/>
      <c r="L79" s="104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2" customFormat="1" ht="12" customHeight="1">
      <c r="A80" s="33"/>
      <c r="B80" s="34"/>
      <c r="C80" s="28" t="s">
        <v>21</v>
      </c>
      <c r="D80" s="35"/>
      <c r="E80" s="35"/>
      <c r="F80" s="26" t="str">
        <f>F12</f>
        <v>Město Třebíč</v>
      </c>
      <c r="G80" s="35"/>
      <c r="H80" s="35"/>
      <c r="I80" s="106" t="s">
        <v>23</v>
      </c>
      <c r="J80" s="58" t="str">
        <f>IF(J12="","",J12)</f>
        <v>8. 1. 2021</v>
      </c>
      <c r="K80" s="35"/>
      <c r="L80" s="104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2" customFormat="1" ht="6.9" customHeight="1">
      <c r="A81" s="33"/>
      <c r="B81" s="34"/>
      <c r="C81" s="35"/>
      <c r="D81" s="35"/>
      <c r="E81" s="35"/>
      <c r="F81" s="35"/>
      <c r="G81" s="35"/>
      <c r="H81" s="35"/>
      <c r="I81" s="103"/>
      <c r="J81" s="35"/>
      <c r="K81" s="35"/>
      <c r="L81" s="104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65" s="2" customFormat="1" ht="15.15" customHeight="1">
      <c r="A82" s="33"/>
      <c r="B82" s="34"/>
      <c r="C82" s="28" t="s">
        <v>25</v>
      </c>
      <c r="D82" s="35"/>
      <c r="E82" s="35"/>
      <c r="F82" s="26" t="str">
        <f>E15</f>
        <v>Město Třebíč</v>
      </c>
      <c r="G82" s="35"/>
      <c r="H82" s="35"/>
      <c r="I82" s="106" t="s">
        <v>32</v>
      </c>
      <c r="J82" s="31" t="str">
        <f>E21</f>
        <v>Ing. Karel Tomek</v>
      </c>
      <c r="K82" s="35"/>
      <c r="L82" s="104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65" s="2" customFormat="1" ht="25.65" customHeight="1">
      <c r="A83" s="33"/>
      <c r="B83" s="34"/>
      <c r="C83" s="28" t="s">
        <v>30</v>
      </c>
      <c r="D83" s="35"/>
      <c r="E83" s="35"/>
      <c r="F83" s="26" t="str">
        <f>IF(E18="","",E18)</f>
        <v>Vyplň údaj</v>
      </c>
      <c r="G83" s="35"/>
      <c r="H83" s="35"/>
      <c r="I83" s="106" t="s">
        <v>35</v>
      </c>
      <c r="J83" s="31" t="str">
        <f>E24</f>
        <v>Ivalú Macarena Ávila Herrera</v>
      </c>
      <c r="K83" s="35"/>
      <c r="L83" s="104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65" s="2" customFormat="1" ht="10.35" customHeight="1">
      <c r="A84" s="33"/>
      <c r="B84" s="34"/>
      <c r="C84" s="35"/>
      <c r="D84" s="35"/>
      <c r="E84" s="35"/>
      <c r="F84" s="35"/>
      <c r="G84" s="35"/>
      <c r="H84" s="35"/>
      <c r="I84" s="103"/>
      <c r="J84" s="35"/>
      <c r="K84" s="35"/>
      <c r="L84" s="104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65" s="11" customFormat="1" ht="29.25" customHeight="1">
      <c r="A85" s="157"/>
      <c r="B85" s="158"/>
      <c r="C85" s="159" t="s">
        <v>106</v>
      </c>
      <c r="D85" s="160" t="s">
        <v>59</v>
      </c>
      <c r="E85" s="160" t="s">
        <v>55</v>
      </c>
      <c r="F85" s="160" t="s">
        <v>56</v>
      </c>
      <c r="G85" s="160" t="s">
        <v>107</v>
      </c>
      <c r="H85" s="160" t="s">
        <v>108</v>
      </c>
      <c r="I85" s="161" t="s">
        <v>109</v>
      </c>
      <c r="J85" s="160" t="s">
        <v>96</v>
      </c>
      <c r="K85" s="162" t="s">
        <v>110</v>
      </c>
      <c r="L85" s="163"/>
      <c r="M85" s="67" t="s">
        <v>19</v>
      </c>
      <c r="N85" s="68" t="s">
        <v>44</v>
      </c>
      <c r="O85" s="68" t="s">
        <v>111</v>
      </c>
      <c r="P85" s="68" t="s">
        <v>112</v>
      </c>
      <c r="Q85" s="68" t="s">
        <v>113</v>
      </c>
      <c r="R85" s="68" t="s">
        <v>114</v>
      </c>
      <c r="S85" s="68" t="s">
        <v>115</v>
      </c>
      <c r="T85" s="69" t="s">
        <v>116</v>
      </c>
      <c r="U85" s="157"/>
      <c r="V85" s="157"/>
      <c r="W85" s="157"/>
      <c r="X85" s="157"/>
      <c r="Y85" s="157"/>
      <c r="Z85" s="157"/>
      <c r="AA85" s="157"/>
      <c r="AB85" s="157"/>
      <c r="AC85" s="157"/>
      <c r="AD85" s="157"/>
      <c r="AE85" s="157"/>
    </row>
    <row r="86" spans="1:65" s="2" customFormat="1" ht="22.8" customHeight="1">
      <c r="A86" s="33"/>
      <c r="B86" s="34"/>
      <c r="C86" s="74" t="s">
        <v>117</v>
      </c>
      <c r="D86" s="35"/>
      <c r="E86" s="35"/>
      <c r="F86" s="35"/>
      <c r="G86" s="35"/>
      <c r="H86" s="35"/>
      <c r="I86" s="103"/>
      <c r="J86" s="164">
        <f>BK86</f>
        <v>0</v>
      </c>
      <c r="K86" s="35"/>
      <c r="L86" s="38"/>
      <c r="M86" s="70"/>
      <c r="N86" s="165"/>
      <c r="O86" s="71"/>
      <c r="P86" s="166">
        <f>P87+P123</f>
        <v>0</v>
      </c>
      <c r="Q86" s="71"/>
      <c r="R86" s="166">
        <f>R87+R123</f>
        <v>213.73237480000006</v>
      </c>
      <c r="S86" s="71"/>
      <c r="T86" s="167">
        <f>T87+T123</f>
        <v>0</v>
      </c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T86" s="16" t="s">
        <v>73</v>
      </c>
      <c r="AU86" s="16" t="s">
        <v>97</v>
      </c>
      <c r="BK86" s="168">
        <f>BK87+BK123</f>
        <v>0</v>
      </c>
    </row>
    <row r="87" spans="1:65" s="12" customFormat="1" ht="25.95" customHeight="1">
      <c r="B87" s="169"/>
      <c r="C87" s="170"/>
      <c r="D87" s="171" t="s">
        <v>73</v>
      </c>
      <c r="E87" s="172" t="s">
        <v>118</v>
      </c>
      <c r="F87" s="172" t="s">
        <v>119</v>
      </c>
      <c r="G87" s="170"/>
      <c r="H87" s="170"/>
      <c r="I87" s="173"/>
      <c r="J87" s="174">
        <f>BK87</f>
        <v>0</v>
      </c>
      <c r="K87" s="170"/>
      <c r="L87" s="175"/>
      <c r="M87" s="176"/>
      <c r="N87" s="177"/>
      <c r="O87" s="177"/>
      <c r="P87" s="178">
        <f>P88</f>
        <v>0</v>
      </c>
      <c r="Q87" s="177"/>
      <c r="R87" s="178">
        <f>R88</f>
        <v>1.0836000000000001</v>
      </c>
      <c r="S87" s="177"/>
      <c r="T87" s="179">
        <f>T88</f>
        <v>0</v>
      </c>
      <c r="AR87" s="180" t="s">
        <v>85</v>
      </c>
      <c r="AT87" s="181" t="s">
        <v>73</v>
      </c>
      <c r="AU87" s="181" t="s">
        <v>74</v>
      </c>
      <c r="AY87" s="180" t="s">
        <v>120</v>
      </c>
      <c r="BK87" s="182">
        <f>BK88</f>
        <v>0</v>
      </c>
    </row>
    <row r="88" spans="1:65" s="12" customFormat="1" ht="22.8" customHeight="1">
      <c r="B88" s="169"/>
      <c r="C88" s="170"/>
      <c r="D88" s="171" t="s">
        <v>73</v>
      </c>
      <c r="E88" s="183" t="s">
        <v>121</v>
      </c>
      <c r="F88" s="183" t="s">
        <v>122</v>
      </c>
      <c r="G88" s="170"/>
      <c r="H88" s="170"/>
      <c r="I88" s="173"/>
      <c r="J88" s="184">
        <f>BK88</f>
        <v>0</v>
      </c>
      <c r="K88" s="170"/>
      <c r="L88" s="175"/>
      <c r="M88" s="176"/>
      <c r="N88" s="177"/>
      <c r="O88" s="177"/>
      <c r="P88" s="178">
        <f>SUM(P89:P122)</f>
        <v>0</v>
      </c>
      <c r="Q88" s="177"/>
      <c r="R88" s="178">
        <f>SUM(R89:R122)</f>
        <v>1.0836000000000001</v>
      </c>
      <c r="S88" s="177"/>
      <c r="T88" s="179">
        <f>SUM(T89:T122)</f>
        <v>0</v>
      </c>
      <c r="AR88" s="180" t="s">
        <v>85</v>
      </c>
      <c r="AT88" s="181" t="s">
        <v>73</v>
      </c>
      <c r="AU88" s="181" t="s">
        <v>82</v>
      </c>
      <c r="AY88" s="180" t="s">
        <v>120</v>
      </c>
      <c r="BK88" s="182">
        <f>SUM(BK89:BK122)</f>
        <v>0</v>
      </c>
    </row>
    <row r="89" spans="1:65" s="2" customFormat="1" ht="28.2" customHeight="1">
      <c r="A89" s="33"/>
      <c r="B89" s="34"/>
      <c r="C89" s="185" t="s">
        <v>82</v>
      </c>
      <c r="D89" s="185" t="s">
        <v>123</v>
      </c>
      <c r="E89" s="186" t="s">
        <v>124</v>
      </c>
      <c r="F89" s="187" t="s">
        <v>125</v>
      </c>
      <c r="G89" s="188" t="s">
        <v>126</v>
      </c>
      <c r="H89" s="189">
        <v>90</v>
      </c>
      <c r="I89" s="190"/>
      <c r="J89" s="191">
        <f>ROUND(I89*H89,2)</f>
        <v>0</v>
      </c>
      <c r="K89" s="187" t="s">
        <v>127</v>
      </c>
      <c r="L89" s="38"/>
      <c r="M89" s="192" t="s">
        <v>19</v>
      </c>
      <c r="N89" s="193" t="s">
        <v>45</v>
      </c>
      <c r="O89" s="63"/>
      <c r="P89" s="194">
        <f>O89*H89</f>
        <v>0</v>
      </c>
      <c r="Q89" s="194">
        <v>0</v>
      </c>
      <c r="R89" s="194">
        <f>Q89*H89</f>
        <v>0</v>
      </c>
      <c r="S89" s="194">
        <v>0</v>
      </c>
      <c r="T89" s="195">
        <f>S89*H89</f>
        <v>0</v>
      </c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R89" s="196" t="s">
        <v>128</v>
      </c>
      <c r="AT89" s="196" t="s">
        <v>123</v>
      </c>
      <c r="AU89" s="196" t="s">
        <v>85</v>
      </c>
      <c r="AY89" s="16" t="s">
        <v>120</v>
      </c>
      <c r="BE89" s="197">
        <f>IF(N89="základní",J89,0)</f>
        <v>0</v>
      </c>
      <c r="BF89" s="197">
        <f>IF(N89="snížená",J89,0)</f>
        <v>0</v>
      </c>
      <c r="BG89" s="197">
        <f>IF(N89="zákl. přenesená",J89,0)</f>
        <v>0</v>
      </c>
      <c r="BH89" s="197">
        <f>IF(N89="sníž. přenesená",J89,0)</f>
        <v>0</v>
      </c>
      <c r="BI89" s="197">
        <f>IF(N89="nulová",J89,0)</f>
        <v>0</v>
      </c>
      <c r="BJ89" s="16" t="s">
        <v>82</v>
      </c>
      <c r="BK89" s="197">
        <f>ROUND(I89*H89,2)</f>
        <v>0</v>
      </c>
      <c r="BL89" s="16" t="s">
        <v>128</v>
      </c>
      <c r="BM89" s="196" t="s">
        <v>129</v>
      </c>
    </row>
    <row r="90" spans="1:65" s="2" customFormat="1" ht="28.8">
      <c r="A90" s="33"/>
      <c r="B90" s="34"/>
      <c r="C90" s="35"/>
      <c r="D90" s="198" t="s">
        <v>130</v>
      </c>
      <c r="E90" s="35"/>
      <c r="F90" s="199" t="s">
        <v>131</v>
      </c>
      <c r="G90" s="35"/>
      <c r="H90" s="35"/>
      <c r="I90" s="103"/>
      <c r="J90" s="35"/>
      <c r="K90" s="35"/>
      <c r="L90" s="38"/>
      <c r="M90" s="200"/>
      <c r="N90" s="201"/>
      <c r="O90" s="63"/>
      <c r="P90" s="63"/>
      <c r="Q90" s="63"/>
      <c r="R90" s="63"/>
      <c r="S90" s="63"/>
      <c r="T90" s="64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T90" s="16" t="s">
        <v>130</v>
      </c>
      <c r="AU90" s="16" t="s">
        <v>85</v>
      </c>
    </row>
    <row r="91" spans="1:65" s="13" customFormat="1" ht="10.199999999999999">
      <c r="B91" s="202"/>
      <c r="C91" s="203"/>
      <c r="D91" s="198" t="s">
        <v>132</v>
      </c>
      <c r="E91" s="204" t="s">
        <v>19</v>
      </c>
      <c r="F91" s="205" t="s">
        <v>133</v>
      </c>
      <c r="G91" s="203"/>
      <c r="H91" s="206">
        <v>90</v>
      </c>
      <c r="I91" s="207"/>
      <c r="J91" s="203"/>
      <c r="K91" s="203"/>
      <c r="L91" s="208"/>
      <c r="M91" s="209"/>
      <c r="N91" s="210"/>
      <c r="O91" s="210"/>
      <c r="P91" s="210"/>
      <c r="Q91" s="210"/>
      <c r="R91" s="210"/>
      <c r="S91" s="210"/>
      <c r="T91" s="211"/>
      <c r="AT91" s="212" t="s">
        <v>132</v>
      </c>
      <c r="AU91" s="212" t="s">
        <v>85</v>
      </c>
      <c r="AV91" s="13" t="s">
        <v>85</v>
      </c>
      <c r="AW91" s="13" t="s">
        <v>34</v>
      </c>
      <c r="AX91" s="13" t="s">
        <v>82</v>
      </c>
      <c r="AY91" s="212" t="s">
        <v>120</v>
      </c>
    </row>
    <row r="92" spans="1:65" s="2" customFormat="1" ht="16.5" customHeight="1">
      <c r="A92" s="33"/>
      <c r="B92" s="34"/>
      <c r="C92" s="213" t="s">
        <v>85</v>
      </c>
      <c r="D92" s="213" t="s">
        <v>134</v>
      </c>
      <c r="E92" s="214" t="s">
        <v>135</v>
      </c>
      <c r="F92" s="215" t="s">
        <v>136</v>
      </c>
      <c r="G92" s="216" t="s">
        <v>137</v>
      </c>
      <c r="H92" s="217">
        <v>113.4</v>
      </c>
      <c r="I92" s="218"/>
      <c r="J92" s="219">
        <f>ROUND(I92*H92,2)</f>
        <v>0</v>
      </c>
      <c r="K92" s="215" t="s">
        <v>127</v>
      </c>
      <c r="L92" s="220"/>
      <c r="M92" s="221" t="s">
        <v>19</v>
      </c>
      <c r="N92" s="222" t="s">
        <v>45</v>
      </c>
      <c r="O92" s="63"/>
      <c r="P92" s="194">
        <f>O92*H92</f>
        <v>0</v>
      </c>
      <c r="Q92" s="194">
        <v>1E-3</v>
      </c>
      <c r="R92" s="194">
        <f>Q92*H92</f>
        <v>0.11340000000000001</v>
      </c>
      <c r="S92" s="194">
        <v>0</v>
      </c>
      <c r="T92" s="195">
        <f>S92*H92</f>
        <v>0</v>
      </c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R92" s="196" t="s">
        <v>138</v>
      </c>
      <c r="AT92" s="196" t="s">
        <v>134</v>
      </c>
      <c r="AU92" s="196" t="s">
        <v>85</v>
      </c>
      <c r="AY92" s="16" t="s">
        <v>120</v>
      </c>
      <c r="BE92" s="197">
        <f>IF(N92="základní",J92,0)</f>
        <v>0</v>
      </c>
      <c r="BF92" s="197">
        <f>IF(N92="snížená",J92,0)</f>
        <v>0</v>
      </c>
      <c r="BG92" s="197">
        <f>IF(N92="zákl. přenesená",J92,0)</f>
        <v>0</v>
      </c>
      <c r="BH92" s="197">
        <f>IF(N92="sníž. přenesená",J92,0)</f>
        <v>0</v>
      </c>
      <c r="BI92" s="197">
        <f>IF(N92="nulová",J92,0)</f>
        <v>0</v>
      </c>
      <c r="BJ92" s="16" t="s">
        <v>82</v>
      </c>
      <c r="BK92" s="197">
        <f>ROUND(I92*H92,2)</f>
        <v>0</v>
      </c>
      <c r="BL92" s="16" t="s">
        <v>128</v>
      </c>
      <c r="BM92" s="196" t="s">
        <v>139</v>
      </c>
    </row>
    <row r="93" spans="1:65" s="2" customFormat="1" ht="10.199999999999999">
      <c r="A93" s="33"/>
      <c r="B93" s="34"/>
      <c r="C93" s="35"/>
      <c r="D93" s="198" t="s">
        <v>130</v>
      </c>
      <c r="E93" s="35"/>
      <c r="F93" s="199" t="s">
        <v>136</v>
      </c>
      <c r="G93" s="35"/>
      <c r="H93" s="35"/>
      <c r="I93" s="103"/>
      <c r="J93" s="35"/>
      <c r="K93" s="35"/>
      <c r="L93" s="38"/>
      <c r="M93" s="200"/>
      <c r="N93" s="201"/>
      <c r="O93" s="63"/>
      <c r="P93" s="63"/>
      <c r="Q93" s="63"/>
      <c r="R93" s="63"/>
      <c r="S93" s="63"/>
      <c r="T93" s="64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T93" s="16" t="s">
        <v>130</v>
      </c>
      <c r="AU93" s="16" t="s">
        <v>85</v>
      </c>
    </row>
    <row r="94" spans="1:65" s="13" customFormat="1" ht="10.199999999999999">
      <c r="B94" s="202"/>
      <c r="C94" s="203"/>
      <c r="D94" s="198" t="s">
        <v>132</v>
      </c>
      <c r="E94" s="204" t="s">
        <v>19</v>
      </c>
      <c r="F94" s="205" t="s">
        <v>140</v>
      </c>
      <c r="G94" s="203"/>
      <c r="H94" s="206">
        <v>94.5</v>
      </c>
      <c r="I94" s="207"/>
      <c r="J94" s="203"/>
      <c r="K94" s="203"/>
      <c r="L94" s="208"/>
      <c r="M94" s="209"/>
      <c r="N94" s="210"/>
      <c r="O94" s="210"/>
      <c r="P94" s="210"/>
      <c r="Q94" s="210"/>
      <c r="R94" s="210"/>
      <c r="S94" s="210"/>
      <c r="T94" s="211"/>
      <c r="AT94" s="212" t="s">
        <v>132</v>
      </c>
      <c r="AU94" s="212" t="s">
        <v>85</v>
      </c>
      <c r="AV94" s="13" t="s">
        <v>85</v>
      </c>
      <c r="AW94" s="13" t="s">
        <v>34</v>
      </c>
      <c r="AX94" s="13" t="s">
        <v>82</v>
      </c>
      <c r="AY94" s="212" t="s">
        <v>120</v>
      </c>
    </row>
    <row r="95" spans="1:65" s="13" customFormat="1" ht="10.199999999999999">
      <c r="B95" s="202"/>
      <c r="C95" s="203"/>
      <c r="D95" s="198" t="s">
        <v>132</v>
      </c>
      <c r="E95" s="203"/>
      <c r="F95" s="205" t="s">
        <v>141</v>
      </c>
      <c r="G95" s="203"/>
      <c r="H95" s="206">
        <v>113.4</v>
      </c>
      <c r="I95" s="207"/>
      <c r="J95" s="203"/>
      <c r="K95" s="203"/>
      <c r="L95" s="208"/>
      <c r="M95" s="209"/>
      <c r="N95" s="210"/>
      <c r="O95" s="210"/>
      <c r="P95" s="210"/>
      <c r="Q95" s="210"/>
      <c r="R95" s="210"/>
      <c r="S95" s="210"/>
      <c r="T95" s="211"/>
      <c r="AT95" s="212" t="s">
        <v>132</v>
      </c>
      <c r="AU95" s="212" t="s">
        <v>85</v>
      </c>
      <c r="AV95" s="13" t="s">
        <v>85</v>
      </c>
      <c r="AW95" s="13" t="s">
        <v>4</v>
      </c>
      <c r="AX95" s="13" t="s">
        <v>82</v>
      </c>
      <c r="AY95" s="212" t="s">
        <v>120</v>
      </c>
    </row>
    <row r="96" spans="1:65" s="2" customFormat="1" ht="28.2" customHeight="1">
      <c r="A96" s="33"/>
      <c r="B96" s="34"/>
      <c r="C96" s="185" t="s">
        <v>142</v>
      </c>
      <c r="D96" s="185" t="s">
        <v>123</v>
      </c>
      <c r="E96" s="186" t="s">
        <v>143</v>
      </c>
      <c r="F96" s="187" t="s">
        <v>144</v>
      </c>
      <c r="G96" s="188" t="s">
        <v>126</v>
      </c>
      <c r="H96" s="189">
        <v>90</v>
      </c>
      <c r="I96" s="190"/>
      <c r="J96" s="191">
        <f>ROUND(I96*H96,2)</f>
        <v>0</v>
      </c>
      <c r="K96" s="187" t="s">
        <v>127</v>
      </c>
      <c r="L96" s="38"/>
      <c r="M96" s="192" t="s">
        <v>19</v>
      </c>
      <c r="N96" s="193" t="s">
        <v>45</v>
      </c>
      <c r="O96" s="63"/>
      <c r="P96" s="194">
        <f>O96*H96</f>
        <v>0</v>
      </c>
      <c r="Q96" s="194">
        <v>0</v>
      </c>
      <c r="R96" s="194">
        <f>Q96*H96</f>
        <v>0</v>
      </c>
      <c r="S96" s="194">
        <v>0</v>
      </c>
      <c r="T96" s="195">
        <f>S96*H96</f>
        <v>0</v>
      </c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R96" s="196" t="s">
        <v>128</v>
      </c>
      <c r="AT96" s="196" t="s">
        <v>123</v>
      </c>
      <c r="AU96" s="196" t="s">
        <v>85</v>
      </c>
      <c r="AY96" s="16" t="s">
        <v>120</v>
      </c>
      <c r="BE96" s="197">
        <f>IF(N96="základní",J96,0)</f>
        <v>0</v>
      </c>
      <c r="BF96" s="197">
        <f>IF(N96="snížená",J96,0)</f>
        <v>0</v>
      </c>
      <c r="BG96" s="197">
        <f>IF(N96="zákl. přenesená",J96,0)</f>
        <v>0</v>
      </c>
      <c r="BH96" s="197">
        <f>IF(N96="sníž. přenesená",J96,0)</f>
        <v>0</v>
      </c>
      <c r="BI96" s="197">
        <f>IF(N96="nulová",J96,0)</f>
        <v>0</v>
      </c>
      <c r="BJ96" s="16" t="s">
        <v>82</v>
      </c>
      <c r="BK96" s="197">
        <f>ROUND(I96*H96,2)</f>
        <v>0</v>
      </c>
      <c r="BL96" s="16" t="s">
        <v>128</v>
      </c>
      <c r="BM96" s="196" t="s">
        <v>145</v>
      </c>
    </row>
    <row r="97" spans="1:65" s="2" customFormat="1" ht="28.8">
      <c r="A97" s="33"/>
      <c r="B97" s="34"/>
      <c r="C97" s="35"/>
      <c r="D97" s="198" t="s">
        <v>130</v>
      </c>
      <c r="E97" s="35"/>
      <c r="F97" s="199" t="s">
        <v>146</v>
      </c>
      <c r="G97" s="35"/>
      <c r="H97" s="35"/>
      <c r="I97" s="103"/>
      <c r="J97" s="35"/>
      <c r="K97" s="35"/>
      <c r="L97" s="38"/>
      <c r="M97" s="200"/>
      <c r="N97" s="201"/>
      <c r="O97" s="63"/>
      <c r="P97" s="63"/>
      <c r="Q97" s="63"/>
      <c r="R97" s="63"/>
      <c r="S97" s="63"/>
      <c r="T97" s="64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T97" s="16" t="s">
        <v>130</v>
      </c>
      <c r="AU97" s="16" t="s">
        <v>85</v>
      </c>
    </row>
    <row r="98" spans="1:65" s="13" customFormat="1" ht="10.199999999999999">
      <c r="B98" s="202"/>
      <c r="C98" s="203"/>
      <c r="D98" s="198" t="s">
        <v>132</v>
      </c>
      <c r="E98" s="204" t="s">
        <v>19</v>
      </c>
      <c r="F98" s="205" t="s">
        <v>133</v>
      </c>
      <c r="G98" s="203"/>
      <c r="H98" s="206">
        <v>90</v>
      </c>
      <c r="I98" s="207"/>
      <c r="J98" s="203"/>
      <c r="K98" s="203"/>
      <c r="L98" s="208"/>
      <c r="M98" s="209"/>
      <c r="N98" s="210"/>
      <c r="O98" s="210"/>
      <c r="P98" s="210"/>
      <c r="Q98" s="210"/>
      <c r="R98" s="210"/>
      <c r="S98" s="210"/>
      <c r="T98" s="211"/>
      <c r="AT98" s="212" t="s">
        <v>132</v>
      </c>
      <c r="AU98" s="212" t="s">
        <v>85</v>
      </c>
      <c r="AV98" s="13" t="s">
        <v>85</v>
      </c>
      <c r="AW98" s="13" t="s">
        <v>34</v>
      </c>
      <c r="AX98" s="13" t="s">
        <v>82</v>
      </c>
      <c r="AY98" s="212" t="s">
        <v>120</v>
      </c>
    </row>
    <row r="99" spans="1:65" s="2" customFormat="1" ht="16.5" customHeight="1">
      <c r="A99" s="33"/>
      <c r="B99" s="34"/>
      <c r="C99" s="213" t="s">
        <v>147</v>
      </c>
      <c r="D99" s="213" t="s">
        <v>134</v>
      </c>
      <c r="E99" s="214" t="s">
        <v>148</v>
      </c>
      <c r="F99" s="215" t="s">
        <v>149</v>
      </c>
      <c r="G99" s="216" t="s">
        <v>137</v>
      </c>
      <c r="H99" s="217">
        <v>70.2</v>
      </c>
      <c r="I99" s="218"/>
      <c r="J99" s="219">
        <f>ROUND(I99*H99,2)</f>
        <v>0</v>
      </c>
      <c r="K99" s="215" t="s">
        <v>127</v>
      </c>
      <c r="L99" s="220"/>
      <c r="M99" s="221" t="s">
        <v>19</v>
      </c>
      <c r="N99" s="222" t="s">
        <v>45</v>
      </c>
      <c r="O99" s="63"/>
      <c r="P99" s="194">
        <f>O99*H99</f>
        <v>0</v>
      </c>
      <c r="Q99" s="194">
        <v>1E-3</v>
      </c>
      <c r="R99" s="194">
        <f>Q99*H99</f>
        <v>7.0199999999999999E-2</v>
      </c>
      <c r="S99" s="194">
        <v>0</v>
      </c>
      <c r="T99" s="195">
        <f>S99*H99</f>
        <v>0</v>
      </c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R99" s="196" t="s">
        <v>138</v>
      </c>
      <c r="AT99" s="196" t="s">
        <v>134</v>
      </c>
      <c r="AU99" s="196" t="s">
        <v>85</v>
      </c>
      <c r="AY99" s="16" t="s">
        <v>120</v>
      </c>
      <c r="BE99" s="197">
        <f>IF(N99="základní",J99,0)</f>
        <v>0</v>
      </c>
      <c r="BF99" s="197">
        <f>IF(N99="snížená",J99,0)</f>
        <v>0</v>
      </c>
      <c r="BG99" s="197">
        <f>IF(N99="zákl. přenesená",J99,0)</f>
        <v>0</v>
      </c>
      <c r="BH99" s="197">
        <f>IF(N99="sníž. přenesená",J99,0)</f>
        <v>0</v>
      </c>
      <c r="BI99" s="197">
        <f>IF(N99="nulová",J99,0)</f>
        <v>0</v>
      </c>
      <c r="BJ99" s="16" t="s">
        <v>82</v>
      </c>
      <c r="BK99" s="197">
        <f>ROUND(I99*H99,2)</f>
        <v>0</v>
      </c>
      <c r="BL99" s="16" t="s">
        <v>128</v>
      </c>
      <c r="BM99" s="196" t="s">
        <v>150</v>
      </c>
    </row>
    <row r="100" spans="1:65" s="2" customFormat="1" ht="10.199999999999999">
      <c r="A100" s="33"/>
      <c r="B100" s="34"/>
      <c r="C100" s="35"/>
      <c r="D100" s="198" t="s">
        <v>130</v>
      </c>
      <c r="E100" s="35"/>
      <c r="F100" s="199" t="s">
        <v>149</v>
      </c>
      <c r="G100" s="35"/>
      <c r="H100" s="35"/>
      <c r="I100" s="103"/>
      <c r="J100" s="35"/>
      <c r="K100" s="35"/>
      <c r="L100" s="38"/>
      <c r="M100" s="200"/>
      <c r="N100" s="201"/>
      <c r="O100" s="63"/>
      <c r="P100" s="63"/>
      <c r="Q100" s="63"/>
      <c r="R100" s="63"/>
      <c r="S100" s="63"/>
      <c r="T100" s="64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T100" s="16" t="s">
        <v>130</v>
      </c>
      <c r="AU100" s="16" t="s">
        <v>85</v>
      </c>
    </row>
    <row r="101" spans="1:65" s="13" customFormat="1" ht="10.199999999999999">
      <c r="B101" s="202"/>
      <c r="C101" s="203"/>
      <c r="D101" s="198" t="s">
        <v>132</v>
      </c>
      <c r="E101" s="204" t="s">
        <v>19</v>
      </c>
      <c r="F101" s="205" t="s">
        <v>151</v>
      </c>
      <c r="G101" s="203"/>
      <c r="H101" s="206">
        <v>58.5</v>
      </c>
      <c r="I101" s="207"/>
      <c r="J101" s="203"/>
      <c r="K101" s="203"/>
      <c r="L101" s="208"/>
      <c r="M101" s="209"/>
      <c r="N101" s="210"/>
      <c r="O101" s="210"/>
      <c r="P101" s="210"/>
      <c r="Q101" s="210"/>
      <c r="R101" s="210"/>
      <c r="S101" s="210"/>
      <c r="T101" s="211"/>
      <c r="AT101" s="212" t="s">
        <v>132</v>
      </c>
      <c r="AU101" s="212" t="s">
        <v>85</v>
      </c>
      <c r="AV101" s="13" t="s">
        <v>85</v>
      </c>
      <c r="AW101" s="13" t="s">
        <v>34</v>
      </c>
      <c r="AX101" s="13" t="s">
        <v>82</v>
      </c>
      <c r="AY101" s="212" t="s">
        <v>120</v>
      </c>
    </row>
    <row r="102" spans="1:65" s="13" customFormat="1" ht="10.199999999999999">
      <c r="B102" s="202"/>
      <c r="C102" s="203"/>
      <c r="D102" s="198" t="s">
        <v>132</v>
      </c>
      <c r="E102" s="203"/>
      <c r="F102" s="205" t="s">
        <v>152</v>
      </c>
      <c r="G102" s="203"/>
      <c r="H102" s="206">
        <v>70.2</v>
      </c>
      <c r="I102" s="207"/>
      <c r="J102" s="203"/>
      <c r="K102" s="203"/>
      <c r="L102" s="208"/>
      <c r="M102" s="209"/>
      <c r="N102" s="210"/>
      <c r="O102" s="210"/>
      <c r="P102" s="210"/>
      <c r="Q102" s="210"/>
      <c r="R102" s="210"/>
      <c r="S102" s="210"/>
      <c r="T102" s="211"/>
      <c r="AT102" s="212" t="s">
        <v>132</v>
      </c>
      <c r="AU102" s="212" t="s">
        <v>85</v>
      </c>
      <c r="AV102" s="13" t="s">
        <v>85</v>
      </c>
      <c r="AW102" s="13" t="s">
        <v>4</v>
      </c>
      <c r="AX102" s="13" t="s">
        <v>82</v>
      </c>
      <c r="AY102" s="212" t="s">
        <v>120</v>
      </c>
    </row>
    <row r="103" spans="1:65" s="2" customFormat="1" ht="16.5" customHeight="1">
      <c r="A103" s="33"/>
      <c r="B103" s="34"/>
      <c r="C103" s="185" t="s">
        <v>153</v>
      </c>
      <c r="D103" s="185" t="s">
        <v>123</v>
      </c>
      <c r="E103" s="186" t="s">
        <v>154</v>
      </c>
      <c r="F103" s="187" t="s">
        <v>155</v>
      </c>
      <c r="G103" s="188" t="s">
        <v>156</v>
      </c>
      <c r="H103" s="189">
        <v>315</v>
      </c>
      <c r="I103" s="190"/>
      <c r="J103" s="191">
        <f>ROUND(I103*H103,2)</f>
        <v>0</v>
      </c>
      <c r="K103" s="187" t="s">
        <v>127</v>
      </c>
      <c r="L103" s="38"/>
      <c r="M103" s="192" t="s">
        <v>19</v>
      </c>
      <c r="N103" s="193" t="s">
        <v>45</v>
      </c>
      <c r="O103" s="63"/>
      <c r="P103" s="194">
        <f>O103*H103</f>
        <v>0</v>
      </c>
      <c r="Q103" s="194">
        <v>0</v>
      </c>
      <c r="R103" s="194">
        <f>Q103*H103</f>
        <v>0</v>
      </c>
      <c r="S103" s="194">
        <v>0</v>
      </c>
      <c r="T103" s="195">
        <f>S103*H103</f>
        <v>0</v>
      </c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R103" s="196" t="s">
        <v>128</v>
      </c>
      <c r="AT103" s="196" t="s">
        <v>123</v>
      </c>
      <c r="AU103" s="196" t="s">
        <v>85</v>
      </c>
      <c r="AY103" s="16" t="s">
        <v>120</v>
      </c>
      <c r="BE103" s="197">
        <f>IF(N103="základní",J103,0)</f>
        <v>0</v>
      </c>
      <c r="BF103" s="197">
        <f>IF(N103="snížená",J103,0)</f>
        <v>0</v>
      </c>
      <c r="BG103" s="197">
        <f>IF(N103="zákl. přenesená",J103,0)</f>
        <v>0</v>
      </c>
      <c r="BH103" s="197">
        <f>IF(N103="sníž. přenesená",J103,0)</f>
        <v>0</v>
      </c>
      <c r="BI103" s="197">
        <f>IF(N103="nulová",J103,0)</f>
        <v>0</v>
      </c>
      <c r="BJ103" s="16" t="s">
        <v>82</v>
      </c>
      <c r="BK103" s="197">
        <f>ROUND(I103*H103,2)</f>
        <v>0</v>
      </c>
      <c r="BL103" s="16" t="s">
        <v>128</v>
      </c>
      <c r="BM103" s="196" t="s">
        <v>157</v>
      </c>
    </row>
    <row r="104" spans="1:65" s="2" customFormat="1" ht="10.199999999999999">
      <c r="A104" s="33"/>
      <c r="B104" s="34"/>
      <c r="C104" s="35"/>
      <c r="D104" s="198" t="s">
        <v>130</v>
      </c>
      <c r="E104" s="35"/>
      <c r="F104" s="199" t="s">
        <v>158</v>
      </c>
      <c r="G104" s="35"/>
      <c r="H104" s="35"/>
      <c r="I104" s="103"/>
      <c r="J104" s="35"/>
      <c r="K104" s="35"/>
      <c r="L104" s="38"/>
      <c r="M104" s="200"/>
      <c r="N104" s="201"/>
      <c r="O104" s="63"/>
      <c r="P104" s="63"/>
      <c r="Q104" s="63"/>
      <c r="R104" s="63"/>
      <c r="S104" s="63"/>
      <c r="T104" s="64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T104" s="16" t="s">
        <v>130</v>
      </c>
      <c r="AU104" s="16" t="s">
        <v>85</v>
      </c>
    </row>
    <row r="105" spans="1:65" s="2" customFormat="1" ht="28.8">
      <c r="A105" s="33"/>
      <c r="B105" s="34"/>
      <c r="C105" s="35"/>
      <c r="D105" s="198" t="s">
        <v>159</v>
      </c>
      <c r="E105" s="35"/>
      <c r="F105" s="223" t="s">
        <v>160</v>
      </c>
      <c r="G105" s="35"/>
      <c r="H105" s="35"/>
      <c r="I105" s="103"/>
      <c r="J105" s="35"/>
      <c r="K105" s="35"/>
      <c r="L105" s="38"/>
      <c r="M105" s="200"/>
      <c r="N105" s="201"/>
      <c r="O105" s="63"/>
      <c r="P105" s="63"/>
      <c r="Q105" s="63"/>
      <c r="R105" s="63"/>
      <c r="S105" s="63"/>
      <c r="T105" s="64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T105" s="16" t="s">
        <v>159</v>
      </c>
      <c r="AU105" s="16" t="s">
        <v>85</v>
      </c>
    </row>
    <row r="106" spans="1:65" s="2" customFormat="1" ht="16.5" customHeight="1">
      <c r="A106" s="33"/>
      <c r="B106" s="34"/>
      <c r="C106" s="213" t="s">
        <v>161</v>
      </c>
      <c r="D106" s="213" t="s">
        <v>134</v>
      </c>
      <c r="E106" s="214" t="s">
        <v>162</v>
      </c>
      <c r="F106" s="215" t="s">
        <v>163</v>
      </c>
      <c r="G106" s="216" t="s">
        <v>156</v>
      </c>
      <c r="H106" s="217">
        <v>45</v>
      </c>
      <c r="I106" s="218"/>
      <c r="J106" s="219">
        <f>ROUND(I106*H106,2)</f>
        <v>0</v>
      </c>
      <c r="K106" s="215" t="s">
        <v>127</v>
      </c>
      <c r="L106" s="220"/>
      <c r="M106" s="221" t="s">
        <v>19</v>
      </c>
      <c r="N106" s="222" t="s">
        <v>45</v>
      </c>
      <c r="O106" s="63"/>
      <c r="P106" s="194">
        <f>O106*H106</f>
        <v>0</v>
      </c>
      <c r="Q106" s="194">
        <v>1.6000000000000001E-4</v>
      </c>
      <c r="R106" s="194">
        <f>Q106*H106</f>
        <v>7.2000000000000007E-3</v>
      </c>
      <c r="S106" s="194">
        <v>0</v>
      </c>
      <c r="T106" s="195">
        <f>S106*H106</f>
        <v>0</v>
      </c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R106" s="196" t="s">
        <v>138</v>
      </c>
      <c r="AT106" s="196" t="s">
        <v>134</v>
      </c>
      <c r="AU106" s="196" t="s">
        <v>85</v>
      </c>
      <c r="AY106" s="16" t="s">
        <v>120</v>
      </c>
      <c r="BE106" s="197">
        <f>IF(N106="základní",J106,0)</f>
        <v>0</v>
      </c>
      <c r="BF106" s="197">
        <f>IF(N106="snížená",J106,0)</f>
        <v>0</v>
      </c>
      <c r="BG106" s="197">
        <f>IF(N106="zákl. přenesená",J106,0)</f>
        <v>0</v>
      </c>
      <c r="BH106" s="197">
        <f>IF(N106="sníž. přenesená",J106,0)</f>
        <v>0</v>
      </c>
      <c r="BI106" s="197">
        <f>IF(N106="nulová",J106,0)</f>
        <v>0</v>
      </c>
      <c r="BJ106" s="16" t="s">
        <v>82</v>
      </c>
      <c r="BK106" s="197">
        <f>ROUND(I106*H106,2)</f>
        <v>0</v>
      </c>
      <c r="BL106" s="16" t="s">
        <v>128</v>
      </c>
      <c r="BM106" s="196" t="s">
        <v>164</v>
      </c>
    </row>
    <row r="107" spans="1:65" s="2" customFormat="1" ht="10.199999999999999">
      <c r="A107" s="33"/>
      <c r="B107" s="34"/>
      <c r="C107" s="35"/>
      <c r="D107" s="198" t="s">
        <v>130</v>
      </c>
      <c r="E107" s="35"/>
      <c r="F107" s="199" t="s">
        <v>163</v>
      </c>
      <c r="G107" s="35"/>
      <c r="H107" s="35"/>
      <c r="I107" s="103"/>
      <c r="J107" s="35"/>
      <c r="K107" s="35"/>
      <c r="L107" s="38"/>
      <c r="M107" s="200"/>
      <c r="N107" s="201"/>
      <c r="O107" s="63"/>
      <c r="P107" s="63"/>
      <c r="Q107" s="63"/>
      <c r="R107" s="63"/>
      <c r="S107" s="63"/>
      <c r="T107" s="64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T107" s="16" t="s">
        <v>130</v>
      </c>
      <c r="AU107" s="16" t="s">
        <v>85</v>
      </c>
    </row>
    <row r="108" spans="1:65" s="2" customFormat="1" ht="16.5" customHeight="1">
      <c r="A108" s="33"/>
      <c r="B108" s="34"/>
      <c r="C108" s="213" t="s">
        <v>165</v>
      </c>
      <c r="D108" s="213" t="s">
        <v>134</v>
      </c>
      <c r="E108" s="214" t="s">
        <v>166</v>
      </c>
      <c r="F108" s="215" t="s">
        <v>167</v>
      </c>
      <c r="G108" s="216" t="s">
        <v>156</v>
      </c>
      <c r="H108" s="217">
        <v>180</v>
      </c>
      <c r="I108" s="218"/>
      <c r="J108" s="219">
        <f>ROUND(I108*H108,2)</f>
        <v>0</v>
      </c>
      <c r="K108" s="215" t="s">
        <v>127</v>
      </c>
      <c r="L108" s="220"/>
      <c r="M108" s="221" t="s">
        <v>19</v>
      </c>
      <c r="N108" s="222" t="s">
        <v>45</v>
      </c>
      <c r="O108" s="63"/>
      <c r="P108" s="194">
        <f>O108*H108</f>
        <v>0</v>
      </c>
      <c r="Q108" s="194">
        <v>2.3000000000000001E-4</v>
      </c>
      <c r="R108" s="194">
        <f>Q108*H108</f>
        <v>4.1399999999999999E-2</v>
      </c>
      <c r="S108" s="194">
        <v>0</v>
      </c>
      <c r="T108" s="195">
        <f>S108*H108</f>
        <v>0</v>
      </c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R108" s="196" t="s">
        <v>138</v>
      </c>
      <c r="AT108" s="196" t="s">
        <v>134</v>
      </c>
      <c r="AU108" s="196" t="s">
        <v>85</v>
      </c>
      <c r="AY108" s="16" t="s">
        <v>120</v>
      </c>
      <c r="BE108" s="197">
        <f>IF(N108="základní",J108,0)</f>
        <v>0</v>
      </c>
      <c r="BF108" s="197">
        <f>IF(N108="snížená",J108,0)</f>
        <v>0</v>
      </c>
      <c r="BG108" s="197">
        <f>IF(N108="zákl. přenesená",J108,0)</f>
        <v>0</v>
      </c>
      <c r="BH108" s="197">
        <f>IF(N108="sníž. přenesená",J108,0)</f>
        <v>0</v>
      </c>
      <c r="BI108" s="197">
        <f>IF(N108="nulová",J108,0)</f>
        <v>0</v>
      </c>
      <c r="BJ108" s="16" t="s">
        <v>82</v>
      </c>
      <c r="BK108" s="197">
        <f>ROUND(I108*H108,2)</f>
        <v>0</v>
      </c>
      <c r="BL108" s="16" t="s">
        <v>128</v>
      </c>
      <c r="BM108" s="196" t="s">
        <v>168</v>
      </c>
    </row>
    <row r="109" spans="1:65" s="2" customFormat="1" ht="10.199999999999999">
      <c r="A109" s="33"/>
      <c r="B109" s="34"/>
      <c r="C109" s="35"/>
      <c r="D109" s="198" t="s">
        <v>130</v>
      </c>
      <c r="E109" s="35"/>
      <c r="F109" s="199" t="s">
        <v>167</v>
      </c>
      <c r="G109" s="35"/>
      <c r="H109" s="35"/>
      <c r="I109" s="103"/>
      <c r="J109" s="35"/>
      <c r="K109" s="35"/>
      <c r="L109" s="38"/>
      <c r="M109" s="200"/>
      <c r="N109" s="201"/>
      <c r="O109" s="63"/>
      <c r="P109" s="63"/>
      <c r="Q109" s="63"/>
      <c r="R109" s="63"/>
      <c r="S109" s="63"/>
      <c r="T109" s="64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T109" s="16" t="s">
        <v>130</v>
      </c>
      <c r="AU109" s="16" t="s">
        <v>85</v>
      </c>
    </row>
    <row r="110" spans="1:65" s="13" customFormat="1" ht="10.199999999999999">
      <c r="B110" s="202"/>
      <c r="C110" s="203"/>
      <c r="D110" s="198" t="s">
        <v>132</v>
      </c>
      <c r="E110" s="204" t="s">
        <v>19</v>
      </c>
      <c r="F110" s="205" t="s">
        <v>169</v>
      </c>
      <c r="G110" s="203"/>
      <c r="H110" s="206">
        <v>180</v>
      </c>
      <c r="I110" s="207"/>
      <c r="J110" s="203"/>
      <c r="K110" s="203"/>
      <c r="L110" s="208"/>
      <c r="M110" s="209"/>
      <c r="N110" s="210"/>
      <c r="O110" s="210"/>
      <c r="P110" s="210"/>
      <c r="Q110" s="210"/>
      <c r="R110" s="210"/>
      <c r="S110" s="210"/>
      <c r="T110" s="211"/>
      <c r="AT110" s="212" t="s">
        <v>132</v>
      </c>
      <c r="AU110" s="212" t="s">
        <v>85</v>
      </c>
      <c r="AV110" s="13" t="s">
        <v>85</v>
      </c>
      <c r="AW110" s="13" t="s">
        <v>34</v>
      </c>
      <c r="AX110" s="13" t="s">
        <v>82</v>
      </c>
      <c r="AY110" s="212" t="s">
        <v>120</v>
      </c>
    </row>
    <row r="111" spans="1:65" s="2" customFormat="1" ht="28.2" customHeight="1">
      <c r="A111" s="33"/>
      <c r="B111" s="34"/>
      <c r="C111" s="213" t="s">
        <v>170</v>
      </c>
      <c r="D111" s="213" t="s">
        <v>134</v>
      </c>
      <c r="E111" s="214" t="s">
        <v>171</v>
      </c>
      <c r="F111" s="215" t="s">
        <v>172</v>
      </c>
      <c r="G111" s="216" t="s">
        <v>156</v>
      </c>
      <c r="H111" s="217">
        <v>90</v>
      </c>
      <c r="I111" s="218"/>
      <c r="J111" s="219">
        <f>ROUND(I111*H111,2)</f>
        <v>0</v>
      </c>
      <c r="K111" s="215" t="s">
        <v>127</v>
      </c>
      <c r="L111" s="220"/>
      <c r="M111" s="221" t="s">
        <v>19</v>
      </c>
      <c r="N111" s="222" t="s">
        <v>45</v>
      </c>
      <c r="O111" s="63"/>
      <c r="P111" s="194">
        <f>O111*H111</f>
        <v>0</v>
      </c>
      <c r="Q111" s="194">
        <v>6.9999999999999999E-4</v>
      </c>
      <c r="R111" s="194">
        <f>Q111*H111</f>
        <v>6.3E-2</v>
      </c>
      <c r="S111" s="194">
        <v>0</v>
      </c>
      <c r="T111" s="195">
        <f>S111*H111</f>
        <v>0</v>
      </c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R111" s="196" t="s">
        <v>138</v>
      </c>
      <c r="AT111" s="196" t="s">
        <v>134</v>
      </c>
      <c r="AU111" s="196" t="s">
        <v>85</v>
      </c>
      <c r="AY111" s="16" t="s">
        <v>120</v>
      </c>
      <c r="BE111" s="197">
        <f>IF(N111="základní",J111,0)</f>
        <v>0</v>
      </c>
      <c r="BF111" s="197">
        <f>IF(N111="snížená",J111,0)</f>
        <v>0</v>
      </c>
      <c r="BG111" s="197">
        <f>IF(N111="zákl. přenesená",J111,0)</f>
        <v>0</v>
      </c>
      <c r="BH111" s="197">
        <f>IF(N111="sníž. přenesená",J111,0)</f>
        <v>0</v>
      </c>
      <c r="BI111" s="197">
        <f>IF(N111="nulová",J111,0)</f>
        <v>0</v>
      </c>
      <c r="BJ111" s="16" t="s">
        <v>82</v>
      </c>
      <c r="BK111" s="197">
        <f>ROUND(I111*H111,2)</f>
        <v>0</v>
      </c>
      <c r="BL111" s="16" t="s">
        <v>128</v>
      </c>
      <c r="BM111" s="196" t="s">
        <v>173</v>
      </c>
    </row>
    <row r="112" spans="1:65" s="2" customFormat="1" ht="19.2">
      <c r="A112" s="33"/>
      <c r="B112" s="34"/>
      <c r="C112" s="35"/>
      <c r="D112" s="198" t="s">
        <v>130</v>
      </c>
      <c r="E112" s="35"/>
      <c r="F112" s="199" t="s">
        <v>172</v>
      </c>
      <c r="G112" s="35"/>
      <c r="H112" s="35"/>
      <c r="I112" s="103"/>
      <c r="J112" s="35"/>
      <c r="K112" s="35"/>
      <c r="L112" s="38"/>
      <c r="M112" s="200"/>
      <c r="N112" s="201"/>
      <c r="O112" s="63"/>
      <c r="P112" s="63"/>
      <c r="Q112" s="63"/>
      <c r="R112" s="63"/>
      <c r="S112" s="63"/>
      <c r="T112" s="64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T112" s="16" t="s">
        <v>130</v>
      </c>
      <c r="AU112" s="16" t="s">
        <v>85</v>
      </c>
    </row>
    <row r="113" spans="1:65" s="13" customFormat="1" ht="10.199999999999999">
      <c r="B113" s="202"/>
      <c r="C113" s="203"/>
      <c r="D113" s="198" t="s">
        <v>132</v>
      </c>
      <c r="E113" s="204" t="s">
        <v>19</v>
      </c>
      <c r="F113" s="205" t="s">
        <v>133</v>
      </c>
      <c r="G113" s="203"/>
      <c r="H113" s="206">
        <v>90</v>
      </c>
      <c r="I113" s="207"/>
      <c r="J113" s="203"/>
      <c r="K113" s="203"/>
      <c r="L113" s="208"/>
      <c r="M113" s="209"/>
      <c r="N113" s="210"/>
      <c r="O113" s="210"/>
      <c r="P113" s="210"/>
      <c r="Q113" s="210"/>
      <c r="R113" s="210"/>
      <c r="S113" s="210"/>
      <c r="T113" s="211"/>
      <c r="AT113" s="212" t="s">
        <v>132</v>
      </c>
      <c r="AU113" s="212" t="s">
        <v>85</v>
      </c>
      <c r="AV113" s="13" t="s">
        <v>85</v>
      </c>
      <c r="AW113" s="13" t="s">
        <v>34</v>
      </c>
      <c r="AX113" s="13" t="s">
        <v>82</v>
      </c>
      <c r="AY113" s="212" t="s">
        <v>120</v>
      </c>
    </row>
    <row r="114" spans="1:65" s="2" customFormat="1" ht="16.5" customHeight="1">
      <c r="A114" s="33"/>
      <c r="B114" s="34"/>
      <c r="C114" s="185" t="s">
        <v>174</v>
      </c>
      <c r="D114" s="185" t="s">
        <v>123</v>
      </c>
      <c r="E114" s="186" t="s">
        <v>175</v>
      </c>
      <c r="F114" s="187" t="s">
        <v>176</v>
      </c>
      <c r="G114" s="188" t="s">
        <v>156</v>
      </c>
      <c r="H114" s="189">
        <v>90</v>
      </c>
      <c r="I114" s="190"/>
      <c r="J114" s="191">
        <f>ROUND(I114*H114,2)</f>
        <v>0</v>
      </c>
      <c r="K114" s="187" t="s">
        <v>127</v>
      </c>
      <c r="L114" s="38"/>
      <c r="M114" s="192" t="s">
        <v>19</v>
      </c>
      <c r="N114" s="193" t="s">
        <v>45</v>
      </c>
      <c r="O114" s="63"/>
      <c r="P114" s="194">
        <f>O114*H114</f>
        <v>0</v>
      </c>
      <c r="Q114" s="194">
        <v>0</v>
      </c>
      <c r="R114" s="194">
        <f>Q114*H114</f>
        <v>0</v>
      </c>
      <c r="S114" s="194">
        <v>0</v>
      </c>
      <c r="T114" s="195">
        <f>S114*H114</f>
        <v>0</v>
      </c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R114" s="196" t="s">
        <v>128</v>
      </c>
      <c r="AT114" s="196" t="s">
        <v>123</v>
      </c>
      <c r="AU114" s="196" t="s">
        <v>85</v>
      </c>
      <c r="AY114" s="16" t="s">
        <v>120</v>
      </c>
      <c r="BE114" s="197">
        <f>IF(N114="základní",J114,0)</f>
        <v>0</v>
      </c>
      <c r="BF114" s="197">
        <f>IF(N114="snížená",J114,0)</f>
        <v>0</v>
      </c>
      <c r="BG114" s="197">
        <f>IF(N114="zákl. přenesená",J114,0)</f>
        <v>0</v>
      </c>
      <c r="BH114" s="197">
        <f>IF(N114="sníž. přenesená",J114,0)</f>
        <v>0</v>
      </c>
      <c r="BI114" s="197">
        <f>IF(N114="nulová",J114,0)</f>
        <v>0</v>
      </c>
      <c r="BJ114" s="16" t="s">
        <v>82</v>
      </c>
      <c r="BK114" s="197">
        <f>ROUND(I114*H114,2)</f>
        <v>0</v>
      </c>
      <c r="BL114" s="16" t="s">
        <v>128</v>
      </c>
      <c r="BM114" s="196" t="s">
        <v>177</v>
      </c>
    </row>
    <row r="115" spans="1:65" s="2" customFormat="1" ht="10.199999999999999">
      <c r="A115" s="33"/>
      <c r="B115" s="34"/>
      <c r="C115" s="35"/>
      <c r="D115" s="198" t="s">
        <v>130</v>
      </c>
      <c r="E115" s="35"/>
      <c r="F115" s="199" t="s">
        <v>178</v>
      </c>
      <c r="G115" s="35"/>
      <c r="H115" s="35"/>
      <c r="I115" s="103"/>
      <c r="J115" s="35"/>
      <c r="K115" s="35"/>
      <c r="L115" s="38"/>
      <c r="M115" s="200"/>
      <c r="N115" s="201"/>
      <c r="O115" s="63"/>
      <c r="P115" s="63"/>
      <c r="Q115" s="63"/>
      <c r="R115" s="63"/>
      <c r="S115" s="63"/>
      <c r="T115" s="64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T115" s="16" t="s">
        <v>130</v>
      </c>
      <c r="AU115" s="16" t="s">
        <v>85</v>
      </c>
    </row>
    <row r="116" spans="1:65" s="2" customFormat="1" ht="28.8">
      <c r="A116" s="33"/>
      <c r="B116" s="34"/>
      <c r="C116" s="35"/>
      <c r="D116" s="198" t="s">
        <v>159</v>
      </c>
      <c r="E116" s="35"/>
      <c r="F116" s="223" t="s">
        <v>160</v>
      </c>
      <c r="G116" s="35"/>
      <c r="H116" s="35"/>
      <c r="I116" s="103"/>
      <c r="J116" s="35"/>
      <c r="K116" s="35"/>
      <c r="L116" s="38"/>
      <c r="M116" s="200"/>
      <c r="N116" s="201"/>
      <c r="O116" s="63"/>
      <c r="P116" s="63"/>
      <c r="Q116" s="63"/>
      <c r="R116" s="63"/>
      <c r="S116" s="63"/>
      <c r="T116" s="64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T116" s="16" t="s">
        <v>159</v>
      </c>
      <c r="AU116" s="16" t="s">
        <v>85</v>
      </c>
    </row>
    <row r="117" spans="1:65" s="2" customFormat="1" ht="29.4" customHeight="1">
      <c r="A117" s="33"/>
      <c r="B117" s="34"/>
      <c r="C117" s="213" t="s">
        <v>179</v>
      </c>
      <c r="D117" s="213" t="s">
        <v>134</v>
      </c>
      <c r="E117" s="214" t="s">
        <v>180</v>
      </c>
      <c r="F117" s="215" t="s">
        <v>181</v>
      </c>
      <c r="G117" s="216" t="s">
        <v>156</v>
      </c>
      <c r="H117" s="217">
        <v>90</v>
      </c>
      <c r="I117" s="218"/>
      <c r="J117" s="219">
        <f>ROUND(I117*H117,2)</f>
        <v>0</v>
      </c>
      <c r="K117" s="215" t="s">
        <v>127</v>
      </c>
      <c r="L117" s="220"/>
      <c r="M117" s="221" t="s">
        <v>19</v>
      </c>
      <c r="N117" s="222" t="s">
        <v>45</v>
      </c>
      <c r="O117" s="63"/>
      <c r="P117" s="194">
        <f>O117*H117</f>
        <v>0</v>
      </c>
      <c r="Q117" s="194">
        <v>2.5999999999999998E-4</v>
      </c>
      <c r="R117" s="194">
        <f>Q117*H117</f>
        <v>2.3399999999999997E-2</v>
      </c>
      <c r="S117" s="194">
        <v>0</v>
      </c>
      <c r="T117" s="195">
        <f>S117*H117</f>
        <v>0</v>
      </c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R117" s="196" t="s">
        <v>138</v>
      </c>
      <c r="AT117" s="196" t="s">
        <v>134</v>
      </c>
      <c r="AU117" s="196" t="s">
        <v>85</v>
      </c>
      <c r="AY117" s="16" t="s">
        <v>120</v>
      </c>
      <c r="BE117" s="197">
        <f>IF(N117="základní",J117,0)</f>
        <v>0</v>
      </c>
      <c r="BF117" s="197">
        <f>IF(N117="snížená",J117,0)</f>
        <v>0</v>
      </c>
      <c r="BG117" s="197">
        <f>IF(N117="zákl. přenesená",J117,0)</f>
        <v>0</v>
      </c>
      <c r="BH117" s="197">
        <f>IF(N117="sníž. přenesená",J117,0)</f>
        <v>0</v>
      </c>
      <c r="BI117" s="197">
        <f>IF(N117="nulová",J117,0)</f>
        <v>0</v>
      </c>
      <c r="BJ117" s="16" t="s">
        <v>82</v>
      </c>
      <c r="BK117" s="197">
        <f>ROUND(I117*H117,2)</f>
        <v>0</v>
      </c>
      <c r="BL117" s="16" t="s">
        <v>128</v>
      </c>
      <c r="BM117" s="196" t="s">
        <v>182</v>
      </c>
    </row>
    <row r="118" spans="1:65" s="2" customFormat="1" ht="10.199999999999999">
      <c r="A118" s="33"/>
      <c r="B118" s="34"/>
      <c r="C118" s="35"/>
      <c r="D118" s="198" t="s">
        <v>130</v>
      </c>
      <c r="E118" s="35"/>
      <c r="F118" s="199" t="s">
        <v>181</v>
      </c>
      <c r="G118" s="35"/>
      <c r="H118" s="35"/>
      <c r="I118" s="103"/>
      <c r="J118" s="35"/>
      <c r="K118" s="35"/>
      <c r="L118" s="38"/>
      <c r="M118" s="200"/>
      <c r="N118" s="201"/>
      <c r="O118" s="63"/>
      <c r="P118" s="63"/>
      <c r="Q118" s="63"/>
      <c r="R118" s="63"/>
      <c r="S118" s="63"/>
      <c r="T118" s="64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T118" s="16" t="s">
        <v>130</v>
      </c>
      <c r="AU118" s="16" t="s">
        <v>85</v>
      </c>
    </row>
    <row r="119" spans="1:65" s="2" customFormat="1" ht="16.5" customHeight="1">
      <c r="A119" s="33"/>
      <c r="B119" s="34"/>
      <c r="C119" s="185" t="s">
        <v>183</v>
      </c>
      <c r="D119" s="185" t="s">
        <v>123</v>
      </c>
      <c r="E119" s="186" t="s">
        <v>184</v>
      </c>
      <c r="F119" s="187" t="s">
        <v>185</v>
      </c>
      <c r="G119" s="188" t="s">
        <v>156</v>
      </c>
      <c r="H119" s="189">
        <v>45</v>
      </c>
      <c r="I119" s="190"/>
      <c r="J119" s="191">
        <f>ROUND(I119*H119,2)</f>
        <v>0</v>
      </c>
      <c r="K119" s="187" t="s">
        <v>127</v>
      </c>
      <c r="L119" s="38"/>
      <c r="M119" s="192" t="s">
        <v>19</v>
      </c>
      <c r="N119" s="193" t="s">
        <v>45</v>
      </c>
      <c r="O119" s="63"/>
      <c r="P119" s="194">
        <f>O119*H119</f>
        <v>0</v>
      </c>
      <c r="Q119" s="194">
        <v>0</v>
      </c>
      <c r="R119" s="194">
        <f>Q119*H119</f>
        <v>0</v>
      </c>
      <c r="S119" s="194">
        <v>0</v>
      </c>
      <c r="T119" s="195">
        <f>S119*H119</f>
        <v>0</v>
      </c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R119" s="196" t="s">
        <v>128</v>
      </c>
      <c r="AT119" s="196" t="s">
        <v>123</v>
      </c>
      <c r="AU119" s="196" t="s">
        <v>85</v>
      </c>
      <c r="AY119" s="16" t="s">
        <v>120</v>
      </c>
      <c r="BE119" s="197">
        <f>IF(N119="základní",J119,0)</f>
        <v>0</v>
      </c>
      <c r="BF119" s="197">
        <f>IF(N119="snížená",J119,0)</f>
        <v>0</v>
      </c>
      <c r="BG119" s="197">
        <f>IF(N119="zákl. přenesená",J119,0)</f>
        <v>0</v>
      </c>
      <c r="BH119" s="197">
        <f>IF(N119="sníž. přenesená",J119,0)</f>
        <v>0</v>
      </c>
      <c r="BI119" s="197">
        <f>IF(N119="nulová",J119,0)</f>
        <v>0</v>
      </c>
      <c r="BJ119" s="16" t="s">
        <v>82</v>
      </c>
      <c r="BK119" s="197">
        <f>ROUND(I119*H119,2)</f>
        <v>0</v>
      </c>
      <c r="BL119" s="16" t="s">
        <v>128</v>
      </c>
      <c r="BM119" s="196" t="s">
        <v>186</v>
      </c>
    </row>
    <row r="120" spans="1:65" s="2" customFormat="1" ht="28.8">
      <c r="A120" s="33"/>
      <c r="B120" s="34"/>
      <c r="C120" s="35"/>
      <c r="D120" s="198" t="s">
        <v>130</v>
      </c>
      <c r="E120" s="35"/>
      <c r="F120" s="199" t="s">
        <v>187</v>
      </c>
      <c r="G120" s="35"/>
      <c r="H120" s="35"/>
      <c r="I120" s="103"/>
      <c r="J120" s="35"/>
      <c r="K120" s="35"/>
      <c r="L120" s="38"/>
      <c r="M120" s="200"/>
      <c r="N120" s="201"/>
      <c r="O120" s="63"/>
      <c r="P120" s="63"/>
      <c r="Q120" s="63"/>
      <c r="R120" s="63"/>
      <c r="S120" s="63"/>
      <c r="T120" s="64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T120" s="16" t="s">
        <v>130</v>
      </c>
      <c r="AU120" s="16" t="s">
        <v>85</v>
      </c>
    </row>
    <row r="121" spans="1:65" s="2" customFormat="1" ht="27" customHeight="1">
      <c r="A121" s="33"/>
      <c r="B121" s="34"/>
      <c r="C121" s="213" t="s">
        <v>188</v>
      </c>
      <c r="D121" s="213" t="s">
        <v>134</v>
      </c>
      <c r="E121" s="214" t="s">
        <v>189</v>
      </c>
      <c r="F121" s="215" t="s">
        <v>190</v>
      </c>
      <c r="G121" s="216" t="s">
        <v>156</v>
      </c>
      <c r="H121" s="217">
        <v>45</v>
      </c>
      <c r="I121" s="218"/>
      <c r="J121" s="219">
        <f>ROUND(I121*H121,2)</f>
        <v>0</v>
      </c>
      <c r="K121" s="215" t="s">
        <v>127</v>
      </c>
      <c r="L121" s="220"/>
      <c r="M121" s="221" t="s">
        <v>19</v>
      </c>
      <c r="N121" s="222" t="s">
        <v>45</v>
      </c>
      <c r="O121" s="63"/>
      <c r="P121" s="194">
        <f>O121*H121</f>
        <v>0</v>
      </c>
      <c r="Q121" s="194">
        <v>1.7000000000000001E-2</v>
      </c>
      <c r="R121" s="194">
        <f>Q121*H121</f>
        <v>0.76500000000000001</v>
      </c>
      <c r="S121" s="194">
        <v>0</v>
      </c>
      <c r="T121" s="195">
        <f>S121*H121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R121" s="196" t="s">
        <v>138</v>
      </c>
      <c r="AT121" s="196" t="s">
        <v>134</v>
      </c>
      <c r="AU121" s="196" t="s">
        <v>85</v>
      </c>
      <c r="AY121" s="16" t="s">
        <v>120</v>
      </c>
      <c r="BE121" s="197">
        <f>IF(N121="základní",J121,0)</f>
        <v>0</v>
      </c>
      <c r="BF121" s="197">
        <f>IF(N121="snížená",J121,0)</f>
        <v>0</v>
      </c>
      <c r="BG121" s="197">
        <f>IF(N121="zákl. přenesená",J121,0)</f>
        <v>0</v>
      </c>
      <c r="BH121" s="197">
        <f>IF(N121="sníž. přenesená",J121,0)</f>
        <v>0</v>
      </c>
      <c r="BI121" s="197">
        <f>IF(N121="nulová",J121,0)</f>
        <v>0</v>
      </c>
      <c r="BJ121" s="16" t="s">
        <v>82</v>
      </c>
      <c r="BK121" s="197">
        <f>ROUND(I121*H121,2)</f>
        <v>0</v>
      </c>
      <c r="BL121" s="16" t="s">
        <v>128</v>
      </c>
      <c r="BM121" s="196" t="s">
        <v>191</v>
      </c>
    </row>
    <row r="122" spans="1:65" s="2" customFormat="1" ht="19.2">
      <c r="A122" s="33"/>
      <c r="B122" s="34"/>
      <c r="C122" s="35"/>
      <c r="D122" s="198" t="s">
        <v>130</v>
      </c>
      <c r="E122" s="35"/>
      <c r="F122" s="199" t="s">
        <v>190</v>
      </c>
      <c r="G122" s="35"/>
      <c r="H122" s="35"/>
      <c r="I122" s="103"/>
      <c r="J122" s="35"/>
      <c r="K122" s="35"/>
      <c r="L122" s="38"/>
      <c r="M122" s="200"/>
      <c r="N122" s="201"/>
      <c r="O122" s="63"/>
      <c r="P122" s="63"/>
      <c r="Q122" s="63"/>
      <c r="R122" s="63"/>
      <c r="S122" s="63"/>
      <c r="T122" s="64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T122" s="16" t="s">
        <v>130</v>
      </c>
      <c r="AU122" s="16" t="s">
        <v>85</v>
      </c>
    </row>
    <row r="123" spans="1:65" s="12" customFormat="1" ht="25.95" customHeight="1">
      <c r="B123" s="169"/>
      <c r="C123" s="170"/>
      <c r="D123" s="171" t="s">
        <v>73</v>
      </c>
      <c r="E123" s="172" t="s">
        <v>134</v>
      </c>
      <c r="F123" s="172" t="s">
        <v>192</v>
      </c>
      <c r="G123" s="170"/>
      <c r="H123" s="170"/>
      <c r="I123" s="173"/>
      <c r="J123" s="174">
        <f>BK123</f>
        <v>0</v>
      </c>
      <c r="K123" s="170"/>
      <c r="L123" s="175"/>
      <c r="M123" s="176"/>
      <c r="N123" s="177"/>
      <c r="O123" s="177"/>
      <c r="P123" s="178">
        <f>P124+P146</f>
        <v>0</v>
      </c>
      <c r="Q123" s="177"/>
      <c r="R123" s="178">
        <f>R124+R146</f>
        <v>212.64877480000007</v>
      </c>
      <c r="S123" s="177"/>
      <c r="T123" s="179">
        <f>T124+T146</f>
        <v>0</v>
      </c>
      <c r="AR123" s="180" t="s">
        <v>142</v>
      </c>
      <c r="AT123" s="181" t="s">
        <v>73</v>
      </c>
      <c r="AU123" s="181" t="s">
        <v>74</v>
      </c>
      <c r="AY123" s="180" t="s">
        <v>120</v>
      </c>
      <c r="BK123" s="182">
        <f>BK124+BK146</f>
        <v>0</v>
      </c>
    </row>
    <row r="124" spans="1:65" s="12" customFormat="1" ht="22.8" customHeight="1">
      <c r="B124" s="169"/>
      <c r="C124" s="170"/>
      <c r="D124" s="171" t="s">
        <v>73</v>
      </c>
      <c r="E124" s="183" t="s">
        <v>193</v>
      </c>
      <c r="F124" s="183" t="s">
        <v>194</v>
      </c>
      <c r="G124" s="170"/>
      <c r="H124" s="170"/>
      <c r="I124" s="173"/>
      <c r="J124" s="184">
        <f>BK124</f>
        <v>0</v>
      </c>
      <c r="K124" s="170"/>
      <c r="L124" s="175"/>
      <c r="M124" s="176"/>
      <c r="N124" s="177"/>
      <c r="O124" s="177"/>
      <c r="P124" s="178">
        <f>SUM(P125:P145)</f>
        <v>0</v>
      </c>
      <c r="Q124" s="177"/>
      <c r="R124" s="178">
        <f>SUM(R125:R145)</f>
        <v>57.637000000000015</v>
      </c>
      <c r="S124" s="177"/>
      <c r="T124" s="179">
        <f>SUM(T125:T145)</f>
        <v>0</v>
      </c>
      <c r="AR124" s="180" t="s">
        <v>142</v>
      </c>
      <c r="AT124" s="181" t="s">
        <v>73</v>
      </c>
      <c r="AU124" s="181" t="s">
        <v>82</v>
      </c>
      <c r="AY124" s="180" t="s">
        <v>120</v>
      </c>
      <c r="BK124" s="182">
        <f>SUM(BK125:BK145)</f>
        <v>0</v>
      </c>
    </row>
    <row r="125" spans="1:65" s="2" customFormat="1" ht="30.6" customHeight="1">
      <c r="A125" s="33"/>
      <c r="B125" s="34"/>
      <c r="C125" s="185" t="s">
        <v>195</v>
      </c>
      <c r="D125" s="185" t="s">
        <v>123</v>
      </c>
      <c r="E125" s="186" t="s">
        <v>196</v>
      </c>
      <c r="F125" s="187" t="s">
        <v>197</v>
      </c>
      <c r="G125" s="188" t="s">
        <v>156</v>
      </c>
      <c r="H125" s="189">
        <v>45</v>
      </c>
      <c r="I125" s="190"/>
      <c r="J125" s="191">
        <f>ROUND(I125*H125,2)</f>
        <v>0</v>
      </c>
      <c r="K125" s="187" t="s">
        <v>127</v>
      </c>
      <c r="L125" s="38"/>
      <c r="M125" s="192" t="s">
        <v>19</v>
      </c>
      <c r="N125" s="193" t="s">
        <v>45</v>
      </c>
      <c r="O125" s="63"/>
      <c r="P125" s="194">
        <f>O125*H125</f>
        <v>0</v>
      </c>
      <c r="Q125" s="194">
        <v>0.57010000000000005</v>
      </c>
      <c r="R125" s="194">
        <f>Q125*H125</f>
        <v>25.654500000000002</v>
      </c>
      <c r="S125" s="194">
        <v>0</v>
      </c>
      <c r="T125" s="195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96" t="s">
        <v>198</v>
      </c>
      <c r="AT125" s="196" t="s">
        <v>123</v>
      </c>
      <c r="AU125" s="196" t="s">
        <v>85</v>
      </c>
      <c r="AY125" s="16" t="s">
        <v>120</v>
      </c>
      <c r="BE125" s="197">
        <f>IF(N125="základní",J125,0)</f>
        <v>0</v>
      </c>
      <c r="BF125" s="197">
        <f>IF(N125="snížená",J125,0)</f>
        <v>0</v>
      </c>
      <c r="BG125" s="197">
        <f>IF(N125="zákl. přenesená",J125,0)</f>
        <v>0</v>
      </c>
      <c r="BH125" s="197">
        <f>IF(N125="sníž. přenesená",J125,0)</f>
        <v>0</v>
      </c>
      <c r="BI125" s="197">
        <f>IF(N125="nulová",J125,0)</f>
        <v>0</v>
      </c>
      <c r="BJ125" s="16" t="s">
        <v>82</v>
      </c>
      <c r="BK125" s="197">
        <f>ROUND(I125*H125,2)</f>
        <v>0</v>
      </c>
      <c r="BL125" s="16" t="s">
        <v>198</v>
      </c>
      <c r="BM125" s="196" t="s">
        <v>199</v>
      </c>
    </row>
    <row r="126" spans="1:65" s="2" customFormat="1" ht="38.4">
      <c r="A126" s="33"/>
      <c r="B126" s="34"/>
      <c r="C126" s="35"/>
      <c r="D126" s="198" t="s">
        <v>130</v>
      </c>
      <c r="E126" s="35"/>
      <c r="F126" s="199" t="s">
        <v>200</v>
      </c>
      <c r="G126" s="35"/>
      <c r="H126" s="35"/>
      <c r="I126" s="103"/>
      <c r="J126" s="35"/>
      <c r="K126" s="35"/>
      <c r="L126" s="38"/>
      <c r="M126" s="200"/>
      <c r="N126" s="201"/>
      <c r="O126" s="63"/>
      <c r="P126" s="63"/>
      <c r="Q126" s="63"/>
      <c r="R126" s="63"/>
      <c r="S126" s="63"/>
      <c r="T126" s="64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T126" s="16" t="s">
        <v>130</v>
      </c>
      <c r="AU126" s="16" t="s">
        <v>85</v>
      </c>
    </row>
    <row r="127" spans="1:65" s="2" customFormat="1" ht="38.4">
      <c r="A127" s="33"/>
      <c r="B127" s="34"/>
      <c r="C127" s="35"/>
      <c r="D127" s="198" t="s">
        <v>159</v>
      </c>
      <c r="E127" s="35"/>
      <c r="F127" s="223" t="s">
        <v>201</v>
      </c>
      <c r="G127" s="35"/>
      <c r="H127" s="35"/>
      <c r="I127" s="103"/>
      <c r="J127" s="35"/>
      <c r="K127" s="35"/>
      <c r="L127" s="38"/>
      <c r="M127" s="200"/>
      <c r="N127" s="201"/>
      <c r="O127" s="63"/>
      <c r="P127" s="63"/>
      <c r="Q127" s="63"/>
      <c r="R127" s="63"/>
      <c r="S127" s="63"/>
      <c r="T127" s="64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6" t="s">
        <v>159</v>
      </c>
      <c r="AU127" s="16" t="s">
        <v>85</v>
      </c>
    </row>
    <row r="128" spans="1:65" s="2" customFormat="1" ht="49.8" customHeight="1">
      <c r="A128" s="33"/>
      <c r="B128" s="34"/>
      <c r="C128" s="213" t="s">
        <v>202</v>
      </c>
      <c r="D128" s="213" t="s">
        <v>134</v>
      </c>
      <c r="E128" s="214" t="s">
        <v>203</v>
      </c>
      <c r="F128" s="215" t="s">
        <v>204</v>
      </c>
      <c r="G128" s="216" t="s">
        <v>156</v>
      </c>
      <c r="H128" s="217">
        <v>45</v>
      </c>
      <c r="I128" s="218"/>
      <c r="J128" s="219">
        <f>ROUND(I128*H128,2)</f>
        <v>0</v>
      </c>
      <c r="K128" s="215" t="s">
        <v>19</v>
      </c>
      <c r="L128" s="220"/>
      <c r="M128" s="221" t="s">
        <v>19</v>
      </c>
      <c r="N128" s="222" t="s">
        <v>45</v>
      </c>
      <c r="O128" s="63"/>
      <c r="P128" s="194">
        <f>O128*H128</f>
        <v>0</v>
      </c>
      <c r="Q128" s="194">
        <v>2.8000000000000001E-2</v>
      </c>
      <c r="R128" s="194">
        <f>Q128*H128</f>
        <v>1.26</v>
      </c>
      <c r="S128" s="194">
        <v>0</v>
      </c>
      <c r="T128" s="195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96" t="s">
        <v>205</v>
      </c>
      <c r="AT128" s="196" t="s">
        <v>134</v>
      </c>
      <c r="AU128" s="196" t="s">
        <v>85</v>
      </c>
      <c r="AY128" s="16" t="s">
        <v>120</v>
      </c>
      <c r="BE128" s="197">
        <f>IF(N128="základní",J128,0)</f>
        <v>0</v>
      </c>
      <c r="BF128" s="197">
        <f>IF(N128="snížená",J128,0)</f>
        <v>0</v>
      </c>
      <c r="BG128" s="197">
        <f>IF(N128="zákl. přenesená",J128,0)</f>
        <v>0</v>
      </c>
      <c r="BH128" s="197">
        <f>IF(N128="sníž. přenesená",J128,0)</f>
        <v>0</v>
      </c>
      <c r="BI128" s="197">
        <f>IF(N128="nulová",J128,0)</f>
        <v>0</v>
      </c>
      <c r="BJ128" s="16" t="s">
        <v>82</v>
      </c>
      <c r="BK128" s="197">
        <f>ROUND(I128*H128,2)</f>
        <v>0</v>
      </c>
      <c r="BL128" s="16" t="s">
        <v>205</v>
      </c>
      <c r="BM128" s="196" t="s">
        <v>206</v>
      </c>
    </row>
    <row r="129" spans="1:65" s="2" customFormat="1" ht="38.4">
      <c r="A129" s="33"/>
      <c r="B129" s="34"/>
      <c r="C129" s="35"/>
      <c r="D129" s="198" t="s">
        <v>130</v>
      </c>
      <c r="E129" s="35"/>
      <c r="F129" s="199" t="s">
        <v>204</v>
      </c>
      <c r="G129" s="35"/>
      <c r="H129" s="35"/>
      <c r="I129" s="103"/>
      <c r="J129" s="35"/>
      <c r="K129" s="35"/>
      <c r="L129" s="38"/>
      <c r="M129" s="200"/>
      <c r="N129" s="201"/>
      <c r="O129" s="63"/>
      <c r="P129" s="63"/>
      <c r="Q129" s="63"/>
      <c r="R129" s="63"/>
      <c r="S129" s="63"/>
      <c r="T129" s="64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T129" s="16" t="s">
        <v>130</v>
      </c>
      <c r="AU129" s="16" t="s">
        <v>85</v>
      </c>
    </row>
    <row r="130" spans="1:65" s="2" customFormat="1" ht="29.4" customHeight="1">
      <c r="A130" s="33"/>
      <c r="B130" s="34"/>
      <c r="C130" s="213" t="s">
        <v>8</v>
      </c>
      <c r="D130" s="213" t="s">
        <v>134</v>
      </c>
      <c r="E130" s="214" t="s">
        <v>207</v>
      </c>
      <c r="F130" s="215" t="s">
        <v>208</v>
      </c>
      <c r="G130" s="216" t="s">
        <v>156</v>
      </c>
      <c r="H130" s="217">
        <v>43</v>
      </c>
      <c r="I130" s="218"/>
      <c r="J130" s="219">
        <f>ROUND(I130*H130,2)</f>
        <v>0</v>
      </c>
      <c r="K130" s="215" t="s">
        <v>19</v>
      </c>
      <c r="L130" s="220"/>
      <c r="M130" s="221" t="s">
        <v>19</v>
      </c>
      <c r="N130" s="222" t="s">
        <v>45</v>
      </c>
      <c r="O130" s="63"/>
      <c r="P130" s="194">
        <f>O130*H130</f>
        <v>0</v>
      </c>
      <c r="Q130" s="194">
        <v>2.8000000000000001E-2</v>
      </c>
      <c r="R130" s="194">
        <f>Q130*H130</f>
        <v>1.204</v>
      </c>
      <c r="S130" s="194">
        <v>0</v>
      </c>
      <c r="T130" s="195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96" t="s">
        <v>205</v>
      </c>
      <c r="AT130" s="196" t="s">
        <v>134</v>
      </c>
      <c r="AU130" s="196" t="s">
        <v>85</v>
      </c>
      <c r="AY130" s="16" t="s">
        <v>120</v>
      </c>
      <c r="BE130" s="197">
        <f>IF(N130="základní",J130,0)</f>
        <v>0</v>
      </c>
      <c r="BF130" s="197">
        <f>IF(N130="snížená",J130,0)</f>
        <v>0</v>
      </c>
      <c r="BG130" s="197">
        <f>IF(N130="zákl. přenesená",J130,0)</f>
        <v>0</v>
      </c>
      <c r="BH130" s="197">
        <f>IF(N130="sníž. přenesená",J130,0)</f>
        <v>0</v>
      </c>
      <c r="BI130" s="197">
        <f>IF(N130="nulová",J130,0)</f>
        <v>0</v>
      </c>
      <c r="BJ130" s="16" t="s">
        <v>82</v>
      </c>
      <c r="BK130" s="197">
        <f>ROUND(I130*H130,2)</f>
        <v>0</v>
      </c>
      <c r="BL130" s="16" t="s">
        <v>205</v>
      </c>
      <c r="BM130" s="196" t="s">
        <v>209</v>
      </c>
    </row>
    <row r="131" spans="1:65" s="2" customFormat="1" ht="240">
      <c r="A131" s="33"/>
      <c r="B131" s="34"/>
      <c r="C131" s="35"/>
      <c r="D131" s="198" t="s">
        <v>130</v>
      </c>
      <c r="E131" s="35"/>
      <c r="F131" s="199" t="s">
        <v>210</v>
      </c>
      <c r="G131" s="35"/>
      <c r="H131" s="35"/>
      <c r="I131" s="103"/>
      <c r="J131" s="35"/>
      <c r="K131" s="35"/>
      <c r="L131" s="38"/>
      <c r="M131" s="200"/>
      <c r="N131" s="201"/>
      <c r="O131" s="63"/>
      <c r="P131" s="63"/>
      <c r="Q131" s="63"/>
      <c r="R131" s="63"/>
      <c r="S131" s="63"/>
      <c r="T131" s="64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T131" s="16" t="s">
        <v>130</v>
      </c>
      <c r="AU131" s="16" t="s">
        <v>85</v>
      </c>
    </row>
    <row r="132" spans="1:65" s="2" customFormat="1" ht="28.2" customHeight="1">
      <c r="A132" s="33"/>
      <c r="B132" s="34"/>
      <c r="C132" s="213" t="s">
        <v>128</v>
      </c>
      <c r="D132" s="213" t="s">
        <v>134</v>
      </c>
      <c r="E132" s="214" t="s">
        <v>211</v>
      </c>
      <c r="F132" s="215" t="s">
        <v>212</v>
      </c>
      <c r="G132" s="216" t="s">
        <v>156</v>
      </c>
      <c r="H132" s="217">
        <v>2</v>
      </c>
      <c r="I132" s="218"/>
      <c r="J132" s="219">
        <f>ROUND(I132*H132,2)</f>
        <v>0</v>
      </c>
      <c r="K132" s="215" t="s">
        <v>19</v>
      </c>
      <c r="L132" s="220"/>
      <c r="M132" s="221" t="s">
        <v>19</v>
      </c>
      <c r="N132" s="222" t="s">
        <v>45</v>
      </c>
      <c r="O132" s="63"/>
      <c r="P132" s="194">
        <f>O132*H132</f>
        <v>0</v>
      </c>
      <c r="Q132" s="194">
        <v>2.8000000000000001E-2</v>
      </c>
      <c r="R132" s="194">
        <f>Q132*H132</f>
        <v>5.6000000000000001E-2</v>
      </c>
      <c r="S132" s="194">
        <v>0</v>
      </c>
      <c r="T132" s="195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96" t="s">
        <v>205</v>
      </c>
      <c r="AT132" s="196" t="s">
        <v>134</v>
      </c>
      <c r="AU132" s="196" t="s">
        <v>85</v>
      </c>
      <c r="AY132" s="16" t="s">
        <v>120</v>
      </c>
      <c r="BE132" s="197">
        <f>IF(N132="základní",J132,0)</f>
        <v>0</v>
      </c>
      <c r="BF132" s="197">
        <f>IF(N132="snížená",J132,0)</f>
        <v>0</v>
      </c>
      <c r="BG132" s="197">
        <f>IF(N132="zákl. přenesená",J132,0)</f>
        <v>0</v>
      </c>
      <c r="BH132" s="197">
        <f>IF(N132="sníž. přenesená",J132,0)</f>
        <v>0</v>
      </c>
      <c r="BI132" s="197">
        <f>IF(N132="nulová",J132,0)</f>
        <v>0</v>
      </c>
      <c r="BJ132" s="16" t="s">
        <v>82</v>
      </c>
      <c r="BK132" s="197">
        <f>ROUND(I132*H132,2)</f>
        <v>0</v>
      </c>
      <c r="BL132" s="16" t="s">
        <v>205</v>
      </c>
      <c r="BM132" s="196" t="s">
        <v>213</v>
      </c>
    </row>
    <row r="133" spans="1:65" s="2" customFormat="1" ht="240">
      <c r="A133" s="33"/>
      <c r="B133" s="34"/>
      <c r="C133" s="35"/>
      <c r="D133" s="198" t="s">
        <v>130</v>
      </c>
      <c r="E133" s="35"/>
      <c r="F133" s="199" t="s">
        <v>214</v>
      </c>
      <c r="G133" s="35"/>
      <c r="H133" s="35"/>
      <c r="I133" s="103"/>
      <c r="J133" s="35"/>
      <c r="K133" s="35"/>
      <c r="L133" s="38"/>
      <c r="M133" s="200"/>
      <c r="N133" s="201"/>
      <c r="O133" s="63"/>
      <c r="P133" s="63"/>
      <c r="Q133" s="63"/>
      <c r="R133" s="63"/>
      <c r="S133" s="63"/>
      <c r="T133" s="64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T133" s="16" t="s">
        <v>130</v>
      </c>
      <c r="AU133" s="16" t="s">
        <v>85</v>
      </c>
    </row>
    <row r="134" spans="1:65" s="2" customFormat="1" ht="44.25" customHeight="1">
      <c r="A134" s="33"/>
      <c r="B134" s="34"/>
      <c r="C134" s="213" t="s">
        <v>215</v>
      </c>
      <c r="D134" s="213" t="s">
        <v>134</v>
      </c>
      <c r="E134" s="214" t="s">
        <v>216</v>
      </c>
      <c r="F134" s="215" t="s">
        <v>217</v>
      </c>
      <c r="G134" s="216" t="s">
        <v>156</v>
      </c>
      <c r="H134" s="217">
        <v>45</v>
      </c>
      <c r="I134" s="218"/>
      <c r="J134" s="219">
        <f>ROUND(I134*H134,2)</f>
        <v>0</v>
      </c>
      <c r="K134" s="215" t="s">
        <v>19</v>
      </c>
      <c r="L134" s="220"/>
      <c r="M134" s="221" t="s">
        <v>19</v>
      </c>
      <c r="N134" s="222" t="s">
        <v>45</v>
      </c>
      <c r="O134" s="63"/>
      <c r="P134" s="194">
        <f>O134*H134</f>
        <v>0</v>
      </c>
      <c r="Q134" s="194">
        <v>2.8000000000000001E-2</v>
      </c>
      <c r="R134" s="194">
        <f>Q134*H134</f>
        <v>1.26</v>
      </c>
      <c r="S134" s="194">
        <v>0</v>
      </c>
      <c r="T134" s="195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96" t="s">
        <v>205</v>
      </c>
      <c r="AT134" s="196" t="s">
        <v>134</v>
      </c>
      <c r="AU134" s="196" t="s">
        <v>85</v>
      </c>
      <c r="AY134" s="16" t="s">
        <v>120</v>
      </c>
      <c r="BE134" s="197">
        <f>IF(N134="základní",J134,0)</f>
        <v>0</v>
      </c>
      <c r="BF134" s="197">
        <f>IF(N134="snížená",J134,0)</f>
        <v>0</v>
      </c>
      <c r="BG134" s="197">
        <f>IF(N134="zákl. přenesená",J134,0)</f>
        <v>0</v>
      </c>
      <c r="BH134" s="197">
        <f>IF(N134="sníž. přenesená",J134,0)</f>
        <v>0</v>
      </c>
      <c r="BI134" s="197">
        <f>IF(N134="nulová",J134,0)</f>
        <v>0</v>
      </c>
      <c r="BJ134" s="16" t="s">
        <v>82</v>
      </c>
      <c r="BK134" s="197">
        <f>ROUND(I134*H134,2)</f>
        <v>0</v>
      </c>
      <c r="BL134" s="16" t="s">
        <v>205</v>
      </c>
      <c r="BM134" s="196" t="s">
        <v>218</v>
      </c>
    </row>
    <row r="135" spans="1:65" s="2" customFormat="1" ht="201.6">
      <c r="A135" s="33"/>
      <c r="B135" s="34"/>
      <c r="C135" s="35"/>
      <c r="D135" s="198" t="s">
        <v>130</v>
      </c>
      <c r="E135" s="35"/>
      <c r="F135" s="199" t="s">
        <v>219</v>
      </c>
      <c r="G135" s="35"/>
      <c r="H135" s="35"/>
      <c r="I135" s="103"/>
      <c r="J135" s="35"/>
      <c r="K135" s="35"/>
      <c r="L135" s="38"/>
      <c r="M135" s="200"/>
      <c r="N135" s="201"/>
      <c r="O135" s="63"/>
      <c r="P135" s="63"/>
      <c r="Q135" s="63"/>
      <c r="R135" s="63"/>
      <c r="S135" s="63"/>
      <c r="T135" s="64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T135" s="16" t="s">
        <v>130</v>
      </c>
      <c r="AU135" s="16" t="s">
        <v>85</v>
      </c>
    </row>
    <row r="136" spans="1:65" s="2" customFormat="1" ht="45" customHeight="1">
      <c r="A136" s="33"/>
      <c r="B136" s="34"/>
      <c r="C136" s="213" t="s">
        <v>220</v>
      </c>
      <c r="D136" s="213" t="s">
        <v>134</v>
      </c>
      <c r="E136" s="214" t="s">
        <v>221</v>
      </c>
      <c r="F136" s="215" t="s">
        <v>222</v>
      </c>
      <c r="G136" s="216" t="s">
        <v>156</v>
      </c>
      <c r="H136" s="217">
        <v>45</v>
      </c>
      <c r="I136" s="218"/>
      <c r="J136" s="219">
        <f>ROUND(I136*H136,2)</f>
        <v>0</v>
      </c>
      <c r="K136" s="215" t="s">
        <v>19</v>
      </c>
      <c r="L136" s="220"/>
      <c r="M136" s="221" t="s">
        <v>19</v>
      </c>
      <c r="N136" s="222" t="s">
        <v>45</v>
      </c>
      <c r="O136" s="63"/>
      <c r="P136" s="194">
        <f>O136*H136</f>
        <v>0</v>
      </c>
      <c r="Q136" s="194">
        <v>2.8000000000000001E-2</v>
      </c>
      <c r="R136" s="194">
        <f>Q136*H136</f>
        <v>1.26</v>
      </c>
      <c r="S136" s="194">
        <v>0</v>
      </c>
      <c r="T136" s="195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96" t="s">
        <v>205</v>
      </c>
      <c r="AT136" s="196" t="s">
        <v>134</v>
      </c>
      <c r="AU136" s="196" t="s">
        <v>85</v>
      </c>
      <c r="AY136" s="16" t="s">
        <v>120</v>
      </c>
      <c r="BE136" s="197">
        <f>IF(N136="základní",J136,0)</f>
        <v>0</v>
      </c>
      <c r="BF136" s="197">
        <f>IF(N136="snížená",J136,0)</f>
        <v>0</v>
      </c>
      <c r="BG136" s="197">
        <f>IF(N136="zákl. přenesená",J136,0)</f>
        <v>0</v>
      </c>
      <c r="BH136" s="197">
        <f>IF(N136="sníž. přenesená",J136,0)</f>
        <v>0</v>
      </c>
      <c r="BI136" s="197">
        <f>IF(N136="nulová",J136,0)</f>
        <v>0</v>
      </c>
      <c r="BJ136" s="16" t="s">
        <v>82</v>
      </c>
      <c r="BK136" s="197">
        <f>ROUND(I136*H136,2)</f>
        <v>0</v>
      </c>
      <c r="BL136" s="16" t="s">
        <v>205</v>
      </c>
      <c r="BM136" s="196" t="s">
        <v>223</v>
      </c>
    </row>
    <row r="137" spans="1:65" s="2" customFormat="1" ht="57.6">
      <c r="A137" s="33"/>
      <c r="B137" s="34"/>
      <c r="C137" s="35"/>
      <c r="D137" s="198" t="s">
        <v>130</v>
      </c>
      <c r="E137" s="35"/>
      <c r="F137" s="199" t="s">
        <v>224</v>
      </c>
      <c r="G137" s="35"/>
      <c r="H137" s="35"/>
      <c r="I137" s="103"/>
      <c r="J137" s="35"/>
      <c r="K137" s="35"/>
      <c r="L137" s="38"/>
      <c r="M137" s="200"/>
      <c r="N137" s="201"/>
      <c r="O137" s="63"/>
      <c r="P137" s="63"/>
      <c r="Q137" s="63"/>
      <c r="R137" s="63"/>
      <c r="S137" s="63"/>
      <c r="T137" s="64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T137" s="16" t="s">
        <v>130</v>
      </c>
      <c r="AU137" s="16" t="s">
        <v>85</v>
      </c>
    </row>
    <row r="138" spans="1:65" s="2" customFormat="1" ht="40.200000000000003" customHeight="1">
      <c r="A138" s="33"/>
      <c r="B138" s="34"/>
      <c r="C138" s="213" t="s">
        <v>225</v>
      </c>
      <c r="D138" s="213" t="s">
        <v>134</v>
      </c>
      <c r="E138" s="214" t="s">
        <v>226</v>
      </c>
      <c r="F138" s="215" t="s">
        <v>227</v>
      </c>
      <c r="G138" s="216" t="s">
        <v>228</v>
      </c>
      <c r="H138" s="217">
        <v>1</v>
      </c>
      <c r="I138" s="218"/>
      <c r="J138" s="219">
        <f>ROUND(I138*H138,2)</f>
        <v>0</v>
      </c>
      <c r="K138" s="215" t="s">
        <v>19</v>
      </c>
      <c r="L138" s="220"/>
      <c r="M138" s="221" t="s">
        <v>19</v>
      </c>
      <c r="N138" s="222" t="s">
        <v>45</v>
      </c>
      <c r="O138" s="63"/>
      <c r="P138" s="194">
        <f>O138*H138</f>
        <v>0</v>
      </c>
      <c r="Q138" s="194">
        <v>2.8000000000000001E-2</v>
      </c>
      <c r="R138" s="194">
        <f>Q138*H138</f>
        <v>2.8000000000000001E-2</v>
      </c>
      <c r="S138" s="194">
        <v>0</v>
      </c>
      <c r="T138" s="195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96" t="s">
        <v>205</v>
      </c>
      <c r="AT138" s="196" t="s">
        <v>134</v>
      </c>
      <c r="AU138" s="196" t="s">
        <v>85</v>
      </c>
      <c r="AY138" s="16" t="s">
        <v>120</v>
      </c>
      <c r="BE138" s="197">
        <f>IF(N138="základní",J138,0)</f>
        <v>0</v>
      </c>
      <c r="BF138" s="197">
        <f>IF(N138="snížená",J138,0)</f>
        <v>0</v>
      </c>
      <c r="BG138" s="197">
        <f>IF(N138="zákl. přenesená",J138,0)</f>
        <v>0</v>
      </c>
      <c r="BH138" s="197">
        <f>IF(N138="sníž. přenesená",J138,0)</f>
        <v>0</v>
      </c>
      <c r="BI138" s="197">
        <f>IF(N138="nulová",J138,0)</f>
        <v>0</v>
      </c>
      <c r="BJ138" s="16" t="s">
        <v>82</v>
      </c>
      <c r="BK138" s="197">
        <f>ROUND(I138*H138,2)</f>
        <v>0</v>
      </c>
      <c r="BL138" s="16" t="s">
        <v>205</v>
      </c>
      <c r="BM138" s="196" t="s">
        <v>229</v>
      </c>
    </row>
    <row r="139" spans="1:65" s="2" customFormat="1" ht="19.2">
      <c r="A139" s="33"/>
      <c r="B139" s="34"/>
      <c r="C139" s="35"/>
      <c r="D139" s="198" t="s">
        <v>130</v>
      </c>
      <c r="E139" s="35"/>
      <c r="F139" s="199" t="s">
        <v>227</v>
      </c>
      <c r="G139" s="35"/>
      <c r="H139" s="35"/>
      <c r="I139" s="103"/>
      <c r="J139" s="35"/>
      <c r="K139" s="35"/>
      <c r="L139" s="38"/>
      <c r="M139" s="200"/>
      <c r="N139" s="201"/>
      <c r="O139" s="63"/>
      <c r="P139" s="63"/>
      <c r="Q139" s="63"/>
      <c r="R139" s="63"/>
      <c r="S139" s="63"/>
      <c r="T139" s="64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T139" s="16" t="s">
        <v>130</v>
      </c>
      <c r="AU139" s="16" t="s">
        <v>85</v>
      </c>
    </row>
    <row r="140" spans="1:65" s="2" customFormat="1" ht="16.5" customHeight="1">
      <c r="A140" s="33"/>
      <c r="B140" s="34"/>
      <c r="C140" s="213" t="s">
        <v>230</v>
      </c>
      <c r="D140" s="213" t="s">
        <v>134</v>
      </c>
      <c r="E140" s="214" t="s">
        <v>231</v>
      </c>
      <c r="F140" s="215" t="s">
        <v>232</v>
      </c>
      <c r="G140" s="216" t="s">
        <v>156</v>
      </c>
      <c r="H140" s="217">
        <v>45</v>
      </c>
      <c r="I140" s="218"/>
      <c r="J140" s="219">
        <f>ROUND(I140*H140,2)</f>
        <v>0</v>
      </c>
      <c r="K140" s="215" t="s">
        <v>19</v>
      </c>
      <c r="L140" s="220"/>
      <c r="M140" s="221" t="s">
        <v>19</v>
      </c>
      <c r="N140" s="222" t="s">
        <v>45</v>
      </c>
      <c r="O140" s="63"/>
      <c r="P140" s="194">
        <f>O140*H140</f>
        <v>0</v>
      </c>
      <c r="Q140" s="194">
        <v>2.8000000000000001E-2</v>
      </c>
      <c r="R140" s="194">
        <f>Q140*H140</f>
        <v>1.26</v>
      </c>
      <c r="S140" s="194">
        <v>0</v>
      </c>
      <c r="T140" s="195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96" t="s">
        <v>205</v>
      </c>
      <c r="AT140" s="196" t="s">
        <v>134</v>
      </c>
      <c r="AU140" s="196" t="s">
        <v>85</v>
      </c>
      <c r="AY140" s="16" t="s">
        <v>120</v>
      </c>
      <c r="BE140" s="197">
        <f>IF(N140="základní",J140,0)</f>
        <v>0</v>
      </c>
      <c r="BF140" s="197">
        <f>IF(N140="snížená",J140,0)</f>
        <v>0</v>
      </c>
      <c r="BG140" s="197">
        <f>IF(N140="zákl. přenesená",J140,0)</f>
        <v>0</v>
      </c>
      <c r="BH140" s="197">
        <f>IF(N140="sníž. přenesená",J140,0)</f>
        <v>0</v>
      </c>
      <c r="BI140" s="197">
        <f>IF(N140="nulová",J140,0)</f>
        <v>0</v>
      </c>
      <c r="BJ140" s="16" t="s">
        <v>82</v>
      </c>
      <c r="BK140" s="197">
        <f>ROUND(I140*H140,2)</f>
        <v>0</v>
      </c>
      <c r="BL140" s="16" t="s">
        <v>205</v>
      </c>
      <c r="BM140" s="196" t="s">
        <v>233</v>
      </c>
    </row>
    <row r="141" spans="1:65" s="2" customFormat="1" ht="10.199999999999999">
      <c r="A141" s="33"/>
      <c r="B141" s="34"/>
      <c r="C141" s="35"/>
      <c r="D141" s="198" t="s">
        <v>130</v>
      </c>
      <c r="E141" s="35"/>
      <c r="F141" s="199" t="s">
        <v>232</v>
      </c>
      <c r="G141" s="35"/>
      <c r="H141" s="35"/>
      <c r="I141" s="103"/>
      <c r="J141" s="35"/>
      <c r="K141" s="35"/>
      <c r="L141" s="38"/>
      <c r="M141" s="200"/>
      <c r="N141" s="201"/>
      <c r="O141" s="63"/>
      <c r="P141" s="63"/>
      <c r="Q141" s="63"/>
      <c r="R141" s="63"/>
      <c r="S141" s="63"/>
      <c r="T141" s="64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T141" s="16" t="s">
        <v>130</v>
      </c>
      <c r="AU141" s="16" t="s">
        <v>85</v>
      </c>
    </row>
    <row r="142" spans="1:65" s="2" customFormat="1" ht="74.400000000000006" customHeight="1">
      <c r="A142" s="33"/>
      <c r="B142" s="34"/>
      <c r="C142" s="185" t="s">
        <v>7</v>
      </c>
      <c r="D142" s="185" t="s">
        <v>123</v>
      </c>
      <c r="E142" s="186" t="s">
        <v>234</v>
      </c>
      <c r="F142" s="187" t="s">
        <v>235</v>
      </c>
      <c r="G142" s="188" t="s">
        <v>156</v>
      </c>
      <c r="H142" s="189">
        <v>45</v>
      </c>
      <c r="I142" s="190"/>
      <c r="J142" s="191">
        <f>ROUND(I142*H142,2)</f>
        <v>0</v>
      </c>
      <c r="K142" s="187" t="s">
        <v>19</v>
      </c>
      <c r="L142" s="38"/>
      <c r="M142" s="192" t="s">
        <v>19</v>
      </c>
      <c r="N142" s="193" t="s">
        <v>45</v>
      </c>
      <c r="O142" s="63"/>
      <c r="P142" s="194">
        <f>O142*H142</f>
        <v>0</v>
      </c>
      <c r="Q142" s="194">
        <v>0.57010000000000005</v>
      </c>
      <c r="R142" s="194">
        <f>Q142*H142</f>
        <v>25.654500000000002</v>
      </c>
      <c r="S142" s="194">
        <v>0</v>
      </c>
      <c r="T142" s="195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96" t="s">
        <v>198</v>
      </c>
      <c r="AT142" s="196" t="s">
        <v>123</v>
      </c>
      <c r="AU142" s="196" t="s">
        <v>85</v>
      </c>
      <c r="AY142" s="16" t="s">
        <v>120</v>
      </c>
      <c r="BE142" s="197">
        <f>IF(N142="základní",J142,0)</f>
        <v>0</v>
      </c>
      <c r="BF142" s="197">
        <f>IF(N142="snížená",J142,0)</f>
        <v>0</v>
      </c>
      <c r="BG142" s="197">
        <f>IF(N142="zákl. přenesená",J142,0)</f>
        <v>0</v>
      </c>
      <c r="BH142" s="197">
        <f>IF(N142="sníž. přenesená",J142,0)</f>
        <v>0</v>
      </c>
      <c r="BI142" s="197">
        <f>IF(N142="nulová",J142,0)</f>
        <v>0</v>
      </c>
      <c r="BJ142" s="16" t="s">
        <v>82</v>
      </c>
      <c r="BK142" s="197">
        <f>ROUND(I142*H142,2)</f>
        <v>0</v>
      </c>
      <c r="BL142" s="16" t="s">
        <v>198</v>
      </c>
      <c r="BM142" s="196" t="s">
        <v>236</v>
      </c>
    </row>
    <row r="143" spans="1:65" s="2" customFormat="1" ht="57.6">
      <c r="A143" s="33"/>
      <c r="B143" s="34"/>
      <c r="C143" s="35"/>
      <c r="D143" s="198" t="s">
        <v>130</v>
      </c>
      <c r="E143" s="35"/>
      <c r="F143" s="199" t="s">
        <v>237</v>
      </c>
      <c r="G143" s="35"/>
      <c r="H143" s="35"/>
      <c r="I143" s="103"/>
      <c r="J143" s="35"/>
      <c r="K143" s="35"/>
      <c r="L143" s="38"/>
      <c r="M143" s="200"/>
      <c r="N143" s="201"/>
      <c r="O143" s="63"/>
      <c r="P143" s="63"/>
      <c r="Q143" s="63"/>
      <c r="R143" s="63"/>
      <c r="S143" s="63"/>
      <c r="T143" s="64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T143" s="16" t="s">
        <v>130</v>
      </c>
      <c r="AU143" s="16" t="s">
        <v>85</v>
      </c>
    </row>
    <row r="144" spans="1:65" s="2" customFormat="1" ht="38.4">
      <c r="A144" s="33"/>
      <c r="B144" s="34"/>
      <c r="C144" s="35"/>
      <c r="D144" s="198" t="s">
        <v>159</v>
      </c>
      <c r="E144" s="35"/>
      <c r="F144" s="223" t="s">
        <v>201</v>
      </c>
      <c r="G144" s="35"/>
      <c r="H144" s="35"/>
      <c r="I144" s="103"/>
      <c r="J144" s="35"/>
      <c r="K144" s="35"/>
      <c r="L144" s="38"/>
      <c r="M144" s="200"/>
      <c r="N144" s="201"/>
      <c r="O144" s="63"/>
      <c r="P144" s="63"/>
      <c r="Q144" s="63"/>
      <c r="R144" s="63"/>
      <c r="S144" s="63"/>
      <c r="T144" s="64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T144" s="16" t="s">
        <v>159</v>
      </c>
      <c r="AU144" s="16" t="s">
        <v>85</v>
      </c>
    </row>
    <row r="145" spans="1:65" s="2" customFormat="1" ht="19.2">
      <c r="A145" s="33"/>
      <c r="B145" s="34"/>
      <c r="C145" s="35"/>
      <c r="D145" s="198" t="s">
        <v>238</v>
      </c>
      <c r="E145" s="35"/>
      <c r="F145" s="223" t="s">
        <v>239</v>
      </c>
      <c r="G145" s="35"/>
      <c r="H145" s="35"/>
      <c r="I145" s="103"/>
      <c r="J145" s="35"/>
      <c r="K145" s="35"/>
      <c r="L145" s="38"/>
      <c r="M145" s="200"/>
      <c r="N145" s="201"/>
      <c r="O145" s="63"/>
      <c r="P145" s="63"/>
      <c r="Q145" s="63"/>
      <c r="R145" s="63"/>
      <c r="S145" s="63"/>
      <c r="T145" s="64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T145" s="16" t="s">
        <v>238</v>
      </c>
      <c r="AU145" s="16" t="s">
        <v>85</v>
      </c>
    </row>
    <row r="146" spans="1:65" s="12" customFormat="1" ht="22.8" customHeight="1">
      <c r="B146" s="169"/>
      <c r="C146" s="170"/>
      <c r="D146" s="171" t="s">
        <v>73</v>
      </c>
      <c r="E146" s="183" t="s">
        <v>240</v>
      </c>
      <c r="F146" s="183" t="s">
        <v>241</v>
      </c>
      <c r="G146" s="170"/>
      <c r="H146" s="170"/>
      <c r="I146" s="173"/>
      <c r="J146" s="184">
        <f>BK146</f>
        <v>0</v>
      </c>
      <c r="K146" s="170"/>
      <c r="L146" s="175"/>
      <c r="M146" s="176"/>
      <c r="N146" s="177"/>
      <c r="O146" s="177"/>
      <c r="P146" s="178">
        <f>P147+SUM(P148:P243)</f>
        <v>0</v>
      </c>
      <c r="Q146" s="177"/>
      <c r="R146" s="178">
        <f>R147+SUM(R148:R243)</f>
        <v>155.01177480000004</v>
      </c>
      <c r="S146" s="177"/>
      <c r="T146" s="179">
        <f>T147+SUM(T148:T243)</f>
        <v>0</v>
      </c>
      <c r="AR146" s="180" t="s">
        <v>142</v>
      </c>
      <c r="AT146" s="181" t="s">
        <v>73</v>
      </c>
      <c r="AU146" s="181" t="s">
        <v>82</v>
      </c>
      <c r="AY146" s="180" t="s">
        <v>120</v>
      </c>
      <c r="BK146" s="182">
        <f>BK147+SUM(BK148:BK243)</f>
        <v>0</v>
      </c>
    </row>
    <row r="147" spans="1:65" s="2" customFormat="1" ht="30.6" customHeight="1">
      <c r="A147" s="33"/>
      <c r="B147" s="34"/>
      <c r="C147" s="185" t="s">
        <v>242</v>
      </c>
      <c r="D147" s="185" t="s">
        <v>123</v>
      </c>
      <c r="E147" s="186" t="s">
        <v>243</v>
      </c>
      <c r="F147" s="187" t="s">
        <v>244</v>
      </c>
      <c r="G147" s="188" t="s">
        <v>245</v>
      </c>
      <c r="H147" s="189">
        <v>18</v>
      </c>
      <c r="I147" s="190"/>
      <c r="J147" s="191">
        <f>ROUND(I147*H147,2)</f>
        <v>0</v>
      </c>
      <c r="K147" s="187" t="s">
        <v>127</v>
      </c>
      <c r="L147" s="38"/>
      <c r="M147" s="192" t="s">
        <v>19</v>
      </c>
      <c r="N147" s="193" t="s">
        <v>45</v>
      </c>
      <c r="O147" s="63"/>
      <c r="P147" s="194">
        <f>O147*H147</f>
        <v>0</v>
      </c>
      <c r="Q147" s="194">
        <v>0</v>
      </c>
      <c r="R147" s="194">
        <f>Q147*H147</f>
        <v>0</v>
      </c>
      <c r="S147" s="194">
        <v>0</v>
      </c>
      <c r="T147" s="195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96" t="s">
        <v>198</v>
      </c>
      <c r="AT147" s="196" t="s">
        <v>123</v>
      </c>
      <c r="AU147" s="196" t="s">
        <v>85</v>
      </c>
      <c r="AY147" s="16" t="s">
        <v>120</v>
      </c>
      <c r="BE147" s="197">
        <f>IF(N147="základní",J147,0)</f>
        <v>0</v>
      </c>
      <c r="BF147" s="197">
        <f>IF(N147="snížená",J147,0)</f>
        <v>0</v>
      </c>
      <c r="BG147" s="197">
        <f>IF(N147="zákl. přenesená",J147,0)</f>
        <v>0</v>
      </c>
      <c r="BH147" s="197">
        <f>IF(N147="sníž. přenesená",J147,0)</f>
        <v>0</v>
      </c>
      <c r="BI147" s="197">
        <f>IF(N147="nulová",J147,0)</f>
        <v>0</v>
      </c>
      <c r="BJ147" s="16" t="s">
        <v>82</v>
      </c>
      <c r="BK147" s="197">
        <f>ROUND(I147*H147,2)</f>
        <v>0</v>
      </c>
      <c r="BL147" s="16" t="s">
        <v>198</v>
      </c>
      <c r="BM147" s="196" t="s">
        <v>246</v>
      </c>
    </row>
    <row r="148" spans="1:65" s="2" customFormat="1" ht="38.4">
      <c r="A148" s="33"/>
      <c r="B148" s="34"/>
      <c r="C148" s="35"/>
      <c r="D148" s="198" t="s">
        <v>130</v>
      </c>
      <c r="E148" s="35"/>
      <c r="F148" s="199" t="s">
        <v>247</v>
      </c>
      <c r="G148" s="35"/>
      <c r="H148" s="35"/>
      <c r="I148" s="103"/>
      <c r="J148" s="35"/>
      <c r="K148" s="35"/>
      <c r="L148" s="38"/>
      <c r="M148" s="200"/>
      <c r="N148" s="201"/>
      <c r="O148" s="63"/>
      <c r="P148" s="63"/>
      <c r="Q148" s="63"/>
      <c r="R148" s="63"/>
      <c r="S148" s="63"/>
      <c r="T148" s="64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T148" s="16" t="s">
        <v>130</v>
      </c>
      <c r="AU148" s="16" t="s">
        <v>85</v>
      </c>
    </row>
    <row r="149" spans="1:65" s="2" customFormat="1" ht="96">
      <c r="A149" s="33"/>
      <c r="B149" s="34"/>
      <c r="C149" s="35"/>
      <c r="D149" s="198" t="s">
        <v>159</v>
      </c>
      <c r="E149" s="35"/>
      <c r="F149" s="223" t="s">
        <v>248</v>
      </c>
      <c r="G149" s="35"/>
      <c r="H149" s="35"/>
      <c r="I149" s="103"/>
      <c r="J149" s="35"/>
      <c r="K149" s="35"/>
      <c r="L149" s="38"/>
      <c r="M149" s="200"/>
      <c r="N149" s="201"/>
      <c r="O149" s="63"/>
      <c r="P149" s="63"/>
      <c r="Q149" s="63"/>
      <c r="R149" s="63"/>
      <c r="S149" s="63"/>
      <c r="T149" s="64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T149" s="16" t="s">
        <v>159</v>
      </c>
      <c r="AU149" s="16" t="s">
        <v>85</v>
      </c>
    </row>
    <row r="150" spans="1:65" s="13" customFormat="1" ht="10.199999999999999">
      <c r="B150" s="202"/>
      <c r="C150" s="203"/>
      <c r="D150" s="198" t="s">
        <v>132</v>
      </c>
      <c r="E150" s="204" t="s">
        <v>19</v>
      </c>
      <c r="F150" s="205" t="s">
        <v>249</v>
      </c>
      <c r="G150" s="203"/>
      <c r="H150" s="206">
        <v>18</v>
      </c>
      <c r="I150" s="207"/>
      <c r="J150" s="203"/>
      <c r="K150" s="203"/>
      <c r="L150" s="208"/>
      <c r="M150" s="209"/>
      <c r="N150" s="210"/>
      <c r="O150" s="210"/>
      <c r="P150" s="210"/>
      <c r="Q150" s="210"/>
      <c r="R150" s="210"/>
      <c r="S150" s="210"/>
      <c r="T150" s="211"/>
      <c r="AT150" s="212" t="s">
        <v>132</v>
      </c>
      <c r="AU150" s="212" t="s">
        <v>85</v>
      </c>
      <c r="AV150" s="13" t="s">
        <v>85</v>
      </c>
      <c r="AW150" s="13" t="s">
        <v>34</v>
      </c>
      <c r="AX150" s="13" t="s">
        <v>82</v>
      </c>
      <c r="AY150" s="212" t="s">
        <v>120</v>
      </c>
    </row>
    <row r="151" spans="1:65" s="2" customFormat="1" ht="30" customHeight="1">
      <c r="A151" s="33"/>
      <c r="B151" s="34"/>
      <c r="C151" s="185" t="s">
        <v>250</v>
      </c>
      <c r="D151" s="185" t="s">
        <v>123</v>
      </c>
      <c r="E151" s="186" t="s">
        <v>251</v>
      </c>
      <c r="F151" s="187" t="s">
        <v>252</v>
      </c>
      <c r="G151" s="188" t="s">
        <v>245</v>
      </c>
      <c r="H151" s="189">
        <v>54</v>
      </c>
      <c r="I151" s="190"/>
      <c r="J151" s="191">
        <f>ROUND(I151*H151,2)</f>
        <v>0</v>
      </c>
      <c r="K151" s="187" t="s">
        <v>127</v>
      </c>
      <c r="L151" s="38"/>
      <c r="M151" s="192" t="s">
        <v>19</v>
      </c>
      <c r="N151" s="193" t="s">
        <v>45</v>
      </c>
      <c r="O151" s="63"/>
      <c r="P151" s="194">
        <f>O151*H151</f>
        <v>0</v>
      </c>
      <c r="Q151" s="194">
        <v>0</v>
      </c>
      <c r="R151" s="194">
        <f>Q151*H151</f>
        <v>0</v>
      </c>
      <c r="S151" s="194">
        <v>0</v>
      </c>
      <c r="T151" s="195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96" t="s">
        <v>198</v>
      </c>
      <c r="AT151" s="196" t="s">
        <v>123</v>
      </c>
      <c r="AU151" s="196" t="s">
        <v>85</v>
      </c>
      <c r="AY151" s="16" t="s">
        <v>120</v>
      </c>
      <c r="BE151" s="197">
        <f>IF(N151="základní",J151,0)</f>
        <v>0</v>
      </c>
      <c r="BF151" s="197">
        <f>IF(N151="snížená",J151,0)</f>
        <v>0</v>
      </c>
      <c r="BG151" s="197">
        <f>IF(N151="zákl. přenesená",J151,0)</f>
        <v>0</v>
      </c>
      <c r="BH151" s="197">
        <f>IF(N151="sníž. přenesená",J151,0)</f>
        <v>0</v>
      </c>
      <c r="BI151" s="197">
        <f>IF(N151="nulová",J151,0)</f>
        <v>0</v>
      </c>
      <c r="BJ151" s="16" t="s">
        <v>82</v>
      </c>
      <c r="BK151" s="197">
        <f>ROUND(I151*H151,2)</f>
        <v>0</v>
      </c>
      <c r="BL151" s="16" t="s">
        <v>198</v>
      </c>
      <c r="BM151" s="196" t="s">
        <v>253</v>
      </c>
    </row>
    <row r="152" spans="1:65" s="2" customFormat="1" ht="48">
      <c r="A152" s="33"/>
      <c r="B152" s="34"/>
      <c r="C152" s="35"/>
      <c r="D152" s="198" t="s">
        <v>130</v>
      </c>
      <c r="E152" s="35"/>
      <c r="F152" s="199" t="s">
        <v>254</v>
      </c>
      <c r="G152" s="35"/>
      <c r="H152" s="35"/>
      <c r="I152" s="103"/>
      <c r="J152" s="35"/>
      <c r="K152" s="35"/>
      <c r="L152" s="38"/>
      <c r="M152" s="200"/>
      <c r="N152" s="201"/>
      <c r="O152" s="63"/>
      <c r="P152" s="63"/>
      <c r="Q152" s="63"/>
      <c r="R152" s="63"/>
      <c r="S152" s="63"/>
      <c r="T152" s="64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T152" s="16" t="s">
        <v>130</v>
      </c>
      <c r="AU152" s="16" t="s">
        <v>85</v>
      </c>
    </row>
    <row r="153" spans="1:65" s="2" customFormat="1" ht="96">
      <c r="A153" s="33"/>
      <c r="B153" s="34"/>
      <c r="C153" s="35"/>
      <c r="D153" s="198" t="s">
        <v>159</v>
      </c>
      <c r="E153" s="35"/>
      <c r="F153" s="223" t="s">
        <v>248</v>
      </c>
      <c r="G153" s="35"/>
      <c r="H153" s="35"/>
      <c r="I153" s="103"/>
      <c r="J153" s="35"/>
      <c r="K153" s="35"/>
      <c r="L153" s="38"/>
      <c r="M153" s="200"/>
      <c r="N153" s="201"/>
      <c r="O153" s="63"/>
      <c r="P153" s="63"/>
      <c r="Q153" s="63"/>
      <c r="R153" s="63"/>
      <c r="S153" s="63"/>
      <c r="T153" s="64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T153" s="16" t="s">
        <v>159</v>
      </c>
      <c r="AU153" s="16" t="s">
        <v>85</v>
      </c>
    </row>
    <row r="154" spans="1:65" s="13" customFormat="1" ht="10.199999999999999">
      <c r="B154" s="202"/>
      <c r="C154" s="203"/>
      <c r="D154" s="198" t="s">
        <v>132</v>
      </c>
      <c r="E154" s="204" t="s">
        <v>19</v>
      </c>
      <c r="F154" s="205" t="s">
        <v>255</v>
      </c>
      <c r="G154" s="203"/>
      <c r="H154" s="206">
        <v>54</v>
      </c>
      <c r="I154" s="207"/>
      <c r="J154" s="203"/>
      <c r="K154" s="203"/>
      <c r="L154" s="208"/>
      <c r="M154" s="209"/>
      <c r="N154" s="210"/>
      <c r="O154" s="210"/>
      <c r="P154" s="210"/>
      <c r="Q154" s="210"/>
      <c r="R154" s="210"/>
      <c r="S154" s="210"/>
      <c r="T154" s="211"/>
      <c r="AT154" s="212" t="s">
        <v>132</v>
      </c>
      <c r="AU154" s="212" t="s">
        <v>85</v>
      </c>
      <c r="AV154" s="13" t="s">
        <v>85</v>
      </c>
      <c r="AW154" s="13" t="s">
        <v>34</v>
      </c>
      <c r="AX154" s="13" t="s">
        <v>82</v>
      </c>
      <c r="AY154" s="212" t="s">
        <v>120</v>
      </c>
    </row>
    <row r="155" spans="1:65" s="2" customFormat="1" ht="27.6" customHeight="1">
      <c r="A155" s="33"/>
      <c r="B155" s="34"/>
      <c r="C155" s="185" t="s">
        <v>256</v>
      </c>
      <c r="D155" s="185" t="s">
        <v>123</v>
      </c>
      <c r="E155" s="186" t="s">
        <v>257</v>
      </c>
      <c r="F155" s="187" t="s">
        <v>258</v>
      </c>
      <c r="G155" s="188" t="s">
        <v>245</v>
      </c>
      <c r="H155" s="189">
        <v>144</v>
      </c>
      <c r="I155" s="190"/>
      <c r="J155" s="191">
        <f>ROUND(I155*H155,2)</f>
        <v>0</v>
      </c>
      <c r="K155" s="187" t="s">
        <v>127</v>
      </c>
      <c r="L155" s="38"/>
      <c r="M155" s="192" t="s">
        <v>19</v>
      </c>
      <c r="N155" s="193" t="s">
        <v>45</v>
      </c>
      <c r="O155" s="63"/>
      <c r="P155" s="194">
        <f>O155*H155</f>
        <v>0</v>
      </c>
      <c r="Q155" s="194">
        <v>0</v>
      </c>
      <c r="R155" s="194">
        <f>Q155*H155</f>
        <v>0</v>
      </c>
      <c r="S155" s="194">
        <v>0</v>
      </c>
      <c r="T155" s="195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96" t="s">
        <v>198</v>
      </c>
      <c r="AT155" s="196" t="s">
        <v>123</v>
      </c>
      <c r="AU155" s="196" t="s">
        <v>85</v>
      </c>
      <c r="AY155" s="16" t="s">
        <v>120</v>
      </c>
      <c r="BE155" s="197">
        <f>IF(N155="základní",J155,0)</f>
        <v>0</v>
      </c>
      <c r="BF155" s="197">
        <f>IF(N155="snížená",J155,0)</f>
        <v>0</v>
      </c>
      <c r="BG155" s="197">
        <f>IF(N155="zákl. přenesená",J155,0)</f>
        <v>0</v>
      </c>
      <c r="BH155" s="197">
        <f>IF(N155="sníž. přenesená",J155,0)</f>
        <v>0</v>
      </c>
      <c r="BI155" s="197">
        <f>IF(N155="nulová",J155,0)</f>
        <v>0</v>
      </c>
      <c r="BJ155" s="16" t="s">
        <v>82</v>
      </c>
      <c r="BK155" s="197">
        <f>ROUND(I155*H155,2)</f>
        <v>0</v>
      </c>
      <c r="BL155" s="16" t="s">
        <v>198</v>
      </c>
      <c r="BM155" s="196" t="s">
        <v>259</v>
      </c>
    </row>
    <row r="156" spans="1:65" s="2" customFormat="1" ht="38.4">
      <c r="A156" s="33"/>
      <c r="B156" s="34"/>
      <c r="C156" s="35"/>
      <c r="D156" s="198" t="s">
        <v>130</v>
      </c>
      <c r="E156" s="35"/>
      <c r="F156" s="199" t="s">
        <v>260</v>
      </c>
      <c r="G156" s="35"/>
      <c r="H156" s="35"/>
      <c r="I156" s="103"/>
      <c r="J156" s="35"/>
      <c r="K156" s="35"/>
      <c r="L156" s="38"/>
      <c r="M156" s="200"/>
      <c r="N156" s="201"/>
      <c r="O156" s="63"/>
      <c r="P156" s="63"/>
      <c r="Q156" s="63"/>
      <c r="R156" s="63"/>
      <c r="S156" s="63"/>
      <c r="T156" s="64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T156" s="16" t="s">
        <v>130</v>
      </c>
      <c r="AU156" s="16" t="s">
        <v>85</v>
      </c>
    </row>
    <row r="157" spans="1:65" s="2" customFormat="1" ht="96">
      <c r="A157" s="33"/>
      <c r="B157" s="34"/>
      <c r="C157" s="35"/>
      <c r="D157" s="198" t="s">
        <v>159</v>
      </c>
      <c r="E157" s="35"/>
      <c r="F157" s="223" t="s">
        <v>248</v>
      </c>
      <c r="G157" s="35"/>
      <c r="H157" s="35"/>
      <c r="I157" s="103"/>
      <c r="J157" s="35"/>
      <c r="K157" s="35"/>
      <c r="L157" s="38"/>
      <c r="M157" s="200"/>
      <c r="N157" s="201"/>
      <c r="O157" s="63"/>
      <c r="P157" s="63"/>
      <c r="Q157" s="63"/>
      <c r="R157" s="63"/>
      <c r="S157" s="63"/>
      <c r="T157" s="64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T157" s="16" t="s">
        <v>159</v>
      </c>
      <c r="AU157" s="16" t="s">
        <v>85</v>
      </c>
    </row>
    <row r="158" spans="1:65" s="13" customFormat="1" ht="10.199999999999999">
      <c r="B158" s="202"/>
      <c r="C158" s="203"/>
      <c r="D158" s="198" t="s">
        <v>132</v>
      </c>
      <c r="E158" s="204" t="s">
        <v>19</v>
      </c>
      <c r="F158" s="205" t="s">
        <v>261</v>
      </c>
      <c r="G158" s="203"/>
      <c r="H158" s="206">
        <v>144</v>
      </c>
      <c r="I158" s="207"/>
      <c r="J158" s="203"/>
      <c r="K158" s="203"/>
      <c r="L158" s="208"/>
      <c r="M158" s="209"/>
      <c r="N158" s="210"/>
      <c r="O158" s="210"/>
      <c r="P158" s="210"/>
      <c r="Q158" s="210"/>
      <c r="R158" s="210"/>
      <c r="S158" s="210"/>
      <c r="T158" s="211"/>
      <c r="AT158" s="212" t="s">
        <v>132</v>
      </c>
      <c r="AU158" s="212" t="s">
        <v>85</v>
      </c>
      <c r="AV158" s="13" t="s">
        <v>85</v>
      </c>
      <c r="AW158" s="13" t="s">
        <v>34</v>
      </c>
      <c r="AX158" s="13" t="s">
        <v>82</v>
      </c>
      <c r="AY158" s="212" t="s">
        <v>120</v>
      </c>
    </row>
    <row r="159" spans="1:65" s="2" customFormat="1" ht="30" customHeight="1">
      <c r="A159" s="33"/>
      <c r="B159" s="34"/>
      <c r="C159" s="185" t="s">
        <v>262</v>
      </c>
      <c r="D159" s="185" t="s">
        <v>123</v>
      </c>
      <c r="E159" s="186" t="s">
        <v>263</v>
      </c>
      <c r="F159" s="187" t="s">
        <v>264</v>
      </c>
      <c r="G159" s="188" t="s">
        <v>245</v>
      </c>
      <c r="H159" s="189">
        <v>90</v>
      </c>
      <c r="I159" s="190"/>
      <c r="J159" s="191">
        <f>ROUND(I159*H159,2)</f>
        <v>0</v>
      </c>
      <c r="K159" s="187" t="s">
        <v>127</v>
      </c>
      <c r="L159" s="38"/>
      <c r="M159" s="192" t="s">
        <v>19</v>
      </c>
      <c r="N159" s="193" t="s">
        <v>45</v>
      </c>
      <c r="O159" s="63"/>
      <c r="P159" s="194">
        <f>O159*H159</f>
        <v>0</v>
      </c>
      <c r="Q159" s="194">
        <v>0</v>
      </c>
      <c r="R159" s="194">
        <f>Q159*H159</f>
        <v>0</v>
      </c>
      <c r="S159" s="194">
        <v>0</v>
      </c>
      <c r="T159" s="195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96" t="s">
        <v>198</v>
      </c>
      <c r="AT159" s="196" t="s">
        <v>123</v>
      </c>
      <c r="AU159" s="196" t="s">
        <v>85</v>
      </c>
      <c r="AY159" s="16" t="s">
        <v>120</v>
      </c>
      <c r="BE159" s="197">
        <f>IF(N159="základní",J159,0)</f>
        <v>0</v>
      </c>
      <c r="BF159" s="197">
        <f>IF(N159="snížená",J159,0)</f>
        <v>0</v>
      </c>
      <c r="BG159" s="197">
        <f>IF(N159="zákl. přenesená",J159,0)</f>
        <v>0</v>
      </c>
      <c r="BH159" s="197">
        <f>IF(N159="sníž. přenesená",J159,0)</f>
        <v>0</v>
      </c>
      <c r="BI159" s="197">
        <f>IF(N159="nulová",J159,0)</f>
        <v>0</v>
      </c>
      <c r="BJ159" s="16" t="s">
        <v>82</v>
      </c>
      <c r="BK159" s="197">
        <f>ROUND(I159*H159,2)</f>
        <v>0</v>
      </c>
      <c r="BL159" s="16" t="s">
        <v>198</v>
      </c>
      <c r="BM159" s="196" t="s">
        <v>265</v>
      </c>
    </row>
    <row r="160" spans="1:65" s="2" customFormat="1" ht="28.8">
      <c r="A160" s="33"/>
      <c r="B160" s="34"/>
      <c r="C160" s="35"/>
      <c r="D160" s="198" t="s">
        <v>130</v>
      </c>
      <c r="E160" s="35"/>
      <c r="F160" s="199" t="s">
        <v>266</v>
      </c>
      <c r="G160" s="35"/>
      <c r="H160" s="35"/>
      <c r="I160" s="103"/>
      <c r="J160" s="35"/>
      <c r="K160" s="35"/>
      <c r="L160" s="38"/>
      <c r="M160" s="200"/>
      <c r="N160" s="201"/>
      <c r="O160" s="63"/>
      <c r="P160" s="63"/>
      <c r="Q160" s="63"/>
      <c r="R160" s="63"/>
      <c r="S160" s="63"/>
      <c r="T160" s="64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T160" s="16" t="s">
        <v>130</v>
      </c>
      <c r="AU160" s="16" t="s">
        <v>85</v>
      </c>
    </row>
    <row r="161" spans="1:65" s="2" customFormat="1" ht="96">
      <c r="A161" s="33"/>
      <c r="B161" s="34"/>
      <c r="C161" s="35"/>
      <c r="D161" s="198" t="s">
        <v>159</v>
      </c>
      <c r="E161" s="35"/>
      <c r="F161" s="223" t="s">
        <v>248</v>
      </c>
      <c r="G161" s="35"/>
      <c r="H161" s="35"/>
      <c r="I161" s="103"/>
      <c r="J161" s="35"/>
      <c r="K161" s="35"/>
      <c r="L161" s="38"/>
      <c r="M161" s="200"/>
      <c r="N161" s="201"/>
      <c r="O161" s="63"/>
      <c r="P161" s="63"/>
      <c r="Q161" s="63"/>
      <c r="R161" s="63"/>
      <c r="S161" s="63"/>
      <c r="T161" s="64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T161" s="16" t="s">
        <v>159</v>
      </c>
      <c r="AU161" s="16" t="s">
        <v>85</v>
      </c>
    </row>
    <row r="162" spans="1:65" s="13" customFormat="1" ht="10.199999999999999">
      <c r="B162" s="202"/>
      <c r="C162" s="203"/>
      <c r="D162" s="198" t="s">
        <v>132</v>
      </c>
      <c r="E162" s="204" t="s">
        <v>19</v>
      </c>
      <c r="F162" s="205" t="s">
        <v>133</v>
      </c>
      <c r="G162" s="203"/>
      <c r="H162" s="206">
        <v>90</v>
      </c>
      <c r="I162" s="207"/>
      <c r="J162" s="203"/>
      <c r="K162" s="203"/>
      <c r="L162" s="208"/>
      <c r="M162" s="209"/>
      <c r="N162" s="210"/>
      <c r="O162" s="210"/>
      <c r="P162" s="210"/>
      <c r="Q162" s="210"/>
      <c r="R162" s="210"/>
      <c r="S162" s="210"/>
      <c r="T162" s="211"/>
      <c r="AT162" s="212" t="s">
        <v>132</v>
      </c>
      <c r="AU162" s="212" t="s">
        <v>85</v>
      </c>
      <c r="AV162" s="13" t="s">
        <v>85</v>
      </c>
      <c r="AW162" s="13" t="s">
        <v>34</v>
      </c>
      <c r="AX162" s="13" t="s">
        <v>82</v>
      </c>
      <c r="AY162" s="212" t="s">
        <v>120</v>
      </c>
    </row>
    <row r="163" spans="1:65" s="2" customFormat="1" ht="27.6" customHeight="1">
      <c r="A163" s="33"/>
      <c r="B163" s="34"/>
      <c r="C163" s="185" t="s">
        <v>267</v>
      </c>
      <c r="D163" s="185" t="s">
        <v>123</v>
      </c>
      <c r="E163" s="186" t="s">
        <v>268</v>
      </c>
      <c r="F163" s="187" t="s">
        <v>269</v>
      </c>
      <c r="G163" s="188" t="s">
        <v>126</v>
      </c>
      <c r="H163" s="189">
        <v>28</v>
      </c>
      <c r="I163" s="190"/>
      <c r="J163" s="191">
        <f>ROUND(I163*H163,2)</f>
        <v>0</v>
      </c>
      <c r="K163" s="187" t="s">
        <v>127</v>
      </c>
      <c r="L163" s="38"/>
      <c r="M163" s="192" t="s">
        <v>19</v>
      </c>
      <c r="N163" s="193" t="s">
        <v>45</v>
      </c>
      <c r="O163" s="63"/>
      <c r="P163" s="194">
        <f>O163*H163</f>
        <v>0</v>
      </c>
      <c r="Q163" s="194">
        <v>0</v>
      </c>
      <c r="R163" s="194">
        <f>Q163*H163</f>
        <v>0</v>
      </c>
      <c r="S163" s="194">
        <v>0</v>
      </c>
      <c r="T163" s="195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96" t="s">
        <v>198</v>
      </c>
      <c r="AT163" s="196" t="s">
        <v>123</v>
      </c>
      <c r="AU163" s="196" t="s">
        <v>85</v>
      </c>
      <c r="AY163" s="16" t="s">
        <v>120</v>
      </c>
      <c r="BE163" s="197">
        <f>IF(N163="základní",J163,0)</f>
        <v>0</v>
      </c>
      <c r="BF163" s="197">
        <f>IF(N163="snížená",J163,0)</f>
        <v>0</v>
      </c>
      <c r="BG163" s="197">
        <f>IF(N163="zákl. přenesená",J163,0)</f>
        <v>0</v>
      </c>
      <c r="BH163" s="197">
        <f>IF(N163="sníž. přenesená",J163,0)</f>
        <v>0</v>
      </c>
      <c r="BI163" s="197">
        <f>IF(N163="nulová",J163,0)</f>
        <v>0</v>
      </c>
      <c r="BJ163" s="16" t="s">
        <v>82</v>
      </c>
      <c r="BK163" s="197">
        <f>ROUND(I163*H163,2)</f>
        <v>0</v>
      </c>
      <c r="BL163" s="16" t="s">
        <v>198</v>
      </c>
      <c r="BM163" s="196" t="s">
        <v>270</v>
      </c>
    </row>
    <row r="164" spans="1:65" s="2" customFormat="1" ht="19.2">
      <c r="A164" s="33"/>
      <c r="B164" s="34"/>
      <c r="C164" s="35"/>
      <c r="D164" s="198" t="s">
        <v>130</v>
      </c>
      <c r="E164" s="35"/>
      <c r="F164" s="199" t="s">
        <v>271</v>
      </c>
      <c r="G164" s="35"/>
      <c r="H164" s="35"/>
      <c r="I164" s="103"/>
      <c r="J164" s="35"/>
      <c r="K164" s="35"/>
      <c r="L164" s="38"/>
      <c r="M164" s="200"/>
      <c r="N164" s="201"/>
      <c r="O164" s="63"/>
      <c r="P164" s="63"/>
      <c r="Q164" s="63"/>
      <c r="R164" s="63"/>
      <c r="S164" s="63"/>
      <c r="T164" s="64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T164" s="16" t="s">
        <v>130</v>
      </c>
      <c r="AU164" s="16" t="s">
        <v>85</v>
      </c>
    </row>
    <row r="165" spans="1:65" s="2" customFormat="1" ht="96">
      <c r="A165" s="33"/>
      <c r="B165" s="34"/>
      <c r="C165" s="35"/>
      <c r="D165" s="198" t="s">
        <v>159</v>
      </c>
      <c r="E165" s="35"/>
      <c r="F165" s="223" t="s">
        <v>248</v>
      </c>
      <c r="G165" s="35"/>
      <c r="H165" s="35"/>
      <c r="I165" s="103"/>
      <c r="J165" s="35"/>
      <c r="K165" s="35"/>
      <c r="L165" s="38"/>
      <c r="M165" s="200"/>
      <c r="N165" s="201"/>
      <c r="O165" s="63"/>
      <c r="P165" s="63"/>
      <c r="Q165" s="63"/>
      <c r="R165" s="63"/>
      <c r="S165" s="63"/>
      <c r="T165" s="64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T165" s="16" t="s">
        <v>159</v>
      </c>
      <c r="AU165" s="16" t="s">
        <v>85</v>
      </c>
    </row>
    <row r="166" spans="1:65" s="13" customFormat="1" ht="10.199999999999999">
      <c r="B166" s="202"/>
      <c r="C166" s="203"/>
      <c r="D166" s="198" t="s">
        <v>132</v>
      </c>
      <c r="E166" s="204" t="s">
        <v>19</v>
      </c>
      <c r="F166" s="205" t="s">
        <v>272</v>
      </c>
      <c r="G166" s="203"/>
      <c r="H166" s="206">
        <v>28</v>
      </c>
      <c r="I166" s="207"/>
      <c r="J166" s="203"/>
      <c r="K166" s="203"/>
      <c r="L166" s="208"/>
      <c r="M166" s="209"/>
      <c r="N166" s="210"/>
      <c r="O166" s="210"/>
      <c r="P166" s="210"/>
      <c r="Q166" s="210"/>
      <c r="R166" s="210"/>
      <c r="S166" s="210"/>
      <c r="T166" s="211"/>
      <c r="AT166" s="212" t="s">
        <v>132</v>
      </c>
      <c r="AU166" s="212" t="s">
        <v>85</v>
      </c>
      <c r="AV166" s="13" t="s">
        <v>85</v>
      </c>
      <c r="AW166" s="13" t="s">
        <v>34</v>
      </c>
      <c r="AX166" s="13" t="s">
        <v>82</v>
      </c>
      <c r="AY166" s="212" t="s">
        <v>120</v>
      </c>
    </row>
    <row r="167" spans="1:65" s="2" customFormat="1" ht="33.6" customHeight="1">
      <c r="A167" s="33"/>
      <c r="B167" s="34"/>
      <c r="C167" s="185" t="s">
        <v>273</v>
      </c>
      <c r="D167" s="185" t="s">
        <v>123</v>
      </c>
      <c r="E167" s="186" t="s">
        <v>274</v>
      </c>
      <c r="F167" s="187" t="s">
        <v>275</v>
      </c>
      <c r="G167" s="188" t="s">
        <v>156</v>
      </c>
      <c r="H167" s="189">
        <v>45</v>
      </c>
      <c r="I167" s="190"/>
      <c r="J167" s="191">
        <f>ROUND(I167*H167,2)</f>
        <v>0</v>
      </c>
      <c r="K167" s="187" t="s">
        <v>127</v>
      </c>
      <c r="L167" s="38"/>
      <c r="M167" s="192" t="s">
        <v>19</v>
      </c>
      <c r="N167" s="193" t="s">
        <v>45</v>
      </c>
      <c r="O167" s="63"/>
      <c r="P167" s="194">
        <f>O167*H167</f>
        <v>0</v>
      </c>
      <c r="Q167" s="194">
        <v>0</v>
      </c>
      <c r="R167" s="194">
        <f>Q167*H167</f>
        <v>0</v>
      </c>
      <c r="S167" s="194">
        <v>0</v>
      </c>
      <c r="T167" s="195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96" t="s">
        <v>198</v>
      </c>
      <c r="AT167" s="196" t="s">
        <v>123</v>
      </c>
      <c r="AU167" s="196" t="s">
        <v>85</v>
      </c>
      <c r="AY167" s="16" t="s">
        <v>120</v>
      </c>
      <c r="BE167" s="197">
        <f>IF(N167="základní",J167,0)</f>
        <v>0</v>
      </c>
      <c r="BF167" s="197">
        <f>IF(N167="snížená",J167,0)</f>
        <v>0</v>
      </c>
      <c r="BG167" s="197">
        <f>IF(N167="zákl. přenesená",J167,0)</f>
        <v>0</v>
      </c>
      <c r="BH167" s="197">
        <f>IF(N167="sníž. přenesená",J167,0)</f>
        <v>0</v>
      </c>
      <c r="BI167" s="197">
        <f>IF(N167="nulová",J167,0)</f>
        <v>0</v>
      </c>
      <c r="BJ167" s="16" t="s">
        <v>82</v>
      </c>
      <c r="BK167" s="197">
        <f>ROUND(I167*H167,2)</f>
        <v>0</v>
      </c>
      <c r="BL167" s="16" t="s">
        <v>198</v>
      </c>
      <c r="BM167" s="196" t="s">
        <v>276</v>
      </c>
    </row>
    <row r="168" spans="1:65" s="2" customFormat="1" ht="48">
      <c r="A168" s="33"/>
      <c r="B168" s="34"/>
      <c r="C168" s="35"/>
      <c r="D168" s="198" t="s">
        <v>130</v>
      </c>
      <c r="E168" s="35"/>
      <c r="F168" s="199" t="s">
        <v>277</v>
      </c>
      <c r="G168" s="35"/>
      <c r="H168" s="35"/>
      <c r="I168" s="103"/>
      <c r="J168" s="35"/>
      <c r="K168" s="35"/>
      <c r="L168" s="38"/>
      <c r="M168" s="200"/>
      <c r="N168" s="201"/>
      <c r="O168" s="63"/>
      <c r="P168" s="63"/>
      <c r="Q168" s="63"/>
      <c r="R168" s="63"/>
      <c r="S168" s="63"/>
      <c r="T168" s="64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T168" s="16" t="s">
        <v>130</v>
      </c>
      <c r="AU168" s="16" t="s">
        <v>85</v>
      </c>
    </row>
    <row r="169" spans="1:65" s="2" customFormat="1" ht="38.4">
      <c r="A169" s="33"/>
      <c r="B169" s="34"/>
      <c r="C169" s="35"/>
      <c r="D169" s="198" t="s">
        <v>159</v>
      </c>
      <c r="E169" s="35"/>
      <c r="F169" s="223" t="s">
        <v>278</v>
      </c>
      <c r="G169" s="35"/>
      <c r="H169" s="35"/>
      <c r="I169" s="103"/>
      <c r="J169" s="35"/>
      <c r="K169" s="35"/>
      <c r="L169" s="38"/>
      <c r="M169" s="200"/>
      <c r="N169" s="201"/>
      <c r="O169" s="63"/>
      <c r="P169" s="63"/>
      <c r="Q169" s="63"/>
      <c r="R169" s="63"/>
      <c r="S169" s="63"/>
      <c r="T169" s="64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T169" s="16" t="s">
        <v>159</v>
      </c>
      <c r="AU169" s="16" t="s">
        <v>85</v>
      </c>
    </row>
    <row r="170" spans="1:65" s="2" customFormat="1" ht="33" customHeight="1">
      <c r="A170" s="33"/>
      <c r="B170" s="34"/>
      <c r="C170" s="185" t="s">
        <v>279</v>
      </c>
      <c r="D170" s="185" t="s">
        <v>123</v>
      </c>
      <c r="E170" s="186" t="s">
        <v>280</v>
      </c>
      <c r="F170" s="187" t="s">
        <v>281</v>
      </c>
      <c r="G170" s="188" t="s">
        <v>282</v>
      </c>
      <c r="H170" s="189">
        <v>9.7200000000000006</v>
      </c>
      <c r="I170" s="190"/>
      <c r="J170" s="191">
        <f>ROUND(I170*H170,2)</f>
        <v>0</v>
      </c>
      <c r="K170" s="187" t="s">
        <v>127</v>
      </c>
      <c r="L170" s="38"/>
      <c r="M170" s="192" t="s">
        <v>19</v>
      </c>
      <c r="N170" s="193" t="s">
        <v>45</v>
      </c>
      <c r="O170" s="63"/>
      <c r="P170" s="194">
        <f>O170*H170</f>
        <v>0</v>
      </c>
      <c r="Q170" s="194">
        <v>2.2563399999999998</v>
      </c>
      <c r="R170" s="194">
        <f>Q170*H170</f>
        <v>21.931624799999998</v>
      </c>
      <c r="S170" s="194">
        <v>0</v>
      </c>
      <c r="T170" s="195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96" t="s">
        <v>198</v>
      </c>
      <c r="AT170" s="196" t="s">
        <v>123</v>
      </c>
      <c r="AU170" s="196" t="s">
        <v>85</v>
      </c>
      <c r="AY170" s="16" t="s">
        <v>120</v>
      </c>
      <c r="BE170" s="197">
        <f>IF(N170="základní",J170,0)</f>
        <v>0</v>
      </c>
      <c r="BF170" s="197">
        <f>IF(N170="snížená",J170,0)</f>
        <v>0</v>
      </c>
      <c r="BG170" s="197">
        <f>IF(N170="zákl. přenesená",J170,0)</f>
        <v>0</v>
      </c>
      <c r="BH170" s="197">
        <f>IF(N170="sníž. přenesená",J170,0)</f>
        <v>0</v>
      </c>
      <c r="BI170" s="197">
        <f>IF(N170="nulová",J170,0)</f>
        <v>0</v>
      </c>
      <c r="BJ170" s="16" t="s">
        <v>82</v>
      </c>
      <c r="BK170" s="197">
        <f>ROUND(I170*H170,2)</f>
        <v>0</v>
      </c>
      <c r="BL170" s="16" t="s">
        <v>198</v>
      </c>
      <c r="BM170" s="196" t="s">
        <v>283</v>
      </c>
    </row>
    <row r="171" spans="1:65" s="2" customFormat="1" ht="19.2">
      <c r="A171" s="33"/>
      <c r="B171" s="34"/>
      <c r="C171" s="35"/>
      <c r="D171" s="198" t="s">
        <v>130</v>
      </c>
      <c r="E171" s="35"/>
      <c r="F171" s="199" t="s">
        <v>284</v>
      </c>
      <c r="G171" s="35"/>
      <c r="H171" s="35"/>
      <c r="I171" s="103"/>
      <c r="J171" s="35"/>
      <c r="K171" s="35"/>
      <c r="L171" s="38"/>
      <c r="M171" s="200"/>
      <c r="N171" s="201"/>
      <c r="O171" s="63"/>
      <c r="P171" s="63"/>
      <c r="Q171" s="63"/>
      <c r="R171" s="63"/>
      <c r="S171" s="63"/>
      <c r="T171" s="64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T171" s="16" t="s">
        <v>130</v>
      </c>
      <c r="AU171" s="16" t="s">
        <v>85</v>
      </c>
    </row>
    <row r="172" spans="1:65" s="13" customFormat="1" ht="10.199999999999999">
      <c r="B172" s="202"/>
      <c r="C172" s="203"/>
      <c r="D172" s="198" t="s">
        <v>132</v>
      </c>
      <c r="E172" s="204" t="s">
        <v>19</v>
      </c>
      <c r="F172" s="205" t="s">
        <v>285</v>
      </c>
      <c r="G172" s="203"/>
      <c r="H172" s="206">
        <v>9.7200000000000006</v>
      </c>
      <c r="I172" s="207"/>
      <c r="J172" s="203"/>
      <c r="K172" s="203"/>
      <c r="L172" s="208"/>
      <c r="M172" s="209"/>
      <c r="N172" s="210"/>
      <c r="O172" s="210"/>
      <c r="P172" s="210"/>
      <c r="Q172" s="210"/>
      <c r="R172" s="210"/>
      <c r="S172" s="210"/>
      <c r="T172" s="211"/>
      <c r="AT172" s="212" t="s">
        <v>132</v>
      </c>
      <c r="AU172" s="212" t="s">
        <v>85</v>
      </c>
      <c r="AV172" s="13" t="s">
        <v>85</v>
      </c>
      <c r="AW172" s="13" t="s">
        <v>34</v>
      </c>
      <c r="AX172" s="13" t="s">
        <v>82</v>
      </c>
      <c r="AY172" s="212" t="s">
        <v>120</v>
      </c>
    </row>
    <row r="173" spans="1:65" s="2" customFormat="1" ht="16.5" customHeight="1">
      <c r="A173" s="33"/>
      <c r="B173" s="34"/>
      <c r="C173" s="213" t="s">
        <v>286</v>
      </c>
      <c r="D173" s="213" t="s">
        <v>134</v>
      </c>
      <c r="E173" s="214" t="s">
        <v>287</v>
      </c>
      <c r="F173" s="215" t="s">
        <v>288</v>
      </c>
      <c r="G173" s="216" t="s">
        <v>282</v>
      </c>
      <c r="H173" s="217">
        <v>9.7200000000000006</v>
      </c>
      <c r="I173" s="218"/>
      <c r="J173" s="219">
        <f>ROUND(I173*H173,2)</f>
        <v>0</v>
      </c>
      <c r="K173" s="215" t="s">
        <v>127</v>
      </c>
      <c r="L173" s="220"/>
      <c r="M173" s="221" t="s">
        <v>19</v>
      </c>
      <c r="N173" s="222" t="s">
        <v>45</v>
      </c>
      <c r="O173" s="63"/>
      <c r="P173" s="194">
        <f>O173*H173</f>
        <v>0</v>
      </c>
      <c r="Q173" s="194">
        <v>2.234</v>
      </c>
      <c r="R173" s="194">
        <f>Q173*H173</f>
        <v>21.714480000000002</v>
      </c>
      <c r="S173" s="194">
        <v>0</v>
      </c>
      <c r="T173" s="195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96" t="s">
        <v>205</v>
      </c>
      <c r="AT173" s="196" t="s">
        <v>134</v>
      </c>
      <c r="AU173" s="196" t="s">
        <v>85</v>
      </c>
      <c r="AY173" s="16" t="s">
        <v>120</v>
      </c>
      <c r="BE173" s="197">
        <f>IF(N173="základní",J173,0)</f>
        <v>0</v>
      </c>
      <c r="BF173" s="197">
        <f>IF(N173="snížená",J173,0)</f>
        <v>0</v>
      </c>
      <c r="BG173" s="197">
        <f>IF(N173="zákl. přenesená",J173,0)</f>
        <v>0</v>
      </c>
      <c r="BH173" s="197">
        <f>IF(N173="sníž. přenesená",J173,0)</f>
        <v>0</v>
      </c>
      <c r="BI173" s="197">
        <f>IF(N173="nulová",J173,0)</f>
        <v>0</v>
      </c>
      <c r="BJ173" s="16" t="s">
        <v>82</v>
      </c>
      <c r="BK173" s="197">
        <f>ROUND(I173*H173,2)</f>
        <v>0</v>
      </c>
      <c r="BL173" s="16" t="s">
        <v>205</v>
      </c>
      <c r="BM173" s="196" t="s">
        <v>289</v>
      </c>
    </row>
    <row r="174" spans="1:65" s="2" customFormat="1" ht="10.199999999999999">
      <c r="A174" s="33"/>
      <c r="B174" s="34"/>
      <c r="C174" s="35"/>
      <c r="D174" s="198" t="s">
        <v>130</v>
      </c>
      <c r="E174" s="35"/>
      <c r="F174" s="199" t="s">
        <v>288</v>
      </c>
      <c r="G174" s="35"/>
      <c r="H174" s="35"/>
      <c r="I174" s="103"/>
      <c r="J174" s="35"/>
      <c r="K174" s="35"/>
      <c r="L174" s="38"/>
      <c r="M174" s="200"/>
      <c r="N174" s="201"/>
      <c r="O174" s="63"/>
      <c r="P174" s="63"/>
      <c r="Q174" s="63"/>
      <c r="R174" s="63"/>
      <c r="S174" s="63"/>
      <c r="T174" s="64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T174" s="16" t="s">
        <v>130</v>
      </c>
      <c r="AU174" s="16" t="s">
        <v>85</v>
      </c>
    </row>
    <row r="175" spans="1:65" s="2" customFormat="1" ht="31.2" customHeight="1">
      <c r="A175" s="33"/>
      <c r="B175" s="34"/>
      <c r="C175" s="213" t="s">
        <v>290</v>
      </c>
      <c r="D175" s="213" t="s">
        <v>134</v>
      </c>
      <c r="E175" s="214" t="s">
        <v>291</v>
      </c>
      <c r="F175" s="215" t="s">
        <v>292</v>
      </c>
      <c r="G175" s="216" t="s">
        <v>293</v>
      </c>
      <c r="H175" s="217">
        <v>0.22500000000000001</v>
      </c>
      <c r="I175" s="218"/>
      <c r="J175" s="219">
        <f>ROUND(I175*H175,2)</f>
        <v>0</v>
      </c>
      <c r="K175" s="215" t="s">
        <v>127</v>
      </c>
      <c r="L175" s="220"/>
      <c r="M175" s="221" t="s">
        <v>19</v>
      </c>
      <c r="N175" s="222" t="s">
        <v>45</v>
      </c>
      <c r="O175" s="63"/>
      <c r="P175" s="194">
        <f>O175*H175</f>
        <v>0</v>
      </c>
      <c r="Q175" s="194">
        <v>1</v>
      </c>
      <c r="R175" s="194">
        <f>Q175*H175</f>
        <v>0.22500000000000001</v>
      </c>
      <c r="S175" s="194">
        <v>0</v>
      </c>
      <c r="T175" s="195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96" t="s">
        <v>205</v>
      </c>
      <c r="AT175" s="196" t="s">
        <v>134</v>
      </c>
      <c r="AU175" s="196" t="s">
        <v>85</v>
      </c>
      <c r="AY175" s="16" t="s">
        <v>120</v>
      </c>
      <c r="BE175" s="197">
        <f>IF(N175="základní",J175,0)</f>
        <v>0</v>
      </c>
      <c r="BF175" s="197">
        <f>IF(N175="snížená",J175,0)</f>
        <v>0</v>
      </c>
      <c r="BG175" s="197">
        <f>IF(N175="zákl. přenesená",J175,0)</f>
        <v>0</v>
      </c>
      <c r="BH175" s="197">
        <f>IF(N175="sníž. přenesená",J175,0)</f>
        <v>0</v>
      </c>
      <c r="BI175" s="197">
        <f>IF(N175="nulová",J175,0)</f>
        <v>0</v>
      </c>
      <c r="BJ175" s="16" t="s">
        <v>82</v>
      </c>
      <c r="BK175" s="197">
        <f>ROUND(I175*H175,2)</f>
        <v>0</v>
      </c>
      <c r="BL175" s="16" t="s">
        <v>205</v>
      </c>
      <c r="BM175" s="196" t="s">
        <v>294</v>
      </c>
    </row>
    <row r="176" spans="1:65" s="2" customFormat="1" ht="19.2">
      <c r="A176" s="33"/>
      <c r="B176" s="34"/>
      <c r="C176" s="35"/>
      <c r="D176" s="198" t="s">
        <v>130</v>
      </c>
      <c r="E176" s="35"/>
      <c r="F176" s="199" t="s">
        <v>292</v>
      </c>
      <c r="G176" s="35"/>
      <c r="H176" s="35"/>
      <c r="I176" s="103"/>
      <c r="J176" s="35"/>
      <c r="K176" s="35"/>
      <c r="L176" s="38"/>
      <c r="M176" s="200"/>
      <c r="N176" s="201"/>
      <c r="O176" s="63"/>
      <c r="P176" s="63"/>
      <c r="Q176" s="63"/>
      <c r="R176" s="63"/>
      <c r="S176" s="63"/>
      <c r="T176" s="64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T176" s="16" t="s">
        <v>130</v>
      </c>
      <c r="AU176" s="16" t="s">
        <v>85</v>
      </c>
    </row>
    <row r="177" spans="1:65" s="13" customFormat="1" ht="10.199999999999999">
      <c r="B177" s="202"/>
      <c r="C177" s="203"/>
      <c r="D177" s="198" t="s">
        <v>132</v>
      </c>
      <c r="E177" s="204" t="s">
        <v>19</v>
      </c>
      <c r="F177" s="205" t="s">
        <v>295</v>
      </c>
      <c r="G177" s="203"/>
      <c r="H177" s="206">
        <v>0.22500000000000001</v>
      </c>
      <c r="I177" s="207"/>
      <c r="J177" s="203"/>
      <c r="K177" s="203"/>
      <c r="L177" s="208"/>
      <c r="M177" s="209"/>
      <c r="N177" s="210"/>
      <c r="O177" s="210"/>
      <c r="P177" s="210"/>
      <c r="Q177" s="210"/>
      <c r="R177" s="210"/>
      <c r="S177" s="210"/>
      <c r="T177" s="211"/>
      <c r="AT177" s="212" t="s">
        <v>132</v>
      </c>
      <c r="AU177" s="212" t="s">
        <v>85</v>
      </c>
      <c r="AV177" s="13" t="s">
        <v>85</v>
      </c>
      <c r="AW177" s="13" t="s">
        <v>34</v>
      </c>
      <c r="AX177" s="13" t="s">
        <v>82</v>
      </c>
      <c r="AY177" s="212" t="s">
        <v>120</v>
      </c>
    </row>
    <row r="178" spans="1:65" s="2" customFormat="1" ht="16.5" customHeight="1">
      <c r="A178" s="33"/>
      <c r="B178" s="34"/>
      <c r="C178" s="185" t="s">
        <v>296</v>
      </c>
      <c r="D178" s="185" t="s">
        <v>123</v>
      </c>
      <c r="E178" s="186" t="s">
        <v>297</v>
      </c>
      <c r="F178" s="187" t="s">
        <v>298</v>
      </c>
      <c r="G178" s="188" t="s">
        <v>293</v>
      </c>
      <c r="H178" s="189">
        <v>20.411999999999999</v>
      </c>
      <c r="I178" s="190"/>
      <c r="J178" s="191">
        <f>ROUND(I178*H178,2)</f>
        <v>0</v>
      </c>
      <c r="K178" s="187" t="s">
        <v>127</v>
      </c>
      <c r="L178" s="38"/>
      <c r="M178" s="192" t="s">
        <v>19</v>
      </c>
      <c r="N178" s="193" t="s">
        <v>45</v>
      </c>
      <c r="O178" s="63"/>
      <c r="P178" s="194">
        <f>O178*H178</f>
        <v>0</v>
      </c>
      <c r="Q178" s="194">
        <v>0</v>
      </c>
      <c r="R178" s="194">
        <f>Q178*H178</f>
        <v>0</v>
      </c>
      <c r="S178" s="194">
        <v>0</v>
      </c>
      <c r="T178" s="195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96" t="s">
        <v>198</v>
      </c>
      <c r="AT178" s="196" t="s">
        <v>123</v>
      </c>
      <c r="AU178" s="196" t="s">
        <v>85</v>
      </c>
      <c r="AY178" s="16" t="s">
        <v>120</v>
      </c>
      <c r="BE178" s="197">
        <f>IF(N178="základní",J178,0)</f>
        <v>0</v>
      </c>
      <c r="BF178" s="197">
        <f>IF(N178="snížená",J178,0)</f>
        <v>0</v>
      </c>
      <c r="BG178" s="197">
        <f>IF(N178="zákl. přenesená",J178,0)</f>
        <v>0</v>
      </c>
      <c r="BH178" s="197">
        <f>IF(N178="sníž. přenesená",J178,0)</f>
        <v>0</v>
      </c>
      <c r="BI178" s="197">
        <f>IF(N178="nulová",J178,0)</f>
        <v>0</v>
      </c>
      <c r="BJ178" s="16" t="s">
        <v>82</v>
      </c>
      <c r="BK178" s="197">
        <f>ROUND(I178*H178,2)</f>
        <v>0</v>
      </c>
      <c r="BL178" s="16" t="s">
        <v>198</v>
      </c>
      <c r="BM178" s="196" t="s">
        <v>299</v>
      </c>
    </row>
    <row r="179" spans="1:65" s="2" customFormat="1" ht="19.2">
      <c r="A179" s="33"/>
      <c r="B179" s="34"/>
      <c r="C179" s="35"/>
      <c r="D179" s="198" t="s">
        <v>130</v>
      </c>
      <c r="E179" s="35"/>
      <c r="F179" s="199" t="s">
        <v>300</v>
      </c>
      <c r="G179" s="35"/>
      <c r="H179" s="35"/>
      <c r="I179" s="103"/>
      <c r="J179" s="35"/>
      <c r="K179" s="35"/>
      <c r="L179" s="38"/>
      <c r="M179" s="200"/>
      <c r="N179" s="201"/>
      <c r="O179" s="63"/>
      <c r="P179" s="63"/>
      <c r="Q179" s="63"/>
      <c r="R179" s="63"/>
      <c r="S179" s="63"/>
      <c r="T179" s="64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T179" s="16" t="s">
        <v>130</v>
      </c>
      <c r="AU179" s="16" t="s">
        <v>85</v>
      </c>
    </row>
    <row r="180" spans="1:65" s="2" customFormat="1" ht="57.6">
      <c r="A180" s="33"/>
      <c r="B180" s="34"/>
      <c r="C180" s="35"/>
      <c r="D180" s="198" t="s">
        <v>159</v>
      </c>
      <c r="E180" s="35"/>
      <c r="F180" s="223" t="s">
        <v>301</v>
      </c>
      <c r="G180" s="35"/>
      <c r="H180" s="35"/>
      <c r="I180" s="103"/>
      <c r="J180" s="35"/>
      <c r="K180" s="35"/>
      <c r="L180" s="38"/>
      <c r="M180" s="200"/>
      <c r="N180" s="201"/>
      <c r="O180" s="63"/>
      <c r="P180" s="63"/>
      <c r="Q180" s="63"/>
      <c r="R180" s="63"/>
      <c r="S180" s="63"/>
      <c r="T180" s="64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T180" s="16" t="s">
        <v>159</v>
      </c>
      <c r="AU180" s="16" t="s">
        <v>85</v>
      </c>
    </row>
    <row r="181" spans="1:65" s="13" customFormat="1" ht="10.199999999999999">
      <c r="B181" s="202"/>
      <c r="C181" s="203"/>
      <c r="D181" s="198" t="s">
        <v>132</v>
      </c>
      <c r="E181" s="204" t="s">
        <v>19</v>
      </c>
      <c r="F181" s="205" t="s">
        <v>302</v>
      </c>
      <c r="G181" s="203"/>
      <c r="H181" s="206">
        <v>20.411999999999999</v>
      </c>
      <c r="I181" s="207"/>
      <c r="J181" s="203"/>
      <c r="K181" s="203"/>
      <c r="L181" s="208"/>
      <c r="M181" s="209"/>
      <c r="N181" s="210"/>
      <c r="O181" s="210"/>
      <c r="P181" s="210"/>
      <c r="Q181" s="210"/>
      <c r="R181" s="210"/>
      <c r="S181" s="210"/>
      <c r="T181" s="211"/>
      <c r="AT181" s="212" t="s">
        <v>132</v>
      </c>
      <c r="AU181" s="212" t="s">
        <v>85</v>
      </c>
      <c r="AV181" s="13" t="s">
        <v>85</v>
      </c>
      <c r="AW181" s="13" t="s">
        <v>34</v>
      </c>
      <c r="AX181" s="13" t="s">
        <v>82</v>
      </c>
      <c r="AY181" s="212" t="s">
        <v>120</v>
      </c>
    </row>
    <row r="182" spans="1:65" s="2" customFormat="1" ht="33" customHeight="1">
      <c r="A182" s="33"/>
      <c r="B182" s="34"/>
      <c r="C182" s="185" t="s">
        <v>138</v>
      </c>
      <c r="D182" s="185" t="s">
        <v>123</v>
      </c>
      <c r="E182" s="186" t="s">
        <v>303</v>
      </c>
      <c r="F182" s="187" t="s">
        <v>304</v>
      </c>
      <c r="G182" s="188" t="s">
        <v>293</v>
      </c>
      <c r="H182" s="189">
        <v>20.411999999999999</v>
      </c>
      <c r="I182" s="190"/>
      <c r="J182" s="191">
        <f>ROUND(I182*H182,2)</f>
        <v>0</v>
      </c>
      <c r="K182" s="187" t="s">
        <v>127</v>
      </c>
      <c r="L182" s="38"/>
      <c r="M182" s="192" t="s">
        <v>19</v>
      </c>
      <c r="N182" s="193" t="s">
        <v>45</v>
      </c>
      <c r="O182" s="63"/>
      <c r="P182" s="194">
        <f>O182*H182</f>
        <v>0</v>
      </c>
      <c r="Q182" s="194">
        <v>0</v>
      </c>
      <c r="R182" s="194">
        <f>Q182*H182</f>
        <v>0</v>
      </c>
      <c r="S182" s="194">
        <v>0</v>
      </c>
      <c r="T182" s="195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96" t="s">
        <v>198</v>
      </c>
      <c r="AT182" s="196" t="s">
        <v>123</v>
      </c>
      <c r="AU182" s="196" t="s">
        <v>85</v>
      </c>
      <c r="AY182" s="16" t="s">
        <v>120</v>
      </c>
      <c r="BE182" s="197">
        <f>IF(N182="základní",J182,0)</f>
        <v>0</v>
      </c>
      <c r="BF182" s="197">
        <f>IF(N182="snížená",J182,0)</f>
        <v>0</v>
      </c>
      <c r="BG182" s="197">
        <f>IF(N182="zákl. přenesená",J182,0)</f>
        <v>0</v>
      </c>
      <c r="BH182" s="197">
        <f>IF(N182="sníž. přenesená",J182,0)</f>
        <v>0</v>
      </c>
      <c r="BI182" s="197">
        <f>IF(N182="nulová",J182,0)</f>
        <v>0</v>
      </c>
      <c r="BJ182" s="16" t="s">
        <v>82</v>
      </c>
      <c r="BK182" s="197">
        <f>ROUND(I182*H182,2)</f>
        <v>0</v>
      </c>
      <c r="BL182" s="16" t="s">
        <v>198</v>
      </c>
      <c r="BM182" s="196" t="s">
        <v>305</v>
      </c>
    </row>
    <row r="183" spans="1:65" s="2" customFormat="1" ht="28.8">
      <c r="A183" s="33"/>
      <c r="B183" s="34"/>
      <c r="C183" s="35"/>
      <c r="D183" s="198" t="s">
        <v>130</v>
      </c>
      <c r="E183" s="35"/>
      <c r="F183" s="199" t="s">
        <v>306</v>
      </c>
      <c r="G183" s="35"/>
      <c r="H183" s="35"/>
      <c r="I183" s="103"/>
      <c r="J183" s="35"/>
      <c r="K183" s="35"/>
      <c r="L183" s="38"/>
      <c r="M183" s="200"/>
      <c r="N183" s="201"/>
      <c r="O183" s="63"/>
      <c r="P183" s="63"/>
      <c r="Q183" s="63"/>
      <c r="R183" s="63"/>
      <c r="S183" s="63"/>
      <c r="T183" s="64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T183" s="16" t="s">
        <v>130</v>
      </c>
      <c r="AU183" s="16" t="s">
        <v>85</v>
      </c>
    </row>
    <row r="184" spans="1:65" s="2" customFormat="1" ht="57.6">
      <c r="A184" s="33"/>
      <c r="B184" s="34"/>
      <c r="C184" s="35"/>
      <c r="D184" s="198" t="s">
        <v>159</v>
      </c>
      <c r="E184" s="35"/>
      <c r="F184" s="223" t="s">
        <v>301</v>
      </c>
      <c r="G184" s="35"/>
      <c r="H184" s="35"/>
      <c r="I184" s="103"/>
      <c r="J184" s="35"/>
      <c r="K184" s="35"/>
      <c r="L184" s="38"/>
      <c r="M184" s="200"/>
      <c r="N184" s="201"/>
      <c r="O184" s="63"/>
      <c r="P184" s="63"/>
      <c r="Q184" s="63"/>
      <c r="R184" s="63"/>
      <c r="S184" s="63"/>
      <c r="T184" s="64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T184" s="16" t="s">
        <v>159</v>
      </c>
      <c r="AU184" s="16" t="s">
        <v>85</v>
      </c>
    </row>
    <row r="185" spans="1:65" s="13" customFormat="1" ht="10.199999999999999">
      <c r="B185" s="202"/>
      <c r="C185" s="203"/>
      <c r="D185" s="198" t="s">
        <v>132</v>
      </c>
      <c r="E185" s="204" t="s">
        <v>19</v>
      </c>
      <c r="F185" s="205" t="s">
        <v>302</v>
      </c>
      <c r="G185" s="203"/>
      <c r="H185" s="206">
        <v>20.411999999999999</v>
      </c>
      <c r="I185" s="207"/>
      <c r="J185" s="203"/>
      <c r="K185" s="203"/>
      <c r="L185" s="208"/>
      <c r="M185" s="209"/>
      <c r="N185" s="210"/>
      <c r="O185" s="210"/>
      <c r="P185" s="210"/>
      <c r="Q185" s="210"/>
      <c r="R185" s="210"/>
      <c r="S185" s="210"/>
      <c r="T185" s="211"/>
      <c r="AT185" s="212" t="s">
        <v>132</v>
      </c>
      <c r="AU185" s="212" t="s">
        <v>85</v>
      </c>
      <c r="AV185" s="13" t="s">
        <v>85</v>
      </c>
      <c r="AW185" s="13" t="s">
        <v>34</v>
      </c>
      <c r="AX185" s="13" t="s">
        <v>82</v>
      </c>
      <c r="AY185" s="212" t="s">
        <v>120</v>
      </c>
    </row>
    <row r="186" spans="1:65" s="2" customFormat="1" ht="31.2" customHeight="1">
      <c r="A186" s="33"/>
      <c r="B186" s="34"/>
      <c r="C186" s="185" t="s">
        <v>307</v>
      </c>
      <c r="D186" s="185" t="s">
        <v>123</v>
      </c>
      <c r="E186" s="186" t="s">
        <v>308</v>
      </c>
      <c r="F186" s="187" t="s">
        <v>309</v>
      </c>
      <c r="G186" s="188" t="s">
        <v>126</v>
      </c>
      <c r="H186" s="189">
        <v>90</v>
      </c>
      <c r="I186" s="190"/>
      <c r="J186" s="191">
        <f>ROUND(I186*H186,2)</f>
        <v>0</v>
      </c>
      <c r="K186" s="187" t="s">
        <v>127</v>
      </c>
      <c r="L186" s="38"/>
      <c r="M186" s="192" t="s">
        <v>19</v>
      </c>
      <c r="N186" s="193" t="s">
        <v>45</v>
      </c>
      <c r="O186" s="63"/>
      <c r="P186" s="194">
        <f>O186*H186</f>
        <v>0</v>
      </c>
      <c r="Q186" s="194">
        <v>0</v>
      </c>
      <c r="R186" s="194">
        <f>Q186*H186</f>
        <v>0</v>
      </c>
      <c r="S186" s="194">
        <v>0</v>
      </c>
      <c r="T186" s="195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96" t="s">
        <v>198</v>
      </c>
      <c r="AT186" s="196" t="s">
        <v>123</v>
      </c>
      <c r="AU186" s="196" t="s">
        <v>85</v>
      </c>
      <c r="AY186" s="16" t="s">
        <v>120</v>
      </c>
      <c r="BE186" s="197">
        <f>IF(N186="základní",J186,0)</f>
        <v>0</v>
      </c>
      <c r="BF186" s="197">
        <f>IF(N186="snížená",J186,0)</f>
        <v>0</v>
      </c>
      <c r="BG186" s="197">
        <f>IF(N186="zákl. přenesená",J186,0)</f>
        <v>0</v>
      </c>
      <c r="BH186" s="197">
        <f>IF(N186="sníž. přenesená",J186,0)</f>
        <v>0</v>
      </c>
      <c r="BI186" s="197">
        <f>IF(N186="nulová",J186,0)</f>
        <v>0</v>
      </c>
      <c r="BJ186" s="16" t="s">
        <v>82</v>
      </c>
      <c r="BK186" s="197">
        <f>ROUND(I186*H186,2)</f>
        <v>0</v>
      </c>
      <c r="BL186" s="16" t="s">
        <v>198</v>
      </c>
      <c r="BM186" s="196" t="s">
        <v>310</v>
      </c>
    </row>
    <row r="187" spans="1:65" s="2" customFormat="1" ht="38.4">
      <c r="A187" s="33"/>
      <c r="B187" s="34"/>
      <c r="C187" s="35"/>
      <c r="D187" s="198" t="s">
        <v>130</v>
      </c>
      <c r="E187" s="35"/>
      <c r="F187" s="199" t="s">
        <v>311</v>
      </c>
      <c r="G187" s="35"/>
      <c r="H187" s="35"/>
      <c r="I187" s="103"/>
      <c r="J187" s="35"/>
      <c r="K187" s="35"/>
      <c r="L187" s="38"/>
      <c r="M187" s="200"/>
      <c r="N187" s="201"/>
      <c r="O187" s="63"/>
      <c r="P187" s="63"/>
      <c r="Q187" s="63"/>
      <c r="R187" s="63"/>
      <c r="S187" s="63"/>
      <c r="T187" s="64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T187" s="16" t="s">
        <v>130</v>
      </c>
      <c r="AU187" s="16" t="s">
        <v>85</v>
      </c>
    </row>
    <row r="188" spans="1:65" s="2" customFormat="1" ht="48">
      <c r="A188" s="33"/>
      <c r="B188" s="34"/>
      <c r="C188" s="35"/>
      <c r="D188" s="198" t="s">
        <v>159</v>
      </c>
      <c r="E188" s="35"/>
      <c r="F188" s="223" t="s">
        <v>312</v>
      </c>
      <c r="G188" s="35"/>
      <c r="H188" s="35"/>
      <c r="I188" s="103"/>
      <c r="J188" s="35"/>
      <c r="K188" s="35"/>
      <c r="L188" s="38"/>
      <c r="M188" s="200"/>
      <c r="N188" s="201"/>
      <c r="O188" s="63"/>
      <c r="P188" s="63"/>
      <c r="Q188" s="63"/>
      <c r="R188" s="63"/>
      <c r="S188" s="63"/>
      <c r="T188" s="64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T188" s="16" t="s">
        <v>159</v>
      </c>
      <c r="AU188" s="16" t="s">
        <v>85</v>
      </c>
    </row>
    <row r="189" spans="1:65" s="13" customFormat="1" ht="10.199999999999999">
      <c r="B189" s="202"/>
      <c r="C189" s="203"/>
      <c r="D189" s="198" t="s">
        <v>132</v>
      </c>
      <c r="E189" s="204" t="s">
        <v>19</v>
      </c>
      <c r="F189" s="205" t="s">
        <v>133</v>
      </c>
      <c r="G189" s="203"/>
      <c r="H189" s="206">
        <v>90</v>
      </c>
      <c r="I189" s="207"/>
      <c r="J189" s="203"/>
      <c r="K189" s="203"/>
      <c r="L189" s="208"/>
      <c r="M189" s="209"/>
      <c r="N189" s="210"/>
      <c r="O189" s="210"/>
      <c r="P189" s="210"/>
      <c r="Q189" s="210"/>
      <c r="R189" s="210"/>
      <c r="S189" s="210"/>
      <c r="T189" s="211"/>
      <c r="AT189" s="212" t="s">
        <v>132</v>
      </c>
      <c r="AU189" s="212" t="s">
        <v>85</v>
      </c>
      <c r="AV189" s="13" t="s">
        <v>85</v>
      </c>
      <c r="AW189" s="13" t="s">
        <v>34</v>
      </c>
      <c r="AX189" s="13" t="s">
        <v>82</v>
      </c>
      <c r="AY189" s="212" t="s">
        <v>120</v>
      </c>
    </row>
    <row r="190" spans="1:65" s="2" customFormat="1" ht="16.5" customHeight="1">
      <c r="A190" s="33"/>
      <c r="B190" s="34"/>
      <c r="C190" s="213" t="s">
        <v>313</v>
      </c>
      <c r="D190" s="213" t="s">
        <v>134</v>
      </c>
      <c r="E190" s="214" t="s">
        <v>314</v>
      </c>
      <c r="F190" s="215" t="s">
        <v>315</v>
      </c>
      <c r="G190" s="216" t="s">
        <v>126</v>
      </c>
      <c r="H190" s="217">
        <v>108</v>
      </c>
      <c r="I190" s="218"/>
      <c r="J190" s="219">
        <f>ROUND(I190*H190,2)</f>
        <v>0</v>
      </c>
      <c r="K190" s="215" t="s">
        <v>127</v>
      </c>
      <c r="L190" s="220"/>
      <c r="M190" s="221" t="s">
        <v>19</v>
      </c>
      <c r="N190" s="222" t="s">
        <v>45</v>
      </c>
      <c r="O190" s="63"/>
      <c r="P190" s="194">
        <f>O190*H190</f>
        <v>0</v>
      </c>
      <c r="Q190" s="194">
        <v>2.0000000000000002E-5</v>
      </c>
      <c r="R190" s="194">
        <f>Q190*H190</f>
        <v>2.16E-3</v>
      </c>
      <c r="S190" s="194">
        <v>0</v>
      </c>
      <c r="T190" s="195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96" t="s">
        <v>205</v>
      </c>
      <c r="AT190" s="196" t="s">
        <v>134</v>
      </c>
      <c r="AU190" s="196" t="s">
        <v>85</v>
      </c>
      <c r="AY190" s="16" t="s">
        <v>120</v>
      </c>
      <c r="BE190" s="197">
        <f>IF(N190="základní",J190,0)</f>
        <v>0</v>
      </c>
      <c r="BF190" s="197">
        <f>IF(N190="snížená",J190,0)</f>
        <v>0</v>
      </c>
      <c r="BG190" s="197">
        <f>IF(N190="zákl. přenesená",J190,0)</f>
        <v>0</v>
      </c>
      <c r="BH190" s="197">
        <f>IF(N190="sníž. přenesená",J190,0)</f>
        <v>0</v>
      </c>
      <c r="BI190" s="197">
        <f>IF(N190="nulová",J190,0)</f>
        <v>0</v>
      </c>
      <c r="BJ190" s="16" t="s">
        <v>82</v>
      </c>
      <c r="BK190" s="197">
        <f>ROUND(I190*H190,2)</f>
        <v>0</v>
      </c>
      <c r="BL190" s="16" t="s">
        <v>205</v>
      </c>
      <c r="BM190" s="196" t="s">
        <v>316</v>
      </c>
    </row>
    <row r="191" spans="1:65" s="2" customFormat="1" ht="10.199999999999999">
      <c r="A191" s="33"/>
      <c r="B191" s="34"/>
      <c r="C191" s="35"/>
      <c r="D191" s="198" t="s">
        <v>130</v>
      </c>
      <c r="E191" s="35"/>
      <c r="F191" s="199" t="s">
        <v>315</v>
      </c>
      <c r="G191" s="35"/>
      <c r="H191" s="35"/>
      <c r="I191" s="103"/>
      <c r="J191" s="35"/>
      <c r="K191" s="35"/>
      <c r="L191" s="38"/>
      <c r="M191" s="200"/>
      <c r="N191" s="201"/>
      <c r="O191" s="63"/>
      <c r="P191" s="63"/>
      <c r="Q191" s="63"/>
      <c r="R191" s="63"/>
      <c r="S191" s="63"/>
      <c r="T191" s="64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T191" s="16" t="s">
        <v>130</v>
      </c>
      <c r="AU191" s="16" t="s">
        <v>85</v>
      </c>
    </row>
    <row r="192" spans="1:65" s="13" customFormat="1" ht="10.199999999999999">
      <c r="B192" s="202"/>
      <c r="C192" s="203"/>
      <c r="D192" s="198" t="s">
        <v>132</v>
      </c>
      <c r="E192" s="204" t="s">
        <v>19</v>
      </c>
      <c r="F192" s="205" t="s">
        <v>133</v>
      </c>
      <c r="G192" s="203"/>
      <c r="H192" s="206">
        <v>90</v>
      </c>
      <c r="I192" s="207"/>
      <c r="J192" s="203"/>
      <c r="K192" s="203"/>
      <c r="L192" s="208"/>
      <c r="M192" s="209"/>
      <c r="N192" s="210"/>
      <c r="O192" s="210"/>
      <c r="P192" s="210"/>
      <c r="Q192" s="210"/>
      <c r="R192" s="210"/>
      <c r="S192" s="210"/>
      <c r="T192" s="211"/>
      <c r="AT192" s="212" t="s">
        <v>132</v>
      </c>
      <c r="AU192" s="212" t="s">
        <v>85</v>
      </c>
      <c r="AV192" s="13" t="s">
        <v>85</v>
      </c>
      <c r="AW192" s="13" t="s">
        <v>34</v>
      </c>
      <c r="AX192" s="13" t="s">
        <v>82</v>
      </c>
      <c r="AY192" s="212" t="s">
        <v>120</v>
      </c>
    </row>
    <row r="193" spans="1:65" s="13" customFormat="1" ht="10.199999999999999">
      <c r="B193" s="202"/>
      <c r="C193" s="203"/>
      <c r="D193" s="198" t="s">
        <v>132</v>
      </c>
      <c r="E193" s="203"/>
      <c r="F193" s="205" t="s">
        <v>317</v>
      </c>
      <c r="G193" s="203"/>
      <c r="H193" s="206">
        <v>108</v>
      </c>
      <c r="I193" s="207"/>
      <c r="J193" s="203"/>
      <c r="K193" s="203"/>
      <c r="L193" s="208"/>
      <c r="M193" s="209"/>
      <c r="N193" s="210"/>
      <c r="O193" s="210"/>
      <c r="P193" s="210"/>
      <c r="Q193" s="210"/>
      <c r="R193" s="210"/>
      <c r="S193" s="210"/>
      <c r="T193" s="211"/>
      <c r="AT193" s="212" t="s">
        <v>132</v>
      </c>
      <c r="AU193" s="212" t="s">
        <v>85</v>
      </c>
      <c r="AV193" s="13" t="s">
        <v>85</v>
      </c>
      <c r="AW193" s="13" t="s">
        <v>4</v>
      </c>
      <c r="AX193" s="13" t="s">
        <v>82</v>
      </c>
      <c r="AY193" s="212" t="s">
        <v>120</v>
      </c>
    </row>
    <row r="194" spans="1:65" s="2" customFormat="1" ht="30" customHeight="1">
      <c r="A194" s="33"/>
      <c r="B194" s="34"/>
      <c r="C194" s="185" t="s">
        <v>318</v>
      </c>
      <c r="D194" s="185" t="s">
        <v>123</v>
      </c>
      <c r="E194" s="186" t="s">
        <v>319</v>
      </c>
      <c r="F194" s="187" t="s">
        <v>320</v>
      </c>
      <c r="G194" s="188" t="s">
        <v>126</v>
      </c>
      <c r="H194" s="189">
        <v>90</v>
      </c>
      <c r="I194" s="190"/>
      <c r="J194" s="191">
        <f>ROUND(I194*H194,2)</f>
        <v>0</v>
      </c>
      <c r="K194" s="187" t="s">
        <v>127</v>
      </c>
      <c r="L194" s="38"/>
      <c r="M194" s="192" t="s">
        <v>19</v>
      </c>
      <c r="N194" s="193" t="s">
        <v>45</v>
      </c>
      <c r="O194" s="63"/>
      <c r="P194" s="194">
        <f>O194*H194</f>
        <v>0</v>
      </c>
      <c r="Q194" s="194">
        <v>0</v>
      </c>
      <c r="R194" s="194">
        <f>Q194*H194</f>
        <v>0</v>
      </c>
      <c r="S194" s="194">
        <v>0</v>
      </c>
      <c r="T194" s="195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96" t="s">
        <v>198</v>
      </c>
      <c r="AT194" s="196" t="s">
        <v>123</v>
      </c>
      <c r="AU194" s="196" t="s">
        <v>85</v>
      </c>
      <c r="AY194" s="16" t="s">
        <v>120</v>
      </c>
      <c r="BE194" s="197">
        <f>IF(N194="základní",J194,0)</f>
        <v>0</v>
      </c>
      <c r="BF194" s="197">
        <f>IF(N194="snížená",J194,0)</f>
        <v>0</v>
      </c>
      <c r="BG194" s="197">
        <f>IF(N194="zákl. přenesená",J194,0)</f>
        <v>0</v>
      </c>
      <c r="BH194" s="197">
        <f>IF(N194="sníž. přenesená",J194,0)</f>
        <v>0</v>
      </c>
      <c r="BI194" s="197">
        <f>IF(N194="nulová",J194,0)</f>
        <v>0</v>
      </c>
      <c r="BJ194" s="16" t="s">
        <v>82</v>
      </c>
      <c r="BK194" s="197">
        <f>ROUND(I194*H194,2)</f>
        <v>0</v>
      </c>
      <c r="BL194" s="16" t="s">
        <v>198</v>
      </c>
      <c r="BM194" s="196" t="s">
        <v>321</v>
      </c>
    </row>
    <row r="195" spans="1:65" s="2" customFormat="1" ht="28.8">
      <c r="A195" s="33"/>
      <c r="B195" s="34"/>
      <c r="C195" s="35"/>
      <c r="D195" s="198" t="s">
        <v>130</v>
      </c>
      <c r="E195" s="35"/>
      <c r="F195" s="199" t="s">
        <v>322</v>
      </c>
      <c r="G195" s="35"/>
      <c r="H195" s="35"/>
      <c r="I195" s="103"/>
      <c r="J195" s="35"/>
      <c r="K195" s="35"/>
      <c r="L195" s="38"/>
      <c r="M195" s="200"/>
      <c r="N195" s="201"/>
      <c r="O195" s="63"/>
      <c r="P195" s="63"/>
      <c r="Q195" s="63"/>
      <c r="R195" s="63"/>
      <c r="S195" s="63"/>
      <c r="T195" s="64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T195" s="16" t="s">
        <v>130</v>
      </c>
      <c r="AU195" s="16" t="s">
        <v>85</v>
      </c>
    </row>
    <row r="196" spans="1:65" s="13" customFormat="1" ht="10.199999999999999">
      <c r="B196" s="202"/>
      <c r="C196" s="203"/>
      <c r="D196" s="198" t="s">
        <v>132</v>
      </c>
      <c r="E196" s="204" t="s">
        <v>19</v>
      </c>
      <c r="F196" s="205" t="s">
        <v>133</v>
      </c>
      <c r="G196" s="203"/>
      <c r="H196" s="206">
        <v>90</v>
      </c>
      <c r="I196" s="207"/>
      <c r="J196" s="203"/>
      <c r="K196" s="203"/>
      <c r="L196" s="208"/>
      <c r="M196" s="209"/>
      <c r="N196" s="210"/>
      <c r="O196" s="210"/>
      <c r="P196" s="210"/>
      <c r="Q196" s="210"/>
      <c r="R196" s="210"/>
      <c r="S196" s="210"/>
      <c r="T196" s="211"/>
      <c r="AT196" s="212" t="s">
        <v>132</v>
      </c>
      <c r="AU196" s="212" t="s">
        <v>85</v>
      </c>
      <c r="AV196" s="13" t="s">
        <v>85</v>
      </c>
      <c r="AW196" s="13" t="s">
        <v>34</v>
      </c>
      <c r="AX196" s="13" t="s">
        <v>82</v>
      </c>
      <c r="AY196" s="212" t="s">
        <v>120</v>
      </c>
    </row>
    <row r="197" spans="1:65" s="2" customFormat="1" ht="31.2" customHeight="1">
      <c r="A197" s="33"/>
      <c r="B197" s="34"/>
      <c r="C197" s="185" t="s">
        <v>323</v>
      </c>
      <c r="D197" s="185" t="s">
        <v>123</v>
      </c>
      <c r="E197" s="186" t="s">
        <v>324</v>
      </c>
      <c r="F197" s="187" t="s">
        <v>325</v>
      </c>
      <c r="G197" s="188" t="s">
        <v>245</v>
      </c>
      <c r="H197" s="189">
        <v>180</v>
      </c>
      <c r="I197" s="190"/>
      <c r="J197" s="191">
        <f>ROUND(I197*H197,2)</f>
        <v>0</v>
      </c>
      <c r="K197" s="187" t="s">
        <v>127</v>
      </c>
      <c r="L197" s="38"/>
      <c r="M197" s="192" t="s">
        <v>19</v>
      </c>
      <c r="N197" s="193" t="s">
        <v>45</v>
      </c>
      <c r="O197" s="63"/>
      <c r="P197" s="194">
        <f>O197*H197</f>
        <v>0</v>
      </c>
      <c r="Q197" s="194">
        <v>0.1012</v>
      </c>
      <c r="R197" s="194">
        <f>Q197*H197</f>
        <v>18.216000000000001</v>
      </c>
      <c r="S197" s="194">
        <v>0</v>
      </c>
      <c r="T197" s="195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96" t="s">
        <v>198</v>
      </c>
      <c r="AT197" s="196" t="s">
        <v>123</v>
      </c>
      <c r="AU197" s="196" t="s">
        <v>85</v>
      </c>
      <c r="AY197" s="16" t="s">
        <v>120</v>
      </c>
      <c r="BE197" s="197">
        <f>IF(N197="základní",J197,0)</f>
        <v>0</v>
      </c>
      <c r="BF197" s="197">
        <f>IF(N197="snížená",J197,0)</f>
        <v>0</v>
      </c>
      <c r="BG197" s="197">
        <f>IF(N197="zákl. přenesená",J197,0)</f>
        <v>0</v>
      </c>
      <c r="BH197" s="197">
        <f>IF(N197="sníž. přenesená",J197,0)</f>
        <v>0</v>
      </c>
      <c r="BI197" s="197">
        <f>IF(N197="nulová",J197,0)</f>
        <v>0</v>
      </c>
      <c r="BJ197" s="16" t="s">
        <v>82</v>
      </c>
      <c r="BK197" s="197">
        <f>ROUND(I197*H197,2)</f>
        <v>0</v>
      </c>
      <c r="BL197" s="16" t="s">
        <v>198</v>
      </c>
      <c r="BM197" s="196" t="s">
        <v>326</v>
      </c>
    </row>
    <row r="198" spans="1:65" s="2" customFormat="1" ht="28.8">
      <c r="A198" s="33"/>
      <c r="B198" s="34"/>
      <c r="C198" s="35"/>
      <c r="D198" s="198" t="s">
        <v>130</v>
      </c>
      <c r="E198" s="35"/>
      <c r="F198" s="199" t="s">
        <v>327</v>
      </c>
      <c r="G198" s="35"/>
      <c r="H198" s="35"/>
      <c r="I198" s="103"/>
      <c r="J198" s="35"/>
      <c r="K198" s="35"/>
      <c r="L198" s="38"/>
      <c r="M198" s="200"/>
      <c r="N198" s="201"/>
      <c r="O198" s="63"/>
      <c r="P198" s="63"/>
      <c r="Q198" s="63"/>
      <c r="R198" s="63"/>
      <c r="S198" s="63"/>
      <c r="T198" s="64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T198" s="16" t="s">
        <v>130</v>
      </c>
      <c r="AU198" s="16" t="s">
        <v>85</v>
      </c>
    </row>
    <row r="199" spans="1:65" s="2" customFormat="1" ht="124.8">
      <c r="A199" s="33"/>
      <c r="B199" s="34"/>
      <c r="C199" s="35"/>
      <c r="D199" s="198" t="s">
        <v>159</v>
      </c>
      <c r="E199" s="35"/>
      <c r="F199" s="223" t="s">
        <v>328</v>
      </c>
      <c r="G199" s="35"/>
      <c r="H199" s="35"/>
      <c r="I199" s="103"/>
      <c r="J199" s="35"/>
      <c r="K199" s="35"/>
      <c r="L199" s="38"/>
      <c r="M199" s="200"/>
      <c r="N199" s="201"/>
      <c r="O199" s="63"/>
      <c r="P199" s="63"/>
      <c r="Q199" s="63"/>
      <c r="R199" s="63"/>
      <c r="S199" s="63"/>
      <c r="T199" s="64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T199" s="16" t="s">
        <v>159</v>
      </c>
      <c r="AU199" s="16" t="s">
        <v>85</v>
      </c>
    </row>
    <row r="200" spans="1:65" s="13" customFormat="1" ht="10.199999999999999">
      <c r="B200" s="202"/>
      <c r="C200" s="203"/>
      <c r="D200" s="198" t="s">
        <v>132</v>
      </c>
      <c r="E200" s="204" t="s">
        <v>19</v>
      </c>
      <c r="F200" s="205" t="s">
        <v>329</v>
      </c>
      <c r="G200" s="203"/>
      <c r="H200" s="206">
        <v>180</v>
      </c>
      <c r="I200" s="207"/>
      <c r="J200" s="203"/>
      <c r="K200" s="203"/>
      <c r="L200" s="208"/>
      <c r="M200" s="209"/>
      <c r="N200" s="210"/>
      <c r="O200" s="210"/>
      <c r="P200" s="210"/>
      <c r="Q200" s="210"/>
      <c r="R200" s="210"/>
      <c r="S200" s="210"/>
      <c r="T200" s="211"/>
      <c r="AT200" s="212" t="s">
        <v>132</v>
      </c>
      <c r="AU200" s="212" t="s">
        <v>85</v>
      </c>
      <c r="AV200" s="13" t="s">
        <v>85</v>
      </c>
      <c r="AW200" s="13" t="s">
        <v>34</v>
      </c>
      <c r="AX200" s="13" t="s">
        <v>82</v>
      </c>
      <c r="AY200" s="212" t="s">
        <v>120</v>
      </c>
    </row>
    <row r="201" spans="1:65" s="2" customFormat="1" ht="16.5" customHeight="1">
      <c r="A201" s="33"/>
      <c r="B201" s="34"/>
      <c r="C201" s="213" t="s">
        <v>330</v>
      </c>
      <c r="D201" s="213" t="s">
        <v>134</v>
      </c>
      <c r="E201" s="214" t="s">
        <v>331</v>
      </c>
      <c r="F201" s="215" t="s">
        <v>332</v>
      </c>
      <c r="G201" s="216" t="s">
        <v>293</v>
      </c>
      <c r="H201" s="217">
        <v>2.4300000000000002</v>
      </c>
      <c r="I201" s="218"/>
      <c r="J201" s="219">
        <f>ROUND(I201*H201,2)</f>
        <v>0</v>
      </c>
      <c r="K201" s="215" t="s">
        <v>19</v>
      </c>
      <c r="L201" s="220"/>
      <c r="M201" s="221" t="s">
        <v>19</v>
      </c>
      <c r="N201" s="222" t="s">
        <v>45</v>
      </c>
      <c r="O201" s="63"/>
      <c r="P201" s="194">
        <f>O201*H201</f>
        <v>0</v>
      </c>
      <c r="Q201" s="194">
        <v>1</v>
      </c>
      <c r="R201" s="194">
        <f>Q201*H201</f>
        <v>2.4300000000000002</v>
      </c>
      <c r="S201" s="194">
        <v>0</v>
      </c>
      <c r="T201" s="195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96" t="s">
        <v>205</v>
      </c>
      <c r="AT201" s="196" t="s">
        <v>134</v>
      </c>
      <c r="AU201" s="196" t="s">
        <v>85</v>
      </c>
      <c r="AY201" s="16" t="s">
        <v>120</v>
      </c>
      <c r="BE201" s="197">
        <f>IF(N201="základní",J201,0)</f>
        <v>0</v>
      </c>
      <c r="BF201" s="197">
        <f>IF(N201="snížená",J201,0)</f>
        <v>0</v>
      </c>
      <c r="BG201" s="197">
        <f>IF(N201="zákl. přenesená",J201,0)</f>
        <v>0</v>
      </c>
      <c r="BH201" s="197">
        <f>IF(N201="sníž. přenesená",J201,0)</f>
        <v>0</v>
      </c>
      <c r="BI201" s="197">
        <f>IF(N201="nulová",J201,0)</f>
        <v>0</v>
      </c>
      <c r="BJ201" s="16" t="s">
        <v>82</v>
      </c>
      <c r="BK201" s="197">
        <f>ROUND(I201*H201,2)</f>
        <v>0</v>
      </c>
      <c r="BL201" s="16" t="s">
        <v>205</v>
      </c>
      <c r="BM201" s="196" t="s">
        <v>333</v>
      </c>
    </row>
    <row r="202" spans="1:65" s="2" customFormat="1" ht="10.199999999999999">
      <c r="A202" s="33"/>
      <c r="B202" s="34"/>
      <c r="C202" s="35"/>
      <c r="D202" s="198" t="s">
        <v>130</v>
      </c>
      <c r="E202" s="35"/>
      <c r="F202" s="199" t="s">
        <v>332</v>
      </c>
      <c r="G202" s="35"/>
      <c r="H202" s="35"/>
      <c r="I202" s="103"/>
      <c r="J202" s="35"/>
      <c r="K202" s="35"/>
      <c r="L202" s="38"/>
      <c r="M202" s="200"/>
      <c r="N202" s="201"/>
      <c r="O202" s="63"/>
      <c r="P202" s="63"/>
      <c r="Q202" s="63"/>
      <c r="R202" s="63"/>
      <c r="S202" s="63"/>
      <c r="T202" s="64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T202" s="16" t="s">
        <v>130</v>
      </c>
      <c r="AU202" s="16" t="s">
        <v>85</v>
      </c>
    </row>
    <row r="203" spans="1:65" s="13" customFormat="1" ht="10.199999999999999">
      <c r="B203" s="202"/>
      <c r="C203" s="203"/>
      <c r="D203" s="198" t="s">
        <v>132</v>
      </c>
      <c r="E203" s="204" t="s">
        <v>19</v>
      </c>
      <c r="F203" s="205" t="s">
        <v>334</v>
      </c>
      <c r="G203" s="203"/>
      <c r="H203" s="206">
        <v>2.4300000000000002</v>
      </c>
      <c r="I203" s="207"/>
      <c r="J203" s="203"/>
      <c r="K203" s="203"/>
      <c r="L203" s="208"/>
      <c r="M203" s="209"/>
      <c r="N203" s="210"/>
      <c r="O203" s="210"/>
      <c r="P203" s="210"/>
      <c r="Q203" s="210"/>
      <c r="R203" s="210"/>
      <c r="S203" s="210"/>
      <c r="T203" s="211"/>
      <c r="AT203" s="212" t="s">
        <v>132</v>
      </c>
      <c r="AU203" s="212" t="s">
        <v>85</v>
      </c>
      <c r="AV203" s="13" t="s">
        <v>85</v>
      </c>
      <c r="AW203" s="13" t="s">
        <v>34</v>
      </c>
      <c r="AX203" s="13" t="s">
        <v>82</v>
      </c>
      <c r="AY203" s="212" t="s">
        <v>120</v>
      </c>
    </row>
    <row r="204" spans="1:65" s="2" customFormat="1" ht="33" customHeight="1">
      <c r="A204" s="33"/>
      <c r="B204" s="34"/>
      <c r="C204" s="185" t="s">
        <v>335</v>
      </c>
      <c r="D204" s="185" t="s">
        <v>123</v>
      </c>
      <c r="E204" s="186" t="s">
        <v>336</v>
      </c>
      <c r="F204" s="187" t="s">
        <v>337</v>
      </c>
      <c r="G204" s="188" t="s">
        <v>245</v>
      </c>
      <c r="H204" s="189">
        <v>180</v>
      </c>
      <c r="I204" s="190"/>
      <c r="J204" s="191">
        <f>ROUND(I204*H204,2)</f>
        <v>0</v>
      </c>
      <c r="K204" s="187" t="s">
        <v>127</v>
      </c>
      <c r="L204" s="38"/>
      <c r="M204" s="192" t="s">
        <v>19</v>
      </c>
      <c r="N204" s="193" t="s">
        <v>45</v>
      </c>
      <c r="O204" s="63"/>
      <c r="P204" s="194">
        <f>O204*H204</f>
        <v>0</v>
      </c>
      <c r="Q204" s="194">
        <v>0.27994000000000002</v>
      </c>
      <c r="R204" s="194">
        <f>Q204*H204</f>
        <v>50.389200000000002</v>
      </c>
      <c r="S204" s="194">
        <v>0</v>
      </c>
      <c r="T204" s="195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96" t="s">
        <v>198</v>
      </c>
      <c r="AT204" s="196" t="s">
        <v>123</v>
      </c>
      <c r="AU204" s="196" t="s">
        <v>85</v>
      </c>
      <c r="AY204" s="16" t="s">
        <v>120</v>
      </c>
      <c r="BE204" s="197">
        <f>IF(N204="základní",J204,0)</f>
        <v>0</v>
      </c>
      <c r="BF204" s="197">
        <f>IF(N204="snížená",J204,0)</f>
        <v>0</v>
      </c>
      <c r="BG204" s="197">
        <f>IF(N204="zákl. přenesená",J204,0)</f>
        <v>0</v>
      </c>
      <c r="BH204" s="197">
        <f>IF(N204="sníž. přenesená",J204,0)</f>
        <v>0</v>
      </c>
      <c r="BI204" s="197">
        <f>IF(N204="nulová",J204,0)</f>
        <v>0</v>
      </c>
      <c r="BJ204" s="16" t="s">
        <v>82</v>
      </c>
      <c r="BK204" s="197">
        <f>ROUND(I204*H204,2)</f>
        <v>0</v>
      </c>
      <c r="BL204" s="16" t="s">
        <v>198</v>
      </c>
      <c r="BM204" s="196" t="s">
        <v>338</v>
      </c>
    </row>
    <row r="205" spans="1:65" s="2" customFormat="1" ht="28.8">
      <c r="A205" s="33"/>
      <c r="B205" s="34"/>
      <c r="C205" s="35"/>
      <c r="D205" s="198" t="s">
        <v>130</v>
      </c>
      <c r="E205" s="35"/>
      <c r="F205" s="199" t="s">
        <v>339</v>
      </c>
      <c r="G205" s="35"/>
      <c r="H205" s="35"/>
      <c r="I205" s="103"/>
      <c r="J205" s="35"/>
      <c r="K205" s="35"/>
      <c r="L205" s="38"/>
      <c r="M205" s="200"/>
      <c r="N205" s="201"/>
      <c r="O205" s="63"/>
      <c r="P205" s="63"/>
      <c r="Q205" s="63"/>
      <c r="R205" s="63"/>
      <c r="S205" s="63"/>
      <c r="T205" s="64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T205" s="16" t="s">
        <v>130</v>
      </c>
      <c r="AU205" s="16" t="s">
        <v>85</v>
      </c>
    </row>
    <row r="206" spans="1:65" s="2" customFormat="1" ht="124.8">
      <c r="A206" s="33"/>
      <c r="B206" s="34"/>
      <c r="C206" s="35"/>
      <c r="D206" s="198" t="s">
        <v>159</v>
      </c>
      <c r="E206" s="35"/>
      <c r="F206" s="223" t="s">
        <v>328</v>
      </c>
      <c r="G206" s="35"/>
      <c r="H206" s="35"/>
      <c r="I206" s="103"/>
      <c r="J206" s="35"/>
      <c r="K206" s="35"/>
      <c r="L206" s="38"/>
      <c r="M206" s="200"/>
      <c r="N206" s="201"/>
      <c r="O206" s="63"/>
      <c r="P206" s="63"/>
      <c r="Q206" s="63"/>
      <c r="R206" s="63"/>
      <c r="S206" s="63"/>
      <c r="T206" s="64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T206" s="16" t="s">
        <v>159</v>
      </c>
      <c r="AU206" s="16" t="s">
        <v>85</v>
      </c>
    </row>
    <row r="207" spans="1:65" s="13" customFormat="1" ht="10.199999999999999">
      <c r="B207" s="202"/>
      <c r="C207" s="203"/>
      <c r="D207" s="198" t="s">
        <v>132</v>
      </c>
      <c r="E207" s="204" t="s">
        <v>19</v>
      </c>
      <c r="F207" s="205" t="s">
        <v>329</v>
      </c>
      <c r="G207" s="203"/>
      <c r="H207" s="206">
        <v>180</v>
      </c>
      <c r="I207" s="207"/>
      <c r="J207" s="203"/>
      <c r="K207" s="203"/>
      <c r="L207" s="208"/>
      <c r="M207" s="209"/>
      <c r="N207" s="210"/>
      <c r="O207" s="210"/>
      <c r="P207" s="210"/>
      <c r="Q207" s="210"/>
      <c r="R207" s="210"/>
      <c r="S207" s="210"/>
      <c r="T207" s="211"/>
      <c r="AT207" s="212" t="s">
        <v>132</v>
      </c>
      <c r="AU207" s="212" t="s">
        <v>85</v>
      </c>
      <c r="AV207" s="13" t="s">
        <v>85</v>
      </c>
      <c r="AW207" s="13" t="s">
        <v>34</v>
      </c>
      <c r="AX207" s="13" t="s">
        <v>82</v>
      </c>
      <c r="AY207" s="212" t="s">
        <v>120</v>
      </c>
    </row>
    <row r="208" spans="1:65" s="2" customFormat="1" ht="16.5" customHeight="1">
      <c r="A208" s="33"/>
      <c r="B208" s="34"/>
      <c r="C208" s="213" t="s">
        <v>340</v>
      </c>
      <c r="D208" s="213" t="s">
        <v>134</v>
      </c>
      <c r="E208" s="214" t="s">
        <v>341</v>
      </c>
      <c r="F208" s="215" t="s">
        <v>342</v>
      </c>
      <c r="G208" s="216" t="s">
        <v>293</v>
      </c>
      <c r="H208" s="217">
        <v>7.29</v>
      </c>
      <c r="I208" s="218"/>
      <c r="J208" s="219">
        <f>ROUND(I208*H208,2)</f>
        <v>0</v>
      </c>
      <c r="K208" s="215" t="s">
        <v>127</v>
      </c>
      <c r="L208" s="220"/>
      <c r="M208" s="221" t="s">
        <v>19</v>
      </c>
      <c r="N208" s="222" t="s">
        <v>45</v>
      </c>
      <c r="O208" s="63"/>
      <c r="P208" s="194">
        <f>O208*H208</f>
        <v>0</v>
      </c>
      <c r="Q208" s="194">
        <v>1</v>
      </c>
      <c r="R208" s="194">
        <f>Q208*H208</f>
        <v>7.29</v>
      </c>
      <c r="S208" s="194">
        <v>0</v>
      </c>
      <c r="T208" s="195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96" t="s">
        <v>205</v>
      </c>
      <c r="AT208" s="196" t="s">
        <v>134</v>
      </c>
      <c r="AU208" s="196" t="s">
        <v>85</v>
      </c>
      <c r="AY208" s="16" t="s">
        <v>120</v>
      </c>
      <c r="BE208" s="197">
        <f>IF(N208="základní",J208,0)</f>
        <v>0</v>
      </c>
      <c r="BF208" s="197">
        <f>IF(N208="snížená",J208,0)</f>
        <v>0</v>
      </c>
      <c r="BG208" s="197">
        <f>IF(N208="zákl. přenesená",J208,0)</f>
        <v>0</v>
      </c>
      <c r="BH208" s="197">
        <f>IF(N208="sníž. přenesená",J208,0)</f>
        <v>0</v>
      </c>
      <c r="BI208" s="197">
        <f>IF(N208="nulová",J208,0)</f>
        <v>0</v>
      </c>
      <c r="BJ208" s="16" t="s">
        <v>82</v>
      </c>
      <c r="BK208" s="197">
        <f>ROUND(I208*H208,2)</f>
        <v>0</v>
      </c>
      <c r="BL208" s="16" t="s">
        <v>205</v>
      </c>
      <c r="BM208" s="196" t="s">
        <v>343</v>
      </c>
    </row>
    <row r="209" spans="1:65" s="2" customFormat="1" ht="10.199999999999999">
      <c r="A209" s="33"/>
      <c r="B209" s="34"/>
      <c r="C209" s="35"/>
      <c r="D209" s="198" t="s">
        <v>130</v>
      </c>
      <c r="E209" s="35"/>
      <c r="F209" s="199" t="s">
        <v>342</v>
      </c>
      <c r="G209" s="35"/>
      <c r="H209" s="35"/>
      <c r="I209" s="103"/>
      <c r="J209" s="35"/>
      <c r="K209" s="35"/>
      <c r="L209" s="38"/>
      <c r="M209" s="200"/>
      <c r="N209" s="201"/>
      <c r="O209" s="63"/>
      <c r="P209" s="63"/>
      <c r="Q209" s="63"/>
      <c r="R209" s="63"/>
      <c r="S209" s="63"/>
      <c r="T209" s="64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T209" s="16" t="s">
        <v>130</v>
      </c>
      <c r="AU209" s="16" t="s">
        <v>85</v>
      </c>
    </row>
    <row r="210" spans="1:65" s="13" customFormat="1" ht="10.199999999999999">
      <c r="B210" s="202"/>
      <c r="C210" s="203"/>
      <c r="D210" s="198" t="s">
        <v>132</v>
      </c>
      <c r="E210" s="204" t="s">
        <v>19</v>
      </c>
      <c r="F210" s="205" t="s">
        <v>344</v>
      </c>
      <c r="G210" s="203"/>
      <c r="H210" s="206">
        <v>7.29</v>
      </c>
      <c r="I210" s="207"/>
      <c r="J210" s="203"/>
      <c r="K210" s="203"/>
      <c r="L210" s="208"/>
      <c r="M210" s="209"/>
      <c r="N210" s="210"/>
      <c r="O210" s="210"/>
      <c r="P210" s="210"/>
      <c r="Q210" s="210"/>
      <c r="R210" s="210"/>
      <c r="S210" s="210"/>
      <c r="T210" s="211"/>
      <c r="AT210" s="212" t="s">
        <v>132</v>
      </c>
      <c r="AU210" s="212" t="s">
        <v>85</v>
      </c>
      <c r="AV210" s="13" t="s">
        <v>85</v>
      </c>
      <c r="AW210" s="13" t="s">
        <v>34</v>
      </c>
      <c r="AX210" s="13" t="s">
        <v>82</v>
      </c>
      <c r="AY210" s="212" t="s">
        <v>120</v>
      </c>
    </row>
    <row r="211" spans="1:65" s="2" customFormat="1" ht="33" customHeight="1">
      <c r="A211" s="33"/>
      <c r="B211" s="34"/>
      <c r="C211" s="185" t="s">
        <v>345</v>
      </c>
      <c r="D211" s="185" t="s">
        <v>123</v>
      </c>
      <c r="E211" s="186" t="s">
        <v>346</v>
      </c>
      <c r="F211" s="187" t="s">
        <v>347</v>
      </c>
      <c r="G211" s="188" t="s">
        <v>245</v>
      </c>
      <c r="H211" s="189">
        <v>28</v>
      </c>
      <c r="I211" s="190"/>
      <c r="J211" s="191">
        <f>ROUND(I211*H211,2)</f>
        <v>0</v>
      </c>
      <c r="K211" s="187" t="s">
        <v>127</v>
      </c>
      <c r="L211" s="38"/>
      <c r="M211" s="192" t="s">
        <v>19</v>
      </c>
      <c r="N211" s="193" t="s">
        <v>45</v>
      </c>
      <c r="O211" s="63"/>
      <c r="P211" s="194">
        <f>O211*H211</f>
        <v>0</v>
      </c>
      <c r="Q211" s="194">
        <v>0.19431999999999999</v>
      </c>
      <c r="R211" s="194">
        <f>Q211*H211</f>
        <v>5.4409599999999996</v>
      </c>
      <c r="S211" s="194">
        <v>0</v>
      </c>
      <c r="T211" s="195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96" t="s">
        <v>198</v>
      </c>
      <c r="AT211" s="196" t="s">
        <v>123</v>
      </c>
      <c r="AU211" s="196" t="s">
        <v>85</v>
      </c>
      <c r="AY211" s="16" t="s">
        <v>120</v>
      </c>
      <c r="BE211" s="197">
        <f>IF(N211="základní",J211,0)</f>
        <v>0</v>
      </c>
      <c r="BF211" s="197">
        <f>IF(N211="snížená",J211,0)</f>
        <v>0</v>
      </c>
      <c r="BG211" s="197">
        <f>IF(N211="zákl. přenesená",J211,0)</f>
        <v>0</v>
      </c>
      <c r="BH211" s="197">
        <f>IF(N211="sníž. přenesená",J211,0)</f>
        <v>0</v>
      </c>
      <c r="BI211" s="197">
        <f>IF(N211="nulová",J211,0)</f>
        <v>0</v>
      </c>
      <c r="BJ211" s="16" t="s">
        <v>82</v>
      </c>
      <c r="BK211" s="197">
        <f>ROUND(I211*H211,2)</f>
        <v>0</v>
      </c>
      <c r="BL211" s="16" t="s">
        <v>198</v>
      </c>
      <c r="BM211" s="196" t="s">
        <v>348</v>
      </c>
    </row>
    <row r="212" spans="1:65" s="2" customFormat="1" ht="19.2">
      <c r="A212" s="33"/>
      <c r="B212" s="34"/>
      <c r="C212" s="35"/>
      <c r="D212" s="198" t="s">
        <v>130</v>
      </c>
      <c r="E212" s="35"/>
      <c r="F212" s="199" t="s">
        <v>349</v>
      </c>
      <c r="G212" s="35"/>
      <c r="H212" s="35"/>
      <c r="I212" s="103"/>
      <c r="J212" s="35"/>
      <c r="K212" s="35"/>
      <c r="L212" s="38"/>
      <c r="M212" s="200"/>
      <c r="N212" s="201"/>
      <c r="O212" s="63"/>
      <c r="P212" s="63"/>
      <c r="Q212" s="63"/>
      <c r="R212" s="63"/>
      <c r="S212" s="63"/>
      <c r="T212" s="64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T212" s="16" t="s">
        <v>130</v>
      </c>
      <c r="AU212" s="16" t="s">
        <v>85</v>
      </c>
    </row>
    <row r="213" spans="1:65" s="2" customFormat="1" ht="124.8">
      <c r="A213" s="33"/>
      <c r="B213" s="34"/>
      <c r="C213" s="35"/>
      <c r="D213" s="198" t="s">
        <v>159</v>
      </c>
      <c r="E213" s="35"/>
      <c r="F213" s="223" t="s">
        <v>328</v>
      </c>
      <c r="G213" s="35"/>
      <c r="H213" s="35"/>
      <c r="I213" s="103"/>
      <c r="J213" s="35"/>
      <c r="K213" s="35"/>
      <c r="L213" s="38"/>
      <c r="M213" s="200"/>
      <c r="N213" s="201"/>
      <c r="O213" s="63"/>
      <c r="P213" s="63"/>
      <c r="Q213" s="63"/>
      <c r="R213" s="63"/>
      <c r="S213" s="63"/>
      <c r="T213" s="64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T213" s="16" t="s">
        <v>159</v>
      </c>
      <c r="AU213" s="16" t="s">
        <v>85</v>
      </c>
    </row>
    <row r="214" spans="1:65" s="13" customFormat="1" ht="10.199999999999999">
      <c r="B214" s="202"/>
      <c r="C214" s="203"/>
      <c r="D214" s="198" t="s">
        <v>132</v>
      </c>
      <c r="E214" s="204" t="s">
        <v>19</v>
      </c>
      <c r="F214" s="205" t="s">
        <v>350</v>
      </c>
      <c r="G214" s="203"/>
      <c r="H214" s="206">
        <v>28</v>
      </c>
      <c r="I214" s="207"/>
      <c r="J214" s="203"/>
      <c r="K214" s="203"/>
      <c r="L214" s="208"/>
      <c r="M214" s="209"/>
      <c r="N214" s="210"/>
      <c r="O214" s="210"/>
      <c r="P214" s="210"/>
      <c r="Q214" s="210"/>
      <c r="R214" s="210"/>
      <c r="S214" s="210"/>
      <c r="T214" s="211"/>
      <c r="AT214" s="212" t="s">
        <v>132</v>
      </c>
      <c r="AU214" s="212" t="s">
        <v>85</v>
      </c>
      <c r="AV214" s="13" t="s">
        <v>85</v>
      </c>
      <c r="AW214" s="13" t="s">
        <v>34</v>
      </c>
      <c r="AX214" s="13" t="s">
        <v>82</v>
      </c>
      <c r="AY214" s="212" t="s">
        <v>120</v>
      </c>
    </row>
    <row r="215" spans="1:65" s="2" customFormat="1" ht="30.6" customHeight="1">
      <c r="A215" s="33"/>
      <c r="B215" s="34"/>
      <c r="C215" s="213" t="s">
        <v>351</v>
      </c>
      <c r="D215" s="213" t="s">
        <v>134</v>
      </c>
      <c r="E215" s="214" t="s">
        <v>352</v>
      </c>
      <c r="F215" s="215" t="s">
        <v>353</v>
      </c>
      <c r="G215" s="216" t="s">
        <v>293</v>
      </c>
      <c r="H215" s="217">
        <v>0.30199999999999999</v>
      </c>
      <c r="I215" s="218"/>
      <c r="J215" s="219">
        <f>ROUND(I215*H215,2)</f>
        <v>0</v>
      </c>
      <c r="K215" s="215" t="s">
        <v>127</v>
      </c>
      <c r="L215" s="220"/>
      <c r="M215" s="221" t="s">
        <v>19</v>
      </c>
      <c r="N215" s="222" t="s">
        <v>45</v>
      </c>
      <c r="O215" s="63"/>
      <c r="P215" s="194">
        <f>O215*H215</f>
        <v>0</v>
      </c>
      <c r="Q215" s="194">
        <v>1</v>
      </c>
      <c r="R215" s="194">
        <f>Q215*H215</f>
        <v>0.30199999999999999</v>
      </c>
      <c r="S215" s="194">
        <v>0</v>
      </c>
      <c r="T215" s="195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96" t="s">
        <v>205</v>
      </c>
      <c r="AT215" s="196" t="s">
        <v>134</v>
      </c>
      <c r="AU215" s="196" t="s">
        <v>85</v>
      </c>
      <c r="AY215" s="16" t="s">
        <v>120</v>
      </c>
      <c r="BE215" s="197">
        <f>IF(N215="základní",J215,0)</f>
        <v>0</v>
      </c>
      <c r="BF215" s="197">
        <f>IF(N215="snížená",J215,0)</f>
        <v>0</v>
      </c>
      <c r="BG215" s="197">
        <f>IF(N215="zákl. přenesená",J215,0)</f>
        <v>0</v>
      </c>
      <c r="BH215" s="197">
        <f>IF(N215="sníž. přenesená",J215,0)</f>
        <v>0</v>
      </c>
      <c r="BI215" s="197">
        <f>IF(N215="nulová",J215,0)</f>
        <v>0</v>
      </c>
      <c r="BJ215" s="16" t="s">
        <v>82</v>
      </c>
      <c r="BK215" s="197">
        <f>ROUND(I215*H215,2)</f>
        <v>0</v>
      </c>
      <c r="BL215" s="16" t="s">
        <v>205</v>
      </c>
      <c r="BM215" s="196" t="s">
        <v>354</v>
      </c>
    </row>
    <row r="216" spans="1:65" s="2" customFormat="1" ht="10.199999999999999">
      <c r="A216" s="33"/>
      <c r="B216" s="34"/>
      <c r="C216" s="35"/>
      <c r="D216" s="198" t="s">
        <v>130</v>
      </c>
      <c r="E216" s="35"/>
      <c r="F216" s="199" t="s">
        <v>353</v>
      </c>
      <c r="G216" s="35"/>
      <c r="H216" s="35"/>
      <c r="I216" s="103"/>
      <c r="J216" s="35"/>
      <c r="K216" s="35"/>
      <c r="L216" s="38"/>
      <c r="M216" s="200"/>
      <c r="N216" s="201"/>
      <c r="O216" s="63"/>
      <c r="P216" s="63"/>
      <c r="Q216" s="63"/>
      <c r="R216" s="63"/>
      <c r="S216" s="63"/>
      <c r="T216" s="64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T216" s="16" t="s">
        <v>130</v>
      </c>
      <c r="AU216" s="16" t="s">
        <v>85</v>
      </c>
    </row>
    <row r="217" spans="1:65" s="13" customFormat="1" ht="10.199999999999999">
      <c r="B217" s="202"/>
      <c r="C217" s="203"/>
      <c r="D217" s="198" t="s">
        <v>132</v>
      </c>
      <c r="E217" s="204" t="s">
        <v>19</v>
      </c>
      <c r="F217" s="205" t="s">
        <v>355</v>
      </c>
      <c r="G217" s="203"/>
      <c r="H217" s="206">
        <v>0.30199999999999999</v>
      </c>
      <c r="I217" s="207"/>
      <c r="J217" s="203"/>
      <c r="K217" s="203"/>
      <c r="L217" s="208"/>
      <c r="M217" s="209"/>
      <c r="N217" s="210"/>
      <c r="O217" s="210"/>
      <c r="P217" s="210"/>
      <c r="Q217" s="210"/>
      <c r="R217" s="210"/>
      <c r="S217" s="210"/>
      <c r="T217" s="211"/>
      <c r="AT217" s="212" t="s">
        <v>132</v>
      </c>
      <c r="AU217" s="212" t="s">
        <v>85</v>
      </c>
      <c r="AV217" s="13" t="s">
        <v>85</v>
      </c>
      <c r="AW217" s="13" t="s">
        <v>34</v>
      </c>
      <c r="AX217" s="13" t="s">
        <v>82</v>
      </c>
      <c r="AY217" s="212" t="s">
        <v>120</v>
      </c>
    </row>
    <row r="218" spans="1:65" s="2" customFormat="1" ht="30" customHeight="1">
      <c r="A218" s="33"/>
      <c r="B218" s="34"/>
      <c r="C218" s="185" t="s">
        <v>356</v>
      </c>
      <c r="D218" s="185" t="s">
        <v>123</v>
      </c>
      <c r="E218" s="186" t="s">
        <v>357</v>
      </c>
      <c r="F218" s="187" t="s">
        <v>358</v>
      </c>
      <c r="G218" s="188" t="s">
        <v>245</v>
      </c>
      <c r="H218" s="189">
        <v>18</v>
      </c>
      <c r="I218" s="190"/>
      <c r="J218" s="191">
        <f>ROUND(I218*H218,2)</f>
        <v>0</v>
      </c>
      <c r="K218" s="187" t="s">
        <v>127</v>
      </c>
      <c r="L218" s="38"/>
      <c r="M218" s="192" t="s">
        <v>19</v>
      </c>
      <c r="N218" s="193" t="s">
        <v>45</v>
      </c>
      <c r="O218" s="63"/>
      <c r="P218" s="194">
        <f>O218*H218</f>
        <v>0</v>
      </c>
      <c r="Q218" s="194">
        <v>0.16700000000000001</v>
      </c>
      <c r="R218" s="194">
        <f>Q218*H218</f>
        <v>3.0060000000000002</v>
      </c>
      <c r="S218" s="194">
        <v>0</v>
      </c>
      <c r="T218" s="195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96" t="s">
        <v>198</v>
      </c>
      <c r="AT218" s="196" t="s">
        <v>123</v>
      </c>
      <c r="AU218" s="196" t="s">
        <v>85</v>
      </c>
      <c r="AY218" s="16" t="s">
        <v>120</v>
      </c>
      <c r="BE218" s="197">
        <f>IF(N218="základní",J218,0)</f>
        <v>0</v>
      </c>
      <c r="BF218" s="197">
        <f>IF(N218="snížená",J218,0)</f>
        <v>0</v>
      </c>
      <c r="BG218" s="197">
        <f>IF(N218="zákl. přenesená",J218,0)</f>
        <v>0</v>
      </c>
      <c r="BH218" s="197">
        <f>IF(N218="sníž. přenesená",J218,0)</f>
        <v>0</v>
      </c>
      <c r="BI218" s="197">
        <f>IF(N218="nulová",J218,0)</f>
        <v>0</v>
      </c>
      <c r="BJ218" s="16" t="s">
        <v>82</v>
      </c>
      <c r="BK218" s="197">
        <f>ROUND(I218*H218,2)</f>
        <v>0</v>
      </c>
      <c r="BL218" s="16" t="s">
        <v>198</v>
      </c>
      <c r="BM218" s="196" t="s">
        <v>359</v>
      </c>
    </row>
    <row r="219" spans="1:65" s="2" customFormat="1" ht="38.4">
      <c r="A219" s="33"/>
      <c r="B219" s="34"/>
      <c r="C219" s="35"/>
      <c r="D219" s="198" t="s">
        <v>130</v>
      </c>
      <c r="E219" s="35"/>
      <c r="F219" s="199" t="s">
        <v>360</v>
      </c>
      <c r="G219" s="35"/>
      <c r="H219" s="35"/>
      <c r="I219" s="103"/>
      <c r="J219" s="35"/>
      <c r="K219" s="35"/>
      <c r="L219" s="38"/>
      <c r="M219" s="200"/>
      <c r="N219" s="201"/>
      <c r="O219" s="63"/>
      <c r="P219" s="63"/>
      <c r="Q219" s="63"/>
      <c r="R219" s="63"/>
      <c r="S219" s="63"/>
      <c r="T219" s="64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T219" s="16" t="s">
        <v>130</v>
      </c>
      <c r="AU219" s="16" t="s">
        <v>85</v>
      </c>
    </row>
    <row r="220" spans="1:65" s="2" customFormat="1" ht="124.8">
      <c r="A220" s="33"/>
      <c r="B220" s="34"/>
      <c r="C220" s="35"/>
      <c r="D220" s="198" t="s">
        <v>159</v>
      </c>
      <c r="E220" s="35"/>
      <c r="F220" s="223" t="s">
        <v>328</v>
      </c>
      <c r="G220" s="35"/>
      <c r="H220" s="35"/>
      <c r="I220" s="103"/>
      <c r="J220" s="35"/>
      <c r="K220" s="35"/>
      <c r="L220" s="38"/>
      <c r="M220" s="200"/>
      <c r="N220" s="201"/>
      <c r="O220" s="63"/>
      <c r="P220" s="63"/>
      <c r="Q220" s="63"/>
      <c r="R220" s="63"/>
      <c r="S220" s="63"/>
      <c r="T220" s="64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T220" s="16" t="s">
        <v>159</v>
      </c>
      <c r="AU220" s="16" t="s">
        <v>85</v>
      </c>
    </row>
    <row r="221" spans="1:65" s="13" customFormat="1" ht="10.199999999999999">
      <c r="B221" s="202"/>
      <c r="C221" s="203"/>
      <c r="D221" s="198" t="s">
        <v>132</v>
      </c>
      <c r="E221" s="204" t="s">
        <v>19</v>
      </c>
      <c r="F221" s="205" t="s">
        <v>249</v>
      </c>
      <c r="G221" s="203"/>
      <c r="H221" s="206">
        <v>18</v>
      </c>
      <c r="I221" s="207"/>
      <c r="J221" s="203"/>
      <c r="K221" s="203"/>
      <c r="L221" s="208"/>
      <c r="M221" s="209"/>
      <c r="N221" s="210"/>
      <c r="O221" s="210"/>
      <c r="P221" s="210"/>
      <c r="Q221" s="210"/>
      <c r="R221" s="210"/>
      <c r="S221" s="210"/>
      <c r="T221" s="211"/>
      <c r="AT221" s="212" t="s">
        <v>132</v>
      </c>
      <c r="AU221" s="212" t="s">
        <v>85</v>
      </c>
      <c r="AV221" s="13" t="s">
        <v>85</v>
      </c>
      <c r="AW221" s="13" t="s">
        <v>34</v>
      </c>
      <c r="AX221" s="13" t="s">
        <v>82</v>
      </c>
      <c r="AY221" s="212" t="s">
        <v>120</v>
      </c>
    </row>
    <row r="222" spans="1:65" s="2" customFormat="1" ht="16.5" customHeight="1">
      <c r="A222" s="33"/>
      <c r="B222" s="34"/>
      <c r="C222" s="213" t="s">
        <v>361</v>
      </c>
      <c r="D222" s="213" t="s">
        <v>134</v>
      </c>
      <c r="E222" s="214" t="s">
        <v>362</v>
      </c>
      <c r="F222" s="215" t="s">
        <v>363</v>
      </c>
      <c r="G222" s="216" t="s">
        <v>245</v>
      </c>
      <c r="H222" s="217">
        <v>3.6</v>
      </c>
      <c r="I222" s="218"/>
      <c r="J222" s="219">
        <f>ROUND(I222*H222,2)</f>
        <v>0</v>
      </c>
      <c r="K222" s="215" t="s">
        <v>127</v>
      </c>
      <c r="L222" s="220"/>
      <c r="M222" s="221" t="s">
        <v>19</v>
      </c>
      <c r="N222" s="222" t="s">
        <v>45</v>
      </c>
      <c r="O222" s="63"/>
      <c r="P222" s="194">
        <f>O222*H222</f>
        <v>0</v>
      </c>
      <c r="Q222" s="194">
        <v>0.37</v>
      </c>
      <c r="R222" s="194">
        <f>Q222*H222</f>
        <v>1.3320000000000001</v>
      </c>
      <c r="S222" s="194">
        <v>0</v>
      </c>
      <c r="T222" s="195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96" t="s">
        <v>205</v>
      </c>
      <c r="AT222" s="196" t="s">
        <v>134</v>
      </c>
      <c r="AU222" s="196" t="s">
        <v>85</v>
      </c>
      <c r="AY222" s="16" t="s">
        <v>120</v>
      </c>
      <c r="BE222" s="197">
        <f>IF(N222="základní",J222,0)</f>
        <v>0</v>
      </c>
      <c r="BF222" s="197">
        <f>IF(N222="snížená",J222,0)</f>
        <v>0</v>
      </c>
      <c r="BG222" s="197">
        <f>IF(N222="zákl. přenesená",J222,0)</f>
        <v>0</v>
      </c>
      <c r="BH222" s="197">
        <f>IF(N222="sníž. přenesená",J222,0)</f>
        <v>0</v>
      </c>
      <c r="BI222" s="197">
        <f>IF(N222="nulová",J222,0)</f>
        <v>0</v>
      </c>
      <c r="BJ222" s="16" t="s">
        <v>82</v>
      </c>
      <c r="BK222" s="197">
        <f>ROUND(I222*H222,2)</f>
        <v>0</v>
      </c>
      <c r="BL222" s="16" t="s">
        <v>205</v>
      </c>
      <c r="BM222" s="196" t="s">
        <v>364</v>
      </c>
    </row>
    <row r="223" spans="1:65" s="2" customFormat="1" ht="10.199999999999999">
      <c r="A223" s="33"/>
      <c r="B223" s="34"/>
      <c r="C223" s="35"/>
      <c r="D223" s="198" t="s">
        <v>130</v>
      </c>
      <c r="E223" s="35"/>
      <c r="F223" s="199" t="s">
        <v>363</v>
      </c>
      <c r="G223" s="35"/>
      <c r="H223" s="35"/>
      <c r="I223" s="103"/>
      <c r="J223" s="35"/>
      <c r="K223" s="35"/>
      <c r="L223" s="38"/>
      <c r="M223" s="200"/>
      <c r="N223" s="201"/>
      <c r="O223" s="63"/>
      <c r="P223" s="63"/>
      <c r="Q223" s="63"/>
      <c r="R223" s="63"/>
      <c r="S223" s="63"/>
      <c r="T223" s="64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T223" s="16" t="s">
        <v>130</v>
      </c>
      <c r="AU223" s="16" t="s">
        <v>85</v>
      </c>
    </row>
    <row r="224" spans="1:65" s="13" customFormat="1" ht="10.199999999999999">
      <c r="B224" s="202"/>
      <c r="C224" s="203"/>
      <c r="D224" s="198" t="s">
        <v>132</v>
      </c>
      <c r="E224" s="204" t="s">
        <v>19</v>
      </c>
      <c r="F224" s="205" t="s">
        <v>365</v>
      </c>
      <c r="G224" s="203"/>
      <c r="H224" s="206">
        <v>3.6</v>
      </c>
      <c r="I224" s="207"/>
      <c r="J224" s="203"/>
      <c r="K224" s="203"/>
      <c r="L224" s="208"/>
      <c r="M224" s="209"/>
      <c r="N224" s="210"/>
      <c r="O224" s="210"/>
      <c r="P224" s="210"/>
      <c r="Q224" s="210"/>
      <c r="R224" s="210"/>
      <c r="S224" s="210"/>
      <c r="T224" s="211"/>
      <c r="AT224" s="212" t="s">
        <v>132</v>
      </c>
      <c r="AU224" s="212" t="s">
        <v>85</v>
      </c>
      <c r="AV224" s="13" t="s">
        <v>85</v>
      </c>
      <c r="AW224" s="13" t="s">
        <v>34</v>
      </c>
      <c r="AX224" s="13" t="s">
        <v>82</v>
      </c>
      <c r="AY224" s="212" t="s">
        <v>120</v>
      </c>
    </row>
    <row r="225" spans="1:65" s="2" customFormat="1" ht="34.200000000000003" customHeight="1">
      <c r="A225" s="33"/>
      <c r="B225" s="34"/>
      <c r="C225" s="185" t="s">
        <v>366</v>
      </c>
      <c r="D225" s="185" t="s">
        <v>123</v>
      </c>
      <c r="E225" s="186" t="s">
        <v>367</v>
      </c>
      <c r="F225" s="187" t="s">
        <v>368</v>
      </c>
      <c r="G225" s="188" t="s">
        <v>245</v>
      </c>
      <c r="H225" s="189">
        <v>54</v>
      </c>
      <c r="I225" s="190"/>
      <c r="J225" s="191">
        <f>ROUND(I225*H225,2)</f>
        <v>0</v>
      </c>
      <c r="K225" s="187" t="s">
        <v>127</v>
      </c>
      <c r="L225" s="38"/>
      <c r="M225" s="192" t="s">
        <v>19</v>
      </c>
      <c r="N225" s="193" t="s">
        <v>45</v>
      </c>
      <c r="O225" s="63"/>
      <c r="P225" s="194">
        <f>O225*H225</f>
        <v>0</v>
      </c>
      <c r="Q225" s="194">
        <v>0.10100000000000001</v>
      </c>
      <c r="R225" s="194">
        <f>Q225*H225</f>
        <v>5.4540000000000006</v>
      </c>
      <c r="S225" s="194">
        <v>0</v>
      </c>
      <c r="T225" s="195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96" t="s">
        <v>198</v>
      </c>
      <c r="AT225" s="196" t="s">
        <v>123</v>
      </c>
      <c r="AU225" s="196" t="s">
        <v>85</v>
      </c>
      <c r="AY225" s="16" t="s">
        <v>120</v>
      </c>
      <c r="BE225" s="197">
        <f>IF(N225="základní",J225,0)</f>
        <v>0</v>
      </c>
      <c r="BF225" s="197">
        <f>IF(N225="snížená",J225,0)</f>
        <v>0</v>
      </c>
      <c r="BG225" s="197">
        <f>IF(N225="zákl. přenesená",J225,0)</f>
        <v>0</v>
      </c>
      <c r="BH225" s="197">
        <f>IF(N225="sníž. přenesená",J225,0)</f>
        <v>0</v>
      </c>
      <c r="BI225" s="197">
        <f>IF(N225="nulová",J225,0)</f>
        <v>0</v>
      </c>
      <c r="BJ225" s="16" t="s">
        <v>82</v>
      </c>
      <c r="BK225" s="197">
        <f>ROUND(I225*H225,2)</f>
        <v>0</v>
      </c>
      <c r="BL225" s="16" t="s">
        <v>198</v>
      </c>
      <c r="BM225" s="196" t="s">
        <v>369</v>
      </c>
    </row>
    <row r="226" spans="1:65" s="2" customFormat="1" ht="38.4">
      <c r="A226" s="33"/>
      <c r="B226" s="34"/>
      <c r="C226" s="35"/>
      <c r="D226" s="198" t="s">
        <v>130</v>
      </c>
      <c r="E226" s="35"/>
      <c r="F226" s="199" t="s">
        <v>370</v>
      </c>
      <c r="G226" s="35"/>
      <c r="H226" s="35"/>
      <c r="I226" s="103"/>
      <c r="J226" s="35"/>
      <c r="K226" s="35"/>
      <c r="L226" s="38"/>
      <c r="M226" s="200"/>
      <c r="N226" s="201"/>
      <c r="O226" s="63"/>
      <c r="P226" s="63"/>
      <c r="Q226" s="63"/>
      <c r="R226" s="63"/>
      <c r="S226" s="63"/>
      <c r="T226" s="64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T226" s="16" t="s">
        <v>130</v>
      </c>
      <c r="AU226" s="16" t="s">
        <v>85</v>
      </c>
    </row>
    <row r="227" spans="1:65" s="2" customFormat="1" ht="124.8">
      <c r="A227" s="33"/>
      <c r="B227" s="34"/>
      <c r="C227" s="35"/>
      <c r="D227" s="198" t="s">
        <v>159</v>
      </c>
      <c r="E227" s="35"/>
      <c r="F227" s="223" t="s">
        <v>328</v>
      </c>
      <c r="G227" s="35"/>
      <c r="H227" s="35"/>
      <c r="I227" s="103"/>
      <c r="J227" s="35"/>
      <c r="K227" s="35"/>
      <c r="L227" s="38"/>
      <c r="M227" s="200"/>
      <c r="N227" s="201"/>
      <c r="O227" s="63"/>
      <c r="P227" s="63"/>
      <c r="Q227" s="63"/>
      <c r="R227" s="63"/>
      <c r="S227" s="63"/>
      <c r="T227" s="64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T227" s="16" t="s">
        <v>159</v>
      </c>
      <c r="AU227" s="16" t="s">
        <v>85</v>
      </c>
    </row>
    <row r="228" spans="1:65" s="13" customFormat="1" ht="10.199999999999999">
      <c r="B228" s="202"/>
      <c r="C228" s="203"/>
      <c r="D228" s="198" t="s">
        <v>132</v>
      </c>
      <c r="E228" s="204" t="s">
        <v>19</v>
      </c>
      <c r="F228" s="205" t="s">
        <v>255</v>
      </c>
      <c r="G228" s="203"/>
      <c r="H228" s="206">
        <v>54</v>
      </c>
      <c r="I228" s="207"/>
      <c r="J228" s="203"/>
      <c r="K228" s="203"/>
      <c r="L228" s="208"/>
      <c r="M228" s="209"/>
      <c r="N228" s="210"/>
      <c r="O228" s="210"/>
      <c r="P228" s="210"/>
      <c r="Q228" s="210"/>
      <c r="R228" s="210"/>
      <c r="S228" s="210"/>
      <c r="T228" s="211"/>
      <c r="AT228" s="212" t="s">
        <v>132</v>
      </c>
      <c r="AU228" s="212" t="s">
        <v>85</v>
      </c>
      <c r="AV228" s="13" t="s">
        <v>85</v>
      </c>
      <c r="AW228" s="13" t="s">
        <v>34</v>
      </c>
      <c r="AX228" s="13" t="s">
        <v>82</v>
      </c>
      <c r="AY228" s="212" t="s">
        <v>120</v>
      </c>
    </row>
    <row r="229" spans="1:65" s="2" customFormat="1" ht="28.2" customHeight="1">
      <c r="A229" s="33"/>
      <c r="B229" s="34"/>
      <c r="C229" s="213" t="s">
        <v>371</v>
      </c>
      <c r="D229" s="213" t="s">
        <v>134</v>
      </c>
      <c r="E229" s="214" t="s">
        <v>372</v>
      </c>
      <c r="F229" s="215" t="s">
        <v>373</v>
      </c>
      <c r="G229" s="216" t="s">
        <v>245</v>
      </c>
      <c r="H229" s="217">
        <v>10.8</v>
      </c>
      <c r="I229" s="218"/>
      <c r="J229" s="219">
        <f>ROUND(I229*H229,2)</f>
        <v>0</v>
      </c>
      <c r="K229" s="215" t="s">
        <v>127</v>
      </c>
      <c r="L229" s="220"/>
      <c r="M229" s="221" t="s">
        <v>19</v>
      </c>
      <c r="N229" s="222" t="s">
        <v>45</v>
      </c>
      <c r="O229" s="63"/>
      <c r="P229" s="194">
        <f>O229*H229</f>
        <v>0</v>
      </c>
      <c r="Q229" s="194">
        <v>0.115</v>
      </c>
      <c r="R229" s="194">
        <f>Q229*H229</f>
        <v>1.2420000000000002</v>
      </c>
      <c r="S229" s="194">
        <v>0</v>
      </c>
      <c r="T229" s="195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96" t="s">
        <v>205</v>
      </c>
      <c r="AT229" s="196" t="s">
        <v>134</v>
      </c>
      <c r="AU229" s="196" t="s">
        <v>85</v>
      </c>
      <c r="AY229" s="16" t="s">
        <v>120</v>
      </c>
      <c r="BE229" s="197">
        <f>IF(N229="základní",J229,0)</f>
        <v>0</v>
      </c>
      <c r="BF229" s="197">
        <f>IF(N229="snížená",J229,0)</f>
        <v>0</v>
      </c>
      <c r="BG229" s="197">
        <f>IF(N229="zákl. přenesená",J229,0)</f>
        <v>0</v>
      </c>
      <c r="BH229" s="197">
        <f>IF(N229="sníž. přenesená",J229,0)</f>
        <v>0</v>
      </c>
      <c r="BI229" s="197">
        <f>IF(N229="nulová",J229,0)</f>
        <v>0</v>
      </c>
      <c r="BJ229" s="16" t="s">
        <v>82</v>
      </c>
      <c r="BK229" s="197">
        <f>ROUND(I229*H229,2)</f>
        <v>0</v>
      </c>
      <c r="BL229" s="16" t="s">
        <v>205</v>
      </c>
      <c r="BM229" s="196" t="s">
        <v>374</v>
      </c>
    </row>
    <row r="230" spans="1:65" s="2" customFormat="1" ht="10.199999999999999">
      <c r="A230" s="33"/>
      <c r="B230" s="34"/>
      <c r="C230" s="35"/>
      <c r="D230" s="198" t="s">
        <v>130</v>
      </c>
      <c r="E230" s="35"/>
      <c r="F230" s="199" t="s">
        <v>373</v>
      </c>
      <c r="G230" s="35"/>
      <c r="H230" s="35"/>
      <c r="I230" s="103"/>
      <c r="J230" s="35"/>
      <c r="K230" s="35"/>
      <c r="L230" s="38"/>
      <c r="M230" s="200"/>
      <c r="N230" s="201"/>
      <c r="O230" s="63"/>
      <c r="P230" s="63"/>
      <c r="Q230" s="63"/>
      <c r="R230" s="63"/>
      <c r="S230" s="63"/>
      <c r="T230" s="64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T230" s="16" t="s">
        <v>130</v>
      </c>
      <c r="AU230" s="16" t="s">
        <v>85</v>
      </c>
    </row>
    <row r="231" spans="1:65" s="13" customFormat="1" ht="10.199999999999999">
      <c r="B231" s="202"/>
      <c r="C231" s="203"/>
      <c r="D231" s="198" t="s">
        <v>132</v>
      </c>
      <c r="E231" s="204" t="s">
        <v>19</v>
      </c>
      <c r="F231" s="205" t="s">
        <v>375</v>
      </c>
      <c r="G231" s="203"/>
      <c r="H231" s="206">
        <v>10.8</v>
      </c>
      <c r="I231" s="207"/>
      <c r="J231" s="203"/>
      <c r="K231" s="203"/>
      <c r="L231" s="208"/>
      <c r="M231" s="209"/>
      <c r="N231" s="210"/>
      <c r="O231" s="210"/>
      <c r="P231" s="210"/>
      <c r="Q231" s="210"/>
      <c r="R231" s="210"/>
      <c r="S231" s="210"/>
      <c r="T231" s="211"/>
      <c r="AT231" s="212" t="s">
        <v>132</v>
      </c>
      <c r="AU231" s="212" t="s">
        <v>85</v>
      </c>
      <c r="AV231" s="13" t="s">
        <v>85</v>
      </c>
      <c r="AW231" s="13" t="s">
        <v>34</v>
      </c>
      <c r="AX231" s="13" t="s">
        <v>82</v>
      </c>
      <c r="AY231" s="212" t="s">
        <v>120</v>
      </c>
    </row>
    <row r="232" spans="1:65" s="2" customFormat="1" ht="29.4" customHeight="1">
      <c r="A232" s="33"/>
      <c r="B232" s="34"/>
      <c r="C232" s="185" t="s">
        <v>376</v>
      </c>
      <c r="D232" s="185" t="s">
        <v>123</v>
      </c>
      <c r="E232" s="186" t="s">
        <v>377</v>
      </c>
      <c r="F232" s="187" t="s">
        <v>378</v>
      </c>
      <c r="G232" s="188" t="s">
        <v>245</v>
      </c>
      <c r="H232" s="189">
        <v>144</v>
      </c>
      <c r="I232" s="190"/>
      <c r="J232" s="191">
        <f>ROUND(I232*H232,2)</f>
        <v>0</v>
      </c>
      <c r="K232" s="187" t="s">
        <v>127</v>
      </c>
      <c r="L232" s="38"/>
      <c r="M232" s="192" t="s">
        <v>19</v>
      </c>
      <c r="N232" s="193" t="s">
        <v>45</v>
      </c>
      <c r="O232" s="63"/>
      <c r="P232" s="194">
        <f>O232*H232</f>
        <v>0</v>
      </c>
      <c r="Q232" s="194">
        <v>8.4250000000000005E-2</v>
      </c>
      <c r="R232" s="194">
        <f>Q232*H232</f>
        <v>12.132000000000001</v>
      </c>
      <c r="S232" s="194">
        <v>0</v>
      </c>
      <c r="T232" s="195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96" t="s">
        <v>198</v>
      </c>
      <c r="AT232" s="196" t="s">
        <v>123</v>
      </c>
      <c r="AU232" s="196" t="s">
        <v>85</v>
      </c>
      <c r="AY232" s="16" t="s">
        <v>120</v>
      </c>
      <c r="BE232" s="197">
        <f>IF(N232="základní",J232,0)</f>
        <v>0</v>
      </c>
      <c r="BF232" s="197">
        <f>IF(N232="snížená",J232,0)</f>
        <v>0</v>
      </c>
      <c r="BG232" s="197">
        <f>IF(N232="zákl. přenesená",J232,0)</f>
        <v>0</v>
      </c>
      <c r="BH232" s="197">
        <f>IF(N232="sníž. přenesená",J232,0)</f>
        <v>0</v>
      </c>
      <c r="BI232" s="197">
        <f>IF(N232="nulová",J232,0)</f>
        <v>0</v>
      </c>
      <c r="BJ232" s="16" t="s">
        <v>82</v>
      </c>
      <c r="BK232" s="197">
        <f>ROUND(I232*H232,2)</f>
        <v>0</v>
      </c>
      <c r="BL232" s="16" t="s">
        <v>198</v>
      </c>
      <c r="BM232" s="196" t="s">
        <v>379</v>
      </c>
    </row>
    <row r="233" spans="1:65" s="2" customFormat="1" ht="38.4">
      <c r="A233" s="33"/>
      <c r="B233" s="34"/>
      <c r="C233" s="35"/>
      <c r="D233" s="198" t="s">
        <v>130</v>
      </c>
      <c r="E233" s="35"/>
      <c r="F233" s="199" t="s">
        <v>380</v>
      </c>
      <c r="G233" s="35"/>
      <c r="H233" s="35"/>
      <c r="I233" s="103"/>
      <c r="J233" s="35"/>
      <c r="K233" s="35"/>
      <c r="L233" s="38"/>
      <c r="M233" s="200"/>
      <c r="N233" s="201"/>
      <c r="O233" s="63"/>
      <c r="P233" s="63"/>
      <c r="Q233" s="63"/>
      <c r="R233" s="63"/>
      <c r="S233" s="63"/>
      <c r="T233" s="64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T233" s="16" t="s">
        <v>130</v>
      </c>
      <c r="AU233" s="16" t="s">
        <v>85</v>
      </c>
    </row>
    <row r="234" spans="1:65" s="2" customFormat="1" ht="124.8">
      <c r="A234" s="33"/>
      <c r="B234" s="34"/>
      <c r="C234" s="35"/>
      <c r="D234" s="198" t="s">
        <v>159</v>
      </c>
      <c r="E234" s="35"/>
      <c r="F234" s="223" t="s">
        <v>328</v>
      </c>
      <c r="G234" s="35"/>
      <c r="H234" s="35"/>
      <c r="I234" s="103"/>
      <c r="J234" s="35"/>
      <c r="K234" s="35"/>
      <c r="L234" s="38"/>
      <c r="M234" s="200"/>
      <c r="N234" s="201"/>
      <c r="O234" s="63"/>
      <c r="P234" s="63"/>
      <c r="Q234" s="63"/>
      <c r="R234" s="63"/>
      <c r="S234" s="63"/>
      <c r="T234" s="64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T234" s="16" t="s">
        <v>159</v>
      </c>
      <c r="AU234" s="16" t="s">
        <v>85</v>
      </c>
    </row>
    <row r="235" spans="1:65" s="13" customFormat="1" ht="10.199999999999999">
      <c r="B235" s="202"/>
      <c r="C235" s="203"/>
      <c r="D235" s="198" t="s">
        <v>132</v>
      </c>
      <c r="E235" s="204" t="s">
        <v>19</v>
      </c>
      <c r="F235" s="205" t="s">
        <v>261</v>
      </c>
      <c r="G235" s="203"/>
      <c r="H235" s="206">
        <v>144</v>
      </c>
      <c r="I235" s="207"/>
      <c r="J235" s="203"/>
      <c r="K235" s="203"/>
      <c r="L235" s="208"/>
      <c r="M235" s="209"/>
      <c r="N235" s="210"/>
      <c r="O235" s="210"/>
      <c r="P235" s="210"/>
      <c r="Q235" s="210"/>
      <c r="R235" s="210"/>
      <c r="S235" s="210"/>
      <c r="T235" s="211"/>
      <c r="AT235" s="212" t="s">
        <v>132</v>
      </c>
      <c r="AU235" s="212" t="s">
        <v>85</v>
      </c>
      <c r="AV235" s="13" t="s">
        <v>85</v>
      </c>
      <c r="AW235" s="13" t="s">
        <v>34</v>
      </c>
      <c r="AX235" s="13" t="s">
        <v>82</v>
      </c>
      <c r="AY235" s="212" t="s">
        <v>120</v>
      </c>
    </row>
    <row r="236" spans="1:65" s="2" customFormat="1" ht="28.8" customHeight="1">
      <c r="A236" s="33"/>
      <c r="B236" s="34"/>
      <c r="C236" s="213" t="s">
        <v>381</v>
      </c>
      <c r="D236" s="213" t="s">
        <v>134</v>
      </c>
      <c r="E236" s="214" t="s">
        <v>382</v>
      </c>
      <c r="F236" s="215" t="s">
        <v>383</v>
      </c>
      <c r="G236" s="216" t="s">
        <v>245</v>
      </c>
      <c r="H236" s="217">
        <v>14.4</v>
      </c>
      <c r="I236" s="218"/>
      <c r="J236" s="219">
        <f>ROUND(I236*H236,2)</f>
        <v>0</v>
      </c>
      <c r="K236" s="215" t="s">
        <v>127</v>
      </c>
      <c r="L236" s="220"/>
      <c r="M236" s="221" t="s">
        <v>19</v>
      </c>
      <c r="N236" s="222" t="s">
        <v>45</v>
      </c>
      <c r="O236" s="63"/>
      <c r="P236" s="194">
        <f>O236*H236</f>
        <v>0</v>
      </c>
      <c r="Q236" s="194">
        <v>0.13100000000000001</v>
      </c>
      <c r="R236" s="194">
        <f>Q236*H236</f>
        <v>1.8864000000000001</v>
      </c>
      <c r="S236" s="194">
        <v>0</v>
      </c>
      <c r="T236" s="195">
        <f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96" t="s">
        <v>205</v>
      </c>
      <c r="AT236" s="196" t="s">
        <v>134</v>
      </c>
      <c r="AU236" s="196" t="s">
        <v>85</v>
      </c>
      <c r="AY236" s="16" t="s">
        <v>120</v>
      </c>
      <c r="BE236" s="197">
        <f>IF(N236="základní",J236,0)</f>
        <v>0</v>
      </c>
      <c r="BF236" s="197">
        <f>IF(N236="snížená",J236,0)</f>
        <v>0</v>
      </c>
      <c r="BG236" s="197">
        <f>IF(N236="zákl. přenesená",J236,0)</f>
        <v>0</v>
      </c>
      <c r="BH236" s="197">
        <f>IF(N236="sníž. přenesená",J236,0)</f>
        <v>0</v>
      </c>
      <c r="BI236" s="197">
        <f>IF(N236="nulová",J236,0)</f>
        <v>0</v>
      </c>
      <c r="BJ236" s="16" t="s">
        <v>82</v>
      </c>
      <c r="BK236" s="197">
        <f>ROUND(I236*H236,2)</f>
        <v>0</v>
      </c>
      <c r="BL236" s="16" t="s">
        <v>205</v>
      </c>
      <c r="BM236" s="196" t="s">
        <v>384</v>
      </c>
    </row>
    <row r="237" spans="1:65" s="2" customFormat="1" ht="10.199999999999999">
      <c r="A237" s="33"/>
      <c r="B237" s="34"/>
      <c r="C237" s="35"/>
      <c r="D237" s="198" t="s">
        <v>130</v>
      </c>
      <c r="E237" s="35"/>
      <c r="F237" s="199" t="s">
        <v>383</v>
      </c>
      <c r="G237" s="35"/>
      <c r="H237" s="35"/>
      <c r="I237" s="103"/>
      <c r="J237" s="35"/>
      <c r="K237" s="35"/>
      <c r="L237" s="38"/>
      <c r="M237" s="200"/>
      <c r="N237" s="201"/>
      <c r="O237" s="63"/>
      <c r="P237" s="63"/>
      <c r="Q237" s="63"/>
      <c r="R237" s="63"/>
      <c r="S237" s="63"/>
      <c r="T237" s="64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T237" s="16" t="s">
        <v>130</v>
      </c>
      <c r="AU237" s="16" t="s">
        <v>85</v>
      </c>
    </row>
    <row r="238" spans="1:65" s="13" customFormat="1" ht="10.199999999999999">
      <c r="B238" s="202"/>
      <c r="C238" s="203"/>
      <c r="D238" s="198" t="s">
        <v>132</v>
      </c>
      <c r="E238" s="204" t="s">
        <v>19</v>
      </c>
      <c r="F238" s="205" t="s">
        <v>385</v>
      </c>
      <c r="G238" s="203"/>
      <c r="H238" s="206">
        <v>14.4</v>
      </c>
      <c r="I238" s="207"/>
      <c r="J238" s="203"/>
      <c r="K238" s="203"/>
      <c r="L238" s="208"/>
      <c r="M238" s="209"/>
      <c r="N238" s="210"/>
      <c r="O238" s="210"/>
      <c r="P238" s="210"/>
      <c r="Q238" s="210"/>
      <c r="R238" s="210"/>
      <c r="S238" s="210"/>
      <c r="T238" s="211"/>
      <c r="AT238" s="212" t="s">
        <v>132</v>
      </c>
      <c r="AU238" s="212" t="s">
        <v>85</v>
      </c>
      <c r="AV238" s="13" t="s">
        <v>85</v>
      </c>
      <c r="AW238" s="13" t="s">
        <v>34</v>
      </c>
      <c r="AX238" s="13" t="s">
        <v>82</v>
      </c>
      <c r="AY238" s="212" t="s">
        <v>120</v>
      </c>
    </row>
    <row r="239" spans="1:65" s="2" customFormat="1" ht="31.2" customHeight="1">
      <c r="A239" s="33"/>
      <c r="B239" s="34"/>
      <c r="C239" s="213" t="s">
        <v>386</v>
      </c>
      <c r="D239" s="213" t="s">
        <v>134</v>
      </c>
      <c r="E239" s="214" t="s">
        <v>387</v>
      </c>
      <c r="F239" s="215" t="s">
        <v>388</v>
      </c>
      <c r="G239" s="216" t="s">
        <v>245</v>
      </c>
      <c r="H239" s="217">
        <v>14.4</v>
      </c>
      <c r="I239" s="218"/>
      <c r="J239" s="219">
        <f>ROUND(I239*H239,2)</f>
        <v>0</v>
      </c>
      <c r="K239" s="215" t="s">
        <v>127</v>
      </c>
      <c r="L239" s="220"/>
      <c r="M239" s="221" t="s">
        <v>19</v>
      </c>
      <c r="N239" s="222" t="s">
        <v>45</v>
      </c>
      <c r="O239" s="63"/>
      <c r="P239" s="194">
        <f>O239*H239</f>
        <v>0</v>
      </c>
      <c r="Q239" s="194">
        <v>0.13100000000000001</v>
      </c>
      <c r="R239" s="194">
        <f>Q239*H239</f>
        <v>1.8864000000000001</v>
      </c>
      <c r="S239" s="194">
        <v>0</v>
      </c>
      <c r="T239" s="195">
        <f>S239*H239</f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96" t="s">
        <v>205</v>
      </c>
      <c r="AT239" s="196" t="s">
        <v>134</v>
      </c>
      <c r="AU239" s="196" t="s">
        <v>85</v>
      </c>
      <c r="AY239" s="16" t="s">
        <v>120</v>
      </c>
      <c r="BE239" s="197">
        <f>IF(N239="základní",J239,0)</f>
        <v>0</v>
      </c>
      <c r="BF239" s="197">
        <f>IF(N239="snížená",J239,0)</f>
        <v>0</v>
      </c>
      <c r="BG239" s="197">
        <f>IF(N239="zákl. přenesená",J239,0)</f>
        <v>0</v>
      </c>
      <c r="BH239" s="197">
        <f>IF(N239="sníž. přenesená",J239,0)</f>
        <v>0</v>
      </c>
      <c r="BI239" s="197">
        <f>IF(N239="nulová",J239,0)</f>
        <v>0</v>
      </c>
      <c r="BJ239" s="16" t="s">
        <v>82</v>
      </c>
      <c r="BK239" s="197">
        <f>ROUND(I239*H239,2)</f>
        <v>0</v>
      </c>
      <c r="BL239" s="16" t="s">
        <v>205</v>
      </c>
      <c r="BM239" s="196" t="s">
        <v>389</v>
      </c>
    </row>
    <row r="240" spans="1:65" s="2" customFormat="1" ht="10.199999999999999">
      <c r="A240" s="33"/>
      <c r="B240" s="34"/>
      <c r="C240" s="35"/>
      <c r="D240" s="198" t="s">
        <v>130</v>
      </c>
      <c r="E240" s="35"/>
      <c r="F240" s="199" t="s">
        <v>388</v>
      </c>
      <c r="G240" s="35"/>
      <c r="H240" s="35"/>
      <c r="I240" s="103"/>
      <c r="J240" s="35"/>
      <c r="K240" s="35"/>
      <c r="L240" s="38"/>
      <c r="M240" s="200"/>
      <c r="N240" s="201"/>
      <c r="O240" s="63"/>
      <c r="P240" s="63"/>
      <c r="Q240" s="63"/>
      <c r="R240" s="63"/>
      <c r="S240" s="63"/>
      <c r="T240" s="64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T240" s="16" t="s">
        <v>130</v>
      </c>
      <c r="AU240" s="16" t="s">
        <v>85</v>
      </c>
    </row>
    <row r="241" spans="1:65" s="13" customFormat="1" ht="10.199999999999999">
      <c r="B241" s="202"/>
      <c r="C241" s="203"/>
      <c r="D241" s="198" t="s">
        <v>132</v>
      </c>
      <c r="E241" s="204" t="s">
        <v>19</v>
      </c>
      <c r="F241" s="205" t="s">
        <v>385</v>
      </c>
      <c r="G241" s="203"/>
      <c r="H241" s="206">
        <v>14.4</v>
      </c>
      <c r="I241" s="207"/>
      <c r="J241" s="203"/>
      <c r="K241" s="203"/>
      <c r="L241" s="208"/>
      <c r="M241" s="209"/>
      <c r="N241" s="210"/>
      <c r="O241" s="210"/>
      <c r="P241" s="210"/>
      <c r="Q241" s="210"/>
      <c r="R241" s="210"/>
      <c r="S241" s="210"/>
      <c r="T241" s="211"/>
      <c r="AT241" s="212" t="s">
        <v>132</v>
      </c>
      <c r="AU241" s="212" t="s">
        <v>85</v>
      </c>
      <c r="AV241" s="13" t="s">
        <v>85</v>
      </c>
      <c r="AW241" s="13" t="s">
        <v>34</v>
      </c>
      <c r="AX241" s="13" t="s">
        <v>82</v>
      </c>
      <c r="AY241" s="212" t="s">
        <v>120</v>
      </c>
    </row>
    <row r="242" spans="1:65" s="12" customFormat="1" ht="20.85" customHeight="1">
      <c r="B242" s="169"/>
      <c r="C242" s="170"/>
      <c r="D242" s="171" t="s">
        <v>73</v>
      </c>
      <c r="E242" s="183" t="s">
        <v>390</v>
      </c>
      <c r="F242" s="183" t="s">
        <v>391</v>
      </c>
      <c r="G242" s="170"/>
      <c r="H242" s="170"/>
      <c r="I242" s="173"/>
      <c r="J242" s="184">
        <f>BK242</f>
        <v>0</v>
      </c>
      <c r="K242" s="170"/>
      <c r="L242" s="175"/>
      <c r="M242" s="176"/>
      <c r="N242" s="177"/>
      <c r="O242" s="177"/>
      <c r="P242" s="178">
        <v>0</v>
      </c>
      <c r="Q242" s="177"/>
      <c r="R242" s="178">
        <v>0</v>
      </c>
      <c r="S242" s="177"/>
      <c r="T242" s="179">
        <v>0</v>
      </c>
      <c r="AR242" s="180" t="s">
        <v>82</v>
      </c>
      <c r="AT242" s="181" t="s">
        <v>73</v>
      </c>
      <c r="AU242" s="181" t="s">
        <v>85</v>
      </c>
      <c r="AY242" s="180" t="s">
        <v>120</v>
      </c>
      <c r="BK242" s="182">
        <v>0</v>
      </c>
    </row>
    <row r="243" spans="1:65" s="12" customFormat="1" ht="20.85" customHeight="1">
      <c r="B243" s="169"/>
      <c r="C243" s="170"/>
      <c r="D243" s="171" t="s">
        <v>73</v>
      </c>
      <c r="E243" s="183" t="s">
        <v>82</v>
      </c>
      <c r="F243" s="183" t="s">
        <v>392</v>
      </c>
      <c r="G243" s="170"/>
      <c r="H243" s="170"/>
      <c r="I243" s="173"/>
      <c r="J243" s="184">
        <f>BK243</f>
        <v>0</v>
      </c>
      <c r="K243" s="170"/>
      <c r="L243" s="175"/>
      <c r="M243" s="176"/>
      <c r="N243" s="177"/>
      <c r="O243" s="177"/>
      <c r="P243" s="178">
        <f>SUM(P244:P263)</f>
        <v>0</v>
      </c>
      <c r="Q243" s="177"/>
      <c r="R243" s="178">
        <f>SUM(R244:R263)</f>
        <v>0.13155</v>
      </c>
      <c r="S243" s="177"/>
      <c r="T243" s="179">
        <f>SUM(T244:T263)</f>
        <v>0</v>
      </c>
      <c r="AR243" s="180" t="s">
        <v>82</v>
      </c>
      <c r="AT243" s="181" t="s">
        <v>73</v>
      </c>
      <c r="AU243" s="181" t="s">
        <v>85</v>
      </c>
      <c r="AY243" s="180" t="s">
        <v>120</v>
      </c>
      <c r="BK243" s="182">
        <f>SUM(BK244:BK263)</f>
        <v>0</v>
      </c>
    </row>
    <row r="244" spans="1:65" s="2" customFormat="1" ht="34.200000000000003" customHeight="1">
      <c r="A244" s="33"/>
      <c r="B244" s="34"/>
      <c r="C244" s="185" t="s">
        <v>393</v>
      </c>
      <c r="D244" s="185" t="s">
        <v>123</v>
      </c>
      <c r="E244" s="186" t="s">
        <v>394</v>
      </c>
      <c r="F244" s="187" t="s">
        <v>395</v>
      </c>
      <c r="G244" s="188" t="s">
        <v>156</v>
      </c>
      <c r="H244" s="189">
        <v>2</v>
      </c>
      <c r="I244" s="190"/>
      <c r="J244" s="191">
        <f>ROUND(I244*H244,2)</f>
        <v>0</v>
      </c>
      <c r="K244" s="187" t="s">
        <v>127</v>
      </c>
      <c r="L244" s="38"/>
      <c r="M244" s="192" t="s">
        <v>19</v>
      </c>
      <c r="N244" s="193" t="s">
        <v>45</v>
      </c>
      <c r="O244" s="63"/>
      <c r="P244" s="194">
        <f>O244*H244</f>
        <v>0</v>
      </c>
      <c r="Q244" s="194">
        <v>6.4999999999999997E-4</v>
      </c>
      <c r="R244" s="194">
        <f>Q244*H244</f>
        <v>1.2999999999999999E-3</v>
      </c>
      <c r="S244" s="194">
        <v>0</v>
      </c>
      <c r="T244" s="195">
        <f>S244*H244</f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96" t="s">
        <v>396</v>
      </c>
      <c r="AT244" s="196" t="s">
        <v>123</v>
      </c>
      <c r="AU244" s="196" t="s">
        <v>142</v>
      </c>
      <c r="AY244" s="16" t="s">
        <v>120</v>
      </c>
      <c r="BE244" s="197">
        <f>IF(N244="základní",J244,0)</f>
        <v>0</v>
      </c>
      <c r="BF244" s="197">
        <f>IF(N244="snížená",J244,0)</f>
        <v>0</v>
      </c>
      <c r="BG244" s="197">
        <f>IF(N244="zákl. přenesená",J244,0)</f>
        <v>0</v>
      </c>
      <c r="BH244" s="197">
        <f>IF(N244="sníž. přenesená",J244,0)</f>
        <v>0</v>
      </c>
      <c r="BI244" s="197">
        <f>IF(N244="nulová",J244,0)</f>
        <v>0</v>
      </c>
      <c r="BJ244" s="16" t="s">
        <v>82</v>
      </c>
      <c r="BK244" s="197">
        <f>ROUND(I244*H244,2)</f>
        <v>0</v>
      </c>
      <c r="BL244" s="16" t="s">
        <v>396</v>
      </c>
      <c r="BM244" s="196" t="s">
        <v>397</v>
      </c>
    </row>
    <row r="245" spans="1:65" s="2" customFormat="1" ht="19.2">
      <c r="A245" s="33"/>
      <c r="B245" s="34"/>
      <c r="C245" s="35"/>
      <c r="D245" s="198" t="s">
        <v>130</v>
      </c>
      <c r="E245" s="35"/>
      <c r="F245" s="199" t="s">
        <v>398</v>
      </c>
      <c r="G245" s="35"/>
      <c r="H245" s="35"/>
      <c r="I245" s="103"/>
      <c r="J245" s="35"/>
      <c r="K245" s="35"/>
      <c r="L245" s="38"/>
      <c r="M245" s="200"/>
      <c r="N245" s="201"/>
      <c r="O245" s="63"/>
      <c r="P245" s="63"/>
      <c r="Q245" s="63"/>
      <c r="R245" s="63"/>
      <c r="S245" s="63"/>
      <c r="T245" s="64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T245" s="16" t="s">
        <v>130</v>
      </c>
      <c r="AU245" s="16" t="s">
        <v>142</v>
      </c>
    </row>
    <row r="246" spans="1:65" s="2" customFormat="1" ht="192">
      <c r="A246" s="33"/>
      <c r="B246" s="34"/>
      <c r="C246" s="35"/>
      <c r="D246" s="198" t="s">
        <v>159</v>
      </c>
      <c r="E246" s="35"/>
      <c r="F246" s="223" t="s">
        <v>399</v>
      </c>
      <c r="G246" s="35"/>
      <c r="H246" s="35"/>
      <c r="I246" s="103"/>
      <c r="J246" s="35"/>
      <c r="K246" s="35"/>
      <c r="L246" s="38"/>
      <c r="M246" s="200"/>
      <c r="N246" s="201"/>
      <c r="O246" s="63"/>
      <c r="P246" s="63"/>
      <c r="Q246" s="63"/>
      <c r="R246" s="63"/>
      <c r="S246" s="63"/>
      <c r="T246" s="64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T246" s="16" t="s">
        <v>159</v>
      </c>
      <c r="AU246" s="16" t="s">
        <v>142</v>
      </c>
    </row>
    <row r="247" spans="1:65" s="2" customFormat="1" ht="33" customHeight="1">
      <c r="A247" s="33"/>
      <c r="B247" s="34"/>
      <c r="C247" s="185" t="s">
        <v>400</v>
      </c>
      <c r="D247" s="185" t="s">
        <v>123</v>
      </c>
      <c r="E247" s="186" t="s">
        <v>401</v>
      </c>
      <c r="F247" s="187" t="s">
        <v>402</v>
      </c>
      <c r="G247" s="188" t="s">
        <v>156</v>
      </c>
      <c r="H247" s="189">
        <v>2</v>
      </c>
      <c r="I247" s="190"/>
      <c r="J247" s="191">
        <f>ROUND(I247*H247,2)</f>
        <v>0</v>
      </c>
      <c r="K247" s="187" t="s">
        <v>127</v>
      </c>
      <c r="L247" s="38"/>
      <c r="M247" s="192" t="s">
        <v>19</v>
      </c>
      <c r="N247" s="193" t="s">
        <v>45</v>
      </c>
      <c r="O247" s="63"/>
      <c r="P247" s="194">
        <f>O247*H247</f>
        <v>0</v>
      </c>
      <c r="Q247" s="194">
        <v>0</v>
      </c>
      <c r="R247" s="194">
        <f>Q247*H247</f>
        <v>0</v>
      </c>
      <c r="S247" s="194">
        <v>0</v>
      </c>
      <c r="T247" s="195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96" t="s">
        <v>396</v>
      </c>
      <c r="AT247" s="196" t="s">
        <v>123</v>
      </c>
      <c r="AU247" s="196" t="s">
        <v>142</v>
      </c>
      <c r="AY247" s="16" t="s">
        <v>120</v>
      </c>
      <c r="BE247" s="197">
        <f>IF(N247="základní",J247,0)</f>
        <v>0</v>
      </c>
      <c r="BF247" s="197">
        <f>IF(N247="snížená",J247,0)</f>
        <v>0</v>
      </c>
      <c r="BG247" s="197">
        <f>IF(N247="zákl. přenesená",J247,0)</f>
        <v>0</v>
      </c>
      <c r="BH247" s="197">
        <f>IF(N247="sníž. přenesená",J247,0)</f>
        <v>0</v>
      </c>
      <c r="BI247" s="197">
        <f>IF(N247="nulová",J247,0)</f>
        <v>0</v>
      </c>
      <c r="BJ247" s="16" t="s">
        <v>82</v>
      </c>
      <c r="BK247" s="197">
        <f>ROUND(I247*H247,2)</f>
        <v>0</v>
      </c>
      <c r="BL247" s="16" t="s">
        <v>396</v>
      </c>
      <c r="BM247" s="196" t="s">
        <v>403</v>
      </c>
    </row>
    <row r="248" spans="1:65" s="2" customFormat="1" ht="28.8">
      <c r="A248" s="33"/>
      <c r="B248" s="34"/>
      <c r="C248" s="35"/>
      <c r="D248" s="198" t="s">
        <v>130</v>
      </c>
      <c r="E248" s="35"/>
      <c r="F248" s="199" t="s">
        <v>404</v>
      </c>
      <c r="G248" s="35"/>
      <c r="H248" s="35"/>
      <c r="I248" s="103"/>
      <c r="J248" s="35"/>
      <c r="K248" s="35"/>
      <c r="L248" s="38"/>
      <c r="M248" s="200"/>
      <c r="N248" s="201"/>
      <c r="O248" s="63"/>
      <c r="P248" s="63"/>
      <c r="Q248" s="63"/>
      <c r="R248" s="63"/>
      <c r="S248" s="63"/>
      <c r="T248" s="64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T248" s="16" t="s">
        <v>130</v>
      </c>
      <c r="AU248" s="16" t="s">
        <v>142</v>
      </c>
    </row>
    <row r="249" spans="1:65" s="2" customFormat="1" ht="192">
      <c r="A249" s="33"/>
      <c r="B249" s="34"/>
      <c r="C249" s="35"/>
      <c r="D249" s="198" t="s">
        <v>159</v>
      </c>
      <c r="E249" s="35"/>
      <c r="F249" s="223" t="s">
        <v>399</v>
      </c>
      <c r="G249" s="35"/>
      <c r="H249" s="35"/>
      <c r="I249" s="103"/>
      <c r="J249" s="35"/>
      <c r="K249" s="35"/>
      <c r="L249" s="38"/>
      <c r="M249" s="200"/>
      <c r="N249" s="201"/>
      <c r="O249" s="63"/>
      <c r="P249" s="63"/>
      <c r="Q249" s="63"/>
      <c r="R249" s="63"/>
      <c r="S249" s="63"/>
      <c r="T249" s="64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T249" s="16" t="s">
        <v>159</v>
      </c>
      <c r="AU249" s="16" t="s">
        <v>142</v>
      </c>
    </row>
    <row r="250" spans="1:65" s="2" customFormat="1" ht="28.2" customHeight="1">
      <c r="A250" s="33"/>
      <c r="B250" s="34"/>
      <c r="C250" s="213" t="s">
        <v>405</v>
      </c>
      <c r="D250" s="213" t="s">
        <v>134</v>
      </c>
      <c r="E250" s="214" t="s">
        <v>406</v>
      </c>
      <c r="F250" s="215" t="s">
        <v>407</v>
      </c>
      <c r="G250" s="216" t="s">
        <v>156</v>
      </c>
      <c r="H250" s="217">
        <v>28</v>
      </c>
      <c r="I250" s="218"/>
      <c r="J250" s="219">
        <f>ROUND(I250*H250,2)</f>
        <v>0</v>
      </c>
      <c r="K250" s="215" t="s">
        <v>127</v>
      </c>
      <c r="L250" s="220"/>
      <c r="M250" s="221" t="s">
        <v>19</v>
      </c>
      <c r="N250" s="222" t="s">
        <v>45</v>
      </c>
      <c r="O250" s="63"/>
      <c r="P250" s="194">
        <f>O250*H250</f>
        <v>0</v>
      </c>
      <c r="Q250" s="194">
        <v>0</v>
      </c>
      <c r="R250" s="194">
        <f>Q250*H250</f>
        <v>0</v>
      </c>
      <c r="S250" s="194">
        <v>0</v>
      </c>
      <c r="T250" s="195">
        <f>S250*H250</f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96" t="s">
        <v>396</v>
      </c>
      <c r="AT250" s="196" t="s">
        <v>134</v>
      </c>
      <c r="AU250" s="196" t="s">
        <v>142</v>
      </c>
      <c r="AY250" s="16" t="s">
        <v>120</v>
      </c>
      <c r="BE250" s="197">
        <f>IF(N250="základní",J250,0)</f>
        <v>0</v>
      </c>
      <c r="BF250" s="197">
        <f>IF(N250="snížená",J250,0)</f>
        <v>0</v>
      </c>
      <c r="BG250" s="197">
        <f>IF(N250="zákl. přenesená",J250,0)</f>
        <v>0</v>
      </c>
      <c r="BH250" s="197">
        <f>IF(N250="sníž. přenesená",J250,0)</f>
        <v>0</v>
      </c>
      <c r="BI250" s="197">
        <f>IF(N250="nulová",J250,0)</f>
        <v>0</v>
      </c>
      <c r="BJ250" s="16" t="s">
        <v>82</v>
      </c>
      <c r="BK250" s="197">
        <f>ROUND(I250*H250,2)</f>
        <v>0</v>
      </c>
      <c r="BL250" s="16" t="s">
        <v>396</v>
      </c>
      <c r="BM250" s="196" t="s">
        <v>408</v>
      </c>
    </row>
    <row r="251" spans="1:65" s="2" customFormat="1" ht="19.2">
      <c r="A251" s="33"/>
      <c r="B251" s="34"/>
      <c r="C251" s="35"/>
      <c r="D251" s="198" t="s">
        <v>130</v>
      </c>
      <c r="E251" s="35"/>
      <c r="F251" s="199" t="s">
        <v>407</v>
      </c>
      <c r="G251" s="35"/>
      <c r="H251" s="35"/>
      <c r="I251" s="103"/>
      <c r="J251" s="35"/>
      <c r="K251" s="35"/>
      <c r="L251" s="38"/>
      <c r="M251" s="200"/>
      <c r="N251" s="201"/>
      <c r="O251" s="63"/>
      <c r="P251" s="63"/>
      <c r="Q251" s="63"/>
      <c r="R251" s="63"/>
      <c r="S251" s="63"/>
      <c r="T251" s="64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T251" s="16" t="s">
        <v>130</v>
      </c>
      <c r="AU251" s="16" t="s">
        <v>142</v>
      </c>
    </row>
    <row r="252" spans="1:65" s="2" customFormat="1" ht="34.200000000000003" customHeight="1">
      <c r="A252" s="33"/>
      <c r="B252" s="34"/>
      <c r="C252" s="185" t="s">
        <v>409</v>
      </c>
      <c r="D252" s="185" t="s">
        <v>123</v>
      </c>
      <c r="E252" s="186" t="s">
        <v>410</v>
      </c>
      <c r="F252" s="187" t="s">
        <v>411</v>
      </c>
      <c r="G252" s="188" t="s">
        <v>126</v>
      </c>
      <c r="H252" s="189">
        <v>35</v>
      </c>
      <c r="I252" s="190"/>
      <c r="J252" s="191">
        <f>ROUND(I252*H252,2)</f>
        <v>0</v>
      </c>
      <c r="K252" s="187" t="s">
        <v>127</v>
      </c>
      <c r="L252" s="38"/>
      <c r="M252" s="192" t="s">
        <v>19</v>
      </c>
      <c r="N252" s="193" t="s">
        <v>45</v>
      </c>
      <c r="O252" s="63"/>
      <c r="P252" s="194">
        <f>O252*H252</f>
        <v>0</v>
      </c>
      <c r="Q252" s="194">
        <v>1.4999999999999999E-4</v>
      </c>
      <c r="R252" s="194">
        <f>Q252*H252</f>
        <v>5.2499999999999995E-3</v>
      </c>
      <c r="S252" s="194">
        <v>0</v>
      </c>
      <c r="T252" s="195">
        <f>S252*H252</f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96" t="s">
        <v>128</v>
      </c>
      <c r="AT252" s="196" t="s">
        <v>123</v>
      </c>
      <c r="AU252" s="196" t="s">
        <v>142</v>
      </c>
      <c r="AY252" s="16" t="s">
        <v>120</v>
      </c>
      <c r="BE252" s="197">
        <f>IF(N252="základní",J252,0)</f>
        <v>0</v>
      </c>
      <c r="BF252" s="197">
        <f>IF(N252="snížená",J252,0)</f>
        <v>0</v>
      </c>
      <c r="BG252" s="197">
        <f>IF(N252="zákl. přenesená",J252,0)</f>
        <v>0</v>
      </c>
      <c r="BH252" s="197">
        <f>IF(N252="sníž. přenesená",J252,0)</f>
        <v>0</v>
      </c>
      <c r="BI252" s="197">
        <f>IF(N252="nulová",J252,0)</f>
        <v>0</v>
      </c>
      <c r="BJ252" s="16" t="s">
        <v>82</v>
      </c>
      <c r="BK252" s="197">
        <f>ROUND(I252*H252,2)</f>
        <v>0</v>
      </c>
      <c r="BL252" s="16" t="s">
        <v>128</v>
      </c>
      <c r="BM252" s="196" t="s">
        <v>412</v>
      </c>
    </row>
    <row r="253" spans="1:65" s="2" customFormat="1" ht="19.2">
      <c r="A253" s="33"/>
      <c r="B253" s="34"/>
      <c r="C253" s="35"/>
      <c r="D253" s="198" t="s">
        <v>130</v>
      </c>
      <c r="E253" s="35"/>
      <c r="F253" s="199" t="s">
        <v>413</v>
      </c>
      <c r="G253" s="35"/>
      <c r="H253" s="35"/>
      <c r="I253" s="103"/>
      <c r="J253" s="35"/>
      <c r="K253" s="35"/>
      <c r="L253" s="38"/>
      <c r="M253" s="200"/>
      <c r="N253" s="201"/>
      <c r="O253" s="63"/>
      <c r="P253" s="63"/>
      <c r="Q253" s="63"/>
      <c r="R253" s="63"/>
      <c r="S253" s="63"/>
      <c r="T253" s="64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T253" s="16" t="s">
        <v>130</v>
      </c>
      <c r="AU253" s="16" t="s">
        <v>142</v>
      </c>
    </row>
    <row r="254" spans="1:65" s="2" customFormat="1" ht="192">
      <c r="A254" s="33"/>
      <c r="B254" s="34"/>
      <c r="C254" s="35"/>
      <c r="D254" s="198" t="s">
        <v>159</v>
      </c>
      <c r="E254" s="35"/>
      <c r="F254" s="223" t="s">
        <v>399</v>
      </c>
      <c r="G254" s="35"/>
      <c r="H254" s="35"/>
      <c r="I254" s="103"/>
      <c r="J254" s="35"/>
      <c r="K254" s="35"/>
      <c r="L254" s="38"/>
      <c r="M254" s="200"/>
      <c r="N254" s="201"/>
      <c r="O254" s="63"/>
      <c r="P254" s="63"/>
      <c r="Q254" s="63"/>
      <c r="R254" s="63"/>
      <c r="S254" s="63"/>
      <c r="T254" s="64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T254" s="16" t="s">
        <v>159</v>
      </c>
      <c r="AU254" s="16" t="s">
        <v>142</v>
      </c>
    </row>
    <row r="255" spans="1:65" s="2" customFormat="1" ht="30" customHeight="1">
      <c r="A255" s="33"/>
      <c r="B255" s="34"/>
      <c r="C255" s="185" t="s">
        <v>414</v>
      </c>
      <c r="D255" s="185" t="s">
        <v>123</v>
      </c>
      <c r="E255" s="186" t="s">
        <v>415</v>
      </c>
      <c r="F255" s="187" t="s">
        <v>416</v>
      </c>
      <c r="G255" s="188" t="s">
        <v>126</v>
      </c>
      <c r="H255" s="189">
        <v>35</v>
      </c>
      <c r="I255" s="190"/>
      <c r="J255" s="191">
        <f>ROUND(I255*H255,2)</f>
        <v>0</v>
      </c>
      <c r="K255" s="187" t="s">
        <v>127</v>
      </c>
      <c r="L255" s="38"/>
      <c r="M255" s="192" t="s">
        <v>19</v>
      </c>
      <c r="N255" s="193" t="s">
        <v>45</v>
      </c>
      <c r="O255" s="63"/>
      <c r="P255" s="194">
        <f>O255*H255</f>
        <v>0</v>
      </c>
      <c r="Q255" s="194">
        <v>0</v>
      </c>
      <c r="R255" s="194">
        <f>Q255*H255</f>
        <v>0</v>
      </c>
      <c r="S255" s="194">
        <v>0</v>
      </c>
      <c r="T255" s="195">
        <f>S255*H255</f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96" t="s">
        <v>396</v>
      </c>
      <c r="AT255" s="196" t="s">
        <v>123</v>
      </c>
      <c r="AU255" s="196" t="s">
        <v>142</v>
      </c>
      <c r="AY255" s="16" t="s">
        <v>120</v>
      </c>
      <c r="BE255" s="197">
        <f>IF(N255="základní",J255,0)</f>
        <v>0</v>
      </c>
      <c r="BF255" s="197">
        <f>IF(N255="snížená",J255,0)</f>
        <v>0</v>
      </c>
      <c r="BG255" s="197">
        <f>IF(N255="zákl. přenesená",J255,0)</f>
        <v>0</v>
      </c>
      <c r="BH255" s="197">
        <f>IF(N255="sníž. přenesená",J255,0)</f>
        <v>0</v>
      </c>
      <c r="BI255" s="197">
        <f>IF(N255="nulová",J255,0)</f>
        <v>0</v>
      </c>
      <c r="BJ255" s="16" t="s">
        <v>82</v>
      </c>
      <c r="BK255" s="197">
        <f>ROUND(I255*H255,2)</f>
        <v>0</v>
      </c>
      <c r="BL255" s="16" t="s">
        <v>396</v>
      </c>
      <c r="BM255" s="196" t="s">
        <v>417</v>
      </c>
    </row>
    <row r="256" spans="1:65" s="2" customFormat="1" ht="28.8">
      <c r="A256" s="33"/>
      <c r="B256" s="34"/>
      <c r="C256" s="35"/>
      <c r="D256" s="198" t="s">
        <v>130</v>
      </c>
      <c r="E256" s="35"/>
      <c r="F256" s="199" t="s">
        <v>418</v>
      </c>
      <c r="G256" s="35"/>
      <c r="H256" s="35"/>
      <c r="I256" s="103"/>
      <c r="J256" s="35"/>
      <c r="K256" s="35"/>
      <c r="L256" s="38"/>
      <c r="M256" s="200"/>
      <c r="N256" s="201"/>
      <c r="O256" s="63"/>
      <c r="P256" s="63"/>
      <c r="Q256" s="63"/>
      <c r="R256" s="63"/>
      <c r="S256" s="63"/>
      <c r="T256" s="64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T256" s="16" t="s">
        <v>130</v>
      </c>
      <c r="AU256" s="16" t="s">
        <v>142</v>
      </c>
    </row>
    <row r="257" spans="1:65" s="2" customFormat="1" ht="192">
      <c r="A257" s="33"/>
      <c r="B257" s="34"/>
      <c r="C257" s="35"/>
      <c r="D257" s="198" t="s">
        <v>159</v>
      </c>
      <c r="E257" s="35"/>
      <c r="F257" s="223" t="s">
        <v>399</v>
      </c>
      <c r="G257" s="35"/>
      <c r="H257" s="35"/>
      <c r="I257" s="103"/>
      <c r="J257" s="35"/>
      <c r="K257" s="35"/>
      <c r="L257" s="38"/>
      <c r="M257" s="200"/>
      <c r="N257" s="201"/>
      <c r="O257" s="63"/>
      <c r="P257" s="63"/>
      <c r="Q257" s="63"/>
      <c r="R257" s="63"/>
      <c r="S257" s="63"/>
      <c r="T257" s="64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T257" s="16" t="s">
        <v>159</v>
      </c>
      <c r="AU257" s="16" t="s">
        <v>142</v>
      </c>
    </row>
    <row r="258" spans="1:65" s="2" customFormat="1" ht="31.2" customHeight="1">
      <c r="A258" s="33"/>
      <c r="B258" s="34"/>
      <c r="C258" s="213" t="s">
        <v>419</v>
      </c>
      <c r="D258" s="213" t="s">
        <v>134</v>
      </c>
      <c r="E258" s="214" t="s">
        <v>420</v>
      </c>
      <c r="F258" s="215" t="s">
        <v>421</v>
      </c>
      <c r="G258" s="216" t="s">
        <v>156</v>
      </c>
      <c r="H258" s="217">
        <v>10</v>
      </c>
      <c r="I258" s="218"/>
      <c r="J258" s="219">
        <f>ROUND(I258*H258,2)</f>
        <v>0</v>
      </c>
      <c r="K258" s="215" t="s">
        <v>127</v>
      </c>
      <c r="L258" s="220"/>
      <c r="M258" s="221" t="s">
        <v>19</v>
      </c>
      <c r="N258" s="222" t="s">
        <v>45</v>
      </c>
      <c r="O258" s="63"/>
      <c r="P258" s="194">
        <f>O258*H258</f>
        <v>0</v>
      </c>
      <c r="Q258" s="194">
        <v>1.2500000000000001E-2</v>
      </c>
      <c r="R258" s="194">
        <f>Q258*H258</f>
        <v>0.125</v>
      </c>
      <c r="S258" s="194">
        <v>0</v>
      </c>
      <c r="T258" s="195">
        <f>S258*H258</f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96" t="s">
        <v>396</v>
      </c>
      <c r="AT258" s="196" t="s">
        <v>134</v>
      </c>
      <c r="AU258" s="196" t="s">
        <v>142</v>
      </c>
      <c r="AY258" s="16" t="s">
        <v>120</v>
      </c>
      <c r="BE258" s="197">
        <f>IF(N258="základní",J258,0)</f>
        <v>0</v>
      </c>
      <c r="BF258" s="197">
        <f>IF(N258="snížená",J258,0)</f>
        <v>0</v>
      </c>
      <c r="BG258" s="197">
        <f>IF(N258="zákl. přenesená",J258,0)</f>
        <v>0</v>
      </c>
      <c r="BH258" s="197">
        <f>IF(N258="sníž. přenesená",J258,0)</f>
        <v>0</v>
      </c>
      <c r="BI258" s="197">
        <f>IF(N258="nulová",J258,0)</f>
        <v>0</v>
      </c>
      <c r="BJ258" s="16" t="s">
        <v>82</v>
      </c>
      <c r="BK258" s="197">
        <f>ROUND(I258*H258,2)</f>
        <v>0</v>
      </c>
      <c r="BL258" s="16" t="s">
        <v>396</v>
      </c>
      <c r="BM258" s="196" t="s">
        <v>422</v>
      </c>
    </row>
    <row r="259" spans="1:65" s="2" customFormat="1" ht="19.2">
      <c r="A259" s="33"/>
      <c r="B259" s="34"/>
      <c r="C259" s="35"/>
      <c r="D259" s="198" t="s">
        <v>130</v>
      </c>
      <c r="E259" s="35"/>
      <c r="F259" s="199" t="s">
        <v>421</v>
      </c>
      <c r="G259" s="35"/>
      <c r="H259" s="35"/>
      <c r="I259" s="103"/>
      <c r="J259" s="35"/>
      <c r="K259" s="35"/>
      <c r="L259" s="38"/>
      <c r="M259" s="200"/>
      <c r="N259" s="201"/>
      <c r="O259" s="63"/>
      <c r="P259" s="63"/>
      <c r="Q259" s="63"/>
      <c r="R259" s="63"/>
      <c r="S259" s="63"/>
      <c r="T259" s="64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T259" s="16" t="s">
        <v>130</v>
      </c>
      <c r="AU259" s="16" t="s">
        <v>142</v>
      </c>
    </row>
    <row r="260" spans="1:65" s="2" customFormat="1" ht="28.2" customHeight="1">
      <c r="A260" s="33"/>
      <c r="B260" s="34"/>
      <c r="C260" s="185" t="s">
        <v>423</v>
      </c>
      <c r="D260" s="185" t="s">
        <v>123</v>
      </c>
      <c r="E260" s="186" t="s">
        <v>424</v>
      </c>
      <c r="F260" s="187" t="s">
        <v>425</v>
      </c>
      <c r="G260" s="188" t="s">
        <v>293</v>
      </c>
      <c r="H260" s="189">
        <v>20.411999999999999</v>
      </c>
      <c r="I260" s="190"/>
      <c r="J260" s="191">
        <f>ROUND(I260*H260,2)</f>
        <v>0</v>
      </c>
      <c r="K260" s="187" t="s">
        <v>127</v>
      </c>
      <c r="L260" s="38"/>
      <c r="M260" s="192" t="s">
        <v>19</v>
      </c>
      <c r="N260" s="193" t="s">
        <v>45</v>
      </c>
      <c r="O260" s="63"/>
      <c r="P260" s="194">
        <f>O260*H260</f>
        <v>0</v>
      </c>
      <c r="Q260" s="194">
        <v>0</v>
      </c>
      <c r="R260" s="194">
        <f>Q260*H260</f>
        <v>0</v>
      </c>
      <c r="S260" s="194">
        <v>0</v>
      </c>
      <c r="T260" s="195">
        <f>S260*H260</f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96" t="s">
        <v>147</v>
      </c>
      <c r="AT260" s="196" t="s">
        <v>123</v>
      </c>
      <c r="AU260" s="196" t="s">
        <v>142</v>
      </c>
      <c r="AY260" s="16" t="s">
        <v>120</v>
      </c>
      <c r="BE260" s="197">
        <f>IF(N260="základní",J260,0)</f>
        <v>0</v>
      </c>
      <c r="BF260" s="197">
        <f>IF(N260="snížená",J260,0)</f>
        <v>0</v>
      </c>
      <c r="BG260" s="197">
        <f>IF(N260="zákl. přenesená",J260,0)</f>
        <v>0</v>
      </c>
      <c r="BH260" s="197">
        <f>IF(N260="sníž. přenesená",J260,0)</f>
        <v>0</v>
      </c>
      <c r="BI260" s="197">
        <f>IF(N260="nulová",J260,0)</f>
        <v>0</v>
      </c>
      <c r="BJ260" s="16" t="s">
        <v>82</v>
      </c>
      <c r="BK260" s="197">
        <f>ROUND(I260*H260,2)</f>
        <v>0</v>
      </c>
      <c r="BL260" s="16" t="s">
        <v>147</v>
      </c>
      <c r="BM260" s="196" t="s">
        <v>426</v>
      </c>
    </row>
    <row r="261" spans="1:65" s="2" customFormat="1" ht="28.8">
      <c r="A261" s="33"/>
      <c r="B261" s="34"/>
      <c r="C261" s="35"/>
      <c r="D261" s="198" t="s">
        <v>130</v>
      </c>
      <c r="E261" s="35"/>
      <c r="F261" s="199" t="s">
        <v>427</v>
      </c>
      <c r="G261" s="35"/>
      <c r="H261" s="35"/>
      <c r="I261" s="103"/>
      <c r="J261" s="35"/>
      <c r="K261" s="35"/>
      <c r="L261" s="38"/>
      <c r="M261" s="200"/>
      <c r="N261" s="201"/>
      <c r="O261" s="63"/>
      <c r="P261" s="63"/>
      <c r="Q261" s="63"/>
      <c r="R261" s="63"/>
      <c r="S261" s="63"/>
      <c r="T261" s="64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T261" s="16" t="s">
        <v>130</v>
      </c>
      <c r="AU261" s="16" t="s">
        <v>142</v>
      </c>
    </row>
    <row r="262" spans="1:65" s="2" customFormat="1" ht="57.6">
      <c r="A262" s="33"/>
      <c r="B262" s="34"/>
      <c r="C262" s="35"/>
      <c r="D262" s="198" t="s">
        <v>159</v>
      </c>
      <c r="E262" s="35"/>
      <c r="F262" s="223" t="s">
        <v>428</v>
      </c>
      <c r="G262" s="35"/>
      <c r="H262" s="35"/>
      <c r="I262" s="103"/>
      <c r="J262" s="35"/>
      <c r="K262" s="35"/>
      <c r="L262" s="38"/>
      <c r="M262" s="200"/>
      <c r="N262" s="201"/>
      <c r="O262" s="63"/>
      <c r="P262" s="63"/>
      <c r="Q262" s="63"/>
      <c r="R262" s="63"/>
      <c r="S262" s="63"/>
      <c r="T262" s="64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T262" s="16" t="s">
        <v>159</v>
      </c>
      <c r="AU262" s="16" t="s">
        <v>142</v>
      </c>
    </row>
    <row r="263" spans="1:65" s="13" customFormat="1" ht="10.199999999999999">
      <c r="B263" s="202"/>
      <c r="C263" s="203"/>
      <c r="D263" s="198" t="s">
        <v>132</v>
      </c>
      <c r="E263" s="204" t="s">
        <v>19</v>
      </c>
      <c r="F263" s="205" t="s">
        <v>302</v>
      </c>
      <c r="G263" s="203"/>
      <c r="H263" s="206">
        <v>20.411999999999999</v>
      </c>
      <c r="I263" s="207"/>
      <c r="J263" s="203"/>
      <c r="K263" s="203"/>
      <c r="L263" s="208"/>
      <c r="M263" s="224"/>
      <c r="N263" s="225"/>
      <c r="O263" s="225"/>
      <c r="P263" s="225"/>
      <c r="Q263" s="225"/>
      <c r="R263" s="225"/>
      <c r="S263" s="225"/>
      <c r="T263" s="226"/>
      <c r="AT263" s="212" t="s">
        <v>132</v>
      </c>
      <c r="AU263" s="212" t="s">
        <v>142</v>
      </c>
      <c r="AV263" s="13" t="s">
        <v>85</v>
      </c>
      <c r="AW263" s="13" t="s">
        <v>34</v>
      </c>
      <c r="AX263" s="13" t="s">
        <v>82</v>
      </c>
      <c r="AY263" s="212" t="s">
        <v>120</v>
      </c>
    </row>
    <row r="264" spans="1:65" s="2" customFormat="1" ht="6.9" customHeight="1">
      <c r="A264" s="33"/>
      <c r="B264" s="46"/>
      <c r="C264" s="47"/>
      <c r="D264" s="47"/>
      <c r="E264" s="47"/>
      <c r="F264" s="47"/>
      <c r="G264" s="47"/>
      <c r="H264" s="47"/>
      <c r="I264" s="134"/>
      <c r="J264" s="47"/>
      <c r="K264" s="47"/>
      <c r="L264" s="38"/>
      <c r="M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</row>
  </sheetData>
  <sheetProtection algorithmName="SHA-512" hashValue="LpTEVhQwhMqawNza6OgTWYA0QOwnke90H9WnV/bUT0sAYwviakpJfjJ4+RBFWBjKg7wTQ+3SiZDfUFVOkzupnQ==" saltValue="n9Dzx57dV3tAwSjh1E6wTq0ElysI38PuRSHcdbanqnHsTr1xTaDoxGJUpUnN9rCQWnSt1AJRU/MqG3VMNK/7CQ==" spinCount="100000" sheet="1" objects="1" scenarios="1" formatColumns="0" formatRows="0" autoFilter="0"/>
  <autoFilter ref="C85:K263" xr:uid="{00000000-0009-0000-0000-000001000000}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8"/>
  <sheetViews>
    <sheetView showGridLines="0" zoomScale="110" zoomScaleNormal="110" workbookViewId="0"/>
  </sheetViews>
  <sheetFormatPr defaultRowHeight="14.4"/>
  <cols>
    <col min="1" max="1" width="8.28515625" style="227" customWidth="1"/>
    <col min="2" max="2" width="1.7109375" style="227" customWidth="1"/>
    <col min="3" max="4" width="5" style="227" customWidth="1"/>
    <col min="5" max="5" width="11.7109375" style="227" customWidth="1"/>
    <col min="6" max="6" width="9.140625" style="227" customWidth="1"/>
    <col min="7" max="7" width="5" style="227" customWidth="1"/>
    <col min="8" max="8" width="77.85546875" style="227" customWidth="1"/>
    <col min="9" max="10" width="20" style="227" customWidth="1"/>
    <col min="11" max="11" width="1.7109375" style="227" customWidth="1"/>
  </cols>
  <sheetData>
    <row r="1" spans="2:11" s="1" customFormat="1" ht="37.5" customHeight="1"/>
    <row r="2" spans="2:11" s="1" customFormat="1" ht="7.5" customHeight="1">
      <c r="B2" s="228"/>
      <c r="C2" s="229"/>
      <c r="D2" s="229"/>
      <c r="E2" s="229"/>
      <c r="F2" s="229"/>
      <c r="G2" s="229"/>
      <c r="H2" s="229"/>
      <c r="I2" s="229"/>
      <c r="J2" s="229"/>
      <c r="K2" s="230"/>
    </row>
    <row r="3" spans="2:11" s="14" customFormat="1" ht="45" customHeight="1">
      <c r="B3" s="231"/>
      <c r="C3" s="356" t="s">
        <v>429</v>
      </c>
      <c r="D3" s="356"/>
      <c r="E3" s="356"/>
      <c r="F3" s="356"/>
      <c r="G3" s="356"/>
      <c r="H3" s="356"/>
      <c r="I3" s="356"/>
      <c r="J3" s="356"/>
      <c r="K3" s="232"/>
    </row>
    <row r="4" spans="2:11" s="1" customFormat="1" ht="25.5" customHeight="1">
      <c r="B4" s="233"/>
      <c r="C4" s="361" t="s">
        <v>430</v>
      </c>
      <c r="D4" s="361"/>
      <c r="E4" s="361"/>
      <c r="F4" s="361"/>
      <c r="G4" s="361"/>
      <c r="H4" s="361"/>
      <c r="I4" s="361"/>
      <c r="J4" s="361"/>
      <c r="K4" s="234"/>
    </row>
    <row r="5" spans="2:11" s="1" customFormat="1" ht="5.25" customHeight="1">
      <c r="B5" s="233"/>
      <c r="C5" s="235"/>
      <c r="D5" s="235"/>
      <c r="E5" s="235"/>
      <c r="F5" s="235"/>
      <c r="G5" s="235"/>
      <c r="H5" s="235"/>
      <c r="I5" s="235"/>
      <c r="J5" s="235"/>
      <c r="K5" s="234"/>
    </row>
    <row r="6" spans="2:11" s="1" customFormat="1" ht="15" customHeight="1">
      <c r="B6" s="233"/>
      <c r="C6" s="360" t="s">
        <v>431</v>
      </c>
      <c r="D6" s="360"/>
      <c r="E6" s="360"/>
      <c r="F6" s="360"/>
      <c r="G6" s="360"/>
      <c r="H6" s="360"/>
      <c r="I6" s="360"/>
      <c r="J6" s="360"/>
      <c r="K6" s="234"/>
    </row>
    <row r="7" spans="2:11" s="1" customFormat="1" ht="15" customHeight="1">
      <c r="B7" s="237"/>
      <c r="C7" s="360" t="s">
        <v>432</v>
      </c>
      <c r="D7" s="360"/>
      <c r="E7" s="360"/>
      <c r="F7" s="360"/>
      <c r="G7" s="360"/>
      <c r="H7" s="360"/>
      <c r="I7" s="360"/>
      <c r="J7" s="360"/>
      <c r="K7" s="234"/>
    </row>
    <row r="8" spans="2:11" s="1" customFormat="1" ht="12.75" customHeight="1">
      <c r="B8" s="237"/>
      <c r="C8" s="236"/>
      <c r="D8" s="236"/>
      <c r="E8" s="236"/>
      <c r="F8" s="236"/>
      <c r="G8" s="236"/>
      <c r="H8" s="236"/>
      <c r="I8" s="236"/>
      <c r="J8" s="236"/>
      <c r="K8" s="234"/>
    </row>
    <row r="9" spans="2:11" s="1" customFormat="1" ht="15" customHeight="1">
      <c r="B9" s="237"/>
      <c r="C9" s="360" t="s">
        <v>433</v>
      </c>
      <c r="D9" s="360"/>
      <c r="E9" s="360"/>
      <c r="F9" s="360"/>
      <c r="G9" s="360"/>
      <c r="H9" s="360"/>
      <c r="I9" s="360"/>
      <c r="J9" s="360"/>
      <c r="K9" s="234"/>
    </row>
    <row r="10" spans="2:11" s="1" customFormat="1" ht="15" customHeight="1">
      <c r="B10" s="237"/>
      <c r="C10" s="236"/>
      <c r="D10" s="360" t="s">
        <v>434</v>
      </c>
      <c r="E10" s="360"/>
      <c r="F10" s="360"/>
      <c r="G10" s="360"/>
      <c r="H10" s="360"/>
      <c r="I10" s="360"/>
      <c r="J10" s="360"/>
      <c r="K10" s="234"/>
    </row>
    <row r="11" spans="2:11" s="1" customFormat="1" ht="15" customHeight="1">
      <c r="B11" s="237"/>
      <c r="C11" s="238"/>
      <c r="D11" s="360" t="s">
        <v>435</v>
      </c>
      <c r="E11" s="360"/>
      <c r="F11" s="360"/>
      <c r="G11" s="360"/>
      <c r="H11" s="360"/>
      <c r="I11" s="360"/>
      <c r="J11" s="360"/>
      <c r="K11" s="234"/>
    </row>
    <row r="12" spans="2:11" s="1" customFormat="1" ht="15" customHeight="1">
      <c r="B12" s="237"/>
      <c r="C12" s="238"/>
      <c r="D12" s="236"/>
      <c r="E12" s="236"/>
      <c r="F12" s="236"/>
      <c r="G12" s="236"/>
      <c r="H12" s="236"/>
      <c r="I12" s="236"/>
      <c r="J12" s="236"/>
      <c r="K12" s="234"/>
    </row>
    <row r="13" spans="2:11" s="1" customFormat="1" ht="15" customHeight="1">
      <c r="B13" s="237"/>
      <c r="C13" s="238"/>
      <c r="D13" s="239" t="s">
        <v>436</v>
      </c>
      <c r="E13" s="236"/>
      <c r="F13" s="236"/>
      <c r="G13" s="236"/>
      <c r="H13" s="236"/>
      <c r="I13" s="236"/>
      <c r="J13" s="236"/>
      <c r="K13" s="234"/>
    </row>
    <row r="14" spans="2:11" s="1" customFormat="1" ht="12.75" customHeight="1">
      <c r="B14" s="237"/>
      <c r="C14" s="238"/>
      <c r="D14" s="238"/>
      <c r="E14" s="238"/>
      <c r="F14" s="238"/>
      <c r="G14" s="238"/>
      <c r="H14" s="238"/>
      <c r="I14" s="238"/>
      <c r="J14" s="238"/>
      <c r="K14" s="234"/>
    </row>
    <row r="15" spans="2:11" s="1" customFormat="1" ht="15" customHeight="1">
      <c r="B15" s="237"/>
      <c r="C15" s="238"/>
      <c r="D15" s="360" t="s">
        <v>437</v>
      </c>
      <c r="E15" s="360"/>
      <c r="F15" s="360"/>
      <c r="G15" s="360"/>
      <c r="H15" s="360"/>
      <c r="I15" s="360"/>
      <c r="J15" s="360"/>
      <c r="K15" s="234"/>
    </row>
    <row r="16" spans="2:11" s="1" customFormat="1" ht="15" customHeight="1">
      <c r="B16" s="237"/>
      <c r="C16" s="238"/>
      <c r="D16" s="360" t="s">
        <v>438</v>
      </c>
      <c r="E16" s="360"/>
      <c r="F16" s="360"/>
      <c r="G16" s="360"/>
      <c r="H16" s="360"/>
      <c r="I16" s="360"/>
      <c r="J16" s="360"/>
      <c r="K16" s="234"/>
    </row>
    <row r="17" spans="2:11" s="1" customFormat="1" ht="15" customHeight="1">
      <c r="B17" s="237"/>
      <c r="C17" s="238"/>
      <c r="D17" s="360" t="s">
        <v>439</v>
      </c>
      <c r="E17" s="360"/>
      <c r="F17" s="360"/>
      <c r="G17" s="360"/>
      <c r="H17" s="360"/>
      <c r="I17" s="360"/>
      <c r="J17" s="360"/>
      <c r="K17" s="234"/>
    </row>
    <row r="18" spans="2:11" s="1" customFormat="1" ht="15" customHeight="1">
      <c r="B18" s="237"/>
      <c r="C18" s="238"/>
      <c r="D18" s="238"/>
      <c r="E18" s="240" t="s">
        <v>81</v>
      </c>
      <c r="F18" s="360" t="s">
        <v>440</v>
      </c>
      <c r="G18" s="360"/>
      <c r="H18" s="360"/>
      <c r="I18" s="360"/>
      <c r="J18" s="360"/>
      <c r="K18" s="234"/>
    </row>
    <row r="19" spans="2:11" s="1" customFormat="1" ht="15" customHeight="1">
      <c r="B19" s="237"/>
      <c r="C19" s="238"/>
      <c r="D19" s="238"/>
      <c r="E19" s="240" t="s">
        <v>441</v>
      </c>
      <c r="F19" s="360" t="s">
        <v>442</v>
      </c>
      <c r="G19" s="360"/>
      <c r="H19" s="360"/>
      <c r="I19" s="360"/>
      <c r="J19" s="360"/>
      <c r="K19" s="234"/>
    </row>
    <row r="20" spans="2:11" s="1" customFormat="1" ht="15" customHeight="1">
      <c r="B20" s="237"/>
      <c r="C20" s="238"/>
      <c r="D20" s="238"/>
      <c r="E20" s="240" t="s">
        <v>443</v>
      </c>
      <c r="F20" s="360" t="s">
        <v>444</v>
      </c>
      <c r="G20" s="360"/>
      <c r="H20" s="360"/>
      <c r="I20" s="360"/>
      <c r="J20" s="360"/>
      <c r="K20" s="234"/>
    </row>
    <row r="21" spans="2:11" s="1" customFormat="1" ht="15" customHeight="1">
      <c r="B21" s="237"/>
      <c r="C21" s="238"/>
      <c r="D21" s="238"/>
      <c r="E21" s="240" t="s">
        <v>445</v>
      </c>
      <c r="F21" s="360" t="s">
        <v>446</v>
      </c>
      <c r="G21" s="360"/>
      <c r="H21" s="360"/>
      <c r="I21" s="360"/>
      <c r="J21" s="360"/>
      <c r="K21" s="234"/>
    </row>
    <row r="22" spans="2:11" s="1" customFormat="1" ht="15" customHeight="1">
      <c r="B22" s="237"/>
      <c r="C22" s="238"/>
      <c r="D22" s="238"/>
      <c r="E22" s="240" t="s">
        <v>447</v>
      </c>
      <c r="F22" s="360" t="s">
        <v>448</v>
      </c>
      <c r="G22" s="360"/>
      <c r="H22" s="360"/>
      <c r="I22" s="360"/>
      <c r="J22" s="360"/>
      <c r="K22" s="234"/>
    </row>
    <row r="23" spans="2:11" s="1" customFormat="1" ht="15" customHeight="1">
      <c r="B23" s="237"/>
      <c r="C23" s="238"/>
      <c r="D23" s="238"/>
      <c r="E23" s="240" t="s">
        <v>449</v>
      </c>
      <c r="F23" s="360" t="s">
        <v>450</v>
      </c>
      <c r="G23" s="360"/>
      <c r="H23" s="360"/>
      <c r="I23" s="360"/>
      <c r="J23" s="360"/>
      <c r="K23" s="234"/>
    </row>
    <row r="24" spans="2:11" s="1" customFormat="1" ht="12.75" customHeight="1">
      <c r="B24" s="237"/>
      <c r="C24" s="238"/>
      <c r="D24" s="238"/>
      <c r="E24" s="238"/>
      <c r="F24" s="238"/>
      <c r="G24" s="238"/>
      <c r="H24" s="238"/>
      <c r="I24" s="238"/>
      <c r="J24" s="238"/>
      <c r="K24" s="234"/>
    </row>
    <row r="25" spans="2:11" s="1" customFormat="1" ht="15" customHeight="1">
      <c r="B25" s="237"/>
      <c r="C25" s="360" t="s">
        <v>451</v>
      </c>
      <c r="D25" s="360"/>
      <c r="E25" s="360"/>
      <c r="F25" s="360"/>
      <c r="G25" s="360"/>
      <c r="H25" s="360"/>
      <c r="I25" s="360"/>
      <c r="J25" s="360"/>
      <c r="K25" s="234"/>
    </row>
    <row r="26" spans="2:11" s="1" customFormat="1" ht="15" customHeight="1">
      <c r="B26" s="237"/>
      <c r="C26" s="360" t="s">
        <v>452</v>
      </c>
      <c r="D26" s="360"/>
      <c r="E26" s="360"/>
      <c r="F26" s="360"/>
      <c r="G26" s="360"/>
      <c r="H26" s="360"/>
      <c r="I26" s="360"/>
      <c r="J26" s="360"/>
      <c r="K26" s="234"/>
    </row>
    <row r="27" spans="2:11" s="1" customFormat="1" ht="15" customHeight="1">
      <c r="B27" s="237"/>
      <c r="C27" s="236"/>
      <c r="D27" s="360" t="s">
        <v>453</v>
      </c>
      <c r="E27" s="360"/>
      <c r="F27" s="360"/>
      <c r="G27" s="360"/>
      <c r="H27" s="360"/>
      <c r="I27" s="360"/>
      <c r="J27" s="360"/>
      <c r="K27" s="234"/>
    </row>
    <row r="28" spans="2:11" s="1" customFormat="1" ht="15" customHeight="1">
      <c r="B28" s="237"/>
      <c r="C28" s="238"/>
      <c r="D28" s="360" t="s">
        <v>454</v>
      </c>
      <c r="E28" s="360"/>
      <c r="F28" s="360"/>
      <c r="G28" s="360"/>
      <c r="H28" s="360"/>
      <c r="I28" s="360"/>
      <c r="J28" s="360"/>
      <c r="K28" s="234"/>
    </row>
    <row r="29" spans="2:11" s="1" customFormat="1" ht="12.75" customHeight="1">
      <c r="B29" s="237"/>
      <c r="C29" s="238"/>
      <c r="D29" s="238"/>
      <c r="E29" s="238"/>
      <c r="F29" s="238"/>
      <c r="G29" s="238"/>
      <c r="H29" s="238"/>
      <c r="I29" s="238"/>
      <c r="J29" s="238"/>
      <c r="K29" s="234"/>
    </row>
    <row r="30" spans="2:11" s="1" customFormat="1" ht="15" customHeight="1">
      <c r="B30" s="237"/>
      <c r="C30" s="238"/>
      <c r="D30" s="360" t="s">
        <v>455</v>
      </c>
      <c r="E30" s="360"/>
      <c r="F30" s="360"/>
      <c r="G30" s="360"/>
      <c r="H30" s="360"/>
      <c r="I30" s="360"/>
      <c r="J30" s="360"/>
      <c r="K30" s="234"/>
    </row>
    <row r="31" spans="2:11" s="1" customFormat="1" ht="15" customHeight="1">
      <c r="B31" s="237"/>
      <c r="C31" s="238"/>
      <c r="D31" s="360" t="s">
        <v>456</v>
      </c>
      <c r="E31" s="360"/>
      <c r="F31" s="360"/>
      <c r="G31" s="360"/>
      <c r="H31" s="360"/>
      <c r="I31" s="360"/>
      <c r="J31" s="360"/>
      <c r="K31" s="234"/>
    </row>
    <row r="32" spans="2:11" s="1" customFormat="1" ht="12.75" customHeight="1">
      <c r="B32" s="237"/>
      <c r="C32" s="238"/>
      <c r="D32" s="238"/>
      <c r="E32" s="238"/>
      <c r="F32" s="238"/>
      <c r="G32" s="238"/>
      <c r="H32" s="238"/>
      <c r="I32" s="238"/>
      <c r="J32" s="238"/>
      <c r="K32" s="234"/>
    </row>
    <row r="33" spans="2:11" s="1" customFormat="1" ht="15" customHeight="1">
      <c r="B33" s="237"/>
      <c r="C33" s="238"/>
      <c r="D33" s="360" t="s">
        <v>457</v>
      </c>
      <c r="E33" s="360"/>
      <c r="F33" s="360"/>
      <c r="G33" s="360"/>
      <c r="H33" s="360"/>
      <c r="I33" s="360"/>
      <c r="J33" s="360"/>
      <c r="K33" s="234"/>
    </row>
    <row r="34" spans="2:11" s="1" customFormat="1" ht="15" customHeight="1">
      <c r="B34" s="237"/>
      <c r="C34" s="238"/>
      <c r="D34" s="360" t="s">
        <v>458</v>
      </c>
      <c r="E34" s="360"/>
      <c r="F34" s="360"/>
      <c r="G34" s="360"/>
      <c r="H34" s="360"/>
      <c r="I34" s="360"/>
      <c r="J34" s="360"/>
      <c r="K34" s="234"/>
    </row>
    <row r="35" spans="2:11" s="1" customFormat="1" ht="15" customHeight="1">
      <c r="B35" s="237"/>
      <c r="C35" s="238"/>
      <c r="D35" s="360" t="s">
        <v>459</v>
      </c>
      <c r="E35" s="360"/>
      <c r="F35" s="360"/>
      <c r="G35" s="360"/>
      <c r="H35" s="360"/>
      <c r="I35" s="360"/>
      <c r="J35" s="360"/>
      <c r="K35" s="234"/>
    </row>
    <row r="36" spans="2:11" s="1" customFormat="1" ht="15" customHeight="1">
      <c r="B36" s="237"/>
      <c r="C36" s="238"/>
      <c r="D36" s="236"/>
      <c r="E36" s="239" t="s">
        <v>106</v>
      </c>
      <c r="F36" s="236"/>
      <c r="G36" s="360" t="s">
        <v>460</v>
      </c>
      <c r="H36" s="360"/>
      <c r="I36" s="360"/>
      <c r="J36" s="360"/>
      <c r="K36" s="234"/>
    </row>
    <row r="37" spans="2:11" s="1" customFormat="1" ht="30.75" customHeight="1">
      <c r="B37" s="237"/>
      <c r="C37" s="238"/>
      <c r="D37" s="236"/>
      <c r="E37" s="239" t="s">
        <v>461</v>
      </c>
      <c r="F37" s="236"/>
      <c r="G37" s="360" t="s">
        <v>462</v>
      </c>
      <c r="H37" s="360"/>
      <c r="I37" s="360"/>
      <c r="J37" s="360"/>
      <c r="K37" s="234"/>
    </row>
    <row r="38" spans="2:11" s="1" customFormat="1" ht="15" customHeight="1">
      <c r="B38" s="237"/>
      <c r="C38" s="238"/>
      <c r="D38" s="236"/>
      <c r="E38" s="239" t="s">
        <v>55</v>
      </c>
      <c r="F38" s="236"/>
      <c r="G38" s="360" t="s">
        <v>463</v>
      </c>
      <c r="H38" s="360"/>
      <c r="I38" s="360"/>
      <c r="J38" s="360"/>
      <c r="K38" s="234"/>
    </row>
    <row r="39" spans="2:11" s="1" customFormat="1" ht="15" customHeight="1">
      <c r="B39" s="237"/>
      <c r="C39" s="238"/>
      <c r="D39" s="236"/>
      <c r="E39" s="239" t="s">
        <v>56</v>
      </c>
      <c r="F39" s="236"/>
      <c r="G39" s="360" t="s">
        <v>464</v>
      </c>
      <c r="H39" s="360"/>
      <c r="I39" s="360"/>
      <c r="J39" s="360"/>
      <c r="K39" s="234"/>
    </row>
    <row r="40" spans="2:11" s="1" customFormat="1" ht="15" customHeight="1">
      <c r="B40" s="237"/>
      <c r="C40" s="238"/>
      <c r="D40" s="236"/>
      <c r="E40" s="239" t="s">
        <v>107</v>
      </c>
      <c r="F40" s="236"/>
      <c r="G40" s="360" t="s">
        <v>465</v>
      </c>
      <c r="H40" s="360"/>
      <c r="I40" s="360"/>
      <c r="J40" s="360"/>
      <c r="K40" s="234"/>
    </row>
    <row r="41" spans="2:11" s="1" customFormat="1" ht="15" customHeight="1">
      <c r="B41" s="237"/>
      <c r="C41" s="238"/>
      <c r="D41" s="236"/>
      <c r="E41" s="239" t="s">
        <v>108</v>
      </c>
      <c r="F41" s="236"/>
      <c r="G41" s="360" t="s">
        <v>466</v>
      </c>
      <c r="H41" s="360"/>
      <c r="I41" s="360"/>
      <c r="J41" s="360"/>
      <c r="K41" s="234"/>
    </row>
    <row r="42" spans="2:11" s="1" customFormat="1" ht="15" customHeight="1">
      <c r="B42" s="237"/>
      <c r="C42" s="238"/>
      <c r="D42" s="236"/>
      <c r="E42" s="239" t="s">
        <v>467</v>
      </c>
      <c r="F42" s="236"/>
      <c r="G42" s="360" t="s">
        <v>468</v>
      </c>
      <c r="H42" s="360"/>
      <c r="I42" s="360"/>
      <c r="J42" s="360"/>
      <c r="K42" s="234"/>
    </row>
    <row r="43" spans="2:11" s="1" customFormat="1" ht="15" customHeight="1">
      <c r="B43" s="237"/>
      <c r="C43" s="238"/>
      <c r="D43" s="236"/>
      <c r="E43" s="239"/>
      <c r="F43" s="236"/>
      <c r="G43" s="360" t="s">
        <v>469</v>
      </c>
      <c r="H43" s="360"/>
      <c r="I43" s="360"/>
      <c r="J43" s="360"/>
      <c r="K43" s="234"/>
    </row>
    <row r="44" spans="2:11" s="1" customFormat="1" ht="15" customHeight="1">
      <c r="B44" s="237"/>
      <c r="C44" s="238"/>
      <c r="D44" s="236"/>
      <c r="E44" s="239" t="s">
        <v>470</v>
      </c>
      <c r="F44" s="236"/>
      <c r="G44" s="360" t="s">
        <v>471</v>
      </c>
      <c r="H44" s="360"/>
      <c r="I44" s="360"/>
      <c r="J44" s="360"/>
      <c r="K44" s="234"/>
    </row>
    <row r="45" spans="2:11" s="1" customFormat="1" ht="15" customHeight="1">
      <c r="B45" s="237"/>
      <c r="C45" s="238"/>
      <c r="D45" s="236"/>
      <c r="E45" s="239" t="s">
        <v>110</v>
      </c>
      <c r="F45" s="236"/>
      <c r="G45" s="360" t="s">
        <v>472</v>
      </c>
      <c r="H45" s="360"/>
      <c r="I45" s="360"/>
      <c r="J45" s="360"/>
      <c r="K45" s="234"/>
    </row>
    <row r="46" spans="2:11" s="1" customFormat="1" ht="12.75" customHeight="1">
      <c r="B46" s="237"/>
      <c r="C46" s="238"/>
      <c r="D46" s="236"/>
      <c r="E46" s="236"/>
      <c r="F46" s="236"/>
      <c r="G46" s="236"/>
      <c r="H46" s="236"/>
      <c r="I46" s="236"/>
      <c r="J46" s="236"/>
      <c r="K46" s="234"/>
    </row>
    <row r="47" spans="2:11" s="1" customFormat="1" ht="15" customHeight="1">
      <c r="B47" s="237"/>
      <c r="C47" s="238"/>
      <c r="D47" s="360" t="s">
        <v>473</v>
      </c>
      <c r="E47" s="360"/>
      <c r="F47" s="360"/>
      <c r="G47" s="360"/>
      <c r="H47" s="360"/>
      <c r="I47" s="360"/>
      <c r="J47" s="360"/>
      <c r="K47" s="234"/>
    </row>
    <row r="48" spans="2:11" s="1" customFormat="1" ht="15" customHeight="1">
      <c r="B48" s="237"/>
      <c r="C48" s="238"/>
      <c r="D48" s="238"/>
      <c r="E48" s="360" t="s">
        <v>474</v>
      </c>
      <c r="F48" s="360"/>
      <c r="G48" s="360"/>
      <c r="H48" s="360"/>
      <c r="I48" s="360"/>
      <c r="J48" s="360"/>
      <c r="K48" s="234"/>
    </row>
    <row r="49" spans="2:11" s="1" customFormat="1" ht="15" customHeight="1">
      <c r="B49" s="237"/>
      <c r="C49" s="238"/>
      <c r="D49" s="238"/>
      <c r="E49" s="360" t="s">
        <v>475</v>
      </c>
      <c r="F49" s="360"/>
      <c r="G49" s="360"/>
      <c r="H49" s="360"/>
      <c r="I49" s="360"/>
      <c r="J49" s="360"/>
      <c r="K49" s="234"/>
    </row>
    <row r="50" spans="2:11" s="1" customFormat="1" ht="15" customHeight="1">
      <c r="B50" s="237"/>
      <c r="C50" s="238"/>
      <c r="D50" s="238"/>
      <c r="E50" s="360" t="s">
        <v>476</v>
      </c>
      <c r="F50" s="360"/>
      <c r="G50" s="360"/>
      <c r="H50" s="360"/>
      <c r="I50" s="360"/>
      <c r="J50" s="360"/>
      <c r="K50" s="234"/>
    </row>
    <row r="51" spans="2:11" s="1" customFormat="1" ht="15" customHeight="1">
      <c r="B51" s="237"/>
      <c r="C51" s="238"/>
      <c r="D51" s="360" t="s">
        <v>477</v>
      </c>
      <c r="E51" s="360"/>
      <c r="F51" s="360"/>
      <c r="G51" s="360"/>
      <c r="H51" s="360"/>
      <c r="I51" s="360"/>
      <c r="J51" s="360"/>
      <c r="K51" s="234"/>
    </row>
    <row r="52" spans="2:11" s="1" customFormat="1" ht="25.5" customHeight="1">
      <c r="B52" s="233"/>
      <c r="C52" s="361" t="s">
        <v>478</v>
      </c>
      <c r="D52" s="361"/>
      <c r="E52" s="361"/>
      <c r="F52" s="361"/>
      <c r="G52" s="361"/>
      <c r="H52" s="361"/>
      <c r="I52" s="361"/>
      <c r="J52" s="361"/>
      <c r="K52" s="234"/>
    </row>
    <row r="53" spans="2:11" s="1" customFormat="1" ht="5.25" customHeight="1">
      <c r="B53" s="233"/>
      <c r="C53" s="235"/>
      <c r="D53" s="235"/>
      <c r="E53" s="235"/>
      <c r="F53" s="235"/>
      <c r="G53" s="235"/>
      <c r="H53" s="235"/>
      <c r="I53" s="235"/>
      <c r="J53" s="235"/>
      <c r="K53" s="234"/>
    </row>
    <row r="54" spans="2:11" s="1" customFormat="1" ht="15" customHeight="1">
      <c r="B54" s="233"/>
      <c r="C54" s="360" t="s">
        <v>479</v>
      </c>
      <c r="D54" s="360"/>
      <c r="E54" s="360"/>
      <c r="F54" s="360"/>
      <c r="G54" s="360"/>
      <c r="H54" s="360"/>
      <c r="I54" s="360"/>
      <c r="J54" s="360"/>
      <c r="K54" s="234"/>
    </row>
    <row r="55" spans="2:11" s="1" customFormat="1" ht="15" customHeight="1">
      <c r="B55" s="233"/>
      <c r="C55" s="360" t="s">
        <v>480</v>
      </c>
      <c r="D55" s="360"/>
      <c r="E55" s="360"/>
      <c r="F55" s="360"/>
      <c r="G55" s="360"/>
      <c r="H55" s="360"/>
      <c r="I55" s="360"/>
      <c r="J55" s="360"/>
      <c r="K55" s="234"/>
    </row>
    <row r="56" spans="2:11" s="1" customFormat="1" ht="12.75" customHeight="1">
      <c r="B56" s="233"/>
      <c r="C56" s="236"/>
      <c r="D56" s="236"/>
      <c r="E56" s="236"/>
      <c r="F56" s="236"/>
      <c r="G56" s="236"/>
      <c r="H56" s="236"/>
      <c r="I56" s="236"/>
      <c r="J56" s="236"/>
      <c r="K56" s="234"/>
    </row>
    <row r="57" spans="2:11" s="1" customFormat="1" ht="15" customHeight="1">
      <c r="B57" s="233"/>
      <c r="C57" s="360" t="s">
        <v>481</v>
      </c>
      <c r="D57" s="360"/>
      <c r="E57" s="360"/>
      <c r="F57" s="360"/>
      <c r="G57" s="360"/>
      <c r="H57" s="360"/>
      <c r="I57" s="360"/>
      <c r="J57" s="360"/>
      <c r="K57" s="234"/>
    </row>
    <row r="58" spans="2:11" s="1" customFormat="1" ht="15" customHeight="1">
      <c r="B58" s="233"/>
      <c r="C58" s="238"/>
      <c r="D58" s="360" t="s">
        <v>482</v>
      </c>
      <c r="E58" s="360"/>
      <c r="F58" s="360"/>
      <c r="G58" s="360"/>
      <c r="H58" s="360"/>
      <c r="I58" s="360"/>
      <c r="J58" s="360"/>
      <c r="K58" s="234"/>
    </row>
    <row r="59" spans="2:11" s="1" customFormat="1" ht="15" customHeight="1">
      <c r="B59" s="233"/>
      <c r="C59" s="238"/>
      <c r="D59" s="360" t="s">
        <v>483</v>
      </c>
      <c r="E59" s="360"/>
      <c r="F59" s="360"/>
      <c r="G59" s="360"/>
      <c r="H59" s="360"/>
      <c r="I59" s="360"/>
      <c r="J59" s="360"/>
      <c r="K59" s="234"/>
    </row>
    <row r="60" spans="2:11" s="1" customFormat="1" ht="15" customHeight="1">
      <c r="B60" s="233"/>
      <c r="C60" s="238"/>
      <c r="D60" s="360" t="s">
        <v>484</v>
      </c>
      <c r="E60" s="360"/>
      <c r="F60" s="360"/>
      <c r="G60" s="360"/>
      <c r="H60" s="360"/>
      <c r="I60" s="360"/>
      <c r="J60" s="360"/>
      <c r="K60" s="234"/>
    </row>
    <row r="61" spans="2:11" s="1" customFormat="1" ht="15" customHeight="1">
      <c r="B61" s="233"/>
      <c r="C61" s="238"/>
      <c r="D61" s="360" t="s">
        <v>485</v>
      </c>
      <c r="E61" s="360"/>
      <c r="F61" s="360"/>
      <c r="G61" s="360"/>
      <c r="H61" s="360"/>
      <c r="I61" s="360"/>
      <c r="J61" s="360"/>
      <c r="K61" s="234"/>
    </row>
    <row r="62" spans="2:11" s="1" customFormat="1" ht="15" customHeight="1">
      <c r="B62" s="233"/>
      <c r="C62" s="238"/>
      <c r="D62" s="362" t="s">
        <v>486</v>
      </c>
      <c r="E62" s="362"/>
      <c r="F62" s="362"/>
      <c r="G62" s="362"/>
      <c r="H62" s="362"/>
      <c r="I62" s="362"/>
      <c r="J62" s="362"/>
      <c r="K62" s="234"/>
    </row>
    <row r="63" spans="2:11" s="1" customFormat="1" ht="15" customHeight="1">
      <c r="B63" s="233"/>
      <c r="C63" s="238"/>
      <c r="D63" s="360" t="s">
        <v>487</v>
      </c>
      <c r="E63" s="360"/>
      <c r="F63" s="360"/>
      <c r="G63" s="360"/>
      <c r="H63" s="360"/>
      <c r="I63" s="360"/>
      <c r="J63" s="360"/>
      <c r="K63" s="234"/>
    </row>
    <row r="64" spans="2:11" s="1" customFormat="1" ht="12.75" customHeight="1">
      <c r="B64" s="233"/>
      <c r="C64" s="238"/>
      <c r="D64" s="238"/>
      <c r="E64" s="241"/>
      <c r="F64" s="238"/>
      <c r="G64" s="238"/>
      <c r="H64" s="238"/>
      <c r="I64" s="238"/>
      <c r="J64" s="238"/>
      <c r="K64" s="234"/>
    </row>
    <row r="65" spans="2:11" s="1" customFormat="1" ht="15" customHeight="1">
      <c r="B65" s="233"/>
      <c r="C65" s="238"/>
      <c r="D65" s="360" t="s">
        <v>488</v>
      </c>
      <c r="E65" s="360"/>
      <c r="F65" s="360"/>
      <c r="G65" s="360"/>
      <c r="H65" s="360"/>
      <c r="I65" s="360"/>
      <c r="J65" s="360"/>
      <c r="K65" s="234"/>
    </row>
    <row r="66" spans="2:11" s="1" customFormat="1" ht="15" customHeight="1">
      <c r="B66" s="233"/>
      <c r="C66" s="238"/>
      <c r="D66" s="362" t="s">
        <v>489</v>
      </c>
      <c r="E66" s="362"/>
      <c r="F66" s="362"/>
      <c r="G66" s="362"/>
      <c r="H66" s="362"/>
      <c r="I66" s="362"/>
      <c r="J66" s="362"/>
      <c r="K66" s="234"/>
    </row>
    <row r="67" spans="2:11" s="1" customFormat="1" ht="15" customHeight="1">
      <c r="B67" s="233"/>
      <c r="C67" s="238"/>
      <c r="D67" s="360" t="s">
        <v>490</v>
      </c>
      <c r="E67" s="360"/>
      <c r="F67" s="360"/>
      <c r="G67" s="360"/>
      <c r="H67" s="360"/>
      <c r="I67" s="360"/>
      <c r="J67" s="360"/>
      <c r="K67" s="234"/>
    </row>
    <row r="68" spans="2:11" s="1" customFormat="1" ht="15" customHeight="1">
      <c r="B68" s="233"/>
      <c r="C68" s="238"/>
      <c r="D68" s="360" t="s">
        <v>491</v>
      </c>
      <c r="E68" s="360"/>
      <c r="F68" s="360"/>
      <c r="G68" s="360"/>
      <c r="H68" s="360"/>
      <c r="I68" s="360"/>
      <c r="J68" s="360"/>
      <c r="K68" s="234"/>
    </row>
    <row r="69" spans="2:11" s="1" customFormat="1" ht="15" customHeight="1">
      <c r="B69" s="233"/>
      <c r="C69" s="238"/>
      <c r="D69" s="360" t="s">
        <v>492</v>
      </c>
      <c r="E69" s="360"/>
      <c r="F69" s="360"/>
      <c r="G69" s="360"/>
      <c r="H69" s="360"/>
      <c r="I69" s="360"/>
      <c r="J69" s="360"/>
      <c r="K69" s="234"/>
    </row>
    <row r="70" spans="2:11" s="1" customFormat="1" ht="15" customHeight="1">
      <c r="B70" s="233"/>
      <c r="C70" s="238"/>
      <c r="D70" s="360" t="s">
        <v>493</v>
      </c>
      <c r="E70" s="360"/>
      <c r="F70" s="360"/>
      <c r="G70" s="360"/>
      <c r="H70" s="360"/>
      <c r="I70" s="360"/>
      <c r="J70" s="360"/>
      <c r="K70" s="234"/>
    </row>
    <row r="71" spans="2:11" s="1" customFormat="1" ht="12.75" customHeight="1">
      <c r="B71" s="242"/>
      <c r="C71" s="243"/>
      <c r="D71" s="243"/>
      <c r="E71" s="243"/>
      <c r="F71" s="243"/>
      <c r="G71" s="243"/>
      <c r="H71" s="243"/>
      <c r="I71" s="243"/>
      <c r="J71" s="243"/>
      <c r="K71" s="244"/>
    </row>
    <row r="72" spans="2:11" s="1" customFormat="1" ht="18.75" customHeight="1">
      <c r="B72" s="245"/>
      <c r="C72" s="245"/>
      <c r="D72" s="245"/>
      <c r="E72" s="245"/>
      <c r="F72" s="245"/>
      <c r="G72" s="245"/>
      <c r="H72" s="245"/>
      <c r="I72" s="245"/>
      <c r="J72" s="245"/>
      <c r="K72" s="246"/>
    </row>
    <row r="73" spans="2:11" s="1" customFormat="1" ht="18.75" customHeight="1">
      <c r="B73" s="246"/>
      <c r="C73" s="246"/>
      <c r="D73" s="246"/>
      <c r="E73" s="246"/>
      <c r="F73" s="246"/>
      <c r="G73" s="246"/>
      <c r="H73" s="246"/>
      <c r="I73" s="246"/>
      <c r="J73" s="246"/>
      <c r="K73" s="246"/>
    </row>
    <row r="74" spans="2:11" s="1" customFormat="1" ht="7.5" customHeight="1">
      <c r="B74" s="247"/>
      <c r="C74" s="248"/>
      <c r="D74" s="248"/>
      <c r="E74" s="248"/>
      <c r="F74" s="248"/>
      <c r="G74" s="248"/>
      <c r="H74" s="248"/>
      <c r="I74" s="248"/>
      <c r="J74" s="248"/>
      <c r="K74" s="249"/>
    </row>
    <row r="75" spans="2:11" s="1" customFormat="1" ht="45" customHeight="1">
      <c r="B75" s="250"/>
      <c r="C75" s="355" t="s">
        <v>494</v>
      </c>
      <c r="D75" s="355"/>
      <c r="E75" s="355"/>
      <c r="F75" s="355"/>
      <c r="G75" s="355"/>
      <c r="H75" s="355"/>
      <c r="I75" s="355"/>
      <c r="J75" s="355"/>
      <c r="K75" s="251"/>
    </row>
    <row r="76" spans="2:11" s="1" customFormat="1" ht="17.25" customHeight="1">
      <c r="B76" s="250"/>
      <c r="C76" s="252" t="s">
        <v>495</v>
      </c>
      <c r="D76" s="252"/>
      <c r="E76" s="252"/>
      <c r="F76" s="252" t="s">
        <v>496</v>
      </c>
      <c r="G76" s="253"/>
      <c r="H76" s="252" t="s">
        <v>56</v>
      </c>
      <c r="I76" s="252" t="s">
        <v>59</v>
      </c>
      <c r="J76" s="252" t="s">
        <v>497</v>
      </c>
      <c r="K76" s="251"/>
    </row>
    <row r="77" spans="2:11" s="1" customFormat="1" ht="17.25" customHeight="1">
      <c r="B77" s="250"/>
      <c r="C77" s="254" t="s">
        <v>498</v>
      </c>
      <c r="D77" s="254"/>
      <c r="E77" s="254"/>
      <c r="F77" s="255" t="s">
        <v>499</v>
      </c>
      <c r="G77" s="256"/>
      <c r="H77" s="254"/>
      <c r="I77" s="254"/>
      <c r="J77" s="254" t="s">
        <v>500</v>
      </c>
      <c r="K77" s="251"/>
    </row>
    <row r="78" spans="2:11" s="1" customFormat="1" ht="5.25" customHeight="1">
      <c r="B78" s="250"/>
      <c r="C78" s="257"/>
      <c r="D78" s="257"/>
      <c r="E78" s="257"/>
      <c r="F78" s="257"/>
      <c r="G78" s="258"/>
      <c r="H78" s="257"/>
      <c r="I78" s="257"/>
      <c r="J78" s="257"/>
      <c r="K78" s="251"/>
    </row>
    <row r="79" spans="2:11" s="1" customFormat="1" ht="15" customHeight="1">
      <c r="B79" s="250"/>
      <c r="C79" s="239" t="s">
        <v>55</v>
      </c>
      <c r="D79" s="257"/>
      <c r="E79" s="257"/>
      <c r="F79" s="259" t="s">
        <v>501</v>
      </c>
      <c r="G79" s="258"/>
      <c r="H79" s="239" t="s">
        <v>502</v>
      </c>
      <c r="I79" s="239" t="s">
        <v>503</v>
      </c>
      <c r="J79" s="239">
        <v>20</v>
      </c>
      <c r="K79" s="251"/>
    </row>
    <row r="80" spans="2:11" s="1" customFormat="1" ht="15" customHeight="1">
      <c r="B80" s="250"/>
      <c r="C80" s="239" t="s">
        <v>504</v>
      </c>
      <c r="D80" s="239"/>
      <c r="E80" s="239"/>
      <c r="F80" s="259" t="s">
        <v>501</v>
      </c>
      <c r="G80" s="258"/>
      <c r="H80" s="239" t="s">
        <v>505</v>
      </c>
      <c r="I80" s="239" t="s">
        <v>503</v>
      </c>
      <c r="J80" s="239">
        <v>120</v>
      </c>
      <c r="K80" s="251"/>
    </row>
    <row r="81" spans="2:11" s="1" customFormat="1" ht="15" customHeight="1">
      <c r="B81" s="260"/>
      <c r="C81" s="239" t="s">
        <v>506</v>
      </c>
      <c r="D81" s="239"/>
      <c r="E81" s="239"/>
      <c r="F81" s="259" t="s">
        <v>507</v>
      </c>
      <c r="G81" s="258"/>
      <c r="H81" s="239" t="s">
        <v>508</v>
      </c>
      <c r="I81" s="239" t="s">
        <v>503</v>
      </c>
      <c r="J81" s="239">
        <v>50</v>
      </c>
      <c r="K81" s="251"/>
    </row>
    <row r="82" spans="2:11" s="1" customFormat="1" ht="15" customHeight="1">
      <c r="B82" s="260"/>
      <c r="C82" s="239" t="s">
        <v>509</v>
      </c>
      <c r="D82" s="239"/>
      <c r="E82" s="239"/>
      <c r="F82" s="259" t="s">
        <v>501</v>
      </c>
      <c r="G82" s="258"/>
      <c r="H82" s="239" t="s">
        <v>510</v>
      </c>
      <c r="I82" s="239" t="s">
        <v>511</v>
      </c>
      <c r="J82" s="239"/>
      <c r="K82" s="251"/>
    </row>
    <row r="83" spans="2:11" s="1" customFormat="1" ht="15" customHeight="1">
      <c r="B83" s="260"/>
      <c r="C83" s="261" t="s">
        <v>512</v>
      </c>
      <c r="D83" s="261"/>
      <c r="E83" s="261"/>
      <c r="F83" s="262" t="s">
        <v>507</v>
      </c>
      <c r="G83" s="261"/>
      <c r="H83" s="261" t="s">
        <v>513</v>
      </c>
      <c r="I83" s="261" t="s">
        <v>503</v>
      </c>
      <c r="J83" s="261">
        <v>15</v>
      </c>
      <c r="K83" s="251"/>
    </row>
    <row r="84" spans="2:11" s="1" customFormat="1" ht="15" customHeight="1">
      <c r="B84" s="260"/>
      <c r="C84" s="261" t="s">
        <v>514</v>
      </c>
      <c r="D84" s="261"/>
      <c r="E84" s="261"/>
      <c r="F84" s="262" t="s">
        <v>507</v>
      </c>
      <c r="G84" s="261"/>
      <c r="H84" s="261" t="s">
        <v>515</v>
      </c>
      <c r="I84" s="261" t="s">
        <v>503</v>
      </c>
      <c r="J84" s="261">
        <v>15</v>
      </c>
      <c r="K84" s="251"/>
    </row>
    <row r="85" spans="2:11" s="1" customFormat="1" ht="15" customHeight="1">
      <c r="B85" s="260"/>
      <c r="C85" s="261" t="s">
        <v>516</v>
      </c>
      <c r="D85" s="261"/>
      <c r="E85" s="261"/>
      <c r="F85" s="262" t="s">
        <v>507</v>
      </c>
      <c r="G85" s="261"/>
      <c r="H85" s="261" t="s">
        <v>517</v>
      </c>
      <c r="I85" s="261" t="s">
        <v>503</v>
      </c>
      <c r="J85" s="261">
        <v>20</v>
      </c>
      <c r="K85" s="251"/>
    </row>
    <row r="86" spans="2:11" s="1" customFormat="1" ht="15" customHeight="1">
      <c r="B86" s="260"/>
      <c r="C86" s="261" t="s">
        <v>518</v>
      </c>
      <c r="D86" s="261"/>
      <c r="E86" s="261"/>
      <c r="F86" s="262" t="s">
        <v>507</v>
      </c>
      <c r="G86" s="261"/>
      <c r="H86" s="261" t="s">
        <v>519</v>
      </c>
      <c r="I86" s="261" t="s">
        <v>503</v>
      </c>
      <c r="J86" s="261">
        <v>20</v>
      </c>
      <c r="K86" s="251"/>
    </row>
    <row r="87" spans="2:11" s="1" customFormat="1" ht="15" customHeight="1">
      <c r="B87" s="260"/>
      <c r="C87" s="239" t="s">
        <v>520</v>
      </c>
      <c r="D87" s="239"/>
      <c r="E87" s="239"/>
      <c r="F87" s="259" t="s">
        <v>507</v>
      </c>
      <c r="G87" s="258"/>
      <c r="H87" s="239" t="s">
        <v>521</v>
      </c>
      <c r="I87" s="239" t="s">
        <v>503</v>
      </c>
      <c r="J87" s="239">
        <v>50</v>
      </c>
      <c r="K87" s="251"/>
    </row>
    <row r="88" spans="2:11" s="1" customFormat="1" ht="15" customHeight="1">
      <c r="B88" s="260"/>
      <c r="C88" s="239" t="s">
        <v>522</v>
      </c>
      <c r="D88" s="239"/>
      <c r="E88" s="239"/>
      <c r="F88" s="259" t="s">
        <v>507</v>
      </c>
      <c r="G88" s="258"/>
      <c r="H88" s="239" t="s">
        <v>523</v>
      </c>
      <c r="I88" s="239" t="s">
        <v>503</v>
      </c>
      <c r="J88" s="239">
        <v>20</v>
      </c>
      <c r="K88" s="251"/>
    </row>
    <row r="89" spans="2:11" s="1" customFormat="1" ht="15" customHeight="1">
      <c r="B89" s="260"/>
      <c r="C89" s="239" t="s">
        <v>524</v>
      </c>
      <c r="D89" s="239"/>
      <c r="E89" s="239"/>
      <c r="F89" s="259" t="s">
        <v>507</v>
      </c>
      <c r="G89" s="258"/>
      <c r="H89" s="239" t="s">
        <v>525</v>
      </c>
      <c r="I89" s="239" t="s">
        <v>503</v>
      </c>
      <c r="J89" s="239">
        <v>20</v>
      </c>
      <c r="K89" s="251"/>
    </row>
    <row r="90" spans="2:11" s="1" customFormat="1" ht="15" customHeight="1">
      <c r="B90" s="260"/>
      <c r="C90" s="239" t="s">
        <v>526</v>
      </c>
      <c r="D90" s="239"/>
      <c r="E90" s="239"/>
      <c r="F90" s="259" t="s">
        <v>507</v>
      </c>
      <c r="G90" s="258"/>
      <c r="H90" s="239" t="s">
        <v>527</v>
      </c>
      <c r="I90" s="239" t="s">
        <v>503</v>
      </c>
      <c r="J90" s="239">
        <v>50</v>
      </c>
      <c r="K90" s="251"/>
    </row>
    <row r="91" spans="2:11" s="1" customFormat="1" ht="15" customHeight="1">
      <c r="B91" s="260"/>
      <c r="C91" s="239" t="s">
        <v>528</v>
      </c>
      <c r="D91" s="239"/>
      <c r="E91" s="239"/>
      <c r="F91" s="259" t="s">
        <v>507</v>
      </c>
      <c r="G91" s="258"/>
      <c r="H91" s="239" t="s">
        <v>528</v>
      </c>
      <c r="I91" s="239" t="s">
        <v>503</v>
      </c>
      <c r="J91" s="239">
        <v>50</v>
      </c>
      <c r="K91" s="251"/>
    </row>
    <row r="92" spans="2:11" s="1" customFormat="1" ht="15" customHeight="1">
      <c r="B92" s="260"/>
      <c r="C92" s="239" t="s">
        <v>529</v>
      </c>
      <c r="D92" s="239"/>
      <c r="E92" s="239"/>
      <c r="F92" s="259" t="s">
        <v>507</v>
      </c>
      <c r="G92" s="258"/>
      <c r="H92" s="239" t="s">
        <v>530</v>
      </c>
      <c r="I92" s="239" t="s">
        <v>503</v>
      </c>
      <c r="J92" s="239">
        <v>255</v>
      </c>
      <c r="K92" s="251"/>
    </row>
    <row r="93" spans="2:11" s="1" customFormat="1" ht="15" customHeight="1">
      <c r="B93" s="260"/>
      <c r="C93" s="239" t="s">
        <v>531</v>
      </c>
      <c r="D93" s="239"/>
      <c r="E93" s="239"/>
      <c r="F93" s="259" t="s">
        <v>501</v>
      </c>
      <c r="G93" s="258"/>
      <c r="H93" s="239" t="s">
        <v>532</v>
      </c>
      <c r="I93" s="239" t="s">
        <v>533</v>
      </c>
      <c r="J93" s="239"/>
      <c r="K93" s="251"/>
    </row>
    <row r="94" spans="2:11" s="1" customFormat="1" ht="15" customHeight="1">
      <c r="B94" s="260"/>
      <c r="C94" s="239" t="s">
        <v>534</v>
      </c>
      <c r="D94" s="239"/>
      <c r="E94" s="239"/>
      <c r="F94" s="259" t="s">
        <v>501</v>
      </c>
      <c r="G94" s="258"/>
      <c r="H94" s="239" t="s">
        <v>535</v>
      </c>
      <c r="I94" s="239" t="s">
        <v>536</v>
      </c>
      <c r="J94" s="239"/>
      <c r="K94" s="251"/>
    </row>
    <row r="95" spans="2:11" s="1" customFormat="1" ht="15" customHeight="1">
      <c r="B95" s="260"/>
      <c r="C95" s="239" t="s">
        <v>537</v>
      </c>
      <c r="D95" s="239"/>
      <c r="E95" s="239"/>
      <c r="F95" s="259" t="s">
        <v>501</v>
      </c>
      <c r="G95" s="258"/>
      <c r="H95" s="239" t="s">
        <v>537</v>
      </c>
      <c r="I95" s="239" t="s">
        <v>536</v>
      </c>
      <c r="J95" s="239"/>
      <c r="K95" s="251"/>
    </row>
    <row r="96" spans="2:11" s="1" customFormat="1" ht="15" customHeight="1">
      <c r="B96" s="260"/>
      <c r="C96" s="239" t="s">
        <v>40</v>
      </c>
      <c r="D96" s="239"/>
      <c r="E96" s="239"/>
      <c r="F96" s="259" t="s">
        <v>501</v>
      </c>
      <c r="G96" s="258"/>
      <c r="H96" s="239" t="s">
        <v>538</v>
      </c>
      <c r="I96" s="239" t="s">
        <v>536</v>
      </c>
      <c r="J96" s="239"/>
      <c r="K96" s="251"/>
    </row>
    <row r="97" spans="2:11" s="1" customFormat="1" ht="15" customHeight="1">
      <c r="B97" s="260"/>
      <c r="C97" s="239" t="s">
        <v>50</v>
      </c>
      <c r="D97" s="239"/>
      <c r="E97" s="239"/>
      <c r="F97" s="259" t="s">
        <v>501</v>
      </c>
      <c r="G97" s="258"/>
      <c r="H97" s="239" t="s">
        <v>539</v>
      </c>
      <c r="I97" s="239" t="s">
        <v>536</v>
      </c>
      <c r="J97" s="239"/>
      <c r="K97" s="251"/>
    </row>
    <row r="98" spans="2:11" s="1" customFormat="1" ht="15" customHeight="1">
      <c r="B98" s="263"/>
      <c r="C98" s="264"/>
      <c r="D98" s="264"/>
      <c r="E98" s="264"/>
      <c r="F98" s="264"/>
      <c r="G98" s="264"/>
      <c r="H98" s="264"/>
      <c r="I98" s="264"/>
      <c r="J98" s="264"/>
      <c r="K98" s="265"/>
    </row>
    <row r="99" spans="2:11" s="1" customFormat="1" ht="18.75" customHeight="1">
      <c r="B99" s="266"/>
      <c r="C99" s="267"/>
      <c r="D99" s="267"/>
      <c r="E99" s="267"/>
      <c r="F99" s="267"/>
      <c r="G99" s="267"/>
      <c r="H99" s="267"/>
      <c r="I99" s="267"/>
      <c r="J99" s="267"/>
      <c r="K99" s="266"/>
    </row>
    <row r="100" spans="2:11" s="1" customFormat="1" ht="18.75" customHeight="1">
      <c r="B100" s="246"/>
      <c r="C100" s="246"/>
      <c r="D100" s="246"/>
      <c r="E100" s="246"/>
      <c r="F100" s="246"/>
      <c r="G100" s="246"/>
      <c r="H100" s="246"/>
      <c r="I100" s="246"/>
      <c r="J100" s="246"/>
      <c r="K100" s="246"/>
    </row>
    <row r="101" spans="2:11" s="1" customFormat="1" ht="7.5" customHeight="1">
      <c r="B101" s="247"/>
      <c r="C101" s="248"/>
      <c r="D101" s="248"/>
      <c r="E101" s="248"/>
      <c r="F101" s="248"/>
      <c r="G101" s="248"/>
      <c r="H101" s="248"/>
      <c r="I101" s="248"/>
      <c r="J101" s="248"/>
      <c r="K101" s="249"/>
    </row>
    <row r="102" spans="2:11" s="1" customFormat="1" ht="45" customHeight="1">
      <c r="B102" s="250"/>
      <c r="C102" s="355" t="s">
        <v>540</v>
      </c>
      <c r="D102" s="355"/>
      <c r="E102" s="355"/>
      <c r="F102" s="355"/>
      <c r="G102" s="355"/>
      <c r="H102" s="355"/>
      <c r="I102" s="355"/>
      <c r="J102" s="355"/>
      <c r="K102" s="251"/>
    </row>
    <row r="103" spans="2:11" s="1" customFormat="1" ht="17.25" customHeight="1">
      <c r="B103" s="250"/>
      <c r="C103" s="252" t="s">
        <v>495</v>
      </c>
      <c r="D103" s="252"/>
      <c r="E103" s="252"/>
      <c r="F103" s="252" t="s">
        <v>496</v>
      </c>
      <c r="G103" s="253"/>
      <c r="H103" s="252" t="s">
        <v>56</v>
      </c>
      <c r="I103" s="252" t="s">
        <v>59</v>
      </c>
      <c r="J103" s="252" t="s">
        <v>497</v>
      </c>
      <c r="K103" s="251"/>
    </row>
    <row r="104" spans="2:11" s="1" customFormat="1" ht="17.25" customHeight="1">
      <c r="B104" s="250"/>
      <c r="C104" s="254" t="s">
        <v>498</v>
      </c>
      <c r="D104" s="254"/>
      <c r="E104" s="254"/>
      <c r="F104" s="255" t="s">
        <v>499</v>
      </c>
      <c r="G104" s="256"/>
      <c r="H104" s="254"/>
      <c r="I104" s="254"/>
      <c r="J104" s="254" t="s">
        <v>500</v>
      </c>
      <c r="K104" s="251"/>
    </row>
    <row r="105" spans="2:11" s="1" customFormat="1" ht="5.25" customHeight="1">
      <c r="B105" s="250"/>
      <c r="C105" s="252"/>
      <c r="D105" s="252"/>
      <c r="E105" s="252"/>
      <c r="F105" s="252"/>
      <c r="G105" s="268"/>
      <c r="H105" s="252"/>
      <c r="I105" s="252"/>
      <c r="J105" s="252"/>
      <c r="K105" s="251"/>
    </row>
    <row r="106" spans="2:11" s="1" customFormat="1" ht="15" customHeight="1">
      <c r="B106" s="250"/>
      <c r="C106" s="239" t="s">
        <v>55</v>
      </c>
      <c r="D106" s="257"/>
      <c r="E106" s="257"/>
      <c r="F106" s="259" t="s">
        <v>501</v>
      </c>
      <c r="G106" s="268"/>
      <c r="H106" s="239" t="s">
        <v>541</v>
      </c>
      <c r="I106" s="239" t="s">
        <v>503</v>
      </c>
      <c r="J106" s="239">
        <v>20</v>
      </c>
      <c r="K106" s="251"/>
    </row>
    <row r="107" spans="2:11" s="1" customFormat="1" ht="15" customHeight="1">
      <c r="B107" s="250"/>
      <c r="C107" s="239" t="s">
        <v>504</v>
      </c>
      <c r="D107" s="239"/>
      <c r="E107" s="239"/>
      <c r="F107" s="259" t="s">
        <v>501</v>
      </c>
      <c r="G107" s="239"/>
      <c r="H107" s="239" t="s">
        <v>541</v>
      </c>
      <c r="I107" s="239" t="s">
        <v>503</v>
      </c>
      <c r="J107" s="239">
        <v>120</v>
      </c>
      <c r="K107" s="251"/>
    </row>
    <row r="108" spans="2:11" s="1" customFormat="1" ht="15" customHeight="1">
      <c r="B108" s="260"/>
      <c r="C108" s="239" t="s">
        <v>506</v>
      </c>
      <c r="D108" s="239"/>
      <c r="E108" s="239"/>
      <c r="F108" s="259" t="s">
        <v>507</v>
      </c>
      <c r="G108" s="239"/>
      <c r="H108" s="239" t="s">
        <v>541</v>
      </c>
      <c r="I108" s="239" t="s">
        <v>503</v>
      </c>
      <c r="J108" s="239">
        <v>50</v>
      </c>
      <c r="K108" s="251"/>
    </row>
    <row r="109" spans="2:11" s="1" customFormat="1" ht="15" customHeight="1">
      <c r="B109" s="260"/>
      <c r="C109" s="239" t="s">
        <v>509</v>
      </c>
      <c r="D109" s="239"/>
      <c r="E109" s="239"/>
      <c r="F109" s="259" t="s">
        <v>501</v>
      </c>
      <c r="G109" s="239"/>
      <c r="H109" s="239" t="s">
        <v>541</v>
      </c>
      <c r="I109" s="239" t="s">
        <v>511</v>
      </c>
      <c r="J109" s="239"/>
      <c r="K109" s="251"/>
    </row>
    <row r="110" spans="2:11" s="1" customFormat="1" ht="15" customHeight="1">
      <c r="B110" s="260"/>
      <c r="C110" s="239" t="s">
        <v>520</v>
      </c>
      <c r="D110" s="239"/>
      <c r="E110" s="239"/>
      <c r="F110" s="259" t="s">
        <v>507</v>
      </c>
      <c r="G110" s="239"/>
      <c r="H110" s="239" t="s">
        <v>541</v>
      </c>
      <c r="I110" s="239" t="s">
        <v>503</v>
      </c>
      <c r="J110" s="239">
        <v>50</v>
      </c>
      <c r="K110" s="251"/>
    </row>
    <row r="111" spans="2:11" s="1" customFormat="1" ht="15" customHeight="1">
      <c r="B111" s="260"/>
      <c r="C111" s="239" t="s">
        <v>528</v>
      </c>
      <c r="D111" s="239"/>
      <c r="E111" s="239"/>
      <c r="F111" s="259" t="s">
        <v>507</v>
      </c>
      <c r="G111" s="239"/>
      <c r="H111" s="239" t="s">
        <v>541</v>
      </c>
      <c r="I111" s="239" t="s">
        <v>503</v>
      </c>
      <c r="J111" s="239">
        <v>50</v>
      </c>
      <c r="K111" s="251"/>
    </row>
    <row r="112" spans="2:11" s="1" customFormat="1" ht="15" customHeight="1">
      <c r="B112" s="260"/>
      <c r="C112" s="239" t="s">
        <v>526</v>
      </c>
      <c r="D112" s="239"/>
      <c r="E112" s="239"/>
      <c r="F112" s="259" t="s">
        <v>507</v>
      </c>
      <c r="G112" s="239"/>
      <c r="H112" s="239" t="s">
        <v>541</v>
      </c>
      <c r="I112" s="239" t="s">
        <v>503</v>
      </c>
      <c r="J112" s="239">
        <v>50</v>
      </c>
      <c r="K112" s="251"/>
    </row>
    <row r="113" spans="2:11" s="1" customFormat="1" ht="15" customHeight="1">
      <c r="B113" s="260"/>
      <c r="C113" s="239" t="s">
        <v>55</v>
      </c>
      <c r="D113" s="239"/>
      <c r="E113" s="239"/>
      <c r="F113" s="259" t="s">
        <v>501</v>
      </c>
      <c r="G113" s="239"/>
      <c r="H113" s="239" t="s">
        <v>542</v>
      </c>
      <c r="I113" s="239" t="s">
        <v>503</v>
      </c>
      <c r="J113" s="239">
        <v>20</v>
      </c>
      <c r="K113" s="251"/>
    </row>
    <row r="114" spans="2:11" s="1" customFormat="1" ht="15" customHeight="1">
      <c r="B114" s="260"/>
      <c r="C114" s="239" t="s">
        <v>543</v>
      </c>
      <c r="D114" s="239"/>
      <c r="E114" s="239"/>
      <c r="F114" s="259" t="s">
        <v>501</v>
      </c>
      <c r="G114" s="239"/>
      <c r="H114" s="239" t="s">
        <v>544</v>
      </c>
      <c r="I114" s="239" t="s">
        <v>503</v>
      </c>
      <c r="J114" s="239">
        <v>120</v>
      </c>
      <c r="K114" s="251"/>
    </row>
    <row r="115" spans="2:11" s="1" customFormat="1" ht="15" customHeight="1">
      <c r="B115" s="260"/>
      <c r="C115" s="239" t="s">
        <v>40</v>
      </c>
      <c r="D115" s="239"/>
      <c r="E115" s="239"/>
      <c r="F115" s="259" t="s">
        <v>501</v>
      </c>
      <c r="G115" s="239"/>
      <c r="H115" s="239" t="s">
        <v>545</v>
      </c>
      <c r="I115" s="239" t="s">
        <v>536</v>
      </c>
      <c r="J115" s="239"/>
      <c r="K115" s="251"/>
    </row>
    <row r="116" spans="2:11" s="1" customFormat="1" ht="15" customHeight="1">
      <c r="B116" s="260"/>
      <c r="C116" s="239" t="s">
        <v>50</v>
      </c>
      <c r="D116" s="239"/>
      <c r="E116" s="239"/>
      <c r="F116" s="259" t="s">
        <v>501</v>
      </c>
      <c r="G116" s="239"/>
      <c r="H116" s="239" t="s">
        <v>546</v>
      </c>
      <c r="I116" s="239" t="s">
        <v>536</v>
      </c>
      <c r="J116" s="239"/>
      <c r="K116" s="251"/>
    </row>
    <row r="117" spans="2:11" s="1" customFormat="1" ht="15" customHeight="1">
      <c r="B117" s="260"/>
      <c r="C117" s="239" t="s">
        <v>59</v>
      </c>
      <c r="D117" s="239"/>
      <c r="E117" s="239"/>
      <c r="F117" s="259" t="s">
        <v>501</v>
      </c>
      <c r="G117" s="239"/>
      <c r="H117" s="239" t="s">
        <v>547</v>
      </c>
      <c r="I117" s="239" t="s">
        <v>548</v>
      </c>
      <c r="J117" s="239"/>
      <c r="K117" s="251"/>
    </row>
    <row r="118" spans="2:11" s="1" customFormat="1" ht="15" customHeight="1">
      <c r="B118" s="263"/>
      <c r="C118" s="269"/>
      <c r="D118" s="269"/>
      <c r="E118" s="269"/>
      <c r="F118" s="269"/>
      <c r="G118" s="269"/>
      <c r="H118" s="269"/>
      <c r="I118" s="269"/>
      <c r="J118" s="269"/>
      <c r="K118" s="265"/>
    </row>
    <row r="119" spans="2:11" s="1" customFormat="1" ht="18.75" customHeight="1">
      <c r="B119" s="270"/>
      <c r="C119" s="236"/>
      <c r="D119" s="236"/>
      <c r="E119" s="236"/>
      <c r="F119" s="271"/>
      <c r="G119" s="236"/>
      <c r="H119" s="236"/>
      <c r="I119" s="236"/>
      <c r="J119" s="236"/>
      <c r="K119" s="270"/>
    </row>
    <row r="120" spans="2:11" s="1" customFormat="1" ht="18.75" customHeight="1">
      <c r="B120" s="246"/>
      <c r="C120" s="246"/>
      <c r="D120" s="246"/>
      <c r="E120" s="246"/>
      <c r="F120" s="246"/>
      <c r="G120" s="246"/>
      <c r="H120" s="246"/>
      <c r="I120" s="246"/>
      <c r="J120" s="246"/>
      <c r="K120" s="246"/>
    </row>
    <row r="121" spans="2:11" s="1" customFormat="1" ht="7.5" customHeight="1">
      <c r="B121" s="272"/>
      <c r="C121" s="273"/>
      <c r="D121" s="273"/>
      <c r="E121" s="273"/>
      <c r="F121" s="273"/>
      <c r="G121" s="273"/>
      <c r="H121" s="273"/>
      <c r="I121" s="273"/>
      <c r="J121" s="273"/>
      <c r="K121" s="274"/>
    </row>
    <row r="122" spans="2:11" s="1" customFormat="1" ht="45" customHeight="1">
      <c r="B122" s="275"/>
      <c r="C122" s="356" t="s">
        <v>549</v>
      </c>
      <c r="D122" s="356"/>
      <c r="E122" s="356"/>
      <c r="F122" s="356"/>
      <c r="G122" s="356"/>
      <c r="H122" s="356"/>
      <c r="I122" s="356"/>
      <c r="J122" s="356"/>
      <c r="K122" s="276"/>
    </row>
    <row r="123" spans="2:11" s="1" customFormat="1" ht="17.25" customHeight="1">
      <c r="B123" s="277"/>
      <c r="C123" s="252" t="s">
        <v>495</v>
      </c>
      <c r="D123" s="252"/>
      <c r="E123" s="252"/>
      <c r="F123" s="252" t="s">
        <v>496</v>
      </c>
      <c r="G123" s="253"/>
      <c r="H123" s="252" t="s">
        <v>56</v>
      </c>
      <c r="I123" s="252" t="s">
        <v>59</v>
      </c>
      <c r="J123" s="252" t="s">
        <v>497</v>
      </c>
      <c r="K123" s="278"/>
    </row>
    <row r="124" spans="2:11" s="1" customFormat="1" ht="17.25" customHeight="1">
      <c r="B124" s="277"/>
      <c r="C124" s="254" t="s">
        <v>498</v>
      </c>
      <c r="D124" s="254"/>
      <c r="E124" s="254"/>
      <c r="F124" s="255" t="s">
        <v>499</v>
      </c>
      <c r="G124" s="256"/>
      <c r="H124" s="254"/>
      <c r="I124" s="254"/>
      <c r="J124" s="254" t="s">
        <v>500</v>
      </c>
      <c r="K124" s="278"/>
    </row>
    <row r="125" spans="2:11" s="1" customFormat="1" ht="5.25" customHeight="1">
      <c r="B125" s="279"/>
      <c r="C125" s="257"/>
      <c r="D125" s="257"/>
      <c r="E125" s="257"/>
      <c r="F125" s="257"/>
      <c r="G125" s="239"/>
      <c r="H125" s="257"/>
      <c r="I125" s="257"/>
      <c r="J125" s="257"/>
      <c r="K125" s="280"/>
    </row>
    <row r="126" spans="2:11" s="1" customFormat="1" ht="15" customHeight="1">
      <c r="B126" s="279"/>
      <c r="C126" s="239" t="s">
        <v>504</v>
      </c>
      <c r="D126" s="257"/>
      <c r="E126" s="257"/>
      <c r="F126" s="259" t="s">
        <v>501</v>
      </c>
      <c r="G126" s="239"/>
      <c r="H126" s="239" t="s">
        <v>541</v>
      </c>
      <c r="I126" s="239" t="s">
        <v>503</v>
      </c>
      <c r="J126" s="239">
        <v>120</v>
      </c>
      <c r="K126" s="281"/>
    </row>
    <row r="127" spans="2:11" s="1" customFormat="1" ht="15" customHeight="1">
      <c r="B127" s="279"/>
      <c r="C127" s="239" t="s">
        <v>550</v>
      </c>
      <c r="D127" s="239"/>
      <c r="E127" s="239"/>
      <c r="F127" s="259" t="s">
        <v>501</v>
      </c>
      <c r="G127" s="239"/>
      <c r="H127" s="239" t="s">
        <v>551</v>
      </c>
      <c r="I127" s="239" t="s">
        <v>503</v>
      </c>
      <c r="J127" s="239" t="s">
        <v>552</v>
      </c>
      <c r="K127" s="281"/>
    </row>
    <row r="128" spans="2:11" s="1" customFormat="1" ht="15" customHeight="1">
      <c r="B128" s="279"/>
      <c r="C128" s="239" t="s">
        <v>449</v>
      </c>
      <c r="D128" s="239"/>
      <c r="E128" s="239"/>
      <c r="F128" s="259" t="s">
        <v>501</v>
      </c>
      <c r="G128" s="239"/>
      <c r="H128" s="239" t="s">
        <v>553</v>
      </c>
      <c r="I128" s="239" t="s">
        <v>503</v>
      </c>
      <c r="J128" s="239" t="s">
        <v>552</v>
      </c>
      <c r="K128" s="281"/>
    </row>
    <row r="129" spans="2:11" s="1" customFormat="1" ht="15" customHeight="1">
      <c r="B129" s="279"/>
      <c r="C129" s="239" t="s">
        <v>512</v>
      </c>
      <c r="D129" s="239"/>
      <c r="E129" s="239"/>
      <c r="F129" s="259" t="s">
        <v>507</v>
      </c>
      <c r="G129" s="239"/>
      <c r="H129" s="239" t="s">
        <v>513</v>
      </c>
      <c r="I129" s="239" t="s">
        <v>503</v>
      </c>
      <c r="J129" s="239">
        <v>15</v>
      </c>
      <c r="K129" s="281"/>
    </row>
    <row r="130" spans="2:11" s="1" customFormat="1" ht="15" customHeight="1">
      <c r="B130" s="279"/>
      <c r="C130" s="261" t="s">
        <v>514</v>
      </c>
      <c r="D130" s="261"/>
      <c r="E130" s="261"/>
      <c r="F130" s="262" t="s">
        <v>507</v>
      </c>
      <c r="G130" s="261"/>
      <c r="H130" s="261" t="s">
        <v>515</v>
      </c>
      <c r="I130" s="261" t="s">
        <v>503</v>
      </c>
      <c r="J130" s="261">
        <v>15</v>
      </c>
      <c r="K130" s="281"/>
    </row>
    <row r="131" spans="2:11" s="1" customFormat="1" ht="15" customHeight="1">
      <c r="B131" s="279"/>
      <c r="C131" s="261" t="s">
        <v>516</v>
      </c>
      <c r="D131" s="261"/>
      <c r="E131" s="261"/>
      <c r="F131" s="262" t="s">
        <v>507</v>
      </c>
      <c r="G131" s="261"/>
      <c r="H131" s="261" t="s">
        <v>517</v>
      </c>
      <c r="I131" s="261" t="s">
        <v>503</v>
      </c>
      <c r="J131" s="261">
        <v>20</v>
      </c>
      <c r="K131" s="281"/>
    </row>
    <row r="132" spans="2:11" s="1" customFormat="1" ht="15" customHeight="1">
      <c r="B132" s="279"/>
      <c r="C132" s="261" t="s">
        <v>518</v>
      </c>
      <c r="D132" s="261"/>
      <c r="E132" s="261"/>
      <c r="F132" s="262" t="s">
        <v>507</v>
      </c>
      <c r="G132" s="261"/>
      <c r="H132" s="261" t="s">
        <v>519</v>
      </c>
      <c r="I132" s="261" t="s">
        <v>503</v>
      </c>
      <c r="J132" s="261">
        <v>20</v>
      </c>
      <c r="K132" s="281"/>
    </row>
    <row r="133" spans="2:11" s="1" customFormat="1" ht="15" customHeight="1">
      <c r="B133" s="279"/>
      <c r="C133" s="239" t="s">
        <v>506</v>
      </c>
      <c r="D133" s="239"/>
      <c r="E133" s="239"/>
      <c r="F133" s="259" t="s">
        <v>507</v>
      </c>
      <c r="G133" s="239"/>
      <c r="H133" s="239" t="s">
        <v>541</v>
      </c>
      <c r="I133" s="239" t="s">
        <v>503</v>
      </c>
      <c r="J133" s="239">
        <v>50</v>
      </c>
      <c r="K133" s="281"/>
    </row>
    <row r="134" spans="2:11" s="1" customFormat="1" ht="15" customHeight="1">
      <c r="B134" s="279"/>
      <c r="C134" s="239" t="s">
        <v>520</v>
      </c>
      <c r="D134" s="239"/>
      <c r="E134" s="239"/>
      <c r="F134" s="259" t="s">
        <v>507</v>
      </c>
      <c r="G134" s="239"/>
      <c r="H134" s="239" t="s">
        <v>541</v>
      </c>
      <c r="I134" s="239" t="s">
        <v>503</v>
      </c>
      <c r="J134" s="239">
        <v>50</v>
      </c>
      <c r="K134" s="281"/>
    </row>
    <row r="135" spans="2:11" s="1" customFormat="1" ht="15" customHeight="1">
      <c r="B135" s="279"/>
      <c r="C135" s="239" t="s">
        <v>526</v>
      </c>
      <c r="D135" s="239"/>
      <c r="E135" s="239"/>
      <c r="F135" s="259" t="s">
        <v>507</v>
      </c>
      <c r="G135" s="239"/>
      <c r="H135" s="239" t="s">
        <v>541</v>
      </c>
      <c r="I135" s="239" t="s">
        <v>503</v>
      </c>
      <c r="J135" s="239">
        <v>50</v>
      </c>
      <c r="K135" s="281"/>
    </row>
    <row r="136" spans="2:11" s="1" customFormat="1" ht="15" customHeight="1">
      <c r="B136" s="279"/>
      <c r="C136" s="239" t="s">
        <v>528</v>
      </c>
      <c r="D136" s="239"/>
      <c r="E136" s="239"/>
      <c r="F136" s="259" t="s">
        <v>507</v>
      </c>
      <c r="G136" s="239"/>
      <c r="H136" s="239" t="s">
        <v>541</v>
      </c>
      <c r="I136" s="239" t="s">
        <v>503</v>
      </c>
      <c r="J136" s="239">
        <v>50</v>
      </c>
      <c r="K136" s="281"/>
    </row>
    <row r="137" spans="2:11" s="1" customFormat="1" ht="15" customHeight="1">
      <c r="B137" s="279"/>
      <c r="C137" s="239" t="s">
        <v>529</v>
      </c>
      <c r="D137" s="239"/>
      <c r="E137" s="239"/>
      <c r="F137" s="259" t="s">
        <v>507</v>
      </c>
      <c r="G137" s="239"/>
      <c r="H137" s="239" t="s">
        <v>554</v>
      </c>
      <c r="I137" s="239" t="s">
        <v>503</v>
      </c>
      <c r="J137" s="239">
        <v>255</v>
      </c>
      <c r="K137" s="281"/>
    </row>
    <row r="138" spans="2:11" s="1" customFormat="1" ht="15" customHeight="1">
      <c r="B138" s="279"/>
      <c r="C138" s="239" t="s">
        <v>531</v>
      </c>
      <c r="D138" s="239"/>
      <c r="E138" s="239"/>
      <c r="F138" s="259" t="s">
        <v>501</v>
      </c>
      <c r="G138" s="239"/>
      <c r="H138" s="239" t="s">
        <v>555</v>
      </c>
      <c r="I138" s="239" t="s">
        <v>533</v>
      </c>
      <c r="J138" s="239"/>
      <c r="K138" s="281"/>
    </row>
    <row r="139" spans="2:11" s="1" customFormat="1" ht="15" customHeight="1">
      <c r="B139" s="279"/>
      <c r="C139" s="239" t="s">
        <v>534</v>
      </c>
      <c r="D139" s="239"/>
      <c r="E139" s="239"/>
      <c r="F139" s="259" t="s">
        <v>501</v>
      </c>
      <c r="G139" s="239"/>
      <c r="H139" s="239" t="s">
        <v>556</v>
      </c>
      <c r="I139" s="239" t="s">
        <v>536</v>
      </c>
      <c r="J139" s="239"/>
      <c r="K139" s="281"/>
    </row>
    <row r="140" spans="2:11" s="1" customFormat="1" ht="15" customHeight="1">
      <c r="B140" s="279"/>
      <c r="C140" s="239" t="s">
        <v>537</v>
      </c>
      <c r="D140" s="239"/>
      <c r="E140" s="239"/>
      <c r="F140" s="259" t="s">
        <v>501</v>
      </c>
      <c r="G140" s="239"/>
      <c r="H140" s="239" t="s">
        <v>537</v>
      </c>
      <c r="I140" s="239" t="s">
        <v>536</v>
      </c>
      <c r="J140" s="239"/>
      <c r="K140" s="281"/>
    </row>
    <row r="141" spans="2:11" s="1" customFormat="1" ht="15" customHeight="1">
      <c r="B141" s="279"/>
      <c r="C141" s="239" t="s">
        <v>40</v>
      </c>
      <c r="D141" s="239"/>
      <c r="E141" s="239"/>
      <c r="F141" s="259" t="s">
        <v>501</v>
      </c>
      <c r="G141" s="239"/>
      <c r="H141" s="239" t="s">
        <v>557</v>
      </c>
      <c r="I141" s="239" t="s">
        <v>536</v>
      </c>
      <c r="J141" s="239"/>
      <c r="K141" s="281"/>
    </row>
    <row r="142" spans="2:11" s="1" customFormat="1" ht="15" customHeight="1">
      <c r="B142" s="279"/>
      <c r="C142" s="239" t="s">
        <v>558</v>
      </c>
      <c r="D142" s="239"/>
      <c r="E142" s="239"/>
      <c r="F142" s="259" t="s">
        <v>501</v>
      </c>
      <c r="G142" s="239"/>
      <c r="H142" s="239" t="s">
        <v>559</v>
      </c>
      <c r="I142" s="239" t="s">
        <v>536</v>
      </c>
      <c r="J142" s="239"/>
      <c r="K142" s="281"/>
    </row>
    <row r="143" spans="2:11" s="1" customFormat="1" ht="15" customHeight="1">
      <c r="B143" s="282"/>
      <c r="C143" s="283"/>
      <c r="D143" s="283"/>
      <c r="E143" s="283"/>
      <c r="F143" s="283"/>
      <c r="G143" s="283"/>
      <c r="H143" s="283"/>
      <c r="I143" s="283"/>
      <c r="J143" s="283"/>
      <c r="K143" s="284"/>
    </row>
    <row r="144" spans="2:11" s="1" customFormat="1" ht="18.75" customHeight="1">
      <c r="B144" s="236"/>
      <c r="C144" s="236"/>
      <c r="D144" s="236"/>
      <c r="E144" s="236"/>
      <c r="F144" s="271"/>
      <c r="G144" s="236"/>
      <c r="H144" s="236"/>
      <c r="I144" s="236"/>
      <c r="J144" s="236"/>
      <c r="K144" s="236"/>
    </row>
    <row r="145" spans="2:11" s="1" customFormat="1" ht="18.75" customHeight="1">
      <c r="B145" s="246"/>
      <c r="C145" s="246"/>
      <c r="D145" s="246"/>
      <c r="E145" s="246"/>
      <c r="F145" s="246"/>
      <c r="G145" s="246"/>
      <c r="H145" s="246"/>
      <c r="I145" s="246"/>
      <c r="J145" s="246"/>
      <c r="K145" s="246"/>
    </row>
    <row r="146" spans="2:11" s="1" customFormat="1" ht="7.5" customHeight="1">
      <c r="B146" s="247"/>
      <c r="C146" s="248"/>
      <c r="D146" s="248"/>
      <c r="E146" s="248"/>
      <c r="F146" s="248"/>
      <c r="G146" s="248"/>
      <c r="H146" s="248"/>
      <c r="I146" s="248"/>
      <c r="J146" s="248"/>
      <c r="K146" s="249"/>
    </row>
    <row r="147" spans="2:11" s="1" customFormat="1" ht="45" customHeight="1">
      <c r="B147" s="250"/>
      <c r="C147" s="355" t="s">
        <v>560</v>
      </c>
      <c r="D147" s="355"/>
      <c r="E147" s="355"/>
      <c r="F147" s="355"/>
      <c r="G147" s="355"/>
      <c r="H147" s="355"/>
      <c r="I147" s="355"/>
      <c r="J147" s="355"/>
      <c r="K147" s="251"/>
    </row>
    <row r="148" spans="2:11" s="1" customFormat="1" ht="17.25" customHeight="1">
      <c r="B148" s="250"/>
      <c r="C148" s="252" t="s">
        <v>495</v>
      </c>
      <c r="D148" s="252"/>
      <c r="E148" s="252"/>
      <c r="F148" s="252" t="s">
        <v>496</v>
      </c>
      <c r="G148" s="253"/>
      <c r="H148" s="252" t="s">
        <v>56</v>
      </c>
      <c r="I148" s="252" t="s">
        <v>59</v>
      </c>
      <c r="J148" s="252" t="s">
        <v>497</v>
      </c>
      <c r="K148" s="251"/>
    </row>
    <row r="149" spans="2:11" s="1" customFormat="1" ht="17.25" customHeight="1">
      <c r="B149" s="250"/>
      <c r="C149" s="254" t="s">
        <v>498</v>
      </c>
      <c r="D149" s="254"/>
      <c r="E149" s="254"/>
      <c r="F149" s="255" t="s">
        <v>499</v>
      </c>
      <c r="G149" s="256"/>
      <c r="H149" s="254"/>
      <c r="I149" s="254"/>
      <c r="J149" s="254" t="s">
        <v>500</v>
      </c>
      <c r="K149" s="251"/>
    </row>
    <row r="150" spans="2:11" s="1" customFormat="1" ht="5.25" customHeight="1">
      <c r="B150" s="260"/>
      <c r="C150" s="257"/>
      <c r="D150" s="257"/>
      <c r="E150" s="257"/>
      <c r="F150" s="257"/>
      <c r="G150" s="258"/>
      <c r="H150" s="257"/>
      <c r="I150" s="257"/>
      <c r="J150" s="257"/>
      <c r="K150" s="281"/>
    </row>
    <row r="151" spans="2:11" s="1" customFormat="1" ht="15" customHeight="1">
      <c r="B151" s="260"/>
      <c r="C151" s="285" t="s">
        <v>504</v>
      </c>
      <c r="D151" s="239"/>
      <c r="E151" s="239"/>
      <c r="F151" s="286" t="s">
        <v>501</v>
      </c>
      <c r="G151" s="239"/>
      <c r="H151" s="285" t="s">
        <v>541</v>
      </c>
      <c r="I151" s="285" t="s">
        <v>503</v>
      </c>
      <c r="J151" s="285">
        <v>120</v>
      </c>
      <c r="K151" s="281"/>
    </row>
    <row r="152" spans="2:11" s="1" customFormat="1" ht="15" customHeight="1">
      <c r="B152" s="260"/>
      <c r="C152" s="285" t="s">
        <v>550</v>
      </c>
      <c r="D152" s="239"/>
      <c r="E152" s="239"/>
      <c r="F152" s="286" t="s">
        <v>501</v>
      </c>
      <c r="G152" s="239"/>
      <c r="H152" s="285" t="s">
        <v>561</v>
      </c>
      <c r="I152" s="285" t="s">
        <v>503</v>
      </c>
      <c r="J152" s="285" t="s">
        <v>552</v>
      </c>
      <c r="K152" s="281"/>
    </row>
    <row r="153" spans="2:11" s="1" customFormat="1" ht="15" customHeight="1">
      <c r="B153" s="260"/>
      <c r="C153" s="285" t="s">
        <v>449</v>
      </c>
      <c r="D153" s="239"/>
      <c r="E153" s="239"/>
      <c r="F153" s="286" t="s">
        <v>501</v>
      </c>
      <c r="G153" s="239"/>
      <c r="H153" s="285" t="s">
        <v>562</v>
      </c>
      <c r="I153" s="285" t="s">
        <v>503</v>
      </c>
      <c r="J153" s="285" t="s">
        <v>552</v>
      </c>
      <c r="K153" s="281"/>
    </row>
    <row r="154" spans="2:11" s="1" customFormat="1" ht="15" customHeight="1">
      <c r="B154" s="260"/>
      <c r="C154" s="285" t="s">
        <v>506</v>
      </c>
      <c r="D154" s="239"/>
      <c r="E154" s="239"/>
      <c r="F154" s="286" t="s">
        <v>507</v>
      </c>
      <c r="G154" s="239"/>
      <c r="H154" s="285" t="s">
        <v>541</v>
      </c>
      <c r="I154" s="285" t="s">
        <v>503</v>
      </c>
      <c r="J154" s="285">
        <v>50</v>
      </c>
      <c r="K154" s="281"/>
    </row>
    <row r="155" spans="2:11" s="1" customFormat="1" ht="15" customHeight="1">
      <c r="B155" s="260"/>
      <c r="C155" s="285" t="s">
        <v>509</v>
      </c>
      <c r="D155" s="239"/>
      <c r="E155" s="239"/>
      <c r="F155" s="286" t="s">
        <v>501</v>
      </c>
      <c r="G155" s="239"/>
      <c r="H155" s="285" t="s">
        <v>541</v>
      </c>
      <c r="I155" s="285" t="s">
        <v>511</v>
      </c>
      <c r="J155" s="285"/>
      <c r="K155" s="281"/>
    </row>
    <row r="156" spans="2:11" s="1" customFormat="1" ht="15" customHeight="1">
      <c r="B156" s="260"/>
      <c r="C156" s="285" t="s">
        <v>520</v>
      </c>
      <c r="D156" s="239"/>
      <c r="E156" s="239"/>
      <c r="F156" s="286" t="s">
        <v>507</v>
      </c>
      <c r="G156" s="239"/>
      <c r="H156" s="285" t="s">
        <v>541</v>
      </c>
      <c r="I156" s="285" t="s">
        <v>503</v>
      </c>
      <c r="J156" s="285">
        <v>50</v>
      </c>
      <c r="K156" s="281"/>
    </row>
    <row r="157" spans="2:11" s="1" customFormat="1" ht="15" customHeight="1">
      <c r="B157" s="260"/>
      <c r="C157" s="285" t="s">
        <v>528</v>
      </c>
      <c r="D157" s="239"/>
      <c r="E157" s="239"/>
      <c r="F157" s="286" t="s">
        <v>507</v>
      </c>
      <c r="G157" s="239"/>
      <c r="H157" s="285" t="s">
        <v>541</v>
      </c>
      <c r="I157" s="285" t="s">
        <v>503</v>
      </c>
      <c r="J157" s="285">
        <v>50</v>
      </c>
      <c r="K157" s="281"/>
    </row>
    <row r="158" spans="2:11" s="1" customFormat="1" ht="15" customHeight="1">
      <c r="B158" s="260"/>
      <c r="C158" s="285" t="s">
        <v>526</v>
      </c>
      <c r="D158" s="239"/>
      <c r="E158" s="239"/>
      <c r="F158" s="286" t="s">
        <v>507</v>
      </c>
      <c r="G158" s="239"/>
      <c r="H158" s="285" t="s">
        <v>541</v>
      </c>
      <c r="I158" s="285" t="s">
        <v>503</v>
      </c>
      <c r="J158" s="285">
        <v>50</v>
      </c>
      <c r="K158" s="281"/>
    </row>
    <row r="159" spans="2:11" s="1" customFormat="1" ht="15" customHeight="1">
      <c r="B159" s="260"/>
      <c r="C159" s="285" t="s">
        <v>95</v>
      </c>
      <c r="D159" s="239"/>
      <c r="E159" s="239"/>
      <c r="F159" s="286" t="s">
        <v>501</v>
      </c>
      <c r="G159" s="239"/>
      <c r="H159" s="285" t="s">
        <v>563</v>
      </c>
      <c r="I159" s="285" t="s">
        <v>503</v>
      </c>
      <c r="J159" s="285" t="s">
        <v>564</v>
      </c>
      <c r="K159" s="281"/>
    </row>
    <row r="160" spans="2:11" s="1" customFormat="1" ht="15" customHeight="1">
      <c r="B160" s="260"/>
      <c r="C160" s="285" t="s">
        <v>565</v>
      </c>
      <c r="D160" s="239"/>
      <c r="E160" s="239"/>
      <c r="F160" s="286" t="s">
        <v>501</v>
      </c>
      <c r="G160" s="239"/>
      <c r="H160" s="285" t="s">
        <v>566</v>
      </c>
      <c r="I160" s="285" t="s">
        <v>536</v>
      </c>
      <c r="J160" s="285"/>
      <c r="K160" s="281"/>
    </row>
    <row r="161" spans="2:11" s="1" customFormat="1" ht="15" customHeight="1">
      <c r="B161" s="287"/>
      <c r="C161" s="269"/>
      <c r="D161" s="269"/>
      <c r="E161" s="269"/>
      <c r="F161" s="269"/>
      <c r="G161" s="269"/>
      <c r="H161" s="269"/>
      <c r="I161" s="269"/>
      <c r="J161" s="269"/>
      <c r="K161" s="288"/>
    </row>
    <row r="162" spans="2:11" s="1" customFormat="1" ht="18.75" customHeight="1">
      <c r="B162" s="236"/>
      <c r="C162" s="239"/>
      <c r="D162" s="239"/>
      <c r="E162" s="239"/>
      <c r="F162" s="259"/>
      <c r="G162" s="239"/>
      <c r="H162" s="239"/>
      <c r="I162" s="239"/>
      <c r="J162" s="239"/>
      <c r="K162" s="236"/>
    </row>
    <row r="163" spans="2:11" s="1" customFormat="1" ht="18.75" customHeight="1">
      <c r="B163" s="246"/>
      <c r="C163" s="246"/>
      <c r="D163" s="246"/>
      <c r="E163" s="246"/>
      <c r="F163" s="246"/>
      <c r="G163" s="246"/>
      <c r="H163" s="246"/>
      <c r="I163" s="246"/>
      <c r="J163" s="246"/>
      <c r="K163" s="246"/>
    </row>
    <row r="164" spans="2:11" s="1" customFormat="1" ht="7.5" customHeight="1">
      <c r="B164" s="228"/>
      <c r="C164" s="229"/>
      <c r="D164" s="229"/>
      <c r="E164" s="229"/>
      <c r="F164" s="229"/>
      <c r="G164" s="229"/>
      <c r="H164" s="229"/>
      <c r="I164" s="229"/>
      <c r="J164" s="229"/>
      <c r="K164" s="230"/>
    </row>
    <row r="165" spans="2:11" s="1" customFormat="1" ht="45" customHeight="1">
      <c r="B165" s="231"/>
      <c r="C165" s="356" t="s">
        <v>567</v>
      </c>
      <c r="D165" s="356"/>
      <c r="E165" s="356"/>
      <c r="F165" s="356"/>
      <c r="G165" s="356"/>
      <c r="H165" s="356"/>
      <c r="I165" s="356"/>
      <c r="J165" s="356"/>
      <c r="K165" s="232"/>
    </row>
    <row r="166" spans="2:11" s="1" customFormat="1" ht="17.25" customHeight="1">
      <c r="B166" s="231"/>
      <c r="C166" s="252" t="s">
        <v>495</v>
      </c>
      <c r="D166" s="252"/>
      <c r="E166" s="252"/>
      <c r="F166" s="252" t="s">
        <v>496</v>
      </c>
      <c r="G166" s="289"/>
      <c r="H166" s="290" t="s">
        <v>56</v>
      </c>
      <c r="I166" s="290" t="s">
        <v>59</v>
      </c>
      <c r="J166" s="252" t="s">
        <v>497</v>
      </c>
      <c r="K166" s="232"/>
    </row>
    <row r="167" spans="2:11" s="1" customFormat="1" ht="17.25" customHeight="1">
      <c r="B167" s="233"/>
      <c r="C167" s="254" t="s">
        <v>498</v>
      </c>
      <c r="D167" s="254"/>
      <c r="E167" s="254"/>
      <c r="F167" s="255" t="s">
        <v>499</v>
      </c>
      <c r="G167" s="291"/>
      <c r="H167" s="292"/>
      <c r="I167" s="292"/>
      <c r="J167" s="254" t="s">
        <v>500</v>
      </c>
      <c r="K167" s="234"/>
    </row>
    <row r="168" spans="2:11" s="1" customFormat="1" ht="5.25" customHeight="1">
      <c r="B168" s="260"/>
      <c r="C168" s="257"/>
      <c r="D168" s="257"/>
      <c r="E168" s="257"/>
      <c r="F168" s="257"/>
      <c r="G168" s="258"/>
      <c r="H168" s="257"/>
      <c r="I168" s="257"/>
      <c r="J168" s="257"/>
      <c r="K168" s="281"/>
    </row>
    <row r="169" spans="2:11" s="1" customFormat="1" ht="15" customHeight="1">
      <c r="B169" s="260"/>
      <c r="C169" s="239" t="s">
        <v>504</v>
      </c>
      <c r="D169" s="239"/>
      <c r="E169" s="239"/>
      <c r="F169" s="259" t="s">
        <v>501</v>
      </c>
      <c r="G169" s="239"/>
      <c r="H169" s="239" t="s">
        <v>541</v>
      </c>
      <c r="I169" s="239" t="s">
        <v>503</v>
      </c>
      <c r="J169" s="239">
        <v>120</v>
      </c>
      <c r="K169" s="281"/>
    </row>
    <row r="170" spans="2:11" s="1" customFormat="1" ht="15" customHeight="1">
      <c r="B170" s="260"/>
      <c r="C170" s="239" t="s">
        <v>550</v>
      </c>
      <c r="D170" s="239"/>
      <c r="E170" s="239"/>
      <c r="F170" s="259" t="s">
        <v>501</v>
      </c>
      <c r="G170" s="239"/>
      <c r="H170" s="239" t="s">
        <v>551</v>
      </c>
      <c r="I170" s="239" t="s">
        <v>503</v>
      </c>
      <c r="J170" s="239" t="s">
        <v>552</v>
      </c>
      <c r="K170" s="281"/>
    </row>
    <row r="171" spans="2:11" s="1" customFormat="1" ht="15" customHeight="1">
      <c r="B171" s="260"/>
      <c r="C171" s="239" t="s">
        <v>449</v>
      </c>
      <c r="D171" s="239"/>
      <c r="E171" s="239"/>
      <c r="F171" s="259" t="s">
        <v>501</v>
      </c>
      <c r="G171" s="239"/>
      <c r="H171" s="239" t="s">
        <v>568</v>
      </c>
      <c r="I171" s="239" t="s">
        <v>503</v>
      </c>
      <c r="J171" s="239" t="s">
        <v>552</v>
      </c>
      <c r="K171" s="281"/>
    </row>
    <row r="172" spans="2:11" s="1" customFormat="1" ht="15" customHeight="1">
      <c r="B172" s="260"/>
      <c r="C172" s="239" t="s">
        <v>506</v>
      </c>
      <c r="D172" s="239"/>
      <c r="E172" s="239"/>
      <c r="F172" s="259" t="s">
        <v>507</v>
      </c>
      <c r="G172" s="239"/>
      <c r="H172" s="239" t="s">
        <v>568</v>
      </c>
      <c r="I172" s="239" t="s">
        <v>503</v>
      </c>
      <c r="J172" s="239">
        <v>50</v>
      </c>
      <c r="K172" s="281"/>
    </row>
    <row r="173" spans="2:11" s="1" customFormat="1" ht="15" customHeight="1">
      <c r="B173" s="260"/>
      <c r="C173" s="239" t="s">
        <v>509</v>
      </c>
      <c r="D173" s="239"/>
      <c r="E173" s="239"/>
      <c r="F173" s="259" t="s">
        <v>501</v>
      </c>
      <c r="G173" s="239"/>
      <c r="H173" s="239" t="s">
        <v>568</v>
      </c>
      <c r="I173" s="239" t="s">
        <v>511</v>
      </c>
      <c r="J173" s="239"/>
      <c r="K173" s="281"/>
    </row>
    <row r="174" spans="2:11" s="1" customFormat="1" ht="15" customHeight="1">
      <c r="B174" s="260"/>
      <c r="C174" s="239" t="s">
        <v>520</v>
      </c>
      <c r="D174" s="239"/>
      <c r="E174" s="239"/>
      <c r="F174" s="259" t="s">
        <v>507</v>
      </c>
      <c r="G174" s="239"/>
      <c r="H174" s="239" t="s">
        <v>568</v>
      </c>
      <c r="I174" s="239" t="s">
        <v>503</v>
      </c>
      <c r="J174" s="239">
        <v>50</v>
      </c>
      <c r="K174" s="281"/>
    </row>
    <row r="175" spans="2:11" s="1" customFormat="1" ht="15" customHeight="1">
      <c r="B175" s="260"/>
      <c r="C175" s="239" t="s">
        <v>528</v>
      </c>
      <c r="D175" s="239"/>
      <c r="E175" s="239"/>
      <c r="F175" s="259" t="s">
        <v>507</v>
      </c>
      <c r="G175" s="239"/>
      <c r="H175" s="239" t="s">
        <v>568</v>
      </c>
      <c r="I175" s="239" t="s">
        <v>503</v>
      </c>
      <c r="J175" s="239">
        <v>50</v>
      </c>
      <c r="K175" s="281"/>
    </row>
    <row r="176" spans="2:11" s="1" customFormat="1" ht="15" customHeight="1">
      <c r="B176" s="260"/>
      <c r="C176" s="239" t="s">
        <v>526</v>
      </c>
      <c r="D176" s="239"/>
      <c r="E176" s="239"/>
      <c r="F176" s="259" t="s">
        <v>507</v>
      </c>
      <c r="G176" s="239"/>
      <c r="H176" s="239" t="s">
        <v>568</v>
      </c>
      <c r="I176" s="239" t="s">
        <v>503</v>
      </c>
      <c r="J176" s="239">
        <v>50</v>
      </c>
      <c r="K176" s="281"/>
    </row>
    <row r="177" spans="2:11" s="1" customFormat="1" ht="15" customHeight="1">
      <c r="B177" s="260"/>
      <c r="C177" s="239" t="s">
        <v>106</v>
      </c>
      <c r="D177" s="239"/>
      <c r="E177" s="239"/>
      <c r="F177" s="259" t="s">
        <v>501</v>
      </c>
      <c r="G177" s="239"/>
      <c r="H177" s="239" t="s">
        <v>569</v>
      </c>
      <c r="I177" s="239" t="s">
        <v>570</v>
      </c>
      <c r="J177" s="239"/>
      <c r="K177" s="281"/>
    </row>
    <row r="178" spans="2:11" s="1" customFormat="1" ht="15" customHeight="1">
      <c r="B178" s="260"/>
      <c r="C178" s="239" t="s">
        <v>59</v>
      </c>
      <c r="D178" s="239"/>
      <c r="E178" s="239"/>
      <c r="F178" s="259" t="s">
        <v>501</v>
      </c>
      <c r="G178" s="239"/>
      <c r="H178" s="239" t="s">
        <v>571</v>
      </c>
      <c r="I178" s="239" t="s">
        <v>572</v>
      </c>
      <c r="J178" s="239">
        <v>1</v>
      </c>
      <c r="K178" s="281"/>
    </row>
    <row r="179" spans="2:11" s="1" customFormat="1" ht="15" customHeight="1">
      <c r="B179" s="260"/>
      <c r="C179" s="239" t="s">
        <v>55</v>
      </c>
      <c r="D179" s="239"/>
      <c r="E179" s="239"/>
      <c r="F179" s="259" t="s">
        <v>501</v>
      </c>
      <c r="G179" s="239"/>
      <c r="H179" s="239" t="s">
        <v>573</v>
      </c>
      <c r="I179" s="239" t="s">
        <v>503</v>
      </c>
      <c r="J179" s="239">
        <v>20</v>
      </c>
      <c r="K179" s="281"/>
    </row>
    <row r="180" spans="2:11" s="1" customFormat="1" ht="15" customHeight="1">
      <c r="B180" s="260"/>
      <c r="C180" s="239" t="s">
        <v>56</v>
      </c>
      <c r="D180" s="239"/>
      <c r="E180" s="239"/>
      <c r="F180" s="259" t="s">
        <v>501</v>
      </c>
      <c r="G180" s="239"/>
      <c r="H180" s="239" t="s">
        <v>574</v>
      </c>
      <c r="I180" s="239" t="s">
        <v>503</v>
      </c>
      <c r="J180" s="239">
        <v>255</v>
      </c>
      <c r="K180" s="281"/>
    </row>
    <row r="181" spans="2:11" s="1" customFormat="1" ht="15" customHeight="1">
      <c r="B181" s="260"/>
      <c r="C181" s="239" t="s">
        <v>107</v>
      </c>
      <c r="D181" s="239"/>
      <c r="E181" s="239"/>
      <c r="F181" s="259" t="s">
        <v>501</v>
      </c>
      <c r="G181" s="239"/>
      <c r="H181" s="239" t="s">
        <v>465</v>
      </c>
      <c r="I181" s="239" t="s">
        <v>503</v>
      </c>
      <c r="J181" s="239">
        <v>10</v>
      </c>
      <c r="K181" s="281"/>
    </row>
    <row r="182" spans="2:11" s="1" customFormat="1" ht="15" customHeight="1">
      <c r="B182" s="260"/>
      <c r="C182" s="239" t="s">
        <v>108</v>
      </c>
      <c r="D182" s="239"/>
      <c r="E182" s="239"/>
      <c r="F182" s="259" t="s">
        <v>501</v>
      </c>
      <c r="G182" s="239"/>
      <c r="H182" s="239" t="s">
        <v>575</v>
      </c>
      <c r="I182" s="239" t="s">
        <v>536</v>
      </c>
      <c r="J182" s="239"/>
      <c r="K182" s="281"/>
    </row>
    <row r="183" spans="2:11" s="1" customFormat="1" ht="15" customHeight="1">
      <c r="B183" s="260"/>
      <c r="C183" s="239" t="s">
        <v>576</v>
      </c>
      <c r="D183" s="239"/>
      <c r="E183" s="239"/>
      <c r="F183" s="259" t="s">
        <v>501</v>
      </c>
      <c r="G183" s="239"/>
      <c r="H183" s="239" t="s">
        <v>577</v>
      </c>
      <c r="I183" s="239" t="s">
        <v>536</v>
      </c>
      <c r="J183" s="239"/>
      <c r="K183" s="281"/>
    </row>
    <row r="184" spans="2:11" s="1" customFormat="1" ht="15" customHeight="1">
      <c r="B184" s="260"/>
      <c r="C184" s="239" t="s">
        <v>565</v>
      </c>
      <c r="D184" s="239"/>
      <c r="E184" s="239"/>
      <c r="F184" s="259" t="s">
        <v>501</v>
      </c>
      <c r="G184" s="239"/>
      <c r="H184" s="239" t="s">
        <v>578</v>
      </c>
      <c r="I184" s="239" t="s">
        <v>536</v>
      </c>
      <c r="J184" s="239"/>
      <c r="K184" s="281"/>
    </row>
    <row r="185" spans="2:11" s="1" customFormat="1" ht="15" customHeight="1">
      <c r="B185" s="260"/>
      <c r="C185" s="239" t="s">
        <v>110</v>
      </c>
      <c r="D185" s="239"/>
      <c r="E185" s="239"/>
      <c r="F185" s="259" t="s">
        <v>507</v>
      </c>
      <c r="G185" s="239"/>
      <c r="H185" s="239" t="s">
        <v>579</v>
      </c>
      <c r="I185" s="239" t="s">
        <v>503</v>
      </c>
      <c r="J185" s="239">
        <v>50</v>
      </c>
      <c r="K185" s="281"/>
    </row>
    <row r="186" spans="2:11" s="1" customFormat="1" ht="15" customHeight="1">
      <c r="B186" s="260"/>
      <c r="C186" s="239" t="s">
        <v>580</v>
      </c>
      <c r="D186" s="239"/>
      <c r="E186" s="239"/>
      <c r="F186" s="259" t="s">
        <v>507</v>
      </c>
      <c r="G186" s="239"/>
      <c r="H186" s="239" t="s">
        <v>581</v>
      </c>
      <c r="I186" s="239" t="s">
        <v>582</v>
      </c>
      <c r="J186" s="239"/>
      <c r="K186" s="281"/>
    </row>
    <row r="187" spans="2:11" s="1" customFormat="1" ht="15" customHeight="1">
      <c r="B187" s="260"/>
      <c r="C187" s="239" t="s">
        <v>583</v>
      </c>
      <c r="D187" s="239"/>
      <c r="E187" s="239"/>
      <c r="F187" s="259" t="s">
        <v>507</v>
      </c>
      <c r="G187" s="239"/>
      <c r="H187" s="239" t="s">
        <v>584</v>
      </c>
      <c r="I187" s="239" t="s">
        <v>582</v>
      </c>
      <c r="J187" s="239"/>
      <c r="K187" s="281"/>
    </row>
    <row r="188" spans="2:11" s="1" customFormat="1" ht="15" customHeight="1">
      <c r="B188" s="260"/>
      <c r="C188" s="239" t="s">
        <v>585</v>
      </c>
      <c r="D188" s="239"/>
      <c r="E188" s="239"/>
      <c r="F188" s="259" t="s">
        <v>507</v>
      </c>
      <c r="G188" s="239"/>
      <c r="H188" s="239" t="s">
        <v>586</v>
      </c>
      <c r="I188" s="239" t="s">
        <v>582</v>
      </c>
      <c r="J188" s="239"/>
      <c r="K188" s="281"/>
    </row>
    <row r="189" spans="2:11" s="1" customFormat="1" ht="15" customHeight="1">
      <c r="B189" s="260"/>
      <c r="C189" s="293" t="s">
        <v>587</v>
      </c>
      <c r="D189" s="239"/>
      <c r="E189" s="239"/>
      <c r="F189" s="259" t="s">
        <v>507</v>
      </c>
      <c r="G189" s="239"/>
      <c r="H189" s="239" t="s">
        <v>588</v>
      </c>
      <c r="I189" s="239" t="s">
        <v>589</v>
      </c>
      <c r="J189" s="294" t="s">
        <v>590</v>
      </c>
      <c r="K189" s="281"/>
    </row>
    <row r="190" spans="2:11" s="1" customFormat="1" ht="15" customHeight="1">
      <c r="B190" s="260"/>
      <c r="C190" s="245" t="s">
        <v>44</v>
      </c>
      <c r="D190" s="239"/>
      <c r="E190" s="239"/>
      <c r="F190" s="259" t="s">
        <v>501</v>
      </c>
      <c r="G190" s="239"/>
      <c r="H190" s="236" t="s">
        <v>591</v>
      </c>
      <c r="I190" s="239" t="s">
        <v>592</v>
      </c>
      <c r="J190" s="239"/>
      <c r="K190" s="281"/>
    </row>
    <row r="191" spans="2:11" s="1" customFormat="1" ht="15" customHeight="1">
      <c r="B191" s="260"/>
      <c r="C191" s="245" t="s">
        <v>593</v>
      </c>
      <c r="D191" s="239"/>
      <c r="E191" s="239"/>
      <c r="F191" s="259" t="s">
        <v>501</v>
      </c>
      <c r="G191" s="239"/>
      <c r="H191" s="239" t="s">
        <v>594</v>
      </c>
      <c r="I191" s="239" t="s">
        <v>536</v>
      </c>
      <c r="J191" s="239"/>
      <c r="K191" s="281"/>
    </row>
    <row r="192" spans="2:11" s="1" customFormat="1" ht="15" customHeight="1">
      <c r="B192" s="260"/>
      <c r="C192" s="245" t="s">
        <v>595</v>
      </c>
      <c r="D192" s="239"/>
      <c r="E192" s="239"/>
      <c r="F192" s="259" t="s">
        <v>501</v>
      </c>
      <c r="G192" s="239"/>
      <c r="H192" s="239" t="s">
        <v>596</v>
      </c>
      <c r="I192" s="239" t="s">
        <v>536</v>
      </c>
      <c r="J192" s="239"/>
      <c r="K192" s="281"/>
    </row>
    <row r="193" spans="2:11" s="1" customFormat="1" ht="15" customHeight="1">
      <c r="B193" s="260"/>
      <c r="C193" s="245" t="s">
        <v>597</v>
      </c>
      <c r="D193" s="239"/>
      <c r="E193" s="239"/>
      <c r="F193" s="259" t="s">
        <v>507</v>
      </c>
      <c r="G193" s="239"/>
      <c r="H193" s="239" t="s">
        <v>598</v>
      </c>
      <c r="I193" s="239" t="s">
        <v>536</v>
      </c>
      <c r="J193" s="239"/>
      <c r="K193" s="281"/>
    </row>
    <row r="194" spans="2:11" s="1" customFormat="1" ht="15" customHeight="1">
      <c r="B194" s="287"/>
      <c r="C194" s="295"/>
      <c r="D194" s="269"/>
      <c r="E194" s="269"/>
      <c r="F194" s="269"/>
      <c r="G194" s="269"/>
      <c r="H194" s="269"/>
      <c r="I194" s="269"/>
      <c r="J194" s="269"/>
      <c r="K194" s="288"/>
    </row>
    <row r="195" spans="2:11" s="1" customFormat="1" ht="18.75" customHeight="1">
      <c r="B195" s="236"/>
      <c r="C195" s="239"/>
      <c r="D195" s="239"/>
      <c r="E195" s="239"/>
      <c r="F195" s="259"/>
      <c r="G195" s="239"/>
      <c r="H195" s="239"/>
      <c r="I195" s="239"/>
      <c r="J195" s="239"/>
      <c r="K195" s="236"/>
    </row>
    <row r="196" spans="2:11" s="1" customFormat="1" ht="18.75" customHeight="1">
      <c r="B196" s="236"/>
      <c r="C196" s="239"/>
      <c r="D196" s="239"/>
      <c r="E196" s="239"/>
      <c r="F196" s="259"/>
      <c r="G196" s="239"/>
      <c r="H196" s="239"/>
      <c r="I196" s="239"/>
      <c r="J196" s="239"/>
      <c r="K196" s="236"/>
    </row>
    <row r="197" spans="2:11" s="1" customFormat="1" ht="18.75" customHeight="1">
      <c r="B197" s="246"/>
      <c r="C197" s="246"/>
      <c r="D197" s="246"/>
      <c r="E197" s="246"/>
      <c r="F197" s="246"/>
      <c r="G197" s="246"/>
      <c r="H197" s="246"/>
      <c r="I197" s="246"/>
      <c r="J197" s="246"/>
      <c r="K197" s="246"/>
    </row>
    <row r="198" spans="2:11" s="1" customFormat="1" ht="12">
      <c r="B198" s="228"/>
      <c r="C198" s="229"/>
      <c r="D198" s="229"/>
      <c r="E198" s="229"/>
      <c r="F198" s="229"/>
      <c r="G198" s="229"/>
      <c r="H198" s="229"/>
      <c r="I198" s="229"/>
      <c r="J198" s="229"/>
      <c r="K198" s="230"/>
    </row>
    <row r="199" spans="2:11" s="1" customFormat="1" ht="22.2">
      <c r="B199" s="231"/>
      <c r="C199" s="356" t="s">
        <v>599</v>
      </c>
      <c r="D199" s="356"/>
      <c r="E199" s="356"/>
      <c r="F199" s="356"/>
      <c r="G199" s="356"/>
      <c r="H199" s="356"/>
      <c r="I199" s="356"/>
      <c r="J199" s="356"/>
      <c r="K199" s="232"/>
    </row>
    <row r="200" spans="2:11" s="1" customFormat="1" ht="25.5" customHeight="1">
      <c r="B200" s="231"/>
      <c r="C200" s="296" t="s">
        <v>600</v>
      </c>
      <c r="D200" s="296"/>
      <c r="E200" s="296"/>
      <c r="F200" s="296" t="s">
        <v>601</v>
      </c>
      <c r="G200" s="297"/>
      <c r="H200" s="357" t="s">
        <v>602</v>
      </c>
      <c r="I200" s="357"/>
      <c r="J200" s="357"/>
      <c r="K200" s="232"/>
    </row>
    <row r="201" spans="2:11" s="1" customFormat="1" ht="5.25" customHeight="1">
      <c r="B201" s="260"/>
      <c r="C201" s="257"/>
      <c r="D201" s="257"/>
      <c r="E201" s="257"/>
      <c r="F201" s="257"/>
      <c r="G201" s="239"/>
      <c r="H201" s="257"/>
      <c r="I201" s="257"/>
      <c r="J201" s="257"/>
      <c r="K201" s="281"/>
    </row>
    <row r="202" spans="2:11" s="1" customFormat="1" ht="15" customHeight="1">
      <c r="B202" s="260"/>
      <c r="C202" s="239" t="s">
        <v>592</v>
      </c>
      <c r="D202" s="239"/>
      <c r="E202" s="239"/>
      <c r="F202" s="259" t="s">
        <v>45</v>
      </c>
      <c r="G202" s="239"/>
      <c r="H202" s="358" t="s">
        <v>603</v>
      </c>
      <c r="I202" s="358"/>
      <c r="J202" s="358"/>
      <c r="K202" s="281"/>
    </row>
    <row r="203" spans="2:11" s="1" customFormat="1" ht="15" customHeight="1">
      <c r="B203" s="260"/>
      <c r="C203" s="266"/>
      <c r="D203" s="239"/>
      <c r="E203" s="239"/>
      <c r="F203" s="259" t="s">
        <v>46</v>
      </c>
      <c r="G203" s="239"/>
      <c r="H203" s="358" t="s">
        <v>604</v>
      </c>
      <c r="I203" s="358"/>
      <c r="J203" s="358"/>
      <c r="K203" s="281"/>
    </row>
    <row r="204" spans="2:11" s="1" customFormat="1" ht="15" customHeight="1">
      <c r="B204" s="260"/>
      <c r="C204" s="266"/>
      <c r="D204" s="239"/>
      <c r="E204" s="239"/>
      <c r="F204" s="259" t="s">
        <v>49</v>
      </c>
      <c r="G204" s="239"/>
      <c r="H204" s="358" t="s">
        <v>605</v>
      </c>
      <c r="I204" s="358"/>
      <c r="J204" s="358"/>
      <c r="K204" s="281"/>
    </row>
    <row r="205" spans="2:11" s="1" customFormat="1" ht="15" customHeight="1">
      <c r="B205" s="260"/>
      <c r="C205" s="239"/>
      <c r="D205" s="239"/>
      <c r="E205" s="239"/>
      <c r="F205" s="259" t="s">
        <v>47</v>
      </c>
      <c r="G205" s="239"/>
      <c r="H205" s="358" t="s">
        <v>606</v>
      </c>
      <c r="I205" s="358"/>
      <c r="J205" s="358"/>
      <c r="K205" s="281"/>
    </row>
    <row r="206" spans="2:11" s="1" customFormat="1" ht="15" customHeight="1">
      <c r="B206" s="260"/>
      <c r="C206" s="239"/>
      <c r="D206" s="239"/>
      <c r="E206" s="239"/>
      <c r="F206" s="259" t="s">
        <v>48</v>
      </c>
      <c r="G206" s="239"/>
      <c r="H206" s="358" t="s">
        <v>607</v>
      </c>
      <c r="I206" s="358"/>
      <c r="J206" s="358"/>
      <c r="K206" s="281"/>
    </row>
    <row r="207" spans="2:11" s="1" customFormat="1" ht="15" customHeight="1">
      <c r="B207" s="260"/>
      <c r="C207" s="239"/>
      <c r="D207" s="239"/>
      <c r="E207" s="239"/>
      <c r="F207" s="259"/>
      <c r="G207" s="239"/>
      <c r="H207" s="239"/>
      <c r="I207" s="239"/>
      <c r="J207" s="239"/>
      <c r="K207" s="281"/>
    </row>
    <row r="208" spans="2:11" s="1" customFormat="1" ht="15" customHeight="1">
      <c r="B208" s="260"/>
      <c r="C208" s="239" t="s">
        <v>548</v>
      </c>
      <c r="D208" s="239"/>
      <c r="E208" s="239"/>
      <c r="F208" s="259" t="s">
        <v>81</v>
      </c>
      <c r="G208" s="239"/>
      <c r="H208" s="358" t="s">
        <v>608</v>
      </c>
      <c r="I208" s="358"/>
      <c r="J208" s="358"/>
      <c r="K208" s="281"/>
    </row>
    <row r="209" spans="2:11" s="1" customFormat="1" ht="15" customHeight="1">
      <c r="B209" s="260"/>
      <c r="C209" s="266"/>
      <c r="D209" s="239"/>
      <c r="E209" s="239"/>
      <c r="F209" s="259" t="s">
        <v>443</v>
      </c>
      <c r="G209" s="239"/>
      <c r="H209" s="358" t="s">
        <v>444</v>
      </c>
      <c r="I209" s="358"/>
      <c r="J209" s="358"/>
      <c r="K209" s="281"/>
    </row>
    <row r="210" spans="2:11" s="1" customFormat="1" ht="15" customHeight="1">
      <c r="B210" s="260"/>
      <c r="C210" s="239"/>
      <c r="D210" s="239"/>
      <c r="E210" s="239"/>
      <c r="F210" s="259" t="s">
        <v>441</v>
      </c>
      <c r="G210" s="239"/>
      <c r="H210" s="358" t="s">
        <v>609</v>
      </c>
      <c r="I210" s="358"/>
      <c r="J210" s="358"/>
      <c r="K210" s="281"/>
    </row>
    <row r="211" spans="2:11" s="1" customFormat="1" ht="15" customHeight="1">
      <c r="B211" s="298"/>
      <c r="C211" s="266"/>
      <c r="D211" s="266"/>
      <c r="E211" s="266"/>
      <c r="F211" s="259" t="s">
        <v>445</v>
      </c>
      <c r="G211" s="245"/>
      <c r="H211" s="359" t="s">
        <v>446</v>
      </c>
      <c r="I211" s="359"/>
      <c r="J211" s="359"/>
      <c r="K211" s="299"/>
    </row>
    <row r="212" spans="2:11" s="1" customFormat="1" ht="15" customHeight="1">
      <c r="B212" s="298"/>
      <c r="C212" s="266"/>
      <c r="D212" s="266"/>
      <c r="E212" s="266"/>
      <c r="F212" s="259" t="s">
        <v>447</v>
      </c>
      <c r="G212" s="245"/>
      <c r="H212" s="359" t="s">
        <v>610</v>
      </c>
      <c r="I212" s="359"/>
      <c r="J212" s="359"/>
      <c r="K212" s="299"/>
    </row>
    <row r="213" spans="2:11" s="1" customFormat="1" ht="15" customHeight="1">
      <c r="B213" s="298"/>
      <c r="C213" s="266"/>
      <c r="D213" s="266"/>
      <c r="E213" s="266"/>
      <c r="F213" s="300"/>
      <c r="G213" s="245"/>
      <c r="H213" s="301"/>
      <c r="I213" s="301"/>
      <c r="J213" s="301"/>
      <c r="K213" s="299"/>
    </row>
    <row r="214" spans="2:11" s="1" customFormat="1" ht="15" customHeight="1">
      <c r="B214" s="298"/>
      <c r="C214" s="239" t="s">
        <v>572</v>
      </c>
      <c r="D214" s="266"/>
      <c r="E214" s="266"/>
      <c r="F214" s="259">
        <v>1</v>
      </c>
      <c r="G214" s="245"/>
      <c r="H214" s="359" t="s">
        <v>611</v>
      </c>
      <c r="I214" s="359"/>
      <c r="J214" s="359"/>
      <c r="K214" s="299"/>
    </row>
    <row r="215" spans="2:11" s="1" customFormat="1" ht="15" customHeight="1">
      <c r="B215" s="298"/>
      <c r="C215" s="266"/>
      <c r="D215" s="266"/>
      <c r="E215" s="266"/>
      <c r="F215" s="259">
        <v>2</v>
      </c>
      <c r="G215" s="245"/>
      <c r="H215" s="359" t="s">
        <v>612</v>
      </c>
      <c r="I215" s="359"/>
      <c r="J215" s="359"/>
      <c r="K215" s="299"/>
    </row>
    <row r="216" spans="2:11" s="1" customFormat="1" ht="15" customHeight="1">
      <c r="B216" s="298"/>
      <c r="C216" s="266"/>
      <c r="D216" s="266"/>
      <c r="E216" s="266"/>
      <c r="F216" s="259">
        <v>3</v>
      </c>
      <c r="G216" s="245"/>
      <c r="H216" s="359" t="s">
        <v>613</v>
      </c>
      <c r="I216" s="359"/>
      <c r="J216" s="359"/>
      <c r="K216" s="299"/>
    </row>
    <row r="217" spans="2:11" s="1" customFormat="1" ht="15" customHeight="1">
      <c r="B217" s="298"/>
      <c r="C217" s="266"/>
      <c r="D217" s="266"/>
      <c r="E217" s="266"/>
      <c r="F217" s="259">
        <v>4</v>
      </c>
      <c r="G217" s="245"/>
      <c r="H217" s="359" t="s">
        <v>614</v>
      </c>
      <c r="I217" s="359"/>
      <c r="J217" s="359"/>
      <c r="K217" s="299"/>
    </row>
    <row r="218" spans="2:11" s="1" customFormat="1" ht="12.75" customHeight="1">
      <c r="B218" s="302"/>
      <c r="C218" s="303"/>
      <c r="D218" s="303"/>
      <c r="E218" s="303"/>
      <c r="F218" s="303"/>
      <c r="G218" s="303"/>
      <c r="H218" s="303"/>
      <c r="I218" s="303"/>
      <c r="J218" s="303"/>
      <c r="K218" s="304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Rekapitulace stavby</vt:lpstr>
      <vt:lpstr>102 - Zastávkové informač...</vt:lpstr>
      <vt:lpstr>Pokyny pro vyplnění</vt:lpstr>
      <vt:lpstr>'102 - Zastávkové informač...'!Print_Area</vt:lpstr>
      <vt:lpstr>'Pokyny pro vyplnění'!Print_Area</vt:lpstr>
      <vt:lpstr>'Rekapitulace stavby'!Print_Area</vt:lpstr>
      <vt:lpstr>'102 - Zastávkové informač...'!Print_Titles</vt:lpstr>
      <vt:lpstr>'Rekapitulace stavby'!Print_Titles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LAPTOP-0VD15FGP\spider_laptop</dc:creator>
  <cp:lastModifiedBy>spider_laptop</cp:lastModifiedBy>
  <cp:lastPrinted>2021-02-19T12:34:07Z</cp:lastPrinted>
  <dcterms:created xsi:type="dcterms:W3CDTF">2021-02-19T12:26:33Z</dcterms:created>
  <dcterms:modified xsi:type="dcterms:W3CDTF">2021-02-19T12:34:34Z</dcterms:modified>
</cp:coreProperties>
</file>