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16\Revitalizace Hrádku\Masarykova vyhlídka\Zadávací řízení 2020\01_ZD\"/>
    </mc:Choice>
  </mc:AlternateContent>
  <bookViews>
    <workbookView xWindow="28680" yWindow="-120" windowWidth="24240" windowHeight="13740" firstSheet="1" activeTab="1"/>
  </bookViews>
  <sheets>
    <sheet name="Pokyny pro vyplnění" sheetId="11" r:id="rId1"/>
    <sheet name="Stavba" sheetId="1" r:id="rId2"/>
    <sheet name="VzorPolozky" sheetId="10" state="hidden" r:id="rId3"/>
    <sheet name="SO-08 190531-08 Pol" sheetId="12" r:id="rId4"/>
    <sheet name="SO-09 190531-09 Pol" sheetId="13" r:id="rId5"/>
    <sheet name="SO-10 190531-10 Pol" sheetId="14" r:id="rId6"/>
    <sheet name="SO-11 190531-11 Pol" sheetId="15" r:id="rId7"/>
    <sheet name="SO-11 190531-11.1 Pol" sheetId="16" r:id="rId8"/>
  </sheets>
  <externalReferences>
    <externalReference r:id="rId9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'SO-08 190531-08 Pol'!$1:$7</definedName>
    <definedName name="_xlnm.Print_Titles" localSheetId="4">'SO-09 190531-09 Pol'!$1:$7</definedName>
    <definedName name="_xlnm.Print_Titles" localSheetId="5">'SO-10 190531-10 Pol'!$1:$7</definedName>
    <definedName name="_xlnm.Print_Titles" localSheetId="6">'SO-11 190531-11 Pol'!$1:$7</definedName>
    <definedName name="_xlnm.Print_Titles" localSheetId="7">'SO-11 190531-11.1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'SO-08 190531-08 Pol'!$A$1:$X$86</definedName>
    <definedName name="_xlnm.Print_Area" localSheetId="4">'SO-09 190531-09 Pol'!$A$1:$X$75</definedName>
    <definedName name="_xlnm.Print_Area" localSheetId="5">'SO-10 190531-10 Pol'!$A$1:$X$84</definedName>
    <definedName name="_xlnm.Print_Area" localSheetId="6">'SO-11 190531-11 Pol'!$A$1:$X$92</definedName>
    <definedName name="_xlnm.Print_Area" localSheetId="7">'SO-11 190531-11.1 Pol'!$A$1:$X$24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6" l="1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73" i="1" s="1"/>
  <c r="G21" i="16"/>
  <c r="M21" i="16" s="1"/>
  <c r="M20" i="16" s="1"/>
  <c r="I21" i="16"/>
  <c r="I20" i="16" s="1"/>
  <c r="K21" i="16"/>
  <c r="K20" i="16" s="1"/>
  <c r="O21" i="16"/>
  <c r="O20" i="16" s="1"/>
  <c r="Q21" i="16"/>
  <c r="Q20" i="16" s="1"/>
  <c r="V21" i="16"/>
  <c r="V20" i="16" s="1"/>
  <c r="AE23" i="16"/>
  <c r="F48" i="1" s="1"/>
  <c r="G9" i="15"/>
  <c r="I9" i="15"/>
  <c r="K9" i="15"/>
  <c r="O9" i="15"/>
  <c r="Q9" i="15"/>
  <c r="V9" i="15"/>
  <c r="G10" i="15"/>
  <c r="I10" i="15"/>
  <c r="K10" i="15"/>
  <c r="M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2" i="15"/>
  <c r="M82" i="15" s="1"/>
  <c r="I82" i="15"/>
  <c r="I81" i="15" s="1"/>
  <c r="K82" i="15"/>
  <c r="O82" i="15"/>
  <c r="Q82" i="15"/>
  <c r="V82" i="15"/>
  <c r="V81" i="15" s="1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G86" i="15"/>
  <c r="M86" i="15" s="1"/>
  <c r="I86" i="15"/>
  <c r="K86" i="15"/>
  <c r="K85" i="15" s="1"/>
  <c r="O86" i="15"/>
  <c r="Q86" i="15"/>
  <c r="V86" i="15"/>
  <c r="G87" i="15"/>
  <c r="I87" i="15"/>
  <c r="K87" i="15"/>
  <c r="M87" i="15"/>
  <c r="O87" i="15"/>
  <c r="Q87" i="15"/>
  <c r="V87" i="15"/>
  <c r="G88" i="15"/>
  <c r="G85" i="15" s="1"/>
  <c r="I74" i="1" s="1"/>
  <c r="I88" i="15"/>
  <c r="K88" i="15"/>
  <c r="O88" i="15"/>
  <c r="O85" i="15" s="1"/>
  <c r="Q88" i="15"/>
  <c r="V88" i="15"/>
  <c r="G89" i="15"/>
  <c r="M89" i="15" s="1"/>
  <c r="I89" i="15"/>
  <c r="I85" i="15" s="1"/>
  <c r="K89" i="15"/>
  <c r="O89" i="15"/>
  <c r="Q89" i="15"/>
  <c r="V89" i="15"/>
  <c r="AE91" i="15"/>
  <c r="BA39" i="14"/>
  <c r="BA21" i="14"/>
  <c r="G9" i="14"/>
  <c r="I9" i="14"/>
  <c r="K9" i="14"/>
  <c r="O9" i="14"/>
  <c r="Q9" i="14"/>
  <c r="V9" i="14"/>
  <c r="G10" i="14"/>
  <c r="M10" i="14" s="1"/>
  <c r="I10" i="14"/>
  <c r="K10" i="14"/>
  <c r="O10" i="14"/>
  <c r="Q10" i="14"/>
  <c r="V10" i="14"/>
  <c r="G13" i="14"/>
  <c r="M13" i="14" s="1"/>
  <c r="I13" i="14"/>
  <c r="K13" i="14"/>
  <c r="O13" i="14"/>
  <c r="Q13" i="14"/>
  <c r="V13" i="14"/>
  <c r="G16" i="14"/>
  <c r="G17" i="14"/>
  <c r="M17" i="14" s="1"/>
  <c r="M16" i="14" s="1"/>
  <c r="I17" i="14"/>
  <c r="I16" i="14" s="1"/>
  <c r="K17" i="14"/>
  <c r="K16" i="14" s="1"/>
  <c r="O17" i="14"/>
  <c r="O16" i="14" s="1"/>
  <c r="Q17" i="14"/>
  <c r="Q16" i="14" s="1"/>
  <c r="V17" i="14"/>
  <c r="V16" i="14" s="1"/>
  <c r="I19" i="14"/>
  <c r="Q19" i="14"/>
  <c r="V19" i="14"/>
  <c r="G20" i="14"/>
  <c r="G19" i="14" s="1"/>
  <c r="I20" i="14"/>
  <c r="K20" i="14"/>
  <c r="K19" i="14" s="1"/>
  <c r="O20" i="14"/>
  <c r="O19" i="14" s="1"/>
  <c r="Q20" i="14"/>
  <c r="V20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8" i="14"/>
  <c r="M28" i="14" s="1"/>
  <c r="I28" i="14"/>
  <c r="K28" i="14"/>
  <c r="O28" i="14"/>
  <c r="Q28" i="14"/>
  <c r="V28" i="14"/>
  <c r="G29" i="14"/>
  <c r="I29" i="14"/>
  <c r="K29" i="14"/>
  <c r="O29" i="14"/>
  <c r="Q29" i="14"/>
  <c r="V29" i="14"/>
  <c r="G31" i="14"/>
  <c r="I31" i="14"/>
  <c r="I30" i="14" s="1"/>
  <c r="K31" i="14"/>
  <c r="K30" i="14" s="1"/>
  <c r="O31" i="14"/>
  <c r="O30" i="14" s="1"/>
  <c r="Q31" i="14"/>
  <c r="Q30" i="14" s="1"/>
  <c r="V31" i="14"/>
  <c r="V30" i="14" s="1"/>
  <c r="O32" i="14"/>
  <c r="G33" i="14"/>
  <c r="G32" i="14" s="1"/>
  <c r="I33" i="14"/>
  <c r="I32" i="14" s="1"/>
  <c r="K33" i="14"/>
  <c r="K32" i="14" s="1"/>
  <c r="O33" i="14"/>
  <c r="Q33" i="14"/>
  <c r="Q32" i="14" s="1"/>
  <c r="V33" i="14"/>
  <c r="V32" i="14" s="1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G40" i="14"/>
  <c r="M40" i="14" s="1"/>
  <c r="I40" i="14"/>
  <c r="K40" i="14"/>
  <c r="O40" i="14"/>
  <c r="Q40" i="14"/>
  <c r="V40" i="14"/>
  <c r="G41" i="14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51" i="14"/>
  <c r="M51" i="14" s="1"/>
  <c r="I51" i="14"/>
  <c r="K51" i="14"/>
  <c r="O51" i="14"/>
  <c r="Q51" i="14"/>
  <c r="V51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7" i="14"/>
  <c r="M57" i="14" s="1"/>
  <c r="I57" i="14"/>
  <c r="K57" i="14"/>
  <c r="O57" i="14"/>
  <c r="Q57" i="14"/>
  <c r="V57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G77" i="14"/>
  <c r="AF83" i="14" s="1"/>
  <c r="I77" i="14"/>
  <c r="K77" i="14"/>
  <c r="O77" i="14"/>
  <c r="Q77" i="14"/>
  <c r="V77" i="14"/>
  <c r="G79" i="14"/>
  <c r="I79" i="14"/>
  <c r="K79" i="14"/>
  <c r="M79" i="14"/>
  <c r="O79" i="14"/>
  <c r="Q79" i="14"/>
  <c r="V79" i="14"/>
  <c r="K80" i="14"/>
  <c r="V80" i="14"/>
  <c r="G81" i="14"/>
  <c r="G80" i="14" s="1"/>
  <c r="I81" i="14"/>
  <c r="I80" i="14" s="1"/>
  <c r="K81" i="14"/>
  <c r="O81" i="14"/>
  <c r="O80" i="14" s="1"/>
  <c r="Q81" i="14"/>
  <c r="Q80" i="14" s="1"/>
  <c r="V81" i="14"/>
  <c r="AE83" i="14"/>
  <c r="BA21" i="13"/>
  <c r="BA13" i="13"/>
  <c r="G9" i="13"/>
  <c r="M9" i="13" s="1"/>
  <c r="I9" i="13"/>
  <c r="I8" i="13" s="1"/>
  <c r="K9" i="13"/>
  <c r="O9" i="13"/>
  <c r="Q9" i="13"/>
  <c r="V9" i="13"/>
  <c r="G12" i="13"/>
  <c r="M12" i="13" s="1"/>
  <c r="I12" i="13"/>
  <c r="K12" i="13"/>
  <c r="O12" i="13"/>
  <c r="Q12" i="13"/>
  <c r="V12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V8" i="13" s="1"/>
  <c r="G20" i="13"/>
  <c r="I20" i="13"/>
  <c r="K20" i="13"/>
  <c r="M20" i="13"/>
  <c r="O20" i="13"/>
  <c r="Q20" i="13"/>
  <c r="V20" i="13"/>
  <c r="G23" i="13"/>
  <c r="K23" i="13"/>
  <c r="V23" i="13"/>
  <c r="G24" i="13"/>
  <c r="M24" i="13" s="1"/>
  <c r="M23" i="13" s="1"/>
  <c r="I24" i="13"/>
  <c r="I23" i="13" s="1"/>
  <c r="K24" i="13"/>
  <c r="O24" i="13"/>
  <c r="O23" i="13" s="1"/>
  <c r="Q24" i="13"/>
  <c r="Q23" i="13" s="1"/>
  <c r="V24" i="13"/>
  <c r="G27" i="13"/>
  <c r="I27" i="13"/>
  <c r="K27" i="13"/>
  <c r="K26" i="13" s="1"/>
  <c r="M27" i="13"/>
  <c r="O27" i="13"/>
  <c r="Q27" i="13"/>
  <c r="V27" i="13"/>
  <c r="G29" i="13"/>
  <c r="M29" i="13" s="1"/>
  <c r="I29" i="13"/>
  <c r="K29" i="13"/>
  <c r="O29" i="13"/>
  <c r="O26" i="13" s="1"/>
  <c r="Q29" i="13"/>
  <c r="V29" i="13"/>
  <c r="G31" i="13"/>
  <c r="I31" i="13"/>
  <c r="K31" i="13"/>
  <c r="M31" i="13"/>
  <c r="O31" i="13"/>
  <c r="Q31" i="13"/>
  <c r="V31" i="13"/>
  <c r="V26" i="13" s="1"/>
  <c r="G34" i="13"/>
  <c r="M34" i="13" s="1"/>
  <c r="I34" i="13"/>
  <c r="I33" i="13" s="1"/>
  <c r="K34" i="13"/>
  <c r="O34" i="13"/>
  <c r="Q34" i="13"/>
  <c r="Q33" i="13" s="1"/>
  <c r="V34" i="13"/>
  <c r="V33" i="13" s="1"/>
  <c r="G37" i="13"/>
  <c r="M37" i="13" s="1"/>
  <c r="I37" i="13"/>
  <c r="K37" i="13"/>
  <c r="O37" i="13"/>
  <c r="Q37" i="13"/>
  <c r="V37" i="13"/>
  <c r="G39" i="13"/>
  <c r="I39" i="13"/>
  <c r="K39" i="13"/>
  <c r="M39" i="13"/>
  <c r="O39" i="13"/>
  <c r="Q39" i="13"/>
  <c r="V39" i="13"/>
  <c r="G42" i="13"/>
  <c r="M42" i="13" s="1"/>
  <c r="I42" i="13"/>
  <c r="K42" i="13"/>
  <c r="O42" i="13"/>
  <c r="Q42" i="13"/>
  <c r="Q41" i="13" s="1"/>
  <c r="V42" i="13"/>
  <c r="G45" i="13"/>
  <c r="M45" i="13" s="1"/>
  <c r="I45" i="13"/>
  <c r="K45" i="13"/>
  <c r="O45" i="13"/>
  <c r="Q45" i="13"/>
  <c r="V45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V41" i="13" s="1"/>
  <c r="G53" i="13"/>
  <c r="M53" i="13" s="1"/>
  <c r="M52" i="13" s="1"/>
  <c r="I53" i="13"/>
  <c r="I52" i="13" s="1"/>
  <c r="K53" i="13"/>
  <c r="K52" i="13" s="1"/>
  <c r="O53" i="13"/>
  <c r="O52" i="13" s="1"/>
  <c r="Q53" i="13"/>
  <c r="Q52" i="13" s="1"/>
  <c r="V53" i="13"/>
  <c r="V52" i="13" s="1"/>
  <c r="G56" i="13"/>
  <c r="G55" i="13" s="1"/>
  <c r="I76" i="1" s="1"/>
  <c r="I56" i="13"/>
  <c r="I55" i="13" s="1"/>
  <c r="K56" i="13"/>
  <c r="K55" i="13" s="1"/>
  <c r="O56" i="13"/>
  <c r="O55" i="13" s="1"/>
  <c r="Q56" i="13"/>
  <c r="Q55" i="13" s="1"/>
  <c r="V56" i="13"/>
  <c r="V55" i="13" s="1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Q58" i="13" s="1"/>
  <c r="V60" i="13"/>
  <c r="G61" i="13"/>
  <c r="M61" i="13" s="1"/>
  <c r="I61" i="13"/>
  <c r="K61" i="13"/>
  <c r="O61" i="13"/>
  <c r="Q61" i="13"/>
  <c r="V61" i="13"/>
  <c r="Q62" i="13"/>
  <c r="G63" i="13"/>
  <c r="M63" i="13" s="1"/>
  <c r="M62" i="13" s="1"/>
  <c r="I63" i="13"/>
  <c r="I62" i="13" s="1"/>
  <c r="K63" i="13"/>
  <c r="K62" i="13" s="1"/>
  <c r="O63" i="13"/>
  <c r="O62" i="13" s="1"/>
  <c r="Q63" i="13"/>
  <c r="V63" i="13"/>
  <c r="V62" i="13" s="1"/>
  <c r="G65" i="13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Q64" i="13" s="1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I72" i="13"/>
  <c r="K72" i="13"/>
  <c r="M72" i="13"/>
  <c r="O72" i="13"/>
  <c r="Q72" i="13"/>
  <c r="V72" i="13"/>
  <c r="AE74" i="13"/>
  <c r="BA48" i="12"/>
  <c r="BA45" i="12"/>
  <c r="BA29" i="12"/>
  <c r="BA21" i="12"/>
  <c r="BA14" i="12"/>
  <c r="G9" i="12"/>
  <c r="M9" i="12" s="1"/>
  <c r="I9" i="12"/>
  <c r="K9" i="12"/>
  <c r="O9" i="12"/>
  <c r="Q9" i="12"/>
  <c r="V9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20" i="12"/>
  <c r="I20" i="12"/>
  <c r="K20" i="12"/>
  <c r="O20" i="12"/>
  <c r="Q20" i="12"/>
  <c r="V20" i="12"/>
  <c r="G23" i="12"/>
  <c r="I23" i="12"/>
  <c r="K23" i="12"/>
  <c r="M23" i="12"/>
  <c r="O23" i="12"/>
  <c r="Q23" i="12"/>
  <c r="V23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32" i="12"/>
  <c r="I32" i="12"/>
  <c r="I31" i="12" s="1"/>
  <c r="K32" i="12"/>
  <c r="O32" i="12"/>
  <c r="O31" i="12" s="1"/>
  <c r="Q32" i="12"/>
  <c r="Q31" i="12" s="1"/>
  <c r="V32" i="12"/>
  <c r="G34" i="12"/>
  <c r="M34" i="12" s="1"/>
  <c r="I34" i="12"/>
  <c r="K34" i="12"/>
  <c r="K31" i="12" s="1"/>
  <c r="O34" i="12"/>
  <c r="Q34" i="12"/>
  <c r="V34" i="12"/>
  <c r="V31" i="12" s="1"/>
  <c r="G36" i="12"/>
  <c r="I36" i="12"/>
  <c r="K36" i="12"/>
  <c r="M36" i="12"/>
  <c r="O36" i="12"/>
  <c r="Q36" i="12"/>
  <c r="V36" i="12"/>
  <c r="K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V38" i="12" s="1"/>
  <c r="O41" i="12"/>
  <c r="G42" i="12"/>
  <c r="G41" i="12" s="1"/>
  <c r="I65" i="1" s="1"/>
  <c r="I42" i="12"/>
  <c r="I41" i="12" s="1"/>
  <c r="K42" i="12"/>
  <c r="K41" i="12" s="1"/>
  <c r="M42" i="12"/>
  <c r="M41" i="12" s="1"/>
  <c r="O42" i="12"/>
  <c r="Q42" i="12"/>
  <c r="Q41" i="12" s="1"/>
  <c r="V42" i="12"/>
  <c r="V41" i="12" s="1"/>
  <c r="G44" i="12"/>
  <c r="I44" i="12"/>
  <c r="K44" i="12"/>
  <c r="M44" i="12"/>
  <c r="O44" i="12"/>
  <c r="Q44" i="12"/>
  <c r="V44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5" i="12"/>
  <c r="M55" i="12" s="1"/>
  <c r="I55" i="12"/>
  <c r="I54" i="12" s="1"/>
  <c r="K55" i="12"/>
  <c r="K54" i="12" s="1"/>
  <c r="O55" i="12"/>
  <c r="O54" i="12" s="1"/>
  <c r="Q55" i="12"/>
  <c r="V55" i="12"/>
  <c r="V54" i="12" s="1"/>
  <c r="G57" i="12"/>
  <c r="I57" i="12"/>
  <c r="K57" i="12"/>
  <c r="M57" i="12"/>
  <c r="O57" i="12"/>
  <c r="Q57" i="12"/>
  <c r="Q54" i="12" s="1"/>
  <c r="V57" i="12"/>
  <c r="G59" i="12"/>
  <c r="G60" i="12"/>
  <c r="M60" i="12" s="1"/>
  <c r="M59" i="12" s="1"/>
  <c r="I60" i="12"/>
  <c r="I59" i="12" s="1"/>
  <c r="K60" i="12"/>
  <c r="K59" i="12" s="1"/>
  <c r="O60" i="12"/>
  <c r="O59" i="12" s="1"/>
  <c r="Q60" i="12"/>
  <c r="Q59" i="12" s="1"/>
  <c r="V60" i="12"/>
  <c r="V59" i="12" s="1"/>
  <c r="G63" i="12"/>
  <c r="M63" i="12" s="1"/>
  <c r="I63" i="12"/>
  <c r="K63" i="12"/>
  <c r="K62" i="12" s="1"/>
  <c r="O63" i="12"/>
  <c r="Q63" i="12"/>
  <c r="Q62" i="12" s="1"/>
  <c r="V63" i="12"/>
  <c r="G65" i="12"/>
  <c r="I65" i="12"/>
  <c r="K65" i="12"/>
  <c r="O65" i="12"/>
  <c r="Q65" i="12"/>
  <c r="V65" i="12"/>
  <c r="V62" i="12" s="1"/>
  <c r="G69" i="12"/>
  <c r="M69" i="12" s="1"/>
  <c r="I69" i="12"/>
  <c r="K69" i="12"/>
  <c r="O69" i="12"/>
  <c r="Q69" i="12"/>
  <c r="Q68" i="12" s="1"/>
  <c r="V69" i="12"/>
  <c r="G70" i="12"/>
  <c r="M70" i="12" s="1"/>
  <c r="I70" i="12"/>
  <c r="K70" i="12"/>
  <c r="O70" i="12"/>
  <c r="Q70" i="12"/>
  <c r="V70" i="12"/>
  <c r="G71" i="12"/>
  <c r="M71" i="12" s="1"/>
  <c r="I71" i="12"/>
  <c r="I68" i="12" s="1"/>
  <c r="K71" i="12"/>
  <c r="O71" i="12"/>
  <c r="Q71" i="12"/>
  <c r="V71" i="12"/>
  <c r="G73" i="12"/>
  <c r="M73" i="12" s="1"/>
  <c r="I73" i="12"/>
  <c r="K73" i="12"/>
  <c r="O73" i="12"/>
  <c r="Q73" i="12"/>
  <c r="Q72" i="12" s="1"/>
  <c r="V73" i="12"/>
  <c r="G74" i="12"/>
  <c r="M74" i="12" s="1"/>
  <c r="I74" i="12"/>
  <c r="K74" i="12"/>
  <c r="O74" i="12"/>
  <c r="Q74" i="12"/>
  <c r="V74" i="12"/>
  <c r="G76" i="12"/>
  <c r="G75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AE85" i="12"/>
  <c r="I18" i="1"/>
  <c r="G44" i="1" l="1"/>
  <c r="G45" i="1"/>
  <c r="H45" i="1" s="1"/>
  <c r="I45" i="1" s="1"/>
  <c r="AF85" i="12"/>
  <c r="K75" i="12"/>
  <c r="Q75" i="12"/>
  <c r="I75" i="12"/>
  <c r="O72" i="12"/>
  <c r="I62" i="12"/>
  <c r="G43" i="12"/>
  <c r="I68" i="1" s="1"/>
  <c r="M32" i="12"/>
  <c r="G31" i="12"/>
  <c r="I61" i="1" s="1"/>
  <c r="I8" i="12"/>
  <c r="I41" i="13"/>
  <c r="Q8" i="13"/>
  <c r="F44" i="1"/>
  <c r="F45" i="1"/>
  <c r="M81" i="14"/>
  <c r="M80" i="14" s="1"/>
  <c r="O36" i="14"/>
  <c r="M31" i="14"/>
  <c r="M30" i="14" s="1"/>
  <c r="G30" i="14"/>
  <c r="F46" i="1"/>
  <c r="F47" i="1"/>
  <c r="V85" i="15"/>
  <c r="Q81" i="15"/>
  <c r="M81" i="15"/>
  <c r="V8" i="15"/>
  <c r="I8" i="15"/>
  <c r="O8" i="16"/>
  <c r="O64" i="13"/>
  <c r="V75" i="12"/>
  <c r="K72" i="12"/>
  <c r="O43" i="12"/>
  <c r="G38" i="12"/>
  <c r="I64" i="1" s="1"/>
  <c r="K8" i="12"/>
  <c r="Q8" i="12"/>
  <c r="I58" i="13"/>
  <c r="O58" i="13"/>
  <c r="V24" i="14"/>
  <c r="I24" i="14"/>
  <c r="O63" i="15"/>
  <c r="O58" i="15"/>
  <c r="V13" i="15"/>
  <c r="K13" i="15"/>
  <c r="Q8" i="15"/>
  <c r="M9" i="15"/>
  <c r="M8" i="15" s="1"/>
  <c r="AF91" i="15"/>
  <c r="M15" i="16"/>
  <c r="G8" i="16"/>
  <c r="M72" i="12"/>
  <c r="M68" i="12"/>
  <c r="F42" i="1"/>
  <c r="F43" i="1"/>
  <c r="K8" i="14"/>
  <c r="F40" i="1"/>
  <c r="F41" i="1"/>
  <c r="F39" i="1"/>
  <c r="K68" i="12"/>
  <c r="O75" i="12"/>
  <c r="M76" i="12"/>
  <c r="V72" i="12"/>
  <c r="I72" i="12"/>
  <c r="V68" i="12"/>
  <c r="G62" i="12"/>
  <c r="I75" i="1" s="1"/>
  <c r="K43" i="12"/>
  <c r="Q43" i="12"/>
  <c r="I43" i="12"/>
  <c r="G8" i="12"/>
  <c r="V8" i="12"/>
  <c r="I64" i="13"/>
  <c r="G64" i="13"/>
  <c r="I79" i="1" s="1"/>
  <c r="I20" i="1" s="1"/>
  <c r="K58" i="13"/>
  <c r="K33" i="13"/>
  <c r="G24" i="14"/>
  <c r="I58" i="1" s="1"/>
  <c r="Q24" i="14"/>
  <c r="M20" i="14"/>
  <c r="M19" i="14" s="1"/>
  <c r="O8" i="14"/>
  <c r="K81" i="15"/>
  <c r="K58" i="15"/>
  <c r="V64" i="13"/>
  <c r="K41" i="13"/>
  <c r="O41" i="13"/>
  <c r="O33" i="13"/>
  <c r="K8" i="13"/>
  <c r="O8" i="13"/>
  <c r="G36" i="14"/>
  <c r="V36" i="14"/>
  <c r="M33" i="14"/>
  <c r="M32" i="14" s="1"/>
  <c r="K24" i="14"/>
  <c r="Q8" i="14"/>
  <c r="G8" i="14"/>
  <c r="G63" i="15"/>
  <c r="I69" i="1" s="1"/>
  <c r="Q63" i="15"/>
  <c r="I63" i="15"/>
  <c r="Q58" i="15"/>
  <c r="M58" i="15"/>
  <c r="O13" i="15"/>
  <c r="K8" i="15"/>
  <c r="V8" i="16"/>
  <c r="I8" i="16"/>
  <c r="Q8" i="16"/>
  <c r="O68" i="12"/>
  <c r="O62" i="12"/>
  <c r="M54" i="12"/>
  <c r="V43" i="12"/>
  <c r="O8" i="12"/>
  <c r="K64" i="13"/>
  <c r="V58" i="13"/>
  <c r="Q26" i="13"/>
  <c r="I26" i="13"/>
  <c r="K36" i="14"/>
  <c r="Q36" i="14"/>
  <c r="I36" i="14"/>
  <c r="O24" i="14"/>
  <c r="V8" i="14"/>
  <c r="I8" i="14"/>
  <c r="Q85" i="15"/>
  <c r="O81" i="15"/>
  <c r="G81" i="15"/>
  <c r="I70" i="1" s="1"/>
  <c r="V63" i="15"/>
  <c r="K63" i="15"/>
  <c r="V58" i="15"/>
  <c r="I58" i="15"/>
  <c r="G13" i="15"/>
  <c r="I62" i="1" s="1"/>
  <c r="Q13" i="15"/>
  <c r="I13" i="15"/>
  <c r="O8" i="15"/>
  <c r="K8" i="16"/>
  <c r="I17" i="1"/>
  <c r="H48" i="1"/>
  <c r="I48" i="1" s="1"/>
  <c r="H44" i="1"/>
  <c r="I44" i="1" s="1"/>
  <c r="M8" i="16"/>
  <c r="AF23" i="16"/>
  <c r="G48" i="1" s="1"/>
  <c r="G58" i="15"/>
  <c r="I63" i="1" s="1"/>
  <c r="G8" i="15"/>
  <c r="G91" i="15" s="1"/>
  <c r="M88" i="15"/>
  <c r="M85" i="15" s="1"/>
  <c r="M67" i="15"/>
  <c r="M63" i="15" s="1"/>
  <c r="M17" i="15"/>
  <c r="M13" i="15" s="1"/>
  <c r="M24" i="14"/>
  <c r="M77" i="14"/>
  <c r="M41" i="14"/>
  <c r="M36" i="14" s="1"/>
  <c r="M9" i="14"/>
  <c r="M8" i="14" s="1"/>
  <c r="M29" i="14"/>
  <c r="M58" i="13"/>
  <c r="M41" i="13"/>
  <c r="M33" i="13"/>
  <c r="M8" i="13"/>
  <c r="M26" i="13"/>
  <c r="M65" i="13"/>
  <c r="M64" i="13" s="1"/>
  <c r="G62" i="13"/>
  <c r="G58" i="13"/>
  <c r="M56" i="13"/>
  <c r="M55" i="13" s="1"/>
  <c r="G52" i="13"/>
  <c r="I72" i="1" s="1"/>
  <c r="G41" i="13"/>
  <c r="G33" i="13"/>
  <c r="I67" i="1" s="1"/>
  <c r="G26" i="13"/>
  <c r="I66" i="1" s="1"/>
  <c r="G8" i="13"/>
  <c r="AF74" i="13"/>
  <c r="M75" i="12"/>
  <c r="M43" i="12"/>
  <c r="M31" i="12"/>
  <c r="G72" i="12"/>
  <c r="I78" i="1" s="1"/>
  <c r="I19" i="1" s="1"/>
  <c r="G68" i="12"/>
  <c r="I77" i="1" s="1"/>
  <c r="M65" i="12"/>
  <c r="M62" i="12" s="1"/>
  <c r="G54" i="12"/>
  <c r="M20" i="12"/>
  <c r="M8" i="12" s="1"/>
  <c r="J28" i="1"/>
  <c r="J26" i="1"/>
  <c r="G38" i="1"/>
  <c r="F38" i="1"/>
  <c r="J23" i="1"/>
  <c r="J24" i="1"/>
  <c r="J25" i="1"/>
  <c r="J27" i="1"/>
  <c r="E24" i="1"/>
  <c r="E26" i="1"/>
  <c r="G42" i="1" l="1"/>
  <c r="H42" i="1" s="1"/>
  <c r="I42" i="1" s="1"/>
  <c r="G43" i="1"/>
  <c r="H43" i="1" s="1"/>
  <c r="I43" i="1" s="1"/>
  <c r="I71" i="1"/>
  <c r="G74" i="13"/>
  <c r="F49" i="1"/>
  <c r="G23" i="16"/>
  <c r="I56" i="1"/>
  <c r="I59" i="1"/>
  <c r="I60" i="1"/>
  <c r="G85" i="12"/>
  <c r="G40" i="1"/>
  <c r="H40" i="1" s="1"/>
  <c r="I40" i="1" s="1"/>
  <c r="G41" i="1"/>
  <c r="H41" i="1" s="1"/>
  <c r="I41" i="1" s="1"/>
  <c r="G39" i="1"/>
  <c r="G83" i="14"/>
  <c r="I57" i="1"/>
  <c r="G46" i="1"/>
  <c r="H46" i="1" s="1"/>
  <c r="I46" i="1" s="1"/>
  <c r="G47" i="1"/>
  <c r="H47" i="1" s="1"/>
  <c r="I47" i="1" s="1"/>
  <c r="I16" i="1" l="1"/>
  <c r="I21" i="1" s="1"/>
  <c r="I80" i="1"/>
  <c r="G49" i="1"/>
  <c r="G25" i="1" s="1"/>
  <c r="A25" i="1" s="1"/>
  <c r="H39" i="1"/>
  <c r="H49" i="1" s="1"/>
  <c r="G23" i="1"/>
  <c r="A23" i="1" s="1"/>
  <c r="I39" i="1" l="1"/>
  <c r="I49" i="1" s="1"/>
  <c r="G28" i="1"/>
  <c r="G26" i="1"/>
  <c r="A26" i="1"/>
  <c r="G24" i="1"/>
  <c r="A24" i="1"/>
  <c r="J79" i="1"/>
  <c r="J71" i="1"/>
  <c r="J63" i="1"/>
  <c r="J76" i="1"/>
  <c r="J60" i="1"/>
  <c r="J62" i="1"/>
  <c r="J74" i="1"/>
  <c r="J61" i="1"/>
  <c r="J57" i="1"/>
  <c r="J75" i="1"/>
  <c r="J77" i="1"/>
  <c r="J73" i="1"/>
  <c r="J56" i="1"/>
  <c r="J58" i="1"/>
  <c r="J67" i="1"/>
  <c r="J66" i="1"/>
  <c r="J78" i="1"/>
  <c r="J59" i="1"/>
  <c r="J64" i="1"/>
  <c r="J72" i="1"/>
  <c r="J68" i="1"/>
  <c r="J69" i="1"/>
  <c r="J70" i="1"/>
  <c r="J65" i="1"/>
  <c r="J80" i="1" l="1"/>
  <c r="A27" i="1"/>
  <c r="J48" i="1"/>
  <c r="J46" i="1"/>
  <c r="J45" i="1"/>
  <c r="J40" i="1"/>
  <c r="J44" i="1"/>
  <c r="J43" i="1"/>
  <c r="J42" i="1"/>
  <c r="J47" i="1"/>
  <c r="J41" i="1"/>
  <c r="J39" i="1"/>
  <c r="J49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<sst xmlns="http://schemas.openxmlformats.org/spreadsheetml/2006/main" count="2083" uniqueCount="606">
  <si>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</si>
  <si>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</si>
  <si>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</si>
  <si>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</si>
  <si>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</si>
  <si>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</si>
  <si>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</si>
  <si>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</si>
  <si>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</si>
  <si>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</si>
  <si>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</si>
  <si>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</si>
  <si>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</si>
  <si>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</si>
  <si>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</si>
  <si>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</si>
  <si>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</si>
  <si>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</si>
  <si>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</si>
  <si>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</si>
  <si>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</si>
  <si>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</si>
  <si>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</si>
  <si>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</si>
  <si>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</si>
  <si>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</si>
  <si>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</si>
  <si>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</si>
  <si>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</si>
  <si>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</si>
  <si>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</si>
  <si>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</si>
  <si>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</si>
  <si>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</si>
  <si>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</si>
  <si>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</si>
  <si>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</si>
  <si>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</si>
  <si>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</si>
  <si>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</si>
  <si>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</si>
  <si>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</si>
  <si>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</si>
  <si>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F20190531</t>
  </si>
  <si>
    <t>Revitalizace městského parku Masarykovy sady - Hrádek I.etapa</t>
  </si>
  <si>
    <t>Město Třebíč</t>
  </si>
  <si>
    <t>Karlovo nám. 104/55</t>
  </si>
  <si>
    <t>Třebíč-Vnitřní Město</t>
  </si>
  <si>
    <t>67401</t>
  </si>
  <si>
    <t>00290629</t>
  </si>
  <si>
    <t>CZ00290629</t>
  </si>
  <si>
    <t>atelier Fabík s.r.o.</t>
  </si>
  <si>
    <t>Janouškova 215/20</t>
  </si>
  <si>
    <t>Třebíč-Horka-Domky</t>
  </si>
  <si>
    <t>27735761</t>
  </si>
  <si>
    <t>CZ27735761</t>
  </si>
  <si>
    <t>Stavba</t>
  </si>
  <si>
    <t>SO-08</t>
  </si>
  <si>
    <t>Masarykova vyhlídka</t>
  </si>
  <si>
    <t>190531-08</t>
  </si>
  <si>
    <t>Masarykova vyhlídka - stavební úpravy</t>
  </si>
  <si>
    <t>SO-09</t>
  </si>
  <si>
    <t>Průchod Zdislavina</t>
  </si>
  <si>
    <t>190531-09</t>
  </si>
  <si>
    <t>Průchod Zdislavina - stavební úpravy</t>
  </si>
  <si>
    <t>SO-10</t>
  </si>
  <si>
    <t>Sadové úpravy</t>
  </si>
  <si>
    <t>190531-10</t>
  </si>
  <si>
    <t>Sadové úpravy - revitelizace zeleně</t>
  </si>
  <si>
    <t>SO-11</t>
  </si>
  <si>
    <t xml:space="preserve">Elektroinstalace </t>
  </si>
  <si>
    <t>190531-11</t>
  </si>
  <si>
    <t xml:space="preserve">Veřejné osvětlení </t>
  </si>
  <si>
    <t>190531-11.1</t>
  </si>
  <si>
    <t>Vedlejší a ostatní náklady - VO</t>
  </si>
  <si>
    <t>Celkem za stavbu</t>
  </si>
  <si>
    <t>CZK</t>
  </si>
  <si>
    <t>Rekapitulace dílů</t>
  </si>
  <si>
    <t>Typ dílu</t>
  </si>
  <si>
    <t>0</t>
  </si>
  <si>
    <t>VRN - Inženýrská činnost</t>
  </si>
  <si>
    <t>01</t>
  </si>
  <si>
    <t>02</t>
  </si>
  <si>
    <t>03</t>
  </si>
  <si>
    <t xml:space="preserve">Záhon za lavičkou </t>
  </si>
  <si>
    <t>1</t>
  </si>
  <si>
    <t>Zemní práce</t>
  </si>
  <si>
    <t>2</t>
  </si>
  <si>
    <t>Základy a zvláštní zakládání</t>
  </si>
  <si>
    <t>21-M</t>
  </si>
  <si>
    <t>Elektromontáže</t>
  </si>
  <si>
    <t>22-M</t>
  </si>
  <si>
    <t>Montáže oznam. a zabezp. zařízení</t>
  </si>
  <si>
    <t>3</t>
  </si>
  <si>
    <t>Svislé a kompletní konstrukce</t>
  </si>
  <si>
    <t>38</t>
  </si>
  <si>
    <t>Kompletní konstrukce</t>
  </si>
  <si>
    <t>4</t>
  </si>
  <si>
    <t>Komunikace</t>
  </si>
  <si>
    <t>46</t>
  </si>
  <si>
    <t>Vodorovné konstrukce</t>
  </si>
  <si>
    <t>Zpevněné plochy</t>
  </si>
  <si>
    <t>46-M</t>
  </si>
  <si>
    <t>Zemní práce při extr.mont.pracích</t>
  </si>
  <si>
    <t>9</t>
  </si>
  <si>
    <t>Ostatní konstrukce a práce-bourání</t>
  </si>
  <si>
    <t>96</t>
  </si>
  <si>
    <t>Bourání konstrukcí</t>
  </si>
  <si>
    <t>99</t>
  </si>
  <si>
    <t>Staveništní přesun hmot</t>
  </si>
  <si>
    <t>VRN6 - Úze</t>
  </si>
  <si>
    <t>VRN - Územní vlivy</t>
  </si>
  <si>
    <t>742</t>
  </si>
  <si>
    <t>Elektromontáže - rozvodný systém</t>
  </si>
  <si>
    <t>766</t>
  </si>
  <si>
    <t>Konstrukce truhlářské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</si>
  <si>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</si>
  <si>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</si>
  <si>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</si>
  <si>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</si>
  <si>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</si>
  <si>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</si>
  <si>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</si>
  <si>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</si>
  <si>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</si>
  <si>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</si>
  <si>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</si>
  <si>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</si>
  <si>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</si>
  <si>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</si>
  <si>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</si>
  <si>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</si>
  <si>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</si>
  <si>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</si>
  <si>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</si>
  <si>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</si>
  <si>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</si>
  <si>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</si>
  <si>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</si>
  <si>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</si>
  <si>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</si>
  <si>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</si>
  <si>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</si>
  <si>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</si>
  <si>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</si>
  <si>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</si>
  <si>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</si>
  <si>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</si>
  <si>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</si>
  <si>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</si>
  <si>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</si>
  <si>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113106521R00</t>
  </si>
  <si>
    <t>Rozebrání vozovek a ploch s jakoukoliv výplní spár _x000D_
 v ploše jednotlivě přes 200 m2, z drobných kostek nebo odseků, kladených do lože z kameniva těženého, škváry nebo strusky</t>
  </si>
  <si>
    <t>m2</t>
  </si>
  <si>
    <t>822-1</t>
  </si>
  <si>
    <t>RTS 19/ I</t>
  </si>
  <si>
    <t>Kalkul</t>
  </si>
  <si>
    <t>Práce</t>
  </si>
  <si>
    <t>POL1_</t>
  </si>
  <si>
    <t>s přemístěním hmot na skládku na vzdálenost do 3 m nebo s naložením na dopravní prostředek</t>
  </si>
  <si>
    <t>SPI</t>
  </si>
  <si>
    <t>rozebrání dlažby u schodiště pro kabel VO - 2x : 0,2*0,5+0,6*1,5 +2*0,6</t>
  </si>
  <si>
    <t>VV</t>
  </si>
  <si>
    <t>rozebrání dlažby : 5,2+2,9</t>
  </si>
  <si>
    <t>113203111R00</t>
  </si>
  <si>
    <t>Vytrhání obrub z dlažebních kostek</t>
  </si>
  <si>
    <t>m</t>
  </si>
  <si>
    <t>s vybouráním lože, s přemístěním hmot na skládku na vzdálenost do 3 m nebo naložením na dopravní prostředek</t>
  </si>
  <si>
    <t>odstranění kamenného obrubníku : 11</t>
  </si>
  <si>
    <t>139601103R00</t>
  </si>
  <si>
    <t>Ruční výkop jam, rýh a šachet v hornině 4</t>
  </si>
  <si>
    <t>m3</t>
  </si>
  <si>
    <t>800-1</t>
  </si>
  <si>
    <t>s přehozením na vzdálenost do 5 m nebo s naložením na ruční dopravní prostředek</t>
  </si>
  <si>
    <t>základ pro lavici : 0,5*0,6*11</t>
  </si>
  <si>
    <t>rýha pro drenáž : 0,4*0,4*11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</si>
  <si>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</si>
  <si>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</si>
  <si>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</si>
  <si>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výkopy a přebytečý materiál : 5,06+4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</si>
  <si>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</si>
  <si>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</si>
  <si>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</si>
  <si>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167101201R00</t>
  </si>
  <si>
    <t>Nakládání, skládání, překládání neulehlého výkopku nakládání, skládání, překládání neulehléno výkopku nebo zeminy - ručně_x000D_
 z horniny 1 až 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</si>
  <si>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</si>
  <si>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</si>
  <si>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</si>
  <si>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rýha pro drenáž : 0,4*0,4*11 +2,9*2,9*0,1/2</t>
  </si>
  <si>
    <t>212753116R00</t>
  </si>
  <si>
    <t>Plastové drenážní trubky montáž ohebné plastové drenážní trubky do rýhy, DN 160, bez lože</t>
  </si>
  <si>
    <t>827-1</t>
  </si>
  <si>
    <t>rýha pro drenáž : 11+4</t>
  </si>
  <si>
    <t>274313611R00</t>
  </si>
  <si>
    <t>Beton základových pasů prostý třídy C 16/20</t>
  </si>
  <si>
    <t>801-1</t>
  </si>
  <si>
    <t>28611225.AR</t>
  </si>
  <si>
    <t>trubka plastová drenážní PVC; ohebná; perforovaná po celém obvodu; DN 160,0 mm</t>
  </si>
  <si>
    <t>SPCM</t>
  </si>
  <si>
    <t>Specifikace</t>
  </si>
  <si>
    <t>POL3_</t>
  </si>
  <si>
    <t>326212121R00</t>
  </si>
  <si>
    <t>Zdivo nadzákladové z lomového kamene na sucho zdivo nadzákladové z lomového kamene na sucho, oboustranně lícované, objem do 3 m3</t>
  </si>
  <si>
    <t>831-2</t>
  </si>
  <si>
    <t>kamenná lavice - kámen z horniny Dubrachit : 0,5*0,54*11</t>
  </si>
  <si>
    <t>3801</t>
  </si>
  <si>
    <t>Odpadkový koš dle specifikace PD, dodávka a montáž</t>
  </si>
  <si>
    <t xml:space="preserve">ks    </t>
  </si>
  <si>
    <t>Vlastní</t>
  </si>
  <si>
    <t>Indiv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</si>
  <si>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</si>
  <si>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</si>
  <si>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</si>
  <si>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>přeskládání lemocího pásu z kostek 15/15 : 11*0,15</t>
  </si>
  <si>
    <t>591211111R00</t>
  </si>
  <si>
    <t>Kladení dlažby z kostek drobných z kamene, do lože z kameniva těženého tloušťky 50 mm</t>
  </si>
  <si>
    <t>zpětná pokldádka dlažby pro kabel VO -2x : 0,2*0,5+0,6*1,5 +2*0,6</t>
  </si>
  <si>
    <t>591110011RA0</t>
  </si>
  <si>
    <t xml:space="preserve">Chodník ze žulových kostek </t>
  </si>
  <si>
    <t>Součtová</t>
  </si>
  <si>
    <t>Agregovaná položka</t>
  </si>
  <si>
    <t>POL2_</t>
  </si>
  <si>
    <t>segmenty v ploše u reflektorů : 1+1</t>
  </si>
  <si>
    <t>43419    OA1</t>
  </si>
  <si>
    <t>Rozebrání a opětovné složení schodiště z kamenných bloků</t>
  </si>
  <si>
    <t>rozebrání a zpětné složení části schodiště pro kebelové vedení VO : 3*0,6*0,2</t>
  </si>
  <si>
    <t>976075211R00</t>
  </si>
  <si>
    <t>Vybourání kovových doplňkových konstrukcí ocelových konzol pro pavlače, transmise apod._x000D_
 hmotnosti do 20 kg</t>
  </si>
  <si>
    <t>t</t>
  </si>
  <si>
    <t>801-3</t>
  </si>
  <si>
    <t>vybourání a odstranění odpadkového koše : 20/1000</t>
  </si>
  <si>
    <t>976075411R00</t>
  </si>
  <si>
    <t>Vybourání kovových doplňkových konstrukcí ocelových konzol pro pavlače, transmise apod._x000D_
 hmotnosti přes 50 kg</t>
  </si>
  <si>
    <t>stávající lavičky : 100*2/1000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</si>
  <si>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</si>
  <si>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</si>
  <si>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</si>
  <si>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</si>
  <si>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</si>
  <si>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7601</t>
  </si>
  <si>
    <t>Montáž lavice - dřevěná a kovová část</t>
  </si>
  <si>
    <t>soubor</t>
  </si>
  <si>
    <t>provedení dle specifikace PD - kotvení do konstrukce z výpalků - výrobek přizpůsoben oblouku lavice : 1</t>
  </si>
  <si>
    <t>76601</t>
  </si>
  <si>
    <t>Dřevěná lavice z tvrdého dřeva z prkének mořených, včetně kovové konstrukce</t>
  </si>
  <si>
    <t xml:space="preserve">provedení dle specifikace PD : </t>
  </si>
  <si>
    <t>kotvení do konstrukce z výpalků a nerez tyčí - výrobek přizpůsoben oblouku lavice : 1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</si>
  <si>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</si>
  <si>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</si>
  <si>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</si>
  <si>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</si>
  <si>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</si>
  <si>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</si>
  <si>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979990001R00</t>
  </si>
  <si>
    <t>Poplatek za skládku stavební suti</t>
  </si>
  <si>
    <t>005123 R</t>
  </si>
  <si>
    <t>Územní vlivy</t>
  </si>
  <si>
    <t>Soubor</t>
  </si>
  <si>
    <t>VRN</t>
  </si>
  <si>
    <t>POL99_1</t>
  </si>
  <si>
    <t>005123010R</t>
  </si>
  <si>
    <t>Extrémní místo provádění</t>
  </si>
  <si>
    <t>005111020R</t>
  </si>
  <si>
    <t>Vytyčení stavby</t>
  </si>
  <si>
    <t>POL99_2</t>
  </si>
  <si>
    <t>005121 R</t>
  </si>
  <si>
    <t>Zařízení staveniště</t>
  </si>
  <si>
    <t>005121030R</t>
  </si>
  <si>
    <t>Odstranění zařízení staveniště</t>
  </si>
  <si>
    <t>005211020R</t>
  </si>
  <si>
    <t>Ochrana stávaj. inženýrských sítí na staveništi</t>
  </si>
  <si>
    <t>POL99_8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</si>
  <si>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</si>
  <si>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</si>
  <si>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</si>
  <si>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</si>
  <si>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</si>
  <si>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</si>
  <si>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005261010R</t>
  </si>
  <si>
    <t>Pojištění dodavatele a pojištění díla</t>
  </si>
  <si>
    <t>SUM</t>
  </si>
  <si>
    <t>END</t>
  </si>
  <si>
    <t>nový základ zábradlí : 5,25*0,2*0,7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</si>
  <si>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</si>
  <si>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</si>
  <si>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</si>
  <si>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nový základ zábradlí : 5,25*0,1*0,7</t>
  </si>
  <si>
    <t>591110011RRA</t>
  </si>
  <si>
    <t>Chodník ze žulových kostek , bez výkopových prací</t>
  </si>
  <si>
    <t>předláždění z žulového odseku - průchod Zdislavina ul. - kladecí vrstva a práce předláždění : 19</t>
  </si>
  <si>
    <t>465513   OA0</t>
  </si>
  <si>
    <t>PŘEDLÁŽDĚNÍ DLAŽBY Z LOMOVÉHO KAMENE</t>
  </si>
  <si>
    <t>oprava po vedení kabelu veřejného osvětlení : 3</t>
  </si>
  <si>
    <t>465923   OA0</t>
  </si>
  <si>
    <t>PŘEDLÁŽDĚNÍ DLAŽBY Z BETON DLAŽDIC</t>
  </si>
  <si>
    <t>předláždění zámkové dlažby v ullici Zdislavina - s doplněním poškozené dlažby : 49,3</t>
  </si>
  <si>
    <t>451317777R00</t>
  </si>
  <si>
    <t>Podklad nebo lože pod dlažbu (přídlažbu) z betonu C -/7,5/C 8/10_x000D_
 tloušťky do 10 cm</t>
  </si>
  <si>
    <t>v ploše vodorovné nebo ve sklonu do 1:5</t>
  </si>
  <si>
    <t>koryto dlažby z žulových odseků do betoného lože : 5,6</t>
  </si>
  <si>
    <t>564861111R00</t>
  </si>
  <si>
    <t>Podklad ze štěrkodrti s rozprostřením a zhutněním frakce 0-63 mm, tloušťka po zhutnění 200 mm</t>
  </si>
  <si>
    <t>113106121R00</t>
  </si>
  <si>
    <t>Rozebrání komunikací pro pěší s jakýmkoliv ložem a výplní spár_x000D_
 z betonových nebo kameninových dlaždic nebo tvarovek</t>
  </si>
  <si>
    <t>demontáž stávající betonové dlažby : 19</t>
  </si>
  <si>
    <t>965042231R00</t>
  </si>
  <si>
    <t>Bourání podkladů pod dlažby nebo litých celistvých dlažeb a mazanin  betonových nebo z litého asfaltu, tloušťky přes 100 mm, plochy do 4 m2</t>
  </si>
  <si>
    <t>betoné koryto bude odstraněno : 6</t>
  </si>
  <si>
    <t>stávající zábradlí : (5,25+1,19)*60/1000</t>
  </si>
  <si>
    <t>967156   OA0</t>
  </si>
  <si>
    <t>VYBOURÁNÍ ČÁSTÍ KONSTRUKCÍ BETON S ODVOZEM DO 12KM</t>
  </si>
  <si>
    <t>zbytky základu po konstrukci zábradlí : 2,6*0,5*0,5</t>
  </si>
  <si>
    <t>základ stávajícího zábradlí : (5,25+1,19)*0,5*0,5</t>
  </si>
  <si>
    <t>76701</t>
  </si>
  <si>
    <t>Kovové zábradlí z hranatých profilů - kombinace nerez a prášková vypalovaná barva</t>
  </si>
  <si>
    <t xml:space="preserve">sada  </t>
  </si>
  <si>
    <t>provedení dle PD - kompetní dodávka a montáž zábradlí včetně kotvení, nátěrů atd. : 1</t>
  </si>
  <si>
    <t>111 11-1314</t>
  </si>
  <si>
    <t>Odstranění ruderálního porostu z plochy do 100 m2 ve svahu přes 1:1vč. nákladů na mechan. Nalož., Shrabu s odvozem do 20 km a složením</t>
  </si>
  <si>
    <t>POL1_1</t>
  </si>
  <si>
    <t>111 21-2314</t>
  </si>
  <si>
    <t>Odstranění nevhodných dřevin výšky přes 1 m bez odstranění pařezu do 100 m2 na svahu přes 1:1vč., nákladů na odklizení odklizení vytěžené dřevní hmoty na vzdálenost do 50 m, se složením na hromady</t>
  </si>
  <si>
    <t>nebo s naložením na dopr. Prostředek a příp. Úpravou terénu se zhutněním po odstranění dřevin</t>
  </si>
  <si>
    <t>POP</t>
  </si>
  <si>
    <t>Ponechat šeřík</t>
  </si>
  <si>
    <t>112 15-1111</t>
  </si>
  <si>
    <t>Pokácení stromu směrové v celku s odřezáním kmene a s odvětvením – prům. Kmene přes 100 do 200, mmvč. nákladů na odklizení části kmene a větví na vzdálenost do 20 m se složením na hromady nebo</t>
  </si>
  <si>
    <t>ks</t>
  </si>
  <si>
    <t>naložením na dopr. Prostředek</t>
  </si>
  <si>
    <t>Javor</t>
  </si>
  <si>
    <t>111 25-1111</t>
  </si>
  <si>
    <t>Drcení ořezaných větví strojně – štěpkování o prům. Větví do 100 mm s odvozem do 20 kmMnožství, klestu odhad dle množství kácených dřevin.</t>
  </si>
  <si>
    <t>javor : 0,25</t>
  </si>
  <si>
    <t>184806112R00</t>
  </si>
  <si>
    <t>Řez stromů, keřů nebo růží řez průklestem, netrnité stromy, průměr přes 2 do 4 m</t>
  </si>
  <si>
    <t>823-1</t>
  </si>
  <si>
    <t>s přemístěním odstraněných větví na vzdálenost do 20 m, uložením na hromady, naložením na dopravní prostředek, odvozem do 20 km a se složením,</t>
  </si>
  <si>
    <t>odvozem do 20 km a složení</t>
  </si>
  <si>
    <t>Šeřík</t>
  </si>
  <si>
    <t>Pol__0008</t>
  </si>
  <si>
    <t>Příplatek za rizikovou práci, jištění</t>
  </si>
  <si>
    <t>kpt</t>
  </si>
  <si>
    <t>Pol__0054</t>
  </si>
  <si>
    <t>Přeprava materiálu ručně na místo určení, ztížené podmínky, ručně</t>
  </si>
  <si>
    <t>Drcení ořezaných větví strojně – štěpkování o prům. Větví do 100 mm s odvozem do 20 kmMnožství, klestu odhad dle množství kácených dřevin. Výpočet v příloze rozpočtu.</t>
  </si>
  <si>
    <t>R-položka</t>
  </si>
  <si>
    <t>POL12_0</t>
  </si>
  <si>
    <t>Pol__0010</t>
  </si>
  <si>
    <t>Odstranění nevhodných dřevin výšky do 1 m s odstraněním pařezu do 100 m2 ve svahu vč. nákladů na, odklizení odklizení vytěžené dřevní hmoty na vzdálenost do 50 m, se složením na hromady nebo s</t>
  </si>
  <si>
    <t>naložením na dopr. Prostředek a příp. Úpravou terénu se zhutněním po odstranění dřevin</t>
  </si>
  <si>
    <t>Stávající záhon</t>
  </si>
  <si>
    <t>R</t>
  </si>
  <si>
    <t>Práce při realizaci - vytyčení výsadeb v ploše</t>
  </si>
  <si>
    <t>hod</t>
  </si>
  <si>
    <t>183205121R00</t>
  </si>
  <si>
    <t>Založení záhonu v rovině nebo na svahu 1:5,  , na starém trávníku</t>
  </si>
  <si>
    <t>pro vysazování rostlin s urovnáním a s případným naložením odpadu na dopravní prostředek, s odvozem na vzdálenost do 20 km a se složením,</t>
  </si>
  <si>
    <t>Pol__0013</t>
  </si>
  <si>
    <t>Rozprostřední a urovnání ornice, tl. 10-15 cm, do 500 m2Ohumusování dovezenou zeminou</t>
  </si>
  <si>
    <t>Pol__0014</t>
  </si>
  <si>
    <t>Zřízení drenáže pod záhonem10 a víc cm</t>
  </si>
  <si>
    <t>Pol__0015</t>
  </si>
  <si>
    <t>Materiál – drenáž pod záhonem, kamenivo fr. 16/32</t>
  </si>
  <si>
    <t>Pol_0099</t>
  </si>
  <si>
    <t>Přesun hmot pro sadovnické a krajinářské úpravy do 5000 m (manipulace s drenáží a substrátem)</t>
  </si>
  <si>
    <t>183 11-1212</t>
  </si>
  <si>
    <t>Hloub. jamek s výměnou 50% půdy do 0,005 m3Pro trvalky, traviny a cibuloviny</t>
  </si>
  <si>
    <t>183 21-1312</t>
  </si>
  <si>
    <t>Výsadba květin do připravené půdy se zalitím – trvalek a travin</t>
  </si>
  <si>
    <t>183 21-1313</t>
  </si>
  <si>
    <t>Výsadba květin do připravené půdy se zalitím – cibulí</t>
  </si>
  <si>
    <t>185802114R00</t>
  </si>
  <si>
    <t>Hnojení umělým hnojivem s rozdělením k jednotlivým rostlinám, v rovině nebo na svahu do 1:5</t>
  </si>
  <si>
    <t>půdy nebo trávníku s rozprostřením nebo s rozdělením hnojiva,</t>
  </si>
  <si>
    <t xml:space="preserve">trvalky - ke každém trvalce 1 tabl., hmotnost tablety 10 gTraviny bez tabletového hnojiva : </t>
  </si>
  <si>
    <t>0,0007</t>
  </si>
  <si>
    <t>185 80-4311</t>
  </si>
  <si>
    <t>Zalití rostlin vodou jednotlivě do 20 m2</t>
  </si>
  <si>
    <t>zálivka trvalek  při výsadbě 2 litry na kus, četnost 5x - 143 ks : 1,4</t>
  </si>
  <si>
    <t>MAT</t>
  </si>
  <si>
    <t>Voda včetně přesunu</t>
  </si>
  <si>
    <t>Pol__0024</t>
  </si>
  <si>
    <t>Příplatek za každých dalších i započ. 1000 m - doprava vody</t>
  </si>
  <si>
    <t>Substrát zahradnický pro výměnu zeminy při výsadbě:</t>
  </si>
  <si>
    <t>POL3_0</t>
  </si>
  <si>
    <t>mícháno s pískem tl. 25 a víc cm : 10*0,3</t>
  </si>
  <si>
    <t>Tabletové hnojivo dlouhodobé</t>
  </si>
  <si>
    <t>Kg</t>
  </si>
  <si>
    <t>trvalky 1 tableta (traviny a cibuloviny bez hnojení) hmtonsot tablety 10g : 70*0,1</t>
  </si>
  <si>
    <t>184 91-1421</t>
  </si>
  <si>
    <t>Mulčování vysazených rostlin drobné bazické kamenivo rf. 4/8 tl. Mulče do 50 mm v rovině</t>
  </si>
  <si>
    <t>drobné bazické kamenivo  fr. 4/8 pro mulčování rostlin</t>
  </si>
  <si>
    <t>POL12_1</t>
  </si>
  <si>
    <t xml:space="preserve">v tloušťce 0,05 m : </t>
  </si>
  <si>
    <t>0,5</t>
  </si>
  <si>
    <t>MATERIÁLTRVALKY</t>
  </si>
  <si>
    <t>Astrantia major ´Claret´ - jarmanka větší, K9</t>
  </si>
  <si>
    <t>Pol__0032</t>
  </si>
  <si>
    <t>Eryngium planum – máčka plocholistá, K9</t>
  </si>
  <si>
    <t>Pol__0033</t>
  </si>
  <si>
    <t>Iris barbata-media ´Avanelle´ - kosatec německý, K9</t>
  </si>
  <si>
    <t>Pol__0034</t>
  </si>
  <si>
    <t>Linum perenne – len vytrvalý, K9</t>
  </si>
  <si>
    <t>Pol__0035</t>
  </si>
  <si>
    <t>Origanum vulgare ´Zorba Red´ - dobromysl obecná, K9</t>
  </si>
  <si>
    <t>Pol__0036</t>
  </si>
  <si>
    <t>Papaver orientale ´Brillant´ - mák východní, K9</t>
  </si>
  <si>
    <t>Pol__0037</t>
  </si>
  <si>
    <t>Papaver orientale ´Allegro´ nebo Papaver orientale ´Beauty of Livermere´ - mák východní, K9</t>
  </si>
  <si>
    <t>Pol__0038</t>
  </si>
  <si>
    <t>Scabiosa caucasica ´Fama Deep Blue´ - hlaváč kavkazský, K9</t>
  </si>
  <si>
    <t>Pol__0039</t>
  </si>
  <si>
    <t>Scabiosa caucasica ´Fama White´ - hlaváč kavkazský, K9</t>
  </si>
  <si>
    <t>Pol__0040</t>
  </si>
  <si>
    <t>Veronica spicata ´Alba´ - rozrazil klasnatý, K9</t>
  </si>
  <si>
    <t>TRAVINY</t>
  </si>
  <si>
    <t>Melica ciliata – strdivka brvitá , K9</t>
  </si>
  <si>
    <t>Pol__0042</t>
  </si>
  <si>
    <t>Molinia caerulea ´Heidebraut´ - bezkolenec modrý, K9</t>
  </si>
  <si>
    <t>Pol__0043</t>
  </si>
  <si>
    <t>Stipa tenuissima – kavyl péřovitý, K9</t>
  </si>
  <si>
    <t>CIBULOVINY</t>
  </si>
  <si>
    <t>Narcis Triandrus ´Thalia´ - narcis, K9</t>
  </si>
  <si>
    <t>185802113R00</t>
  </si>
  <si>
    <t>Hnojení umělým hnojivem naširoko, v rovině nebo na svahu do 1:5</t>
  </si>
  <si>
    <t>Hnojivo komplexni</t>
  </si>
  <si>
    <t>113106123</t>
  </si>
  <si>
    <t>Rozebrání dlažeb nebo dílců komunikací pro pěší ze zámkových dlaždic</t>
  </si>
  <si>
    <t>113107111</t>
  </si>
  <si>
    <t>Odstranění podkladu pl do 50 m2 z kameniva těženého tl 100 mm</t>
  </si>
  <si>
    <t>120001101</t>
  </si>
  <si>
    <t>Příplatek za ztížení vykopávky v blízkosti podzemního vedení</t>
  </si>
  <si>
    <t>421958110R01</t>
  </si>
  <si>
    <t>Lávka dřevěná  - přechodová lávka - přemostění výkopů provizorní</t>
  </si>
  <si>
    <t>210100001</t>
  </si>
  <si>
    <t>Ukončení vodičů v rozváděči nebo na přístroji včetně zapojení průřezu žíly do 2,5 mm2</t>
  </si>
  <si>
    <t>kus</t>
  </si>
  <si>
    <t>210100003</t>
  </si>
  <si>
    <t>Ukončení vodičů v rozváděči nebo na přístroji včetně zapojení průřezu žíly do 16 mm2</t>
  </si>
  <si>
    <t>210100013</t>
  </si>
  <si>
    <t>Ukončení vodičů v rozváděči nebo na přístroji včetně zapojení průřezu žíly do 4 mm2</t>
  </si>
  <si>
    <t>210190008</t>
  </si>
  <si>
    <t>Montáž rozvodnic pro síť veřejného osvětlení - pilíř do 50 kg bez zapojení vodičů</t>
  </si>
  <si>
    <t>210190009</t>
  </si>
  <si>
    <t>Montáž rozvodnic pro síť veřejného osvětlení - na sloup nebo do výklenku do 10 kg</t>
  </si>
  <si>
    <t>210202013</t>
  </si>
  <si>
    <t>Montáž svítidel veřejného osvětlení na dřík z žebříku do výšky 4,0 m</t>
  </si>
  <si>
    <t>210202024</t>
  </si>
  <si>
    <t>Montáž LED reflektorů do zděného výklenku - usazení, ukotvení, připojení a ukotvení ochranné, nerezové mříže</t>
  </si>
  <si>
    <t>210202025</t>
  </si>
  <si>
    <t>Montáž sloupkových svítidel architektonického osvětlení hmotnosti do 20 kg</t>
  </si>
  <si>
    <t>210204011</t>
  </si>
  <si>
    <t>Montáž stožárů osvětlení ocelových samostatně stojících délky do 12 m</t>
  </si>
  <si>
    <t>210204103</t>
  </si>
  <si>
    <t>Montáž výložníků osvětlení sloupových hmotnosti do 35 kg</t>
  </si>
  <si>
    <t>210204204</t>
  </si>
  <si>
    <t>Montáž elektrovýzbroje stožárů osvětlení 4 okruhy - jedena pojistka pro svítidlo VO</t>
  </si>
  <si>
    <t>210204206</t>
  </si>
  <si>
    <t>Montáž elektrovýzbroje stožárů osvětlení 4 okruhy - dvě pojistky pro dvě svítidla</t>
  </si>
  <si>
    <t>210220001</t>
  </si>
  <si>
    <t>Montáž uzemňovacího vedení vodičů FeZn pomocí svorek na povrchu páskou do 120 mm2</t>
  </si>
  <si>
    <t>210810045</t>
  </si>
  <si>
    <t>Uložení měděných vodičů CYKY 3x1,5 mm2</t>
  </si>
  <si>
    <t>210810053</t>
  </si>
  <si>
    <t>Montáž měděných kabelů CYKY, CYKYD, CYKYDY, NYM, NYY, YSLY 750 V 4x10mm2 uložených pevně</t>
  </si>
  <si>
    <t>210810057</t>
  </si>
  <si>
    <t>Montáž měděných kabelů CYKY, CYKYD, CYKYDY, NYM, NYY, YSLY 750 V 5x4 mm2 uložených pevně</t>
  </si>
  <si>
    <t>210900053</t>
  </si>
  <si>
    <t>Uložení hliníkových kabelů AYKY 4x16 mm2</t>
  </si>
  <si>
    <t>220060423</t>
  </si>
  <si>
    <t>Položení ochranné trubky do kabelového lože průměru 75 mm</t>
  </si>
  <si>
    <t>226411270R01</t>
  </si>
  <si>
    <t>Montáž a dodáka tepelně smrštitelné trubičky zž pro uzemnění</t>
  </si>
  <si>
    <t>316740690</t>
  </si>
  <si>
    <t>Sklopný parkový stožár veřejného osvětlení, jmenovitá výška 4,5 m - žárově zinkovaný s termoplastou, ochranou spodní části, natřen určeným odstínem RAl dle investora stavby na dotaz</t>
  </si>
  <si>
    <t>316740691</t>
  </si>
  <si>
    <t>Sklopný parkový přírubový stožár veřejného osvětlení včetně základového rámu, jmenovitá výška 4,5 m, - žárově zinkovaný s termoplastou ochranou spodní části, natřen určeným odstínem RAl dle investora</t>
  </si>
  <si>
    <t>stavby na dotaz</t>
  </si>
  <si>
    <t>316740692</t>
  </si>
  <si>
    <t>Parkový stožár pro osazení dvojtého výložníku pro 2 reflektory architektonického osvětlení,, jmenovitá výška 3,5 m - žárově zinkovaný s termoplastou ochranou spodní části</t>
  </si>
  <si>
    <t>345121000</t>
  </si>
  <si>
    <t>Stožárová elektro výzbroj pro jištění 2 ks svítidel</t>
  </si>
  <si>
    <t>348121101</t>
  </si>
  <si>
    <t>Reflektor na výložník stožáru, LED, min. IK 08 nebo lepší, 4000 K, IP67 nebo lepší, rozptyl paprsků, 40° +/- 20° dle světelné zkoušky; záruka min. 5 let</t>
  </si>
  <si>
    <t>348121102</t>
  </si>
  <si>
    <t>Reflektor do výklenku, LED, min. IK 08, 4000 K, IP67, rozptyl paprsků 60° +/- 20° dle světelné, zkoušky, záruka min. 5 let</t>
  </si>
  <si>
    <t>348121102R01</t>
  </si>
  <si>
    <t>Ochranná nerezová mřížka reflektoru v nice s nerezovým rámem, rozměrově přizpůsobená velikosti, zvoleného reflektoru tak, aby se nezmenšoval světelný efekt; síla nerez.drátu 1,0 mm s velikostí ok</t>
  </si>
  <si>
    <t>10 x 10 mm s tolerancí do +5 mm</t>
  </si>
  <si>
    <t>348743022</t>
  </si>
  <si>
    <t>Sloupkové svítidlo LED včetně kotevní desky pro osazení na skalní masiv, IK09, 3000 K, IP66, odsouhlaseno investorem stavby nebo dle navrženého designu v příloze této PD</t>
  </si>
  <si>
    <t>10.074.573.M01</t>
  </si>
  <si>
    <t>Stožárová elektro-výzbroj pro vodiče do prům. 16 mm2</t>
  </si>
  <si>
    <t>316770750</t>
  </si>
  <si>
    <t>výložník na parkový stožár, dvojtý pro 2 ks reflektoru architektonického osvětlení, žárově zinkovaný, , reflektory umístěné vedle sebe</t>
  </si>
  <si>
    <t>341110300</t>
  </si>
  <si>
    <t>kabel silový s Cu jádrem CYKY 3x1,5 mm2</t>
  </si>
  <si>
    <t>341110760</t>
  </si>
  <si>
    <t>kabel silový s Cu jádrem CYKY 4x16 mm2</t>
  </si>
  <si>
    <t>341110980</t>
  </si>
  <si>
    <t>kabel silový s Cu jádrem CYKY 5x4 mm2</t>
  </si>
  <si>
    <t>341123160</t>
  </si>
  <si>
    <t>kabel silový s Al jádrem AYKY 4x16 mm2</t>
  </si>
  <si>
    <t>345713530</t>
  </si>
  <si>
    <t>trubka elektroinstalační ohebná, HDPE+LDPE</t>
  </si>
  <si>
    <t>348121100</t>
  </si>
  <si>
    <t>svítidlo VO, LED, 3000 K, kotvení na dřík parkového stožáru, schváleného typu na Karlovo náměstí v, rámci revitalizace a jednosti designu svítidel ve městě; záruka min. 5 let</t>
  </si>
  <si>
    <t>354410730</t>
  </si>
  <si>
    <t>drát průměr 10 mm FeZn</t>
  </si>
  <si>
    <t>kg</t>
  </si>
  <si>
    <t>354418950</t>
  </si>
  <si>
    <t>svorka připojovací SP1 k připojení kovových částí</t>
  </si>
  <si>
    <t>354419860</t>
  </si>
  <si>
    <t>svorka odbočovací a spojovací SR 2a pro pásek 30x4 mm    FeZn</t>
  </si>
  <si>
    <t>354419960</t>
  </si>
  <si>
    <t>svorka odbočovací a spojovací SR 3a pro spojování kruhových a páskových vodičů    FeZn</t>
  </si>
  <si>
    <t>354420620</t>
  </si>
  <si>
    <t>páska zemnící 30 x 4 mm FeZn</t>
  </si>
  <si>
    <t>PM</t>
  </si>
  <si>
    <t>Přidružený materiál</t>
  </si>
  <si>
    <t>PPV</t>
  </si>
  <si>
    <t>Podíl přidružených výkonů</t>
  </si>
  <si>
    <t>OPN</t>
  </si>
  <si>
    <t>POL13_0</t>
  </si>
  <si>
    <t>220110346</t>
  </si>
  <si>
    <t>Montáž štítku kabelového průběžného</t>
  </si>
  <si>
    <t>2201144852</t>
  </si>
  <si>
    <t>Montáž a dodávka tepelně smrštitelné kabelové spojky pro kabel 4x do průměru 35 mm2</t>
  </si>
  <si>
    <t>2201878548</t>
  </si>
  <si>
    <t>D+M elektroinstalační ochranná trubka dn 25 včetně kotvícího materiálu k bet. stožáru - pásky, bandimex v rozmezí 1 metr</t>
  </si>
  <si>
    <t>354421100M.01</t>
  </si>
  <si>
    <t>štítek plastový - označovací</t>
  </si>
  <si>
    <t>162301200</t>
  </si>
  <si>
    <t>Vodorovné přemístění výkopku z jakýchkoliv hornin na vzdálenost do 1000 m</t>
  </si>
  <si>
    <t>181102302</t>
  </si>
  <si>
    <t>Úprava pláně v zářezech se zhutněním</t>
  </si>
  <si>
    <t>181301101</t>
  </si>
  <si>
    <t>Rozprostření ornice tl vrstvy do 100 mm pl do 500 m2 v rovině nebo ve svahu do 1:5</t>
  </si>
  <si>
    <t>215901101</t>
  </si>
  <si>
    <t>Zhutnění podloží z hornin soudržných do 92% PS nebo nesoudržných sypkých I(d) do 0,8</t>
  </si>
  <si>
    <t>460050813</t>
  </si>
  <si>
    <t>Hloubení nezapažených jam pro stožáry a pojistkové skříně ručně v hornině tř 3 - 4</t>
  </si>
  <si>
    <t>460080033</t>
  </si>
  <si>
    <t>Základové konstrukce ze ŽB tř. C 16/20</t>
  </si>
  <si>
    <t>460080034R01</t>
  </si>
  <si>
    <t>M+D chemické kotvy - obsahuje provedení vrtacích prací do skály tř. tvrdosti 6, DN 20 mm hl. dle, specifikace výrobce stožáru pro závitovou tyč přírubového stožáru VO</t>
  </si>
  <si>
    <t>460080034R02</t>
  </si>
  <si>
    <t>M+D chemické kotvy a epoxidové malty pro osazení kotevní desky sloupkového svítidla - obsahuje, provedení vrtacích prací do skalního masivu tř. tvrdosti 6, DN do 20 mm hl. dle specifikace výrobce</t>
  </si>
  <si>
    <t>svítidla pro závitovou tyč, závitová tyč 8 mm - 1,0 m</t>
  </si>
  <si>
    <t>460200063</t>
  </si>
  <si>
    <t>Hloubení kabelových nezapažených rýh ručně š 40 cm, hl 80 cm, v hornině tř 3 - 4</t>
  </si>
  <si>
    <t>460200065</t>
  </si>
  <si>
    <t>Hloubení kabelových nezapažených rýh ručně š 40 cm, hl 80 cm, v hornině tř 5</t>
  </si>
  <si>
    <t>460200066</t>
  </si>
  <si>
    <t>Hloubení kabelových nezapažených rýh ručně š 40 cm, hl 80 cm, v hornině tř 6</t>
  </si>
  <si>
    <t>460204785R01</t>
  </si>
  <si>
    <t>Prostop kabelovou chráničkou DN 75 tarasem včetně jeho zapravení - uvedení do původního stavu</t>
  </si>
  <si>
    <t>kpl</t>
  </si>
  <si>
    <t>460421101</t>
  </si>
  <si>
    <t>Lože kabelů z písku nebo štěrkopísku tl 10 cm nad kabel, bez zakrytí, šířky lože do 65 cm</t>
  </si>
  <si>
    <t>460490013</t>
  </si>
  <si>
    <t>Krytí kabelů výstražnou fólií šířky 34 cm</t>
  </si>
  <si>
    <t>460560063</t>
  </si>
  <si>
    <t>Zásyp a hutnění rýh ručně šířky 40 cm, hloubky 80 cm, z horniny třídy 3 - 4</t>
  </si>
  <si>
    <t>283234200</t>
  </si>
  <si>
    <t>fólie varovná PE šíře 33 cm</t>
  </si>
  <si>
    <t>783291001</t>
  </si>
  <si>
    <t>Nátěry asfaltovým lakem kovových doplňkových konstrukcí jednonásobné</t>
  </si>
  <si>
    <t>945412112</t>
  </si>
  <si>
    <t>Teleskopická hydraulická montážní plošina v zdvihu do 21 m</t>
  </si>
  <si>
    <t>den</t>
  </si>
  <si>
    <t>286112440</t>
  </si>
  <si>
    <t>trubka KGEM s hrdlem 200X4,9X1M SN4KOEX,PVC</t>
  </si>
  <si>
    <t>742111300</t>
  </si>
  <si>
    <t>Pojistková skříň SVO-3 - pilíř, termoplast, IP44, 12x 160 A včetně vyzbrojení - pojistkové, odpojovače s vložkami, jističe, chránič dle přílohového schéma</t>
  </si>
  <si>
    <t>POL1_7</t>
  </si>
  <si>
    <t>742111301</t>
  </si>
  <si>
    <t>Pojistková skříň SVO-1, osazení na bet. stožár včetně kotvicího materiálu a vyzbrojení, termoplast -, dle přílohového schéma</t>
  </si>
  <si>
    <t>742111302</t>
  </si>
  <si>
    <t>Pojistková skříň SVO-2, osazení do výklenku - niky; včetně kotvicího materiálu a vyzbrojení,, termoplast - dle přílohového schéma</t>
  </si>
  <si>
    <t>7421147856</t>
  </si>
  <si>
    <t>Bleskojistka na venkovní vedení VO</t>
  </si>
  <si>
    <t>012103000</t>
  </si>
  <si>
    <t>Geodetické práce před výstavbou - vytýčení ostatních inženýrských sítí, vytýčení stožárů VO a, kabelové trasy (200 m)</t>
  </si>
  <si>
    <t>012303000</t>
  </si>
  <si>
    <t>Geodetické práce po výstavbě - zaměření skutečného stavu kabelové trasy, stožárů, dokumentace, zaměření v 6 paré a digitálně</t>
  </si>
  <si>
    <t>013254000</t>
  </si>
  <si>
    <t>Dokumentace skutečného provedení stavby v 6 vyhotoveních</t>
  </si>
  <si>
    <t>034403000</t>
  </si>
  <si>
    <t>Dopravní značení na staveništi</t>
  </si>
  <si>
    <t>043002000</t>
  </si>
  <si>
    <t>Osvětlovací zkouška v nočních hodinách včetně zdokladování jejich závěrů</t>
  </si>
  <si>
    <t>043103000</t>
  </si>
  <si>
    <t>Zajištění dokladu o předání pozemků dočasně dotčených stavbou vlastníkům svyjádřením vlastníků, pozemků, že souhlasí se stavem, v jakém jsou pozemky předávány</t>
  </si>
  <si>
    <t>01230-4.000</t>
  </si>
  <si>
    <t>Geometrický plán ve 4 vyhotoveních pro zápis věcného břemene k pozemku p.č. 774</t>
  </si>
  <si>
    <t>044002000</t>
  </si>
  <si>
    <t>Revize elektro - venkovní a architektonické osvětlení</t>
  </si>
  <si>
    <t>045002000</t>
  </si>
  <si>
    <t>Kompletační a koordinační činnost</t>
  </si>
  <si>
    <t>045303000</t>
  </si>
  <si>
    <t>Koordinační činnost se stavbou komunikací - chodníky, zajištění, aby nedošlo k odstávce stávající, soustavy VO v nočních hodinách</t>
  </si>
  <si>
    <t>050001000</t>
  </si>
  <si>
    <t>Finanční náklady</t>
  </si>
  <si>
    <t>065002000</t>
  </si>
  <si>
    <t>Mimostaveništní doprava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</si>
</sst>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2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83"/>
  <sheetViews>
    <sheetView showGridLines="0" tabSelected="1" topLeftCell="B1" zoomScaleNormal="100" zoomScaleSheetLayoutView="75" workbookViewId="0">
      <selection activeCell="C31" sqref="C3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0" t="s">
        <v>41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2"/>
      <c r="B2" s="73" t="s">
        <v>22</v>
      </c>
      <c r="C2" s="74"/>
      <c r="D2" s="75" t="s">
        <v>43</v>
      </c>
      <c r="E2" s="226" t="s">
        <v>44</v>
      </c>
      <c r="F2" s="227"/>
      <c r="G2" s="227"/>
      <c r="H2" s="227"/>
      <c r="I2" s="227"/>
      <c r="J2" s="228"/>
      <c r="O2" s="1"/>
    </row>
    <row r="3" spans="1:15" ht="27" hidden="1" customHeight="1" x14ac:dyDescent="0.2">
      <c r="A3" s="2"/>
      <c r="B3" s="76"/>
      <c r="C3" s="74"/>
      <c r="D3" s="77"/>
      <c r="E3" s="229"/>
      <c r="F3" s="230"/>
      <c r="G3" s="230"/>
      <c r="H3" s="230"/>
      <c r="I3" s="230"/>
      <c r="J3" s="231"/>
    </row>
    <row r="4" spans="1:15" ht="23.25" customHeight="1" x14ac:dyDescent="0.2">
      <c r="A4" s="2"/>
      <c r="B4" s="78"/>
      <c r="C4" s="79"/>
      <c r="D4" s="80"/>
      <c r="E4" s="216"/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81" t="s">
        <v>45</v>
      </c>
      <c r="E5" s="53"/>
      <c r="F5" s="18"/>
      <c r="G5" s="18"/>
      <c r="H5" s="19" t="s">
        <v>40</v>
      </c>
      <c r="I5" s="84" t="s">
        <v>49</v>
      </c>
      <c r="J5" s="8"/>
    </row>
    <row r="6" spans="1:15" ht="15.75" customHeight="1" x14ac:dyDescent="0.2">
      <c r="A6" s="2"/>
      <c r="B6" s="28"/>
      <c r="C6" s="53"/>
      <c r="D6" s="81" t="s">
        <v>46</v>
      </c>
      <c r="E6" s="53"/>
      <c r="F6" s="18"/>
      <c r="G6" s="18"/>
      <c r="H6" s="19" t="s">
        <v>34</v>
      </c>
      <c r="I6" s="84" t="s">
        <v>50</v>
      </c>
      <c r="J6" s="8"/>
    </row>
    <row r="7" spans="1:15" ht="15.75" customHeight="1" x14ac:dyDescent="0.2">
      <c r="A7" s="2"/>
      <c r="B7" s="29"/>
      <c r="C7" s="54"/>
      <c r="D7" s="83" t="s">
        <v>48</v>
      </c>
      <c r="E7" s="82" t="s">
        <v>47</v>
      </c>
      <c r="F7" s="23"/>
      <c r="G7" s="2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1" t="s">
        <v>51</v>
      </c>
      <c r="H8" s="19" t="s">
        <v>40</v>
      </c>
      <c r="I8" s="84" t="s">
        <v>54</v>
      </c>
      <c r="J8" s="8"/>
    </row>
    <row r="9" spans="1:15" ht="15.75" hidden="1" customHeight="1" x14ac:dyDescent="0.2">
      <c r="A9" s="2"/>
      <c r="B9" s="2"/>
      <c r="D9" s="81" t="s">
        <v>52</v>
      </c>
      <c r="H9" s="19" t="s">
        <v>34</v>
      </c>
      <c r="I9" s="84" t="s">
        <v>55</v>
      </c>
      <c r="J9" s="8"/>
    </row>
    <row r="10" spans="1:15" ht="15.75" hidden="1" customHeight="1" x14ac:dyDescent="0.2">
      <c r="A10" s="2"/>
      <c r="B10" s="35"/>
      <c r="C10" s="54"/>
      <c r="D10" s="83" t="s">
        <v>48</v>
      </c>
      <c r="E10" s="85" t="s">
        <v>53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3"/>
      <c r="E11" s="233"/>
      <c r="F11" s="233"/>
      <c r="G11" s="233"/>
      <c r="H11" s="19" t="s">
        <v>40</v>
      </c>
      <c r="I11" s="87"/>
      <c r="J11" s="8"/>
    </row>
    <row r="12" spans="1:15" ht="15.75" customHeight="1" x14ac:dyDescent="0.2">
      <c r="A12" s="2"/>
      <c r="B12" s="28"/>
      <c r="C12" s="53"/>
      <c r="D12" s="215"/>
      <c r="E12" s="215"/>
      <c r="F12" s="215"/>
      <c r="G12" s="215"/>
      <c r="H12" s="19" t="s">
        <v>34</v>
      </c>
      <c r="I12" s="87"/>
      <c r="J12" s="8"/>
    </row>
    <row r="13" spans="1:15" ht="15.75" customHeight="1" x14ac:dyDescent="0.2">
      <c r="A13" s="2"/>
      <c r="B13" s="29"/>
      <c r="C13" s="54"/>
      <c r="D13" s="86"/>
      <c r="E13" s="218"/>
      <c r="F13" s="219"/>
      <c r="G13" s="219"/>
      <c r="H13" s="20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2">
      <c r="A16" s="140" t="s">
        <v>24</v>
      </c>
      <c r="B16" s="38" t="s">
        <v>24</v>
      </c>
      <c r="C16" s="59"/>
      <c r="D16" s="60"/>
      <c r="E16" s="204"/>
      <c r="F16" s="205"/>
      <c r="G16" s="204"/>
      <c r="H16" s="205"/>
      <c r="I16" s="204">
        <f>SUMIF(F56:F79,A16,I56:I79)+SUMIF(F56:F79,"PSU",I56:I79)</f>
        <v>0</v>
      </c>
      <c r="J16" s="206"/>
    </row>
    <row r="17" spans="1:10" ht="23.25" customHeight="1" x14ac:dyDescent="0.2">
      <c r="A17" s="140" t="s">
        <v>25</v>
      </c>
      <c r="B17" s="38" t="s">
        <v>25</v>
      </c>
      <c r="C17" s="59"/>
      <c r="D17" s="60"/>
      <c r="E17" s="204"/>
      <c r="F17" s="205"/>
      <c r="G17" s="204"/>
      <c r="H17" s="205"/>
      <c r="I17" s="204">
        <f>SUMIF(F56:F79,A17,I56:I79)</f>
        <v>0</v>
      </c>
      <c r="J17" s="206"/>
    </row>
    <row r="18" spans="1:10" ht="23.25" customHeight="1" x14ac:dyDescent="0.2">
      <c r="A18" s="140" t="s">
        <v>26</v>
      </c>
      <c r="B18" s="38" t="s">
        <v>26</v>
      </c>
      <c r="C18" s="59"/>
      <c r="D18" s="60"/>
      <c r="E18" s="204"/>
      <c r="F18" s="205"/>
      <c r="G18" s="204"/>
      <c r="H18" s="205"/>
      <c r="I18" s="204">
        <f>SUMIF(F56:F79,A18,I56:I79)</f>
        <v>0</v>
      </c>
      <c r="J18" s="206"/>
    </row>
    <row r="19" spans="1:10" ht="23.25" customHeight="1" x14ac:dyDescent="0.2">
      <c r="A19" s="140" t="s">
        <v>121</v>
      </c>
      <c r="B19" s="38" t="s">
        <v>27</v>
      </c>
      <c r="C19" s="59"/>
      <c r="D19" s="60"/>
      <c r="E19" s="204"/>
      <c r="F19" s="205"/>
      <c r="G19" s="204"/>
      <c r="H19" s="205"/>
      <c r="I19" s="204">
        <f>SUMIF(F56:F79,A19,I56:I79)</f>
        <v>0</v>
      </c>
      <c r="J19" s="206"/>
    </row>
    <row r="20" spans="1:10" ht="23.25" customHeight="1" x14ac:dyDescent="0.2">
      <c r="A20" s="140" t="s">
        <v>122</v>
      </c>
      <c r="B20" s="38" t="s">
        <v>28</v>
      </c>
      <c r="C20" s="59"/>
      <c r="D20" s="60"/>
      <c r="E20" s="204"/>
      <c r="F20" s="205"/>
      <c r="G20" s="204"/>
      <c r="H20" s="205"/>
      <c r="I20" s="204">
        <f>SUMIF(F56:F79,A20,I56:I79)</f>
        <v>0</v>
      </c>
      <c r="J20" s="206"/>
    </row>
    <row r="21" spans="1:10" ht="23.25" customHeight="1" x14ac:dyDescent="0.2">
      <c r="A21" s="2"/>
      <c r="B21" s="48" t="s">
        <v>29</v>
      </c>
      <c r="C21" s="61"/>
      <c r="D21" s="62"/>
      <c r="E21" s="207"/>
      <c r="F21" s="236"/>
      <c r="G21" s="207"/>
      <c r="H21" s="236"/>
      <c r="I21" s="207">
        <f>SUM(I16:J20)</f>
        <v>0</v>
      </c>
      <c r="J21" s="208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23">
        <f>A25</f>
        <v>0</v>
      </c>
      <c r="H26" s="224"/>
      <c r="I26" s="22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25">
        <f>CenaCelkem-(ZakladDPHSni+DPHSni+ZakladDPHZakl+DPHZakl)</f>
        <v>0</v>
      </c>
      <c r="H27" s="225"/>
      <c r="I27" s="225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0">
        <f>ZakladDPHSniVypocet+ZakladDPHZaklVypocet</f>
        <v>0</v>
      </c>
      <c r="H28" s="210"/>
      <c r="I28" s="210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09">
        <f>A27</f>
        <v>0</v>
      </c>
      <c r="H29" s="209"/>
      <c r="I29" s="209"/>
      <c r="J29" s="121" t="s">
        <v>76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2" customFormat="1" ht="18.75" customHeight="1" x14ac:dyDescent="0.2">
      <c r="A34" s="21"/>
      <c r="B34" s="21"/>
      <c r="C34" s="71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56</v>
      </c>
      <c r="C39" s="198"/>
      <c r="D39" s="198"/>
      <c r="E39" s="198"/>
      <c r="F39" s="101">
        <f>'SO-08 190531-08 Pol'!AE85+'SO-09 190531-09 Pol'!AE74+'SO-10 190531-10 Pol'!AE83+'SO-11 190531-11 Pol'!AE91+'SO-11 190531-11.1 Pol'!AE23</f>
        <v>0</v>
      </c>
      <c r="G39" s="102">
        <f>'SO-08 190531-08 Pol'!AF85+'SO-09 190531-09 Pol'!AF74+'SO-10 190531-10 Pol'!AF83+'SO-11 190531-11 Pol'!AF91+'SO-11 190531-11.1 Pol'!AF23</f>
        <v>0</v>
      </c>
      <c r="H39" s="103">
        <f t="shared" ref="H39:H48" si="1">(F39*SazbaDPH1/100)+(G39*SazbaDPH2/100)</f>
        <v>0</v>
      </c>
      <c r="I39" s="103">
        <f t="shared" ref="I39:I48" si="2">F39+G39+H39</f>
        <v>0</v>
      </c>
      <c r="J39" s="104" t="str">
        <f t="shared" ref="J39:J48" si="3">IF(CenaCelkemVypocet=0,"",I39/CenaCelkemVypocet*100)</f>
        <v/>
      </c>
    </row>
    <row r="40" spans="1:10" ht="25.5" customHeight="1" x14ac:dyDescent="0.2">
      <c r="A40" s="90">
        <v>2</v>
      </c>
      <c r="B40" s="105" t="s">
        <v>57</v>
      </c>
      <c r="C40" s="197" t="s">
        <v>58</v>
      </c>
      <c r="D40" s="197"/>
      <c r="E40" s="197"/>
      <c r="F40" s="106">
        <f>'SO-08 190531-08 Pol'!AE85</f>
        <v>0</v>
      </c>
      <c r="G40" s="107">
        <f>'SO-08 190531-08 Pol'!AF85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59</v>
      </c>
      <c r="C41" s="198" t="s">
        <v>60</v>
      </c>
      <c r="D41" s="198"/>
      <c r="E41" s="198"/>
      <c r="F41" s="110">
        <f>'SO-08 190531-08 Pol'!AE85</f>
        <v>0</v>
      </c>
      <c r="G41" s="103">
        <f>'SO-08 190531-08 Pol'!AF85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2</v>
      </c>
      <c r="B42" s="105" t="s">
        <v>61</v>
      </c>
      <c r="C42" s="197" t="s">
        <v>62</v>
      </c>
      <c r="D42" s="197"/>
      <c r="E42" s="197"/>
      <c r="F42" s="106">
        <f>'SO-09 190531-09 Pol'!AE74</f>
        <v>0</v>
      </c>
      <c r="G42" s="107">
        <f>'SO-09 190531-09 Pol'!AF74</f>
        <v>0</v>
      </c>
      <c r="H42" s="107">
        <f t="shared" si="1"/>
        <v>0</v>
      </c>
      <c r="I42" s="107">
        <f t="shared" si="2"/>
        <v>0</v>
      </c>
      <c r="J42" s="108" t="str">
        <f t="shared" si="3"/>
        <v/>
      </c>
    </row>
    <row r="43" spans="1:10" ht="25.5" customHeight="1" x14ac:dyDescent="0.2">
      <c r="A43" s="90">
        <v>3</v>
      </c>
      <c r="B43" s="109" t="s">
        <v>63</v>
      </c>
      <c r="C43" s="198" t="s">
        <v>64</v>
      </c>
      <c r="D43" s="198"/>
      <c r="E43" s="198"/>
      <c r="F43" s="110">
        <f>'SO-09 190531-09 Pol'!AE74</f>
        <v>0</v>
      </c>
      <c r="G43" s="103">
        <f>'SO-09 190531-09 Pol'!AF74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2</v>
      </c>
      <c r="B44" s="105" t="s">
        <v>65</v>
      </c>
      <c r="C44" s="197" t="s">
        <v>66</v>
      </c>
      <c r="D44" s="197"/>
      <c r="E44" s="197"/>
      <c r="F44" s="106">
        <f>'SO-10 190531-10 Pol'!AE83</f>
        <v>0</v>
      </c>
      <c r="G44" s="107">
        <f>'SO-10 190531-10 Pol'!AF83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 x14ac:dyDescent="0.2">
      <c r="A45" s="90">
        <v>3</v>
      </c>
      <c r="B45" s="109" t="s">
        <v>67</v>
      </c>
      <c r="C45" s="198" t="s">
        <v>68</v>
      </c>
      <c r="D45" s="198"/>
      <c r="E45" s="198"/>
      <c r="F45" s="110">
        <f>'SO-10 190531-10 Pol'!AE83</f>
        <v>0</v>
      </c>
      <c r="G45" s="103">
        <f>'SO-10 190531-10 Pol'!AF83</f>
        <v>0</v>
      </c>
      <c r="H45" s="103">
        <f t="shared" si="1"/>
        <v>0</v>
      </c>
      <c r="I45" s="103">
        <f t="shared" si="2"/>
        <v>0</v>
      </c>
      <c r="J45" s="104" t="str">
        <f t="shared" si="3"/>
        <v/>
      </c>
    </row>
    <row r="46" spans="1:10" ht="25.5" customHeight="1" x14ac:dyDescent="0.2">
      <c r="A46" s="90">
        <v>2</v>
      </c>
      <c r="B46" s="105" t="s">
        <v>69</v>
      </c>
      <c r="C46" s="197" t="s">
        <v>70</v>
      </c>
      <c r="D46" s="197"/>
      <c r="E46" s="197"/>
      <c r="F46" s="106">
        <f>'SO-11 190531-11 Pol'!AE91+'SO-11 190531-11.1 Pol'!AE23</f>
        <v>0</v>
      </c>
      <c r="G46" s="107">
        <f>'SO-11 190531-11 Pol'!AF91+'SO-11 190531-11.1 Pol'!AF23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 x14ac:dyDescent="0.2">
      <c r="A47" s="90">
        <v>3</v>
      </c>
      <c r="B47" s="109" t="s">
        <v>71</v>
      </c>
      <c r="C47" s="198" t="s">
        <v>72</v>
      </c>
      <c r="D47" s="198"/>
      <c r="E47" s="198"/>
      <c r="F47" s="110">
        <f>'SO-11 190531-11 Pol'!AE91</f>
        <v>0</v>
      </c>
      <c r="G47" s="103">
        <f>'SO-11 190531-11 Pol'!AF91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>
        <v>3</v>
      </c>
      <c r="B48" s="109" t="s">
        <v>73</v>
      </c>
      <c r="C48" s="198" t="s">
        <v>74</v>
      </c>
      <c r="D48" s="198"/>
      <c r="E48" s="198"/>
      <c r="F48" s="110">
        <f>'SO-11 190531-11.1 Pol'!AE23</f>
        <v>0</v>
      </c>
      <c r="G48" s="103">
        <f>'SO-11 190531-11.1 Pol'!AF23</f>
        <v>0</v>
      </c>
      <c r="H48" s="103">
        <f t="shared" si="1"/>
        <v>0</v>
      </c>
      <c r="I48" s="103">
        <f t="shared" si="2"/>
        <v>0</v>
      </c>
      <c r="J48" s="104" t="str">
        <f t="shared" si="3"/>
        <v/>
      </c>
    </row>
    <row r="49" spans="1:10" ht="25.5" customHeight="1" x14ac:dyDescent="0.2">
      <c r="A49" s="90"/>
      <c r="B49" s="194" t="s">
        <v>75</v>
      </c>
      <c r="C49" s="195"/>
      <c r="D49" s="195"/>
      <c r="E49" s="196"/>
      <c r="F49" s="111">
        <f>SUMIF(A39:A48,"=1",F39:F48)</f>
        <v>0</v>
      </c>
      <c r="G49" s="112">
        <f>SUMIF(A39:A48,"=1",G39:G48)</f>
        <v>0</v>
      </c>
      <c r="H49" s="112">
        <f>SUMIF(A39:A48,"=1",H39:H48)</f>
        <v>0</v>
      </c>
      <c r="I49" s="112">
        <f>SUMIF(A39:A48,"=1",I39:I48)</f>
        <v>0</v>
      </c>
      <c r="J49" s="113">
        <f>SUMIF(A39:A48,"=1",J39:J48)</f>
        <v>0</v>
      </c>
    </row>
    <row r="53" spans="1:10" ht="15.75" x14ac:dyDescent="0.25">
      <c r="B53" s="122" t="s">
        <v>77</v>
      </c>
    </row>
    <row r="55" spans="1:10" ht="25.5" customHeight="1" x14ac:dyDescent="0.2">
      <c r="A55" s="124"/>
      <c r="B55" s="127" t="s">
        <v>17</v>
      </c>
      <c r="C55" s="127" t="s">
        <v>5</v>
      </c>
      <c r="D55" s="128"/>
      <c r="E55" s="128"/>
      <c r="F55" s="129" t="s">
        <v>78</v>
      </c>
      <c r="G55" s="129"/>
      <c r="H55" s="129"/>
      <c r="I55" s="129" t="s">
        <v>29</v>
      </c>
      <c r="J55" s="129" t="s">
        <v>0</v>
      </c>
    </row>
    <row r="56" spans="1:10" ht="25.5" customHeight="1" x14ac:dyDescent="0.2">
      <c r="A56" s="125"/>
      <c r="B56" s="130" t="s">
        <v>79</v>
      </c>
      <c r="C56" s="192" t="s">
        <v>80</v>
      </c>
      <c r="D56" s="193"/>
      <c r="E56" s="193"/>
      <c r="F56" s="136" t="s">
        <v>24</v>
      </c>
      <c r="G56" s="137"/>
      <c r="H56" s="137"/>
      <c r="I56" s="137">
        <f>'SO-11 190531-11.1 Pol'!G8</f>
        <v>0</v>
      </c>
      <c r="J56" s="134" t="str">
        <f>IF(I80=0,"",I56/I80*100)</f>
        <v/>
      </c>
    </row>
    <row r="57" spans="1:10" ht="25.5" customHeight="1" x14ac:dyDescent="0.2">
      <c r="A57" s="125"/>
      <c r="B57" s="130" t="s">
        <v>81</v>
      </c>
      <c r="C57" s="192" t="s">
        <v>62</v>
      </c>
      <c r="D57" s="193"/>
      <c r="E57" s="193"/>
      <c r="F57" s="136" t="s">
        <v>24</v>
      </c>
      <c r="G57" s="137"/>
      <c r="H57" s="137"/>
      <c r="I57" s="137">
        <f>'SO-10 190531-10 Pol'!G8+'SO-10 190531-10 Pol'!G19+'SO-10 190531-10 Pol'!G32+'SO-10 190531-10 Pol'!G80</f>
        <v>0</v>
      </c>
      <c r="J57" s="134" t="str">
        <f>IF(I80=0,"",I57/I80*100)</f>
        <v/>
      </c>
    </row>
    <row r="58" spans="1:10" ht="25.5" customHeight="1" x14ac:dyDescent="0.2">
      <c r="A58" s="125"/>
      <c r="B58" s="130" t="s">
        <v>82</v>
      </c>
      <c r="C58" s="192" t="s">
        <v>58</v>
      </c>
      <c r="D58" s="193"/>
      <c r="E58" s="193"/>
      <c r="F58" s="136" t="s">
        <v>24</v>
      </c>
      <c r="G58" s="137"/>
      <c r="H58" s="137"/>
      <c r="I58" s="137">
        <f>'SO-10 190531-10 Pol'!G16+'SO-10 190531-10 Pol'!G24</f>
        <v>0</v>
      </c>
      <c r="J58" s="134" t="str">
        <f>IF(I80=0,"",I58/I80*100)</f>
        <v/>
      </c>
    </row>
    <row r="59" spans="1:10" ht="25.5" customHeight="1" x14ac:dyDescent="0.2">
      <c r="A59" s="125"/>
      <c r="B59" s="130" t="s">
        <v>83</v>
      </c>
      <c r="C59" s="192" t="s">
        <v>84</v>
      </c>
      <c r="D59" s="193"/>
      <c r="E59" s="193"/>
      <c r="F59" s="136" t="s">
        <v>24</v>
      </c>
      <c r="G59" s="137"/>
      <c r="H59" s="137"/>
      <c r="I59" s="137">
        <f>'SO-10 190531-10 Pol'!G30+'SO-10 190531-10 Pol'!G36</f>
        <v>0</v>
      </c>
      <c r="J59" s="134" t="str">
        <f>IF(I80=0,"",I59/I80*100)</f>
        <v/>
      </c>
    </row>
    <row r="60" spans="1:10" ht="25.5" customHeight="1" x14ac:dyDescent="0.2">
      <c r="A60" s="125"/>
      <c r="B60" s="130" t="s">
        <v>85</v>
      </c>
      <c r="C60" s="192" t="s">
        <v>86</v>
      </c>
      <c r="D60" s="193"/>
      <c r="E60" s="193"/>
      <c r="F60" s="136" t="s">
        <v>24</v>
      </c>
      <c r="G60" s="137"/>
      <c r="H60" s="137"/>
      <c r="I60" s="137">
        <f>'SO-08 190531-08 Pol'!G8+'SO-09 190531-09 Pol'!G8+'SO-11 190531-11 Pol'!G8</f>
        <v>0</v>
      </c>
      <c r="J60" s="134" t="str">
        <f>IF(I80=0,"",I60/I80*100)</f>
        <v/>
      </c>
    </row>
    <row r="61" spans="1:10" ht="25.5" customHeight="1" x14ac:dyDescent="0.2">
      <c r="A61" s="125"/>
      <c r="B61" s="130" t="s">
        <v>87</v>
      </c>
      <c r="C61" s="192" t="s">
        <v>88</v>
      </c>
      <c r="D61" s="193"/>
      <c r="E61" s="193"/>
      <c r="F61" s="136" t="s">
        <v>24</v>
      </c>
      <c r="G61" s="137"/>
      <c r="H61" s="137"/>
      <c r="I61" s="137">
        <f>'SO-08 190531-08 Pol'!G31+'SO-09 190531-09 Pol'!G23</f>
        <v>0</v>
      </c>
      <c r="J61" s="134" t="str">
        <f>IF(I80=0,"",I61/I80*100)</f>
        <v/>
      </c>
    </row>
    <row r="62" spans="1:10" ht="25.5" customHeight="1" x14ac:dyDescent="0.2">
      <c r="A62" s="125"/>
      <c r="B62" s="130" t="s">
        <v>89</v>
      </c>
      <c r="C62" s="192" t="s">
        <v>90</v>
      </c>
      <c r="D62" s="193"/>
      <c r="E62" s="193"/>
      <c r="F62" s="136" t="s">
        <v>24</v>
      </c>
      <c r="G62" s="137"/>
      <c r="H62" s="137"/>
      <c r="I62" s="137">
        <f>'SO-11 190531-11 Pol'!G13</f>
        <v>0</v>
      </c>
      <c r="J62" s="134" t="str">
        <f>IF(I80=0,"",I62/I80*100)</f>
        <v/>
      </c>
    </row>
    <row r="63" spans="1:10" ht="25.5" customHeight="1" x14ac:dyDescent="0.2">
      <c r="A63" s="125"/>
      <c r="B63" s="130" t="s">
        <v>91</v>
      </c>
      <c r="C63" s="192" t="s">
        <v>92</v>
      </c>
      <c r="D63" s="193"/>
      <c r="E63" s="193"/>
      <c r="F63" s="136" t="s">
        <v>24</v>
      </c>
      <c r="G63" s="137"/>
      <c r="H63" s="137"/>
      <c r="I63" s="137">
        <f>'SO-11 190531-11 Pol'!G58</f>
        <v>0</v>
      </c>
      <c r="J63" s="134" t="str">
        <f>IF(I80=0,"",I63/I80*100)</f>
        <v/>
      </c>
    </row>
    <row r="64" spans="1:10" ht="25.5" customHeight="1" x14ac:dyDescent="0.2">
      <c r="A64" s="125"/>
      <c r="B64" s="130" t="s">
        <v>93</v>
      </c>
      <c r="C64" s="192" t="s">
        <v>94</v>
      </c>
      <c r="D64" s="193"/>
      <c r="E64" s="193"/>
      <c r="F64" s="136" t="s">
        <v>24</v>
      </c>
      <c r="G64" s="137"/>
      <c r="H64" s="137"/>
      <c r="I64" s="137">
        <f>'SO-08 190531-08 Pol'!G38</f>
        <v>0</v>
      </c>
      <c r="J64" s="134" t="str">
        <f>IF(I80=0,"",I64/I80*100)</f>
        <v/>
      </c>
    </row>
    <row r="65" spans="1:10" ht="25.5" customHeight="1" x14ac:dyDescent="0.2">
      <c r="A65" s="125"/>
      <c r="B65" s="130" t="s">
        <v>95</v>
      </c>
      <c r="C65" s="192" t="s">
        <v>96</v>
      </c>
      <c r="D65" s="193"/>
      <c r="E65" s="193"/>
      <c r="F65" s="136" t="s">
        <v>24</v>
      </c>
      <c r="G65" s="137"/>
      <c r="H65" s="137"/>
      <c r="I65" s="137">
        <f>'SO-08 190531-08 Pol'!G41</f>
        <v>0</v>
      </c>
      <c r="J65" s="134" t="str">
        <f>IF(I80=0,"",I65/I80*100)</f>
        <v/>
      </c>
    </row>
    <row r="66" spans="1:10" ht="25.5" customHeight="1" x14ac:dyDescent="0.2">
      <c r="A66" s="125"/>
      <c r="B66" s="130" t="s">
        <v>97</v>
      </c>
      <c r="C66" s="192" t="s">
        <v>98</v>
      </c>
      <c r="D66" s="193"/>
      <c r="E66" s="193"/>
      <c r="F66" s="136" t="s">
        <v>24</v>
      </c>
      <c r="G66" s="137"/>
      <c r="H66" s="137"/>
      <c r="I66" s="137">
        <f>'SO-09 190531-09 Pol'!G26</f>
        <v>0</v>
      </c>
      <c r="J66" s="134" t="str">
        <f>IF(I80=0,"",I66/I80*100)</f>
        <v/>
      </c>
    </row>
    <row r="67" spans="1:10" ht="25.5" customHeight="1" x14ac:dyDescent="0.2">
      <c r="A67" s="125"/>
      <c r="B67" s="130" t="s">
        <v>99</v>
      </c>
      <c r="C67" s="192" t="s">
        <v>100</v>
      </c>
      <c r="D67" s="193"/>
      <c r="E67" s="193"/>
      <c r="F67" s="136" t="s">
        <v>24</v>
      </c>
      <c r="G67" s="137"/>
      <c r="H67" s="137"/>
      <c r="I67" s="137">
        <f>'SO-09 190531-09 Pol'!G33</f>
        <v>0</v>
      </c>
      <c r="J67" s="134" t="str">
        <f>IF(I80=0,"",I67/I80*100)</f>
        <v/>
      </c>
    </row>
    <row r="68" spans="1:10" ht="25.5" customHeight="1" x14ac:dyDescent="0.2">
      <c r="A68" s="125"/>
      <c r="B68" s="130" t="s">
        <v>99</v>
      </c>
      <c r="C68" s="192" t="s">
        <v>101</v>
      </c>
      <c r="D68" s="193"/>
      <c r="E68" s="193"/>
      <c r="F68" s="136" t="s">
        <v>24</v>
      </c>
      <c r="G68" s="137"/>
      <c r="H68" s="137"/>
      <c r="I68" s="137">
        <f>'SO-08 190531-08 Pol'!G43</f>
        <v>0</v>
      </c>
      <c r="J68" s="134" t="str">
        <f>IF(I80=0,"",I68/I80*100)</f>
        <v/>
      </c>
    </row>
    <row r="69" spans="1:10" ht="25.5" customHeight="1" x14ac:dyDescent="0.2">
      <c r="A69" s="125"/>
      <c r="B69" s="130" t="s">
        <v>102</v>
      </c>
      <c r="C69" s="192" t="s">
        <v>103</v>
      </c>
      <c r="D69" s="193"/>
      <c r="E69" s="193"/>
      <c r="F69" s="136" t="s">
        <v>24</v>
      </c>
      <c r="G69" s="137"/>
      <c r="H69" s="137"/>
      <c r="I69" s="137">
        <f>'SO-11 190531-11 Pol'!G63</f>
        <v>0</v>
      </c>
      <c r="J69" s="134" t="str">
        <f>IF(I80=0,"",I69/I80*100)</f>
        <v/>
      </c>
    </row>
    <row r="70" spans="1:10" ht="25.5" customHeight="1" x14ac:dyDescent="0.2">
      <c r="A70" s="125"/>
      <c r="B70" s="130" t="s">
        <v>104</v>
      </c>
      <c r="C70" s="192" t="s">
        <v>105</v>
      </c>
      <c r="D70" s="193"/>
      <c r="E70" s="193"/>
      <c r="F70" s="136" t="s">
        <v>24</v>
      </c>
      <c r="G70" s="137"/>
      <c r="H70" s="137"/>
      <c r="I70" s="137">
        <f>'SO-11 190531-11 Pol'!G81</f>
        <v>0</v>
      </c>
      <c r="J70" s="134" t="str">
        <f>IF(I80=0,"",I70/I80*100)</f>
        <v/>
      </c>
    </row>
    <row r="71" spans="1:10" ht="25.5" customHeight="1" x14ac:dyDescent="0.2">
      <c r="A71" s="125"/>
      <c r="B71" s="130" t="s">
        <v>106</v>
      </c>
      <c r="C71" s="192" t="s">
        <v>107</v>
      </c>
      <c r="D71" s="193"/>
      <c r="E71" s="193"/>
      <c r="F71" s="136" t="s">
        <v>24</v>
      </c>
      <c r="G71" s="137"/>
      <c r="H71" s="137"/>
      <c r="I71" s="137">
        <f>'SO-08 190531-08 Pol'!G54+'SO-09 190531-09 Pol'!G41</f>
        <v>0</v>
      </c>
      <c r="J71" s="134" t="str">
        <f>IF(I80=0,"",I71/I80*100)</f>
        <v/>
      </c>
    </row>
    <row r="72" spans="1:10" ht="25.5" customHeight="1" x14ac:dyDescent="0.2">
      <c r="A72" s="125"/>
      <c r="B72" s="130" t="s">
        <v>108</v>
      </c>
      <c r="C72" s="192" t="s">
        <v>109</v>
      </c>
      <c r="D72" s="193"/>
      <c r="E72" s="193"/>
      <c r="F72" s="136" t="s">
        <v>24</v>
      </c>
      <c r="G72" s="137"/>
      <c r="H72" s="137"/>
      <c r="I72" s="137">
        <f>'SO-08 190531-08 Pol'!G59+'SO-09 190531-09 Pol'!G52</f>
        <v>0</v>
      </c>
      <c r="J72" s="134" t="str">
        <f>IF(I80=0,"",I72/I80*100)</f>
        <v/>
      </c>
    </row>
    <row r="73" spans="1:10" ht="25.5" customHeight="1" x14ac:dyDescent="0.2">
      <c r="A73" s="125"/>
      <c r="B73" s="130" t="s">
        <v>110</v>
      </c>
      <c r="C73" s="192" t="s">
        <v>111</v>
      </c>
      <c r="D73" s="193"/>
      <c r="E73" s="193"/>
      <c r="F73" s="136" t="s">
        <v>24</v>
      </c>
      <c r="G73" s="137"/>
      <c r="H73" s="137"/>
      <c r="I73" s="137">
        <f>'SO-11 190531-11.1 Pol'!G20</f>
        <v>0</v>
      </c>
      <c r="J73" s="134" t="str">
        <f>IF(I80=0,"",I73/I80*100)</f>
        <v/>
      </c>
    </row>
    <row r="74" spans="1:10" ht="25.5" customHeight="1" x14ac:dyDescent="0.2">
      <c r="A74" s="125"/>
      <c r="B74" s="130" t="s">
        <v>112</v>
      </c>
      <c r="C74" s="192" t="s">
        <v>113</v>
      </c>
      <c r="D74" s="193"/>
      <c r="E74" s="193"/>
      <c r="F74" s="136" t="s">
        <v>25</v>
      </c>
      <c r="G74" s="137"/>
      <c r="H74" s="137"/>
      <c r="I74" s="137">
        <f>'SO-11 190531-11 Pol'!G85</f>
        <v>0</v>
      </c>
      <c r="J74" s="134" t="str">
        <f>IF(I80=0,"",I74/I80*100)</f>
        <v/>
      </c>
    </row>
    <row r="75" spans="1:10" ht="25.5" customHeight="1" x14ac:dyDescent="0.2">
      <c r="A75" s="125"/>
      <c r="B75" s="130" t="s">
        <v>114</v>
      </c>
      <c r="C75" s="192" t="s">
        <v>115</v>
      </c>
      <c r="D75" s="193"/>
      <c r="E75" s="193"/>
      <c r="F75" s="136" t="s">
        <v>25</v>
      </c>
      <c r="G75" s="137"/>
      <c r="H75" s="137"/>
      <c r="I75" s="137">
        <f>'SO-08 190531-08 Pol'!G62</f>
        <v>0</v>
      </c>
      <c r="J75" s="134" t="str">
        <f>IF(I80=0,"",I75/I80*100)</f>
        <v/>
      </c>
    </row>
    <row r="76" spans="1:10" ht="25.5" customHeight="1" x14ac:dyDescent="0.2">
      <c r="A76" s="125"/>
      <c r="B76" s="130" t="s">
        <v>116</v>
      </c>
      <c r="C76" s="192" t="s">
        <v>117</v>
      </c>
      <c r="D76" s="193"/>
      <c r="E76" s="193"/>
      <c r="F76" s="136" t="s">
        <v>25</v>
      </c>
      <c r="G76" s="137"/>
      <c r="H76" s="137"/>
      <c r="I76" s="137">
        <f>'SO-09 190531-09 Pol'!G55</f>
        <v>0</v>
      </c>
      <c r="J76" s="134" t="str">
        <f>IF(I80=0,"",I76/I80*100)</f>
        <v/>
      </c>
    </row>
    <row r="77" spans="1:10" ht="25.5" customHeight="1" x14ac:dyDescent="0.2">
      <c r="A77" s="125"/>
      <c r="B77" s="130" t="s">
        <v>118</v>
      </c>
      <c r="C77" s="192" t="s">
        <v>119</v>
      </c>
      <c r="D77" s="193"/>
      <c r="E77" s="193"/>
      <c r="F77" s="136" t="s">
        <v>120</v>
      </c>
      <c r="G77" s="137"/>
      <c r="H77" s="137"/>
      <c r="I77" s="137">
        <f>'SO-08 190531-08 Pol'!G68+'SO-09 190531-09 Pol'!G58</f>
        <v>0</v>
      </c>
      <c r="J77" s="134" t="str">
        <f>IF(I80=0,"",I77/I80*100)</f>
        <v/>
      </c>
    </row>
    <row r="78" spans="1:10" ht="25.5" customHeight="1" x14ac:dyDescent="0.2">
      <c r="A78" s="125"/>
      <c r="B78" s="130" t="s">
        <v>121</v>
      </c>
      <c r="C78" s="192" t="s">
        <v>27</v>
      </c>
      <c r="D78" s="193"/>
      <c r="E78" s="193"/>
      <c r="F78" s="136" t="s">
        <v>121</v>
      </c>
      <c r="G78" s="137"/>
      <c r="H78" s="137"/>
      <c r="I78" s="137">
        <f>'SO-08 190531-08 Pol'!G72+'SO-09 190531-09 Pol'!G62</f>
        <v>0</v>
      </c>
      <c r="J78" s="134" t="str">
        <f>IF(I80=0,"",I78/I80*100)</f>
        <v/>
      </c>
    </row>
    <row r="79" spans="1:10" ht="25.5" customHeight="1" x14ac:dyDescent="0.2">
      <c r="A79" s="125"/>
      <c r="B79" s="130" t="s">
        <v>122</v>
      </c>
      <c r="C79" s="192" t="s">
        <v>28</v>
      </c>
      <c r="D79" s="193"/>
      <c r="E79" s="193"/>
      <c r="F79" s="136" t="s">
        <v>122</v>
      </c>
      <c r="G79" s="137"/>
      <c r="H79" s="137"/>
      <c r="I79" s="137">
        <f>'SO-08 190531-08 Pol'!G75+'SO-09 190531-09 Pol'!G64</f>
        <v>0</v>
      </c>
      <c r="J79" s="134" t="str">
        <f>IF(I80=0,"",I79/I80*100)</f>
        <v/>
      </c>
    </row>
    <row r="80" spans="1:10" ht="25.5" customHeight="1" x14ac:dyDescent="0.2">
      <c r="A80" s="126"/>
      <c r="B80" s="131" t="s">
        <v>1</v>
      </c>
      <c r="C80" s="132"/>
      <c r="D80" s="133"/>
      <c r="E80" s="133"/>
      <c r="F80" s="138"/>
      <c r="G80" s="139"/>
      <c r="H80" s="139"/>
      <c r="I80" s="139">
        <f>SUM(I56:I79)</f>
        <v>0</v>
      </c>
      <c r="J80" s="135">
        <f>SUM(J56:J79)</f>
        <v>0</v>
      </c>
    </row>
    <row r="81" spans="6:10" x14ac:dyDescent="0.2">
      <c r="F81" s="88"/>
      <c r="G81" s="88"/>
      <c r="H81" s="88"/>
      <c r="I81" s="88"/>
      <c r="J81" s="89"/>
    </row>
    <row r="82" spans="6:10" x14ac:dyDescent="0.2">
      <c r="F82" s="88"/>
      <c r="G82" s="88"/>
      <c r="H82" s="88"/>
      <c r="I82" s="88"/>
      <c r="J82" s="89"/>
    </row>
    <row r="83" spans="6:10" x14ac:dyDescent="0.2">
      <c r="F83" s="88"/>
      <c r="G83" s="88"/>
      <c r="H83" s="88"/>
      <c r="I83" s="88"/>
      <c r="J83" s="89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7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8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9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123</v>
      </c>
      <c r="B1" s="243"/>
      <c r="C1" s="243"/>
      <c r="D1" s="243"/>
      <c r="E1" s="243"/>
      <c r="F1" s="243"/>
      <c r="G1" s="243"/>
      <c r="AG1" t="s">
        <v>124</v>
      </c>
    </row>
    <row r="2" spans="1:60" ht="24.95" customHeight="1" x14ac:dyDescent="0.2">
      <c r="A2" s="141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125</v>
      </c>
    </row>
    <row r="3" spans="1:60" ht="24.95" customHeight="1" x14ac:dyDescent="0.2">
      <c r="A3" s="141" t="s">
        <v>8</v>
      </c>
      <c r="B3" s="49" t="s">
        <v>57</v>
      </c>
      <c r="C3" s="244" t="s">
        <v>58</v>
      </c>
      <c r="D3" s="245"/>
      <c r="E3" s="245"/>
      <c r="F3" s="245"/>
      <c r="G3" s="246"/>
      <c r="AC3" s="123" t="s">
        <v>125</v>
      </c>
      <c r="AG3" t="s">
        <v>126</v>
      </c>
    </row>
    <row r="4" spans="1:60" ht="24.95" customHeight="1" x14ac:dyDescent="0.2">
      <c r="A4" s="142" t="s">
        <v>9</v>
      </c>
      <c r="B4" s="143" t="s">
        <v>59</v>
      </c>
      <c r="C4" s="247" t="s">
        <v>60</v>
      </c>
      <c r="D4" s="248"/>
      <c r="E4" s="248"/>
      <c r="F4" s="248"/>
      <c r="G4" s="249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29</v>
      </c>
      <c r="H6" s="148" t="s">
        <v>30</v>
      </c>
      <c r="I6" s="148" t="s">
        <v>134</v>
      </c>
      <c r="J6" s="148" t="s">
        <v>31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85</v>
      </c>
      <c r="C8" s="184" t="s">
        <v>86</v>
      </c>
      <c r="D8" s="164"/>
      <c r="E8" s="165"/>
      <c r="F8" s="166"/>
      <c r="G8" s="166">
        <f>SUMIF(AG9:AG30,"&lt;&gt;NOR",G9:G30)</f>
        <v>0</v>
      </c>
      <c r="H8" s="166"/>
      <c r="I8" s="166">
        <f>SUM(I9:I30)</f>
        <v>0</v>
      </c>
      <c r="J8" s="166"/>
      <c r="K8" s="166">
        <f>SUM(K9:K30)</f>
        <v>0</v>
      </c>
      <c r="L8" s="166"/>
      <c r="M8" s="166">
        <f>SUM(M9:M30)</f>
        <v>0</v>
      </c>
      <c r="N8" s="166"/>
      <c r="O8" s="166">
        <f>SUM(O9:O30)</f>
        <v>3.71</v>
      </c>
      <c r="P8" s="166"/>
      <c r="Q8" s="166">
        <f>SUM(Q9:Q30)</f>
        <v>3.33</v>
      </c>
      <c r="R8" s="166"/>
      <c r="S8" s="166"/>
      <c r="T8" s="167"/>
      <c r="U8" s="161"/>
      <c r="V8" s="161">
        <f>SUM(V9:V30)</f>
        <v>80.849999999999994</v>
      </c>
      <c r="W8" s="161"/>
      <c r="X8" s="161"/>
      <c r="AG8" t="s">
        <v>150</v>
      </c>
    </row>
    <row r="9" spans="1:60" ht="33.75" outlineLevel="1" x14ac:dyDescent="0.2">
      <c r="A9" s="168">
        <v>1</v>
      </c>
      <c r="B9" s="169" t="s">
        <v>151</v>
      </c>
      <c r="C9" s="185" t="s">
        <v>152</v>
      </c>
      <c r="D9" s="170" t="s">
        <v>153</v>
      </c>
      <c r="E9" s="171">
        <v>10.3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0.2</v>
      </c>
      <c r="Q9" s="173">
        <f>ROUND(E9*P9,2)</f>
        <v>2.06</v>
      </c>
      <c r="R9" s="173" t="s">
        <v>154</v>
      </c>
      <c r="S9" s="173" t="s">
        <v>155</v>
      </c>
      <c r="T9" s="174" t="s">
        <v>156</v>
      </c>
      <c r="U9" s="158">
        <v>1.4999999999999999E-2</v>
      </c>
      <c r="V9" s="158">
        <f>ROUND(E9*U9,2)</f>
        <v>0.15</v>
      </c>
      <c r="W9" s="158"/>
      <c r="X9" s="158" t="s">
        <v>157</v>
      </c>
      <c r="Y9" s="149"/>
      <c r="Z9" s="149"/>
      <c r="AA9" s="149"/>
      <c r="AB9" s="149"/>
      <c r="AC9" s="149"/>
      <c r="AD9" s="149"/>
      <c r="AE9" s="149"/>
      <c r="AF9" s="149"/>
      <c r="AG9" s="149" t="s">
        <v>158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41" t="s">
        <v>159</v>
      </c>
      <c r="D10" s="242"/>
      <c r="E10" s="242"/>
      <c r="F10" s="242"/>
      <c r="G10" s="242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160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6" t="s">
        <v>161</v>
      </c>
      <c r="D11" s="159"/>
      <c r="E11" s="160">
        <v>2.2000000000000002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162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6" t="s">
        <v>163</v>
      </c>
      <c r="D12" s="159"/>
      <c r="E12" s="160">
        <v>8.1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162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2</v>
      </c>
      <c r="B13" s="169" t="s">
        <v>164</v>
      </c>
      <c r="C13" s="185" t="s">
        <v>165</v>
      </c>
      <c r="D13" s="170" t="s">
        <v>166</v>
      </c>
      <c r="E13" s="171">
        <v>11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0.115</v>
      </c>
      <c r="Q13" s="173">
        <f>ROUND(E13*P13,2)</f>
        <v>1.27</v>
      </c>
      <c r="R13" s="173" t="s">
        <v>154</v>
      </c>
      <c r="S13" s="173" t="s">
        <v>155</v>
      </c>
      <c r="T13" s="174" t="s">
        <v>156</v>
      </c>
      <c r="U13" s="158">
        <v>0.13700000000000001</v>
      </c>
      <c r="V13" s="158">
        <f>ROUND(E13*U13,2)</f>
        <v>1.51</v>
      </c>
      <c r="W13" s="158"/>
      <c r="X13" s="158" t="s">
        <v>157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158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41" t="s">
        <v>167</v>
      </c>
      <c r="D14" s="242"/>
      <c r="E14" s="242"/>
      <c r="F14" s="242"/>
      <c r="G14" s="242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160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75" t="str">
        <f>C14</f>
        <v>s vybouráním lože, s přemístěním hmot na skládku na vzdálenost do 3 m nebo naložením na dopravní prostředek</v>
      </c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6" t="s">
        <v>168</v>
      </c>
      <c r="D15" s="159"/>
      <c r="E15" s="160">
        <v>11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162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8">
        <v>3</v>
      </c>
      <c r="B16" s="169" t="s">
        <v>169</v>
      </c>
      <c r="C16" s="185" t="s">
        <v>170</v>
      </c>
      <c r="D16" s="170" t="s">
        <v>171</v>
      </c>
      <c r="E16" s="171">
        <v>5.0599999999999996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 t="s">
        <v>172</v>
      </c>
      <c r="S16" s="173" t="s">
        <v>155</v>
      </c>
      <c r="T16" s="174" t="s">
        <v>156</v>
      </c>
      <c r="U16" s="158">
        <v>4.6550000000000002</v>
      </c>
      <c r="V16" s="158">
        <f>ROUND(E16*U16,2)</f>
        <v>23.55</v>
      </c>
      <c r="W16" s="158"/>
      <c r="X16" s="158" t="s">
        <v>157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158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41" t="s">
        <v>173</v>
      </c>
      <c r="D17" s="242"/>
      <c r="E17" s="242"/>
      <c r="F17" s="242"/>
      <c r="G17" s="242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160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6" t="s">
        <v>174</v>
      </c>
      <c r="D18" s="159"/>
      <c r="E18" s="160">
        <v>3.3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162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6" t="s">
        <v>175</v>
      </c>
      <c r="D19" s="159"/>
      <c r="E19" s="160">
        <v>1.76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162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8">
        <v>4</v>
      </c>
      <c r="B20" s="169" t="s">
        <v>176</v>
      </c>
      <c r="C20" s="185" t="s">
        <v>177</v>
      </c>
      <c r="D20" s="170" t="s">
        <v>171</v>
      </c>
      <c r="E20" s="171">
        <v>9.06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 t="s">
        <v>172</v>
      </c>
      <c r="S20" s="173" t="s">
        <v>155</v>
      </c>
      <c r="T20" s="174" t="s">
        <v>156</v>
      </c>
      <c r="U20" s="158">
        <v>3.81</v>
      </c>
      <c r="V20" s="158">
        <f>ROUND(E20*U20,2)</f>
        <v>34.520000000000003</v>
      </c>
      <c r="W20" s="158"/>
      <c r="X20" s="158" t="s">
        <v>157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158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41" t="s">
        <v>178</v>
      </c>
      <c r="D21" s="242"/>
      <c r="E21" s="242"/>
      <c r="F21" s="242"/>
      <c r="G21" s="242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160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5" t="str">
        <f>C21</f>
        <v xml:space="preserve"> bez naložení, avšak s vyprázdněním nádoby na hromady nebo do dopravního prostředku, na každých třeba i započatých 3 m výšky,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6" t="s">
        <v>179</v>
      </c>
      <c r="D22" s="159"/>
      <c r="E22" s="160">
        <v>9.06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162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8">
        <v>5</v>
      </c>
      <c r="B23" s="169" t="s">
        <v>180</v>
      </c>
      <c r="C23" s="185" t="s">
        <v>181</v>
      </c>
      <c r="D23" s="170" t="s">
        <v>171</v>
      </c>
      <c r="E23" s="171">
        <v>9.06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172</v>
      </c>
      <c r="S23" s="173" t="s">
        <v>155</v>
      </c>
      <c r="T23" s="174" t="s">
        <v>156</v>
      </c>
      <c r="U23" s="158">
        <v>1.0999999999999999E-2</v>
      </c>
      <c r="V23" s="158">
        <f>ROUND(E23*U23,2)</f>
        <v>0.1</v>
      </c>
      <c r="W23" s="158"/>
      <c r="X23" s="158" t="s">
        <v>157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158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41" t="s">
        <v>182</v>
      </c>
      <c r="D24" s="242"/>
      <c r="E24" s="242"/>
      <c r="F24" s="242"/>
      <c r="G24" s="242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160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6" t="s">
        <v>179</v>
      </c>
      <c r="D25" s="159"/>
      <c r="E25" s="160">
        <v>9.06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162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3.75" outlineLevel="1" x14ac:dyDescent="0.2">
      <c r="A26" s="168">
        <v>6</v>
      </c>
      <c r="B26" s="169" t="s">
        <v>183</v>
      </c>
      <c r="C26" s="185" t="s">
        <v>184</v>
      </c>
      <c r="D26" s="170" t="s">
        <v>171</v>
      </c>
      <c r="E26" s="171">
        <v>9.06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 t="s">
        <v>172</v>
      </c>
      <c r="S26" s="173" t="s">
        <v>155</v>
      </c>
      <c r="T26" s="174" t="s">
        <v>156</v>
      </c>
      <c r="U26" s="158">
        <v>1.9379999999999999</v>
      </c>
      <c r="V26" s="158">
        <f>ROUND(E26*U26,2)</f>
        <v>17.559999999999999</v>
      </c>
      <c r="W26" s="158"/>
      <c r="X26" s="158" t="s">
        <v>157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158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6" t="s">
        <v>179</v>
      </c>
      <c r="D27" s="159"/>
      <c r="E27" s="160">
        <v>9.06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162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8">
        <v>7</v>
      </c>
      <c r="B28" s="169" t="s">
        <v>185</v>
      </c>
      <c r="C28" s="185" t="s">
        <v>186</v>
      </c>
      <c r="D28" s="170" t="s">
        <v>171</v>
      </c>
      <c r="E28" s="171">
        <v>2.1804999999999999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1.7</v>
      </c>
      <c r="O28" s="173">
        <f>ROUND(E28*N28,2)</f>
        <v>3.71</v>
      </c>
      <c r="P28" s="173">
        <v>0</v>
      </c>
      <c r="Q28" s="173">
        <f>ROUND(E28*P28,2)</f>
        <v>0</v>
      </c>
      <c r="R28" s="173" t="s">
        <v>172</v>
      </c>
      <c r="S28" s="173" t="s">
        <v>155</v>
      </c>
      <c r="T28" s="174" t="s">
        <v>156</v>
      </c>
      <c r="U28" s="158">
        <v>1.587</v>
      </c>
      <c r="V28" s="158">
        <f>ROUND(E28*U28,2)</f>
        <v>3.46</v>
      </c>
      <c r="W28" s="158"/>
      <c r="X28" s="158" t="s">
        <v>157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158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56"/>
      <c r="B29" s="157"/>
      <c r="C29" s="241" t="s">
        <v>187</v>
      </c>
      <c r="D29" s="242"/>
      <c r="E29" s="242"/>
      <c r="F29" s="242"/>
      <c r="G29" s="242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160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75" t="str">
        <f>C29</f>
        <v>sypaninou z vhodných hornin tř. 1 - 4 nebo materiálem připraveným podél výkopu ve vzdálenosti do 3 m od jeho kraje, pro jakoukoliv hloubku výkopu a jakoukoliv míru zhutnění,</v>
      </c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6" t="s">
        <v>188</v>
      </c>
      <c r="D30" s="159"/>
      <c r="E30" s="160">
        <v>2.1804999999999999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162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2" t="s">
        <v>149</v>
      </c>
      <c r="B31" s="163" t="s">
        <v>87</v>
      </c>
      <c r="C31" s="184" t="s">
        <v>88</v>
      </c>
      <c r="D31" s="164"/>
      <c r="E31" s="165"/>
      <c r="F31" s="166"/>
      <c r="G31" s="166">
        <f>SUMIF(AG32:AG37,"&lt;&gt;NOR",G32:G37)</f>
        <v>0</v>
      </c>
      <c r="H31" s="166"/>
      <c r="I31" s="166">
        <f>SUM(I32:I37)</f>
        <v>0</v>
      </c>
      <c r="J31" s="166"/>
      <c r="K31" s="166">
        <f>SUM(K32:K37)</f>
        <v>0</v>
      </c>
      <c r="L31" s="166"/>
      <c r="M31" s="166">
        <f>SUM(M32:M37)</f>
        <v>0</v>
      </c>
      <c r="N31" s="166"/>
      <c r="O31" s="166">
        <f>SUM(O32:O37)</f>
        <v>8.34</v>
      </c>
      <c r="P31" s="166"/>
      <c r="Q31" s="166">
        <f>SUM(Q32:Q37)</f>
        <v>0</v>
      </c>
      <c r="R31" s="166"/>
      <c r="S31" s="166"/>
      <c r="T31" s="167"/>
      <c r="U31" s="161"/>
      <c r="V31" s="161">
        <f>SUM(V32:V37)</f>
        <v>2.4900000000000002</v>
      </c>
      <c r="W31" s="161"/>
      <c r="X31" s="161"/>
      <c r="AG31" t="s">
        <v>150</v>
      </c>
    </row>
    <row r="32" spans="1:60" ht="22.5" outlineLevel="1" x14ac:dyDescent="0.2">
      <c r="A32" s="168">
        <v>8</v>
      </c>
      <c r="B32" s="169" t="s">
        <v>189</v>
      </c>
      <c r="C32" s="185" t="s">
        <v>190</v>
      </c>
      <c r="D32" s="170" t="s">
        <v>166</v>
      </c>
      <c r="E32" s="171">
        <v>15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3" t="s">
        <v>191</v>
      </c>
      <c r="S32" s="173" t="s">
        <v>155</v>
      </c>
      <c r="T32" s="174" t="s">
        <v>156</v>
      </c>
      <c r="U32" s="158">
        <v>6.0999999999999999E-2</v>
      </c>
      <c r="V32" s="158">
        <f>ROUND(E32*U32,2)</f>
        <v>0.92</v>
      </c>
      <c r="W32" s="158"/>
      <c r="X32" s="158" t="s">
        <v>157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158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6" t="s">
        <v>192</v>
      </c>
      <c r="D33" s="159"/>
      <c r="E33" s="160">
        <v>15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162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8">
        <v>9</v>
      </c>
      <c r="B34" s="169" t="s">
        <v>193</v>
      </c>
      <c r="C34" s="185" t="s">
        <v>194</v>
      </c>
      <c r="D34" s="170" t="s">
        <v>171</v>
      </c>
      <c r="E34" s="171">
        <v>3.3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2.5249999999999999</v>
      </c>
      <c r="O34" s="173">
        <f>ROUND(E34*N34,2)</f>
        <v>8.33</v>
      </c>
      <c r="P34" s="173">
        <v>0</v>
      </c>
      <c r="Q34" s="173">
        <f>ROUND(E34*P34,2)</f>
        <v>0</v>
      </c>
      <c r="R34" s="173" t="s">
        <v>195</v>
      </c>
      <c r="S34" s="173" t="s">
        <v>155</v>
      </c>
      <c r="T34" s="174" t="s">
        <v>156</v>
      </c>
      <c r="U34" s="158">
        <v>0.47699999999999998</v>
      </c>
      <c r="V34" s="158">
        <f>ROUND(E34*U34,2)</f>
        <v>1.57</v>
      </c>
      <c r="W34" s="158"/>
      <c r="X34" s="158" t="s">
        <v>157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158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6" t="s">
        <v>174</v>
      </c>
      <c r="D35" s="159"/>
      <c r="E35" s="160">
        <v>3.3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162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8">
        <v>10</v>
      </c>
      <c r="B36" s="169" t="s">
        <v>196</v>
      </c>
      <c r="C36" s="185" t="s">
        <v>197</v>
      </c>
      <c r="D36" s="170" t="s">
        <v>166</v>
      </c>
      <c r="E36" s="171">
        <v>15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8.0000000000000004E-4</v>
      </c>
      <c r="O36" s="173">
        <f>ROUND(E36*N36,2)</f>
        <v>0.01</v>
      </c>
      <c r="P36" s="173">
        <v>0</v>
      </c>
      <c r="Q36" s="173">
        <f>ROUND(E36*P36,2)</f>
        <v>0</v>
      </c>
      <c r="R36" s="173" t="s">
        <v>198</v>
      </c>
      <c r="S36" s="173" t="s">
        <v>155</v>
      </c>
      <c r="T36" s="174" t="s">
        <v>155</v>
      </c>
      <c r="U36" s="158">
        <v>0</v>
      </c>
      <c r="V36" s="158">
        <f>ROUND(E36*U36,2)</f>
        <v>0</v>
      </c>
      <c r="W36" s="158"/>
      <c r="X36" s="158" t="s">
        <v>199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200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6" t="s">
        <v>192</v>
      </c>
      <c r="D37" s="159"/>
      <c r="E37" s="160">
        <v>15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162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2" t="s">
        <v>149</v>
      </c>
      <c r="B38" s="163" t="s">
        <v>93</v>
      </c>
      <c r="C38" s="184" t="s">
        <v>94</v>
      </c>
      <c r="D38" s="164"/>
      <c r="E38" s="165"/>
      <c r="F38" s="166"/>
      <c r="G38" s="166">
        <f>SUMIF(AG39:AG40,"&lt;&gt;NOR",G39:G40)</f>
        <v>0</v>
      </c>
      <c r="H38" s="166"/>
      <c r="I38" s="166">
        <f>SUM(I39:I40)</f>
        <v>0</v>
      </c>
      <c r="J38" s="166"/>
      <c r="K38" s="166">
        <f>SUM(K39:K40)</f>
        <v>0</v>
      </c>
      <c r="L38" s="166"/>
      <c r="M38" s="166">
        <f>SUM(M39:M40)</f>
        <v>0</v>
      </c>
      <c r="N38" s="166"/>
      <c r="O38" s="166">
        <f>SUM(O39:O40)</f>
        <v>7.09</v>
      </c>
      <c r="P38" s="166"/>
      <c r="Q38" s="166">
        <f>SUM(Q39:Q40)</f>
        <v>0</v>
      </c>
      <c r="R38" s="166"/>
      <c r="S38" s="166"/>
      <c r="T38" s="167"/>
      <c r="U38" s="161"/>
      <c r="V38" s="161">
        <f>SUM(V39:V40)</f>
        <v>16.3</v>
      </c>
      <c r="W38" s="161"/>
      <c r="X38" s="161"/>
      <c r="AG38" t="s">
        <v>150</v>
      </c>
    </row>
    <row r="39" spans="1:60" ht="22.5" outlineLevel="1" x14ac:dyDescent="0.2">
      <c r="A39" s="168">
        <v>11</v>
      </c>
      <c r="B39" s="169" t="s">
        <v>201</v>
      </c>
      <c r="C39" s="185" t="s">
        <v>202</v>
      </c>
      <c r="D39" s="170" t="s">
        <v>171</v>
      </c>
      <c r="E39" s="171">
        <v>2.97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2.3881000000000001</v>
      </c>
      <c r="O39" s="173">
        <f>ROUND(E39*N39,2)</f>
        <v>7.09</v>
      </c>
      <c r="P39" s="173">
        <v>0</v>
      </c>
      <c r="Q39" s="173">
        <f>ROUND(E39*P39,2)</f>
        <v>0</v>
      </c>
      <c r="R39" s="173" t="s">
        <v>203</v>
      </c>
      <c r="S39" s="173" t="s">
        <v>155</v>
      </c>
      <c r="T39" s="174" t="s">
        <v>156</v>
      </c>
      <c r="U39" s="158">
        <v>5.4889999999999999</v>
      </c>
      <c r="V39" s="158">
        <f>ROUND(E39*U39,2)</f>
        <v>16.3</v>
      </c>
      <c r="W39" s="158"/>
      <c r="X39" s="158" t="s">
        <v>157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158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6" t="s">
        <v>204</v>
      </c>
      <c r="D40" s="159"/>
      <c r="E40" s="160">
        <v>2.97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162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162" t="s">
        <v>149</v>
      </c>
      <c r="B41" s="163" t="s">
        <v>95</v>
      </c>
      <c r="C41" s="184" t="s">
        <v>96</v>
      </c>
      <c r="D41" s="164"/>
      <c r="E41" s="165"/>
      <c r="F41" s="166"/>
      <c r="G41" s="166">
        <f>SUMIF(AG42:AG42,"&lt;&gt;NOR",G42:G42)</f>
        <v>0</v>
      </c>
      <c r="H41" s="166"/>
      <c r="I41" s="166">
        <f>SUM(I42:I42)</f>
        <v>0</v>
      </c>
      <c r="J41" s="166"/>
      <c r="K41" s="166">
        <f>SUM(K42:K42)</f>
        <v>0</v>
      </c>
      <c r="L41" s="166"/>
      <c r="M41" s="166">
        <f>SUM(M42:M42)</f>
        <v>0</v>
      </c>
      <c r="N41" s="166"/>
      <c r="O41" s="166">
        <f>SUM(O42:O42)</f>
        <v>0</v>
      </c>
      <c r="P41" s="166"/>
      <c r="Q41" s="166">
        <f>SUM(Q42:Q42)</f>
        <v>0</v>
      </c>
      <c r="R41" s="166"/>
      <c r="S41" s="166"/>
      <c r="T41" s="167"/>
      <c r="U41" s="161"/>
      <c r="V41" s="161">
        <f>SUM(V42:V42)</f>
        <v>0</v>
      </c>
      <c r="W41" s="161"/>
      <c r="X41" s="161"/>
      <c r="AG41" t="s">
        <v>150</v>
      </c>
    </row>
    <row r="42" spans="1:60" outlineLevel="1" x14ac:dyDescent="0.2">
      <c r="A42" s="176">
        <v>12</v>
      </c>
      <c r="B42" s="177" t="s">
        <v>205</v>
      </c>
      <c r="C42" s="187" t="s">
        <v>206</v>
      </c>
      <c r="D42" s="178" t="s">
        <v>207</v>
      </c>
      <c r="E42" s="179">
        <v>1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81">
        <v>0</v>
      </c>
      <c r="O42" s="181">
        <f>ROUND(E42*N42,2)</f>
        <v>0</v>
      </c>
      <c r="P42" s="181">
        <v>0</v>
      </c>
      <c r="Q42" s="181">
        <f>ROUND(E42*P42,2)</f>
        <v>0</v>
      </c>
      <c r="R42" s="181"/>
      <c r="S42" s="181" t="s">
        <v>208</v>
      </c>
      <c r="T42" s="182" t="s">
        <v>209</v>
      </c>
      <c r="U42" s="158">
        <v>0</v>
      </c>
      <c r="V42" s="158">
        <f>ROUND(E42*U42,2)</f>
        <v>0</v>
      </c>
      <c r="W42" s="158"/>
      <c r="X42" s="158" t="s">
        <v>157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158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2" t="s">
        <v>149</v>
      </c>
      <c r="B43" s="163" t="s">
        <v>99</v>
      </c>
      <c r="C43" s="184" t="s">
        <v>101</v>
      </c>
      <c r="D43" s="164"/>
      <c r="E43" s="165"/>
      <c r="F43" s="166"/>
      <c r="G43" s="166">
        <f>SUMIF(AG44:AG53,"&lt;&gt;NOR",G44:G53)</f>
        <v>0</v>
      </c>
      <c r="H43" s="166"/>
      <c r="I43" s="166">
        <f>SUM(I44:I53)</f>
        <v>0</v>
      </c>
      <c r="J43" s="166"/>
      <c r="K43" s="166">
        <f>SUM(K44:K53)</f>
        <v>0</v>
      </c>
      <c r="L43" s="166"/>
      <c r="M43" s="166">
        <f>SUM(M44:M53)</f>
        <v>0</v>
      </c>
      <c r="N43" s="166"/>
      <c r="O43" s="166">
        <f>SUM(O44:O53)</f>
        <v>3.3499999999999996</v>
      </c>
      <c r="P43" s="166"/>
      <c r="Q43" s="166">
        <f>SUM(Q44:Q53)</f>
        <v>0</v>
      </c>
      <c r="R43" s="166"/>
      <c r="S43" s="166"/>
      <c r="T43" s="167"/>
      <c r="U43" s="161"/>
      <c r="V43" s="161">
        <f>SUM(V44:V53)</f>
        <v>19.28</v>
      </c>
      <c r="W43" s="161"/>
      <c r="X43" s="161"/>
      <c r="AG43" t="s">
        <v>150</v>
      </c>
    </row>
    <row r="44" spans="1:60" outlineLevel="1" x14ac:dyDescent="0.2">
      <c r="A44" s="168">
        <v>13</v>
      </c>
      <c r="B44" s="169" t="s">
        <v>210</v>
      </c>
      <c r="C44" s="185" t="s">
        <v>211</v>
      </c>
      <c r="D44" s="170" t="s">
        <v>153</v>
      </c>
      <c r="E44" s="171">
        <v>1.65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0.11</v>
      </c>
      <c r="O44" s="173">
        <f>ROUND(E44*N44,2)</f>
        <v>0.18</v>
      </c>
      <c r="P44" s="173">
        <v>0</v>
      </c>
      <c r="Q44" s="173">
        <f>ROUND(E44*P44,2)</f>
        <v>0</v>
      </c>
      <c r="R44" s="173" t="s">
        <v>154</v>
      </c>
      <c r="S44" s="173" t="s">
        <v>155</v>
      </c>
      <c r="T44" s="174" t="s">
        <v>156</v>
      </c>
      <c r="U44" s="158">
        <v>1.135</v>
      </c>
      <c r="V44" s="158">
        <f>ROUND(E44*U44,2)</f>
        <v>1.87</v>
      </c>
      <c r="W44" s="158"/>
      <c r="X44" s="158" t="s">
        <v>157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158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241" t="s">
        <v>212</v>
      </c>
      <c r="D45" s="242"/>
      <c r="E45" s="242"/>
      <c r="F45" s="242"/>
      <c r="G45" s="242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160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75" t="str">
        <f>C45</f>
        <v>s provedením lože do 50 mm, s vyplněním spár, s dvojím beraněním a se smetením přebytečného materiálu na krajnici</v>
      </c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6" t="s">
        <v>213</v>
      </c>
      <c r="D46" s="159"/>
      <c r="E46" s="160">
        <v>1.65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162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68">
        <v>14</v>
      </c>
      <c r="B47" s="169" t="s">
        <v>214</v>
      </c>
      <c r="C47" s="185" t="s">
        <v>215</v>
      </c>
      <c r="D47" s="170" t="s">
        <v>153</v>
      </c>
      <c r="E47" s="171">
        <v>2.2000000000000002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0.11</v>
      </c>
      <c r="O47" s="173">
        <f>ROUND(E47*N47,2)</f>
        <v>0.24</v>
      </c>
      <c r="P47" s="173">
        <v>0</v>
      </c>
      <c r="Q47" s="173">
        <f>ROUND(E47*P47,2)</f>
        <v>0</v>
      </c>
      <c r="R47" s="173" t="s">
        <v>154</v>
      </c>
      <c r="S47" s="173" t="s">
        <v>155</v>
      </c>
      <c r="T47" s="174" t="s">
        <v>156</v>
      </c>
      <c r="U47" s="158">
        <v>1.1930000000000001</v>
      </c>
      <c r="V47" s="158">
        <f>ROUND(E47*U47,2)</f>
        <v>2.62</v>
      </c>
      <c r="W47" s="158"/>
      <c r="X47" s="158" t="s">
        <v>157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158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41" t="s">
        <v>212</v>
      </c>
      <c r="D48" s="242"/>
      <c r="E48" s="242"/>
      <c r="F48" s="242"/>
      <c r="G48" s="242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160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75" t="str">
        <f>C48</f>
        <v>s provedením lože do 50 mm, s vyplněním spár, s dvojím beraněním a se smetením přebytečného materiálu na krajnici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6" t="s">
        <v>216</v>
      </c>
      <c r="D49" s="159"/>
      <c r="E49" s="160">
        <v>2.2000000000000002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162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68">
        <v>15</v>
      </c>
      <c r="B50" s="169" t="s">
        <v>217</v>
      </c>
      <c r="C50" s="185" t="s">
        <v>218</v>
      </c>
      <c r="D50" s="170" t="s">
        <v>153</v>
      </c>
      <c r="E50" s="171">
        <v>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0.77654000000000001</v>
      </c>
      <c r="O50" s="173">
        <f>ROUND(E50*N50,2)</f>
        <v>1.55</v>
      </c>
      <c r="P50" s="173">
        <v>0</v>
      </c>
      <c r="Q50" s="173">
        <f>ROUND(E50*P50,2)</f>
        <v>0</v>
      </c>
      <c r="R50" s="173"/>
      <c r="S50" s="173" t="s">
        <v>155</v>
      </c>
      <c r="T50" s="174" t="s">
        <v>219</v>
      </c>
      <c r="U50" s="158">
        <v>1.69495</v>
      </c>
      <c r="V50" s="158">
        <f>ROUND(E50*U50,2)</f>
        <v>3.39</v>
      </c>
      <c r="W50" s="158"/>
      <c r="X50" s="158" t="s">
        <v>220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221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6" t="s">
        <v>222</v>
      </c>
      <c r="D51" s="159"/>
      <c r="E51" s="160">
        <v>2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162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68">
        <v>16</v>
      </c>
      <c r="B52" s="169" t="s">
        <v>223</v>
      </c>
      <c r="C52" s="185" t="s">
        <v>224</v>
      </c>
      <c r="D52" s="170" t="s">
        <v>171</v>
      </c>
      <c r="E52" s="171">
        <v>0.36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3.84504</v>
      </c>
      <c r="O52" s="173">
        <f>ROUND(E52*N52,2)</f>
        <v>1.38</v>
      </c>
      <c r="P52" s="173">
        <v>0</v>
      </c>
      <c r="Q52" s="173">
        <f>ROUND(E52*P52,2)</f>
        <v>0</v>
      </c>
      <c r="R52" s="173"/>
      <c r="S52" s="173" t="s">
        <v>208</v>
      </c>
      <c r="T52" s="174" t="s">
        <v>209</v>
      </c>
      <c r="U52" s="158">
        <v>31.6675</v>
      </c>
      <c r="V52" s="158">
        <f>ROUND(E52*U52,2)</f>
        <v>11.4</v>
      </c>
      <c r="W52" s="158"/>
      <c r="X52" s="158" t="s">
        <v>220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221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6" t="s">
        <v>225</v>
      </c>
      <c r="D53" s="159"/>
      <c r="E53" s="160">
        <v>0.36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162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">
      <c r="A54" s="162" t="s">
        <v>149</v>
      </c>
      <c r="B54" s="163" t="s">
        <v>106</v>
      </c>
      <c r="C54" s="184" t="s">
        <v>107</v>
      </c>
      <c r="D54" s="164"/>
      <c r="E54" s="165"/>
      <c r="F54" s="166"/>
      <c r="G54" s="166">
        <f>SUMIF(AG55:AG58,"&lt;&gt;NOR",G55:G58)</f>
        <v>0</v>
      </c>
      <c r="H54" s="166"/>
      <c r="I54" s="166">
        <f>SUM(I55:I58)</f>
        <v>0</v>
      </c>
      <c r="J54" s="166"/>
      <c r="K54" s="166">
        <f>SUM(K55:K58)</f>
        <v>0</v>
      </c>
      <c r="L54" s="166"/>
      <c r="M54" s="166">
        <f>SUM(M55:M58)</f>
        <v>0</v>
      </c>
      <c r="N54" s="166"/>
      <c r="O54" s="166">
        <f>SUM(O55:O58)</f>
        <v>0</v>
      </c>
      <c r="P54" s="166"/>
      <c r="Q54" s="166">
        <f>SUM(Q55:Q58)</f>
        <v>0.22</v>
      </c>
      <c r="R54" s="166"/>
      <c r="S54" s="166"/>
      <c r="T54" s="167"/>
      <c r="U54" s="161"/>
      <c r="V54" s="161">
        <f>SUM(V55:V58)</f>
        <v>5.28</v>
      </c>
      <c r="W54" s="161"/>
      <c r="X54" s="161"/>
      <c r="AG54" t="s">
        <v>150</v>
      </c>
    </row>
    <row r="55" spans="1:60" ht="33.75" outlineLevel="1" x14ac:dyDescent="0.2">
      <c r="A55" s="168">
        <v>17</v>
      </c>
      <c r="B55" s="169" t="s">
        <v>226</v>
      </c>
      <c r="C55" s="185" t="s">
        <v>227</v>
      </c>
      <c r="D55" s="170" t="s">
        <v>228</v>
      </c>
      <c r="E55" s="171">
        <v>0.02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0</v>
      </c>
      <c r="O55" s="173">
        <f>ROUND(E55*N55,2)</f>
        <v>0</v>
      </c>
      <c r="P55" s="173">
        <v>1</v>
      </c>
      <c r="Q55" s="173">
        <f>ROUND(E55*P55,2)</f>
        <v>0.02</v>
      </c>
      <c r="R55" s="173" t="s">
        <v>229</v>
      </c>
      <c r="S55" s="173" t="s">
        <v>155</v>
      </c>
      <c r="T55" s="174" t="s">
        <v>156</v>
      </c>
      <c r="U55" s="158">
        <v>29</v>
      </c>
      <c r="V55" s="158">
        <f>ROUND(E55*U55,2)</f>
        <v>0.57999999999999996</v>
      </c>
      <c r="W55" s="158"/>
      <c r="X55" s="158" t="s">
        <v>157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158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6" t="s">
        <v>230</v>
      </c>
      <c r="D56" s="159"/>
      <c r="E56" s="160">
        <v>0.02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162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33.75" outlineLevel="1" x14ac:dyDescent="0.2">
      <c r="A57" s="168">
        <v>18</v>
      </c>
      <c r="B57" s="169" t="s">
        <v>231</v>
      </c>
      <c r="C57" s="185" t="s">
        <v>232</v>
      </c>
      <c r="D57" s="170" t="s">
        <v>228</v>
      </c>
      <c r="E57" s="171">
        <v>0.2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3">
        <v>0</v>
      </c>
      <c r="O57" s="173">
        <f>ROUND(E57*N57,2)</f>
        <v>0</v>
      </c>
      <c r="P57" s="173">
        <v>1</v>
      </c>
      <c r="Q57" s="173">
        <f>ROUND(E57*P57,2)</f>
        <v>0.2</v>
      </c>
      <c r="R57" s="173" t="s">
        <v>229</v>
      </c>
      <c r="S57" s="173" t="s">
        <v>155</v>
      </c>
      <c r="T57" s="174" t="s">
        <v>156</v>
      </c>
      <c r="U57" s="158">
        <v>23.5</v>
      </c>
      <c r="V57" s="158">
        <f>ROUND(E57*U57,2)</f>
        <v>4.7</v>
      </c>
      <c r="W57" s="158"/>
      <c r="X57" s="158" t="s">
        <v>157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158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6" t="s">
        <v>233</v>
      </c>
      <c r="D58" s="159"/>
      <c r="E58" s="160">
        <v>0.2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162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x14ac:dyDescent="0.2">
      <c r="A59" s="162" t="s">
        <v>149</v>
      </c>
      <c r="B59" s="163" t="s">
        <v>108</v>
      </c>
      <c r="C59" s="184" t="s">
        <v>109</v>
      </c>
      <c r="D59" s="164"/>
      <c r="E59" s="165"/>
      <c r="F59" s="166"/>
      <c r="G59" s="166">
        <f>SUMIF(AG60:AG61,"&lt;&gt;NOR",G60:G61)</f>
        <v>0</v>
      </c>
      <c r="H59" s="166"/>
      <c r="I59" s="166">
        <f>SUM(I60:I61)</f>
        <v>0</v>
      </c>
      <c r="J59" s="166"/>
      <c r="K59" s="166">
        <f>SUM(K60:K61)</f>
        <v>0</v>
      </c>
      <c r="L59" s="166"/>
      <c r="M59" s="166">
        <f>SUM(M60:M61)</f>
        <v>0</v>
      </c>
      <c r="N59" s="166"/>
      <c r="O59" s="166">
        <f>SUM(O60:O61)</f>
        <v>0</v>
      </c>
      <c r="P59" s="166"/>
      <c r="Q59" s="166">
        <f>SUM(Q60:Q61)</f>
        <v>0</v>
      </c>
      <c r="R59" s="166"/>
      <c r="S59" s="166"/>
      <c r="T59" s="167"/>
      <c r="U59" s="161"/>
      <c r="V59" s="161">
        <f>SUM(V60:V61)</f>
        <v>7.63</v>
      </c>
      <c r="W59" s="161"/>
      <c r="X59" s="161"/>
      <c r="AG59" t="s">
        <v>150</v>
      </c>
    </row>
    <row r="60" spans="1:60" outlineLevel="1" x14ac:dyDescent="0.2">
      <c r="A60" s="168">
        <v>19</v>
      </c>
      <c r="B60" s="169" t="s">
        <v>234</v>
      </c>
      <c r="C60" s="185" t="s">
        <v>235</v>
      </c>
      <c r="D60" s="170" t="s">
        <v>228</v>
      </c>
      <c r="E60" s="171">
        <v>19.567509999999999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3" t="s">
        <v>154</v>
      </c>
      <c r="S60" s="173" t="s">
        <v>155</v>
      </c>
      <c r="T60" s="174" t="s">
        <v>209</v>
      </c>
      <c r="U60" s="158">
        <v>0.39</v>
      </c>
      <c r="V60" s="158">
        <f>ROUND(E60*U60,2)</f>
        <v>7.63</v>
      </c>
      <c r="W60" s="158"/>
      <c r="X60" s="158" t="s">
        <v>236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237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41" t="s">
        <v>238</v>
      </c>
      <c r="D61" s="242"/>
      <c r="E61" s="242"/>
      <c r="F61" s="242"/>
      <c r="G61" s="242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160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62" t="s">
        <v>149</v>
      </c>
      <c r="B62" s="163" t="s">
        <v>114</v>
      </c>
      <c r="C62" s="184" t="s">
        <v>115</v>
      </c>
      <c r="D62" s="164"/>
      <c r="E62" s="165"/>
      <c r="F62" s="166"/>
      <c r="G62" s="166">
        <f>SUMIF(AG63:AG67,"&lt;&gt;NOR",G63:G67)</f>
        <v>0</v>
      </c>
      <c r="H62" s="166"/>
      <c r="I62" s="166">
        <f>SUM(I63:I67)</f>
        <v>0</v>
      </c>
      <c r="J62" s="166"/>
      <c r="K62" s="166">
        <f>SUM(K63:K67)</f>
        <v>0</v>
      </c>
      <c r="L62" s="166"/>
      <c r="M62" s="166">
        <f>SUM(M63:M67)</f>
        <v>0</v>
      </c>
      <c r="N62" s="166"/>
      <c r="O62" s="166">
        <f>SUM(O63:O67)</f>
        <v>0</v>
      </c>
      <c r="P62" s="166"/>
      <c r="Q62" s="166">
        <f>SUM(Q63:Q67)</f>
        <v>0</v>
      </c>
      <c r="R62" s="166"/>
      <c r="S62" s="166"/>
      <c r="T62" s="167"/>
      <c r="U62" s="161"/>
      <c r="V62" s="161">
        <f>SUM(V63:V67)</f>
        <v>0</v>
      </c>
      <c r="W62" s="161"/>
      <c r="X62" s="161"/>
      <c r="AG62" t="s">
        <v>150</v>
      </c>
    </row>
    <row r="63" spans="1:60" outlineLevel="1" x14ac:dyDescent="0.2">
      <c r="A63" s="168">
        <v>20</v>
      </c>
      <c r="B63" s="169" t="s">
        <v>239</v>
      </c>
      <c r="C63" s="185" t="s">
        <v>240</v>
      </c>
      <c r="D63" s="170" t="s">
        <v>241</v>
      </c>
      <c r="E63" s="171">
        <v>1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3"/>
      <c r="S63" s="173" t="s">
        <v>208</v>
      </c>
      <c r="T63" s="174" t="s">
        <v>209</v>
      </c>
      <c r="U63" s="158">
        <v>0</v>
      </c>
      <c r="V63" s="158">
        <f>ROUND(E63*U63,2)</f>
        <v>0</v>
      </c>
      <c r="W63" s="158"/>
      <c r="X63" s="158" t="s">
        <v>157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158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56"/>
      <c r="B64" s="157"/>
      <c r="C64" s="186" t="s">
        <v>242</v>
      </c>
      <c r="D64" s="159"/>
      <c r="E64" s="160">
        <v>1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162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68">
        <v>21</v>
      </c>
      <c r="B65" s="169" t="s">
        <v>243</v>
      </c>
      <c r="C65" s="185" t="s">
        <v>244</v>
      </c>
      <c r="D65" s="170" t="s">
        <v>241</v>
      </c>
      <c r="E65" s="171">
        <v>1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3"/>
      <c r="S65" s="173" t="s">
        <v>208</v>
      </c>
      <c r="T65" s="174" t="s">
        <v>209</v>
      </c>
      <c r="U65" s="158">
        <v>0</v>
      </c>
      <c r="V65" s="158">
        <f>ROUND(E65*U65,2)</f>
        <v>0</v>
      </c>
      <c r="W65" s="158"/>
      <c r="X65" s="158" t="s">
        <v>157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158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6" t="s">
        <v>245</v>
      </c>
      <c r="D66" s="159"/>
      <c r="E66" s="160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162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6" t="s">
        <v>246</v>
      </c>
      <c r="D67" s="159"/>
      <c r="E67" s="160">
        <v>1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162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">
      <c r="A68" s="162" t="s">
        <v>149</v>
      </c>
      <c r="B68" s="163" t="s">
        <v>118</v>
      </c>
      <c r="C68" s="184" t="s">
        <v>119</v>
      </c>
      <c r="D68" s="164"/>
      <c r="E68" s="165"/>
      <c r="F68" s="166"/>
      <c r="G68" s="166">
        <f>SUMIF(AG69:AG71,"&lt;&gt;NOR",G69:G71)</f>
        <v>0</v>
      </c>
      <c r="H68" s="166"/>
      <c r="I68" s="166">
        <f>SUM(I69:I71)</f>
        <v>0</v>
      </c>
      <c r="J68" s="166"/>
      <c r="K68" s="166">
        <f>SUM(K69:K71)</f>
        <v>0</v>
      </c>
      <c r="L68" s="166"/>
      <c r="M68" s="166">
        <f>SUM(M69:M71)</f>
        <v>0</v>
      </c>
      <c r="N68" s="166"/>
      <c r="O68" s="166">
        <f>SUM(O69:O71)</f>
        <v>0</v>
      </c>
      <c r="P68" s="166"/>
      <c r="Q68" s="166">
        <f>SUM(Q69:Q71)</f>
        <v>0</v>
      </c>
      <c r="R68" s="166"/>
      <c r="S68" s="166"/>
      <c r="T68" s="167"/>
      <c r="U68" s="161"/>
      <c r="V68" s="161">
        <f>SUM(V69:V71)</f>
        <v>1.74</v>
      </c>
      <c r="W68" s="161"/>
      <c r="X68" s="161"/>
      <c r="AG68" t="s">
        <v>150</v>
      </c>
    </row>
    <row r="69" spans="1:60" outlineLevel="1" x14ac:dyDescent="0.2">
      <c r="A69" s="176">
        <v>22</v>
      </c>
      <c r="B69" s="177" t="s">
        <v>247</v>
      </c>
      <c r="C69" s="187" t="s">
        <v>248</v>
      </c>
      <c r="D69" s="178" t="s">
        <v>228</v>
      </c>
      <c r="E69" s="179">
        <v>3.5449999999999999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0</v>
      </c>
      <c r="O69" s="181">
        <f>ROUND(E69*N69,2)</f>
        <v>0</v>
      </c>
      <c r="P69" s="181">
        <v>0</v>
      </c>
      <c r="Q69" s="181">
        <f>ROUND(E69*P69,2)</f>
        <v>0</v>
      </c>
      <c r="R69" s="181" t="s">
        <v>229</v>
      </c>
      <c r="S69" s="181" t="s">
        <v>155</v>
      </c>
      <c r="T69" s="182" t="s">
        <v>209</v>
      </c>
      <c r="U69" s="158">
        <v>0.49</v>
      </c>
      <c r="V69" s="158">
        <f>ROUND(E69*U69,2)</f>
        <v>1.74</v>
      </c>
      <c r="W69" s="158"/>
      <c r="X69" s="158" t="s">
        <v>249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250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6">
        <v>23</v>
      </c>
      <c r="B70" s="177" t="s">
        <v>251</v>
      </c>
      <c r="C70" s="187" t="s">
        <v>252</v>
      </c>
      <c r="D70" s="178" t="s">
        <v>228</v>
      </c>
      <c r="E70" s="179">
        <v>35.450000000000003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81">
        <v>0</v>
      </c>
      <c r="O70" s="181">
        <f>ROUND(E70*N70,2)</f>
        <v>0</v>
      </c>
      <c r="P70" s="181">
        <v>0</v>
      </c>
      <c r="Q70" s="181">
        <f>ROUND(E70*P70,2)</f>
        <v>0</v>
      </c>
      <c r="R70" s="181" t="s">
        <v>229</v>
      </c>
      <c r="S70" s="181" t="s">
        <v>155</v>
      </c>
      <c r="T70" s="182" t="s">
        <v>209</v>
      </c>
      <c r="U70" s="158">
        <v>0</v>
      </c>
      <c r="V70" s="158">
        <f>ROUND(E70*U70,2)</f>
        <v>0</v>
      </c>
      <c r="W70" s="158"/>
      <c r="X70" s="158" t="s">
        <v>249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250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6">
        <v>24</v>
      </c>
      <c r="B71" s="177" t="s">
        <v>253</v>
      </c>
      <c r="C71" s="187" t="s">
        <v>254</v>
      </c>
      <c r="D71" s="178" t="s">
        <v>228</v>
      </c>
      <c r="E71" s="179">
        <v>3.5449999999999999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0</v>
      </c>
      <c r="O71" s="181">
        <f>ROUND(E71*N71,2)</f>
        <v>0</v>
      </c>
      <c r="P71" s="181">
        <v>0</v>
      </c>
      <c r="Q71" s="181">
        <f>ROUND(E71*P71,2)</f>
        <v>0</v>
      </c>
      <c r="R71" s="181" t="s">
        <v>229</v>
      </c>
      <c r="S71" s="181" t="s">
        <v>155</v>
      </c>
      <c r="T71" s="182" t="s">
        <v>209</v>
      </c>
      <c r="U71" s="158">
        <v>0</v>
      </c>
      <c r="V71" s="158">
        <f>ROUND(E71*U71,2)</f>
        <v>0</v>
      </c>
      <c r="W71" s="158"/>
      <c r="X71" s="158" t="s">
        <v>249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250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62" t="s">
        <v>149</v>
      </c>
      <c r="B72" s="163" t="s">
        <v>121</v>
      </c>
      <c r="C72" s="184" t="s">
        <v>27</v>
      </c>
      <c r="D72" s="164"/>
      <c r="E72" s="165"/>
      <c r="F72" s="166"/>
      <c r="G72" s="166">
        <f>SUMIF(AG73:AG74,"&lt;&gt;NOR",G73:G74)</f>
        <v>0</v>
      </c>
      <c r="H72" s="166"/>
      <c r="I72" s="166">
        <f>SUM(I73:I74)</f>
        <v>0</v>
      </c>
      <c r="J72" s="166"/>
      <c r="K72" s="166">
        <f>SUM(K73:K74)</f>
        <v>0</v>
      </c>
      <c r="L72" s="166"/>
      <c r="M72" s="166">
        <f>SUM(M73:M74)</f>
        <v>0</v>
      </c>
      <c r="N72" s="166"/>
      <c r="O72" s="166">
        <f>SUM(O73:O74)</f>
        <v>0</v>
      </c>
      <c r="P72" s="166"/>
      <c r="Q72" s="166">
        <f>SUM(Q73:Q74)</f>
        <v>0</v>
      </c>
      <c r="R72" s="166"/>
      <c r="S72" s="166"/>
      <c r="T72" s="167"/>
      <c r="U72" s="161"/>
      <c r="V72" s="161">
        <f>SUM(V73:V74)</f>
        <v>0</v>
      </c>
      <c r="W72" s="161"/>
      <c r="X72" s="161"/>
      <c r="AG72" t="s">
        <v>150</v>
      </c>
    </row>
    <row r="73" spans="1:60" outlineLevel="1" x14ac:dyDescent="0.2">
      <c r="A73" s="176">
        <v>25</v>
      </c>
      <c r="B73" s="177" t="s">
        <v>255</v>
      </c>
      <c r="C73" s="187" t="s">
        <v>256</v>
      </c>
      <c r="D73" s="178" t="s">
        <v>257</v>
      </c>
      <c r="E73" s="179">
        <v>1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21</v>
      </c>
      <c r="M73" s="181">
        <f>G73*(1+L73/100)</f>
        <v>0</v>
      </c>
      <c r="N73" s="181">
        <v>0</v>
      </c>
      <c r="O73" s="181">
        <f>ROUND(E73*N73,2)</f>
        <v>0</v>
      </c>
      <c r="P73" s="181">
        <v>0</v>
      </c>
      <c r="Q73" s="181">
        <f>ROUND(E73*P73,2)</f>
        <v>0</v>
      </c>
      <c r="R73" s="181"/>
      <c r="S73" s="181" t="s">
        <v>155</v>
      </c>
      <c r="T73" s="182" t="s">
        <v>209</v>
      </c>
      <c r="U73" s="158">
        <v>0</v>
      </c>
      <c r="V73" s="158">
        <f>ROUND(E73*U73,2)</f>
        <v>0</v>
      </c>
      <c r="W73" s="158"/>
      <c r="X73" s="158" t="s">
        <v>258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259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6">
        <v>26</v>
      </c>
      <c r="B74" s="177" t="s">
        <v>260</v>
      </c>
      <c r="C74" s="187" t="s">
        <v>261</v>
      </c>
      <c r="D74" s="178" t="s">
        <v>257</v>
      </c>
      <c r="E74" s="179">
        <v>1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/>
      <c r="S74" s="181" t="s">
        <v>155</v>
      </c>
      <c r="T74" s="182" t="s">
        <v>209</v>
      </c>
      <c r="U74" s="158">
        <v>0</v>
      </c>
      <c r="V74" s="158">
        <f>ROUND(E74*U74,2)</f>
        <v>0</v>
      </c>
      <c r="W74" s="158"/>
      <c r="X74" s="158" t="s">
        <v>258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259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">
      <c r="A75" s="162" t="s">
        <v>149</v>
      </c>
      <c r="B75" s="163" t="s">
        <v>122</v>
      </c>
      <c r="C75" s="184" t="s">
        <v>28</v>
      </c>
      <c r="D75" s="164"/>
      <c r="E75" s="165"/>
      <c r="F75" s="166"/>
      <c r="G75" s="166">
        <f>SUMIF(AG76:AG83,"&lt;&gt;NOR",G76:G83)</f>
        <v>0</v>
      </c>
      <c r="H75" s="166"/>
      <c r="I75" s="166">
        <f>SUM(I76:I83)</f>
        <v>0</v>
      </c>
      <c r="J75" s="166"/>
      <c r="K75" s="166">
        <f>SUM(K76:K83)</f>
        <v>0</v>
      </c>
      <c r="L75" s="166"/>
      <c r="M75" s="166">
        <f>SUM(M76:M83)</f>
        <v>0</v>
      </c>
      <c r="N75" s="166"/>
      <c r="O75" s="166">
        <f>SUM(O76:O83)</f>
        <v>0</v>
      </c>
      <c r="P75" s="166"/>
      <c r="Q75" s="166">
        <f>SUM(Q76:Q83)</f>
        <v>0</v>
      </c>
      <c r="R75" s="166"/>
      <c r="S75" s="166"/>
      <c r="T75" s="167"/>
      <c r="U75" s="161"/>
      <c r="V75" s="161">
        <f>SUM(V76:V83)</f>
        <v>0</v>
      </c>
      <c r="W75" s="161"/>
      <c r="X75" s="161"/>
      <c r="AG75" t="s">
        <v>150</v>
      </c>
    </row>
    <row r="76" spans="1:60" outlineLevel="1" x14ac:dyDescent="0.2">
      <c r="A76" s="176">
        <v>27</v>
      </c>
      <c r="B76" s="177" t="s">
        <v>262</v>
      </c>
      <c r="C76" s="187" t="s">
        <v>263</v>
      </c>
      <c r="D76" s="178" t="s">
        <v>257</v>
      </c>
      <c r="E76" s="179">
        <v>1</v>
      </c>
      <c r="F76" s="180"/>
      <c r="G76" s="181">
        <f t="shared" ref="G76:G83" si="0">ROUND(E76*F76,2)</f>
        <v>0</v>
      </c>
      <c r="H76" s="180"/>
      <c r="I76" s="181">
        <f t="shared" ref="I76:I83" si="1">ROUND(E76*H76,2)</f>
        <v>0</v>
      </c>
      <c r="J76" s="180"/>
      <c r="K76" s="181">
        <f t="shared" ref="K76:K83" si="2">ROUND(E76*J76,2)</f>
        <v>0</v>
      </c>
      <c r="L76" s="181">
        <v>21</v>
      </c>
      <c r="M76" s="181">
        <f t="shared" ref="M76:M83" si="3">G76*(1+L76/100)</f>
        <v>0</v>
      </c>
      <c r="N76" s="181">
        <v>0</v>
      </c>
      <c r="O76" s="181">
        <f t="shared" ref="O76:O83" si="4">ROUND(E76*N76,2)</f>
        <v>0</v>
      </c>
      <c r="P76" s="181">
        <v>0</v>
      </c>
      <c r="Q76" s="181">
        <f t="shared" ref="Q76:Q83" si="5">ROUND(E76*P76,2)</f>
        <v>0</v>
      </c>
      <c r="R76" s="181"/>
      <c r="S76" s="181" t="s">
        <v>155</v>
      </c>
      <c r="T76" s="182" t="s">
        <v>209</v>
      </c>
      <c r="U76" s="158">
        <v>0</v>
      </c>
      <c r="V76" s="158">
        <f t="shared" ref="V76:V83" si="6">ROUND(E76*U76,2)</f>
        <v>0</v>
      </c>
      <c r="W76" s="158"/>
      <c r="X76" s="158" t="s">
        <v>258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264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6">
        <v>28</v>
      </c>
      <c r="B77" s="177" t="s">
        <v>265</v>
      </c>
      <c r="C77" s="187" t="s">
        <v>266</v>
      </c>
      <c r="D77" s="178" t="s">
        <v>257</v>
      </c>
      <c r="E77" s="179">
        <v>1</v>
      </c>
      <c r="F77" s="180"/>
      <c r="G77" s="181">
        <f t="shared" si="0"/>
        <v>0</v>
      </c>
      <c r="H77" s="180"/>
      <c r="I77" s="181">
        <f t="shared" si="1"/>
        <v>0</v>
      </c>
      <c r="J77" s="180"/>
      <c r="K77" s="181">
        <f t="shared" si="2"/>
        <v>0</v>
      </c>
      <c r="L77" s="181">
        <v>21</v>
      </c>
      <c r="M77" s="181">
        <f t="shared" si="3"/>
        <v>0</v>
      </c>
      <c r="N77" s="181">
        <v>0</v>
      </c>
      <c r="O77" s="181">
        <f t="shared" si="4"/>
        <v>0</v>
      </c>
      <c r="P77" s="181">
        <v>0</v>
      </c>
      <c r="Q77" s="181">
        <f t="shared" si="5"/>
        <v>0</v>
      </c>
      <c r="R77" s="181"/>
      <c r="S77" s="181" t="s">
        <v>155</v>
      </c>
      <c r="T77" s="182" t="s">
        <v>209</v>
      </c>
      <c r="U77" s="158">
        <v>0</v>
      </c>
      <c r="V77" s="158">
        <f t="shared" si="6"/>
        <v>0</v>
      </c>
      <c r="W77" s="158"/>
      <c r="X77" s="158" t="s">
        <v>258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264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6">
        <v>29</v>
      </c>
      <c r="B78" s="177" t="s">
        <v>267</v>
      </c>
      <c r="C78" s="187" t="s">
        <v>268</v>
      </c>
      <c r="D78" s="178" t="s">
        <v>257</v>
      </c>
      <c r="E78" s="179">
        <v>1</v>
      </c>
      <c r="F78" s="180"/>
      <c r="G78" s="181">
        <f t="shared" si="0"/>
        <v>0</v>
      </c>
      <c r="H78" s="180"/>
      <c r="I78" s="181">
        <f t="shared" si="1"/>
        <v>0</v>
      </c>
      <c r="J78" s="180"/>
      <c r="K78" s="181">
        <f t="shared" si="2"/>
        <v>0</v>
      </c>
      <c r="L78" s="181">
        <v>21</v>
      </c>
      <c r="M78" s="181">
        <f t="shared" si="3"/>
        <v>0</v>
      </c>
      <c r="N78" s="181">
        <v>0</v>
      </c>
      <c r="O78" s="181">
        <f t="shared" si="4"/>
        <v>0</v>
      </c>
      <c r="P78" s="181">
        <v>0</v>
      </c>
      <c r="Q78" s="181">
        <f t="shared" si="5"/>
        <v>0</v>
      </c>
      <c r="R78" s="181"/>
      <c r="S78" s="181" t="s">
        <v>155</v>
      </c>
      <c r="T78" s="182" t="s">
        <v>209</v>
      </c>
      <c r="U78" s="158">
        <v>0</v>
      </c>
      <c r="V78" s="158">
        <f t="shared" si="6"/>
        <v>0</v>
      </c>
      <c r="W78" s="158"/>
      <c r="X78" s="158" t="s">
        <v>258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264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6">
        <v>30</v>
      </c>
      <c r="B79" s="177" t="s">
        <v>269</v>
      </c>
      <c r="C79" s="187" t="s">
        <v>270</v>
      </c>
      <c r="D79" s="178" t="s">
        <v>257</v>
      </c>
      <c r="E79" s="179">
        <v>1</v>
      </c>
      <c r="F79" s="180"/>
      <c r="G79" s="181">
        <f t="shared" si="0"/>
        <v>0</v>
      </c>
      <c r="H79" s="180"/>
      <c r="I79" s="181">
        <f t="shared" si="1"/>
        <v>0</v>
      </c>
      <c r="J79" s="180"/>
      <c r="K79" s="181">
        <f t="shared" si="2"/>
        <v>0</v>
      </c>
      <c r="L79" s="181">
        <v>21</v>
      </c>
      <c r="M79" s="181">
        <f t="shared" si="3"/>
        <v>0</v>
      </c>
      <c r="N79" s="181">
        <v>0</v>
      </c>
      <c r="O79" s="181">
        <f t="shared" si="4"/>
        <v>0</v>
      </c>
      <c r="P79" s="181">
        <v>0</v>
      </c>
      <c r="Q79" s="181">
        <f t="shared" si="5"/>
        <v>0</v>
      </c>
      <c r="R79" s="181"/>
      <c r="S79" s="181" t="s">
        <v>155</v>
      </c>
      <c r="T79" s="182" t="s">
        <v>209</v>
      </c>
      <c r="U79" s="158">
        <v>0</v>
      </c>
      <c r="V79" s="158">
        <f t="shared" si="6"/>
        <v>0</v>
      </c>
      <c r="W79" s="158"/>
      <c r="X79" s="158" t="s">
        <v>258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271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6">
        <v>31</v>
      </c>
      <c r="B80" s="177" t="s">
        <v>272</v>
      </c>
      <c r="C80" s="187" t="s">
        <v>273</v>
      </c>
      <c r="D80" s="178" t="s">
        <v>257</v>
      </c>
      <c r="E80" s="179">
        <v>1</v>
      </c>
      <c r="F80" s="180"/>
      <c r="G80" s="181">
        <f t="shared" si="0"/>
        <v>0</v>
      </c>
      <c r="H80" s="180"/>
      <c r="I80" s="181">
        <f t="shared" si="1"/>
        <v>0</v>
      </c>
      <c r="J80" s="180"/>
      <c r="K80" s="181">
        <f t="shared" si="2"/>
        <v>0</v>
      </c>
      <c r="L80" s="181">
        <v>21</v>
      </c>
      <c r="M80" s="181">
        <f t="shared" si="3"/>
        <v>0</v>
      </c>
      <c r="N80" s="181">
        <v>0</v>
      </c>
      <c r="O80" s="181">
        <f t="shared" si="4"/>
        <v>0</v>
      </c>
      <c r="P80" s="181">
        <v>0</v>
      </c>
      <c r="Q80" s="181">
        <f t="shared" si="5"/>
        <v>0</v>
      </c>
      <c r="R80" s="181"/>
      <c r="S80" s="181" t="s">
        <v>155</v>
      </c>
      <c r="T80" s="182" t="s">
        <v>209</v>
      </c>
      <c r="U80" s="158">
        <v>0</v>
      </c>
      <c r="V80" s="158">
        <f t="shared" si="6"/>
        <v>0</v>
      </c>
      <c r="W80" s="158"/>
      <c r="X80" s="158" t="s">
        <v>258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271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6">
        <v>32</v>
      </c>
      <c r="B81" s="177" t="s">
        <v>274</v>
      </c>
      <c r="C81" s="187" t="s">
        <v>275</v>
      </c>
      <c r="D81" s="178" t="s">
        <v>257</v>
      </c>
      <c r="E81" s="179">
        <v>1</v>
      </c>
      <c r="F81" s="180"/>
      <c r="G81" s="181">
        <f t="shared" si="0"/>
        <v>0</v>
      </c>
      <c r="H81" s="180"/>
      <c r="I81" s="181">
        <f t="shared" si="1"/>
        <v>0</v>
      </c>
      <c r="J81" s="180"/>
      <c r="K81" s="181">
        <f t="shared" si="2"/>
        <v>0</v>
      </c>
      <c r="L81" s="181">
        <v>21</v>
      </c>
      <c r="M81" s="181">
        <f t="shared" si="3"/>
        <v>0</v>
      </c>
      <c r="N81" s="181">
        <v>0</v>
      </c>
      <c r="O81" s="181">
        <f t="shared" si="4"/>
        <v>0</v>
      </c>
      <c r="P81" s="181">
        <v>0</v>
      </c>
      <c r="Q81" s="181">
        <f t="shared" si="5"/>
        <v>0</v>
      </c>
      <c r="R81" s="181"/>
      <c r="S81" s="181" t="s">
        <v>155</v>
      </c>
      <c r="T81" s="182" t="s">
        <v>209</v>
      </c>
      <c r="U81" s="158">
        <v>0</v>
      </c>
      <c r="V81" s="158">
        <f t="shared" si="6"/>
        <v>0</v>
      </c>
      <c r="W81" s="158"/>
      <c r="X81" s="158" t="s">
        <v>258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271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6">
        <v>33</v>
      </c>
      <c r="B82" s="177" t="s">
        <v>276</v>
      </c>
      <c r="C82" s="187" t="s">
        <v>277</v>
      </c>
      <c r="D82" s="178" t="s">
        <v>257</v>
      </c>
      <c r="E82" s="179">
        <v>1</v>
      </c>
      <c r="F82" s="180"/>
      <c r="G82" s="181">
        <f t="shared" si="0"/>
        <v>0</v>
      </c>
      <c r="H82" s="180"/>
      <c r="I82" s="181">
        <f t="shared" si="1"/>
        <v>0</v>
      </c>
      <c r="J82" s="180"/>
      <c r="K82" s="181">
        <f t="shared" si="2"/>
        <v>0</v>
      </c>
      <c r="L82" s="181">
        <v>21</v>
      </c>
      <c r="M82" s="181">
        <f t="shared" si="3"/>
        <v>0</v>
      </c>
      <c r="N82" s="181">
        <v>0</v>
      </c>
      <c r="O82" s="181">
        <f t="shared" si="4"/>
        <v>0</v>
      </c>
      <c r="P82" s="181">
        <v>0</v>
      </c>
      <c r="Q82" s="181">
        <f t="shared" si="5"/>
        <v>0</v>
      </c>
      <c r="R82" s="181"/>
      <c r="S82" s="181" t="s">
        <v>155</v>
      </c>
      <c r="T82" s="182" t="s">
        <v>209</v>
      </c>
      <c r="U82" s="158">
        <v>0</v>
      </c>
      <c r="V82" s="158">
        <f t="shared" si="6"/>
        <v>0</v>
      </c>
      <c r="W82" s="158"/>
      <c r="X82" s="158" t="s">
        <v>258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271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68">
        <v>34</v>
      </c>
      <c r="B83" s="169" t="s">
        <v>278</v>
      </c>
      <c r="C83" s="185" t="s">
        <v>279</v>
      </c>
      <c r="D83" s="170" t="s">
        <v>257</v>
      </c>
      <c r="E83" s="171">
        <v>1</v>
      </c>
      <c r="F83" s="172"/>
      <c r="G83" s="173">
        <f t="shared" si="0"/>
        <v>0</v>
      </c>
      <c r="H83" s="172"/>
      <c r="I83" s="173">
        <f t="shared" si="1"/>
        <v>0</v>
      </c>
      <c r="J83" s="172"/>
      <c r="K83" s="173">
        <f t="shared" si="2"/>
        <v>0</v>
      </c>
      <c r="L83" s="173">
        <v>21</v>
      </c>
      <c r="M83" s="173">
        <f t="shared" si="3"/>
        <v>0</v>
      </c>
      <c r="N83" s="173">
        <v>0</v>
      </c>
      <c r="O83" s="173">
        <f t="shared" si="4"/>
        <v>0</v>
      </c>
      <c r="P83" s="173">
        <v>0</v>
      </c>
      <c r="Q83" s="173">
        <f t="shared" si="5"/>
        <v>0</v>
      </c>
      <c r="R83" s="173"/>
      <c r="S83" s="173" t="s">
        <v>155</v>
      </c>
      <c r="T83" s="174" t="s">
        <v>209</v>
      </c>
      <c r="U83" s="158">
        <v>0</v>
      </c>
      <c r="V83" s="158">
        <f t="shared" si="6"/>
        <v>0</v>
      </c>
      <c r="W83" s="158"/>
      <c r="X83" s="158" t="s">
        <v>258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271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2">
      <c r="A84" s="3"/>
      <c r="B84" s="4"/>
      <c r="C84" s="188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v>15</v>
      </c>
      <c r="AF84">
        <v>21</v>
      </c>
    </row>
    <row r="85" spans="1:60" x14ac:dyDescent="0.2">
      <c r="A85" s="152"/>
      <c r="B85" s="153" t="s">
        <v>29</v>
      </c>
      <c r="C85" s="189"/>
      <c r="D85" s="154"/>
      <c r="E85" s="155"/>
      <c r="F85" s="155"/>
      <c r="G85" s="183">
        <f>G8+G31+G38+G41+G43+G54+G59+G62+G68+G72+G75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f>SUMIF(L7:L83,AE84,G7:G83)</f>
        <v>0</v>
      </c>
      <c r="AF85">
        <f>SUMIF(L7:L83,AF84,G7:G83)</f>
        <v>0</v>
      </c>
      <c r="AG85" t="s">
        <v>280</v>
      </c>
    </row>
    <row r="86" spans="1:60" x14ac:dyDescent="0.2">
      <c r="C86" s="190"/>
      <c r="D86" s="10"/>
      <c r="AG86" t="s">
        <v>281</v>
      </c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13">
    <mergeCell ref="C14:G14"/>
    <mergeCell ref="A1:G1"/>
    <mergeCell ref="C2:G2"/>
    <mergeCell ref="C3:G3"/>
    <mergeCell ref="C4:G4"/>
    <mergeCell ref="C10:G10"/>
    <mergeCell ref="C61:G61"/>
    <mergeCell ref="C17:G17"/>
    <mergeCell ref="C21:G21"/>
    <mergeCell ref="C24:G24"/>
    <mergeCell ref="C29:G29"/>
    <mergeCell ref="C45:G45"/>
    <mergeCell ref="C48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123</v>
      </c>
      <c r="B1" s="243"/>
      <c r="C1" s="243"/>
      <c r="D1" s="243"/>
      <c r="E1" s="243"/>
      <c r="F1" s="243"/>
      <c r="G1" s="243"/>
      <c r="AG1" t="s">
        <v>124</v>
      </c>
    </row>
    <row r="2" spans="1:60" ht="24.95" customHeight="1" x14ac:dyDescent="0.2">
      <c r="A2" s="141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125</v>
      </c>
    </row>
    <row r="3" spans="1:60" ht="24.95" customHeight="1" x14ac:dyDescent="0.2">
      <c r="A3" s="141" t="s">
        <v>8</v>
      </c>
      <c r="B3" s="49" t="s">
        <v>61</v>
      </c>
      <c r="C3" s="244" t="s">
        <v>62</v>
      </c>
      <c r="D3" s="245"/>
      <c r="E3" s="245"/>
      <c r="F3" s="245"/>
      <c r="G3" s="246"/>
      <c r="AC3" s="123" t="s">
        <v>125</v>
      </c>
      <c r="AG3" t="s">
        <v>126</v>
      </c>
    </row>
    <row r="4" spans="1:60" ht="24.95" customHeight="1" x14ac:dyDescent="0.2">
      <c r="A4" s="142" t="s">
        <v>9</v>
      </c>
      <c r="B4" s="143" t="s">
        <v>63</v>
      </c>
      <c r="C4" s="247" t="s">
        <v>64</v>
      </c>
      <c r="D4" s="248"/>
      <c r="E4" s="248"/>
      <c r="F4" s="248"/>
      <c r="G4" s="249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29</v>
      </c>
      <c r="H6" s="148" t="s">
        <v>30</v>
      </c>
      <c r="I6" s="148" t="s">
        <v>134</v>
      </c>
      <c r="J6" s="148" t="s">
        <v>31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85</v>
      </c>
      <c r="C8" s="184" t="s">
        <v>86</v>
      </c>
      <c r="D8" s="164"/>
      <c r="E8" s="165"/>
      <c r="F8" s="166"/>
      <c r="G8" s="166">
        <f>SUMIF(AG9:AG22,"&lt;&gt;NOR",G9:G22)</f>
        <v>0</v>
      </c>
      <c r="H8" s="166"/>
      <c r="I8" s="166">
        <f>SUM(I9:I22)</f>
        <v>0</v>
      </c>
      <c r="J8" s="166"/>
      <c r="K8" s="166">
        <f>SUM(K9:K22)</f>
        <v>0</v>
      </c>
      <c r="L8" s="166"/>
      <c r="M8" s="166">
        <f>SUM(M9:M22)</f>
        <v>0</v>
      </c>
      <c r="N8" s="166"/>
      <c r="O8" s="166">
        <f>SUM(O9:O22)</f>
        <v>0</v>
      </c>
      <c r="P8" s="166"/>
      <c r="Q8" s="166">
        <f>SUM(Q9:Q22)</f>
        <v>0</v>
      </c>
      <c r="R8" s="166"/>
      <c r="S8" s="166"/>
      <c r="T8" s="167"/>
      <c r="U8" s="161"/>
      <c r="V8" s="161">
        <f>SUM(V9:V22)</f>
        <v>8.4599999999999991</v>
      </c>
      <c r="W8" s="161"/>
      <c r="X8" s="161"/>
      <c r="AG8" t="s">
        <v>150</v>
      </c>
    </row>
    <row r="9" spans="1:60" outlineLevel="1" x14ac:dyDescent="0.2">
      <c r="A9" s="168">
        <v>1</v>
      </c>
      <c r="B9" s="169" t="s">
        <v>169</v>
      </c>
      <c r="C9" s="185" t="s">
        <v>170</v>
      </c>
      <c r="D9" s="170" t="s">
        <v>171</v>
      </c>
      <c r="E9" s="171">
        <v>0.73499999999999999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172</v>
      </c>
      <c r="S9" s="173" t="s">
        <v>155</v>
      </c>
      <c r="T9" s="174" t="s">
        <v>209</v>
      </c>
      <c r="U9" s="158">
        <v>4.6550000000000002</v>
      </c>
      <c r="V9" s="158">
        <f>ROUND(E9*U9,2)</f>
        <v>3.42</v>
      </c>
      <c r="W9" s="158"/>
      <c r="X9" s="158" t="s">
        <v>157</v>
      </c>
      <c r="Y9" s="149"/>
      <c r="Z9" s="149"/>
      <c r="AA9" s="149"/>
      <c r="AB9" s="149"/>
      <c r="AC9" s="149"/>
      <c r="AD9" s="149"/>
      <c r="AE9" s="149"/>
      <c r="AF9" s="149"/>
      <c r="AG9" s="149" t="s">
        <v>158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41" t="s">
        <v>173</v>
      </c>
      <c r="D10" s="242"/>
      <c r="E10" s="242"/>
      <c r="F10" s="242"/>
      <c r="G10" s="242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160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6" t="s">
        <v>282</v>
      </c>
      <c r="D11" s="159"/>
      <c r="E11" s="160">
        <v>0.73499999999999999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162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8">
        <v>2</v>
      </c>
      <c r="B12" s="169" t="s">
        <v>176</v>
      </c>
      <c r="C12" s="185" t="s">
        <v>177</v>
      </c>
      <c r="D12" s="170" t="s">
        <v>171</v>
      </c>
      <c r="E12" s="171">
        <v>0.73499999999999999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172</v>
      </c>
      <c r="S12" s="173" t="s">
        <v>155</v>
      </c>
      <c r="T12" s="174" t="s">
        <v>209</v>
      </c>
      <c r="U12" s="158">
        <v>3.81</v>
      </c>
      <c r="V12" s="158">
        <f>ROUND(E12*U12,2)</f>
        <v>2.8</v>
      </c>
      <c r="W12" s="158"/>
      <c r="X12" s="158" t="s">
        <v>157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158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41" t="s">
        <v>178</v>
      </c>
      <c r="D13" s="242"/>
      <c r="E13" s="242"/>
      <c r="F13" s="242"/>
      <c r="G13" s="242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160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5" t="str">
        <f>C13</f>
        <v xml:space="preserve"> bez naložení, avšak s vyprázdněním nádoby na hromady nebo do dopravního prostředku, na každých třeba i započatých 3 m výšky,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6" t="s">
        <v>282</v>
      </c>
      <c r="D14" s="159"/>
      <c r="E14" s="160">
        <v>0.73499999999999999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162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8">
        <v>3</v>
      </c>
      <c r="B15" s="169" t="s">
        <v>180</v>
      </c>
      <c r="C15" s="185" t="s">
        <v>181</v>
      </c>
      <c r="D15" s="170" t="s">
        <v>171</v>
      </c>
      <c r="E15" s="171">
        <v>0.73499999999999999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 t="s">
        <v>172</v>
      </c>
      <c r="S15" s="173" t="s">
        <v>155</v>
      </c>
      <c r="T15" s="174" t="s">
        <v>209</v>
      </c>
      <c r="U15" s="158">
        <v>1.0999999999999999E-2</v>
      </c>
      <c r="V15" s="158">
        <f>ROUND(E15*U15,2)</f>
        <v>0.01</v>
      </c>
      <c r="W15" s="158"/>
      <c r="X15" s="158" t="s">
        <v>157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158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41" t="s">
        <v>182</v>
      </c>
      <c r="D16" s="242"/>
      <c r="E16" s="242"/>
      <c r="F16" s="242"/>
      <c r="G16" s="242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160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6" t="s">
        <v>282</v>
      </c>
      <c r="D17" s="159"/>
      <c r="E17" s="160">
        <v>0.73499999999999999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162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33.75" outlineLevel="1" x14ac:dyDescent="0.2">
      <c r="A18" s="168">
        <v>4</v>
      </c>
      <c r="B18" s="169" t="s">
        <v>183</v>
      </c>
      <c r="C18" s="185" t="s">
        <v>184</v>
      </c>
      <c r="D18" s="170" t="s">
        <v>171</v>
      </c>
      <c r="E18" s="171">
        <v>0.73499999999999999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 t="s">
        <v>172</v>
      </c>
      <c r="S18" s="173" t="s">
        <v>155</v>
      </c>
      <c r="T18" s="174" t="s">
        <v>209</v>
      </c>
      <c r="U18" s="158">
        <v>1.9379999999999999</v>
      </c>
      <c r="V18" s="158">
        <f>ROUND(E18*U18,2)</f>
        <v>1.42</v>
      </c>
      <c r="W18" s="158"/>
      <c r="X18" s="158" t="s">
        <v>157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158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6" t="s">
        <v>282</v>
      </c>
      <c r="D19" s="159"/>
      <c r="E19" s="160">
        <v>0.73499999999999999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162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8">
        <v>5</v>
      </c>
      <c r="B20" s="169" t="s">
        <v>283</v>
      </c>
      <c r="C20" s="185" t="s">
        <v>284</v>
      </c>
      <c r="D20" s="170" t="s">
        <v>171</v>
      </c>
      <c r="E20" s="171">
        <v>0.36749999999999999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 t="s">
        <v>172</v>
      </c>
      <c r="S20" s="173" t="s">
        <v>155</v>
      </c>
      <c r="T20" s="174" t="s">
        <v>156</v>
      </c>
      <c r="U20" s="158">
        <v>2.1949999999999998</v>
      </c>
      <c r="V20" s="158">
        <f>ROUND(E20*U20,2)</f>
        <v>0.81</v>
      </c>
      <c r="W20" s="158"/>
      <c r="X20" s="158" t="s">
        <v>157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158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56"/>
      <c r="B21" s="157"/>
      <c r="C21" s="241" t="s">
        <v>285</v>
      </c>
      <c r="D21" s="242"/>
      <c r="E21" s="242"/>
      <c r="F21" s="242"/>
      <c r="G21" s="242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160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5" t="str">
        <f>C21</f>
        <v>sypaninou z vhodných hornin tř. 1 - 4 nebo materiálem, uloženým ve vzdálenosti do 30 m od vnějšího kraje objektu, pro jakoukoliv míru zhutnění,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6" t="s">
        <v>286</v>
      </c>
      <c r="D22" s="159"/>
      <c r="E22" s="160">
        <v>0.36749999999999999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162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2" t="s">
        <v>149</v>
      </c>
      <c r="B23" s="163" t="s">
        <v>87</v>
      </c>
      <c r="C23" s="184" t="s">
        <v>88</v>
      </c>
      <c r="D23" s="164"/>
      <c r="E23" s="165"/>
      <c r="F23" s="166"/>
      <c r="G23" s="166">
        <f>SUMIF(AG24:AG25,"&lt;&gt;NOR",G24:G25)</f>
        <v>0</v>
      </c>
      <c r="H23" s="166"/>
      <c r="I23" s="166">
        <f>SUM(I24:I25)</f>
        <v>0</v>
      </c>
      <c r="J23" s="166"/>
      <c r="K23" s="166">
        <f>SUM(K24:K25)</f>
        <v>0</v>
      </c>
      <c r="L23" s="166"/>
      <c r="M23" s="166">
        <f>SUM(M24:M25)</f>
        <v>0</v>
      </c>
      <c r="N23" s="166"/>
      <c r="O23" s="166">
        <f>SUM(O24:O25)</f>
        <v>1.86</v>
      </c>
      <c r="P23" s="166"/>
      <c r="Q23" s="166">
        <f>SUM(Q24:Q25)</f>
        <v>0</v>
      </c>
      <c r="R23" s="166"/>
      <c r="S23" s="166"/>
      <c r="T23" s="167"/>
      <c r="U23" s="161"/>
      <c r="V23" s="161">
        <f>SUM(V24:V25)</f>
        <v>0.35</v>
      </c>
      <c r="W23" s="161"/>
      <c r="X23" s="161"/>
      <c r="AG23" t="s">
        <v>150</v>
      </c>
    </row>
    <row r="24" spans="1:60" outlineLevel="1" x14ac:dyDescent="0.2">
      <c r="A24" s="168">
        <v>6</v>
      </c>
      <c r="B24" s="169" t="s">
        <v>193</v>
      </c>
      <c r="C24" s="185" t="s">
        <v>194</v>
      </c>
      <c r="D24" s="170" t="s">
        <v>171</v>
      </c>
      <c r="E24" s="171">
        <v>0.73499999999999999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2.5249999999999999</v>
      </c>
      <c r="O24" s="173">
        <f>ROUND(E24*N24,2)</f>
        <v>1.86</v>
      </c>
      <c r="P24" s="173">
        <v>0</v>
      </c>
      <c r="Q24" s="173">
        <f>ROUND(E24*P24,2)</f>
        <v>0</v>
      </c>
      <c r="R24" s="173" t="s">
        <v>195</v>
      </c>
      <c r="S24" s="173" t="s">
        <v>155</v>
      </c>
      <c r="T24" s="174" t="s">
        <v>209</v>
      </c>
      <c r="U24" s="158">
        <v>0.47699999999999998</v>
      </c>
      <c r="V24" s="158">
        <f>ROUND(E24*U24,2)</f>
        <v>0.35</v>
      </c>
      <c r="W24" s="158"/>
      <c r="X24" s="158" t="s">
        <v>157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158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6" t="s">
        <v>282</v>
      </c>
      <c r="D25" s="159"/>
      <c r="E25" s="160">
        <v>0.73499999999999999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162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2" t="s">
        <v>149</v>
      </c>
      <c r="B26" s="163" t="s">
        <v>97</v>
      </c>
      <c r="C26" s="184" t="s">
        <v>98</v>
      </c>
      <c r="D26" s="164"/>
      <c r="E26" s="165"/>
      <c r="F26" s="166"/>
      <c r="G26" s="166">
        <f>SUMIF(AG27:AG32,"&lt;&gt;NOR",G27:G32)</f>
        <v>0</v>
      </c>
      <c r="H26" s="166"/>
      <c r="I26" s="166">
        <f>SUM(I27:I32)</f>
        <v>0</v>
      </c>
      <c r="J26" s="166"/>
      <c r="K26" s="166">
        <f>SUM(K27:K32)</f>
        <v>0</v>
      </c>
      <c r="L26" s="166"/>
      <c r="M26" s="166">
        <f>SUM(M27:M32)</f>
        <v>0</v>
      </c>
      <c r="N26" s="166"/>
      <c r="O26" s="166">
        <f>SUM(O27:O32)</f>
        <v>14.75</v>
      </c>
      <c r="P26" s="166"/>
      <c r="Q26" s="166">
        <f>SUM(Q27:Q32)</f>
        <v>0</v>
      </c>
      <c r="R26" s="166"/>
      <c r="S26" s="166"/>
      <c r="T26" s="167"/>
      <c r="U26" s="161"/>
      <c r="V26" s="161">
        <f>SUM(V27:V32)</f>
        <v>60.99</v>
      </c>
      <c r="W26" s="161"/>
      <c r="X26" s="161"/>
      <c r="AG26" t="s">
        <v>150</v>
      </c>
    </row>
    <row r="27" spans="1:60" outlineLevel="1" x14ac:dyDescent="0.2">
      <c r="A27" s="168">
        <v>7</v>
      </c>
      <c r="B27" s="169" t="s">
        <v>287</v>
      </c>
      <c r="C27" s="185" t="s">
        <v>288</v>
      </c>
      <c r="D27" s="170" t="s">
        <v>153</v>
      </c>
      <c r="E27" s="171">
        <v>19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0.77654000000000001</v>
      </c>
      <c r="O27" s="173">
        <f>ROUND(E27*N27,2)</f>
        <v>14.75</v>
      </c>
      <c r="P27" s="173">
        <v>0</v>
      </c>
      <c r="Q27" s="173">
        <f>ROUND(E27*P27,2)</f>
        <v>0</v>
      </c>
      <c r="R27" s="173"/>
      <c r="S27" s="173" t="s">
        <v>155</v>
      </c>
      <c r="T27" s="174" t="s">
        <v>219</v>
      </c>
      <c r="U27" s="158">
        <v>3.2098800000000001</v>
      </c>
      <c r="V27" s="158">
        <f>ROUND(E27*U27,2)</f>
        <v>60.99</v>
      </c>
      <c r="W27" s="158"/>
      <c r="X27" s="158" t="s">
        <v>220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221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56"/>
      <c r="B28" s="157"/>
      <c r="C28" s="186" t="s">
        <v>289</v>
      </c>
      <c r="D28" s="159"/>
      <c r="E28" s="160">
        <v>19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162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8">
        <v>8</v>
      </c>
      <c r="B29" s="169" t="s">
        <v>290</v>
      </c>
      <c r="C29" s="185" t="s">
        <v>291</v>
      </c>
      <c r="D29" s="170" t="s">
        <v>171</v>
      </c>
      <c r="E29" s="171">
        <v>3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3"/>
      <c r="S29" s="173" t="s">
        <v>155</v>
      </c>
      <c r="T29" s="174" t="s">
        <v>156</v>
      </c>
      <c r="U29" s="158">
        <v>0</v>
      </c>
      <c r="V29" s="158">
        <f>ROUND(E29*U29,2)</f>
        <v>0</v>
      </c>
      <c r="W29" s="158"/>
      <c r="X29" s="158" t="s">
        <v>220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221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6" t="s">
        <v>292</v>
      </c>
      <c r="D30" s="159"/>
      <c r="E30" s="160">
        <v>3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162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8">
        <v>9</v>
      </c>
      <c r="B31" s="169" t="s">
        <v>293</v>
      </c>
      <c r="C31" s="185" t="s">
        <v>294</v>
      </c>
      <c r="D31" s="170" t="s">
        <v>153</v>
      </c>
      <c r="E31" s="171">
        <v>49.3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155</v>
      </c>
      <c r="T31" s="174" t="s">
        <v>209</v>
      </c>
      <c r="U31" s="158">
        <v>0</v>
      </c>
      <c r="V31" s="158">
        <f>ROUND(E31*U31,2)</f>
        <v>0</v>
      </c>
      <c r="W31" s="158"/>
      <c r="X31" s="158" t="s">
        <v>220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221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6" t="s">
        <v>295</v>
      </c>
      <c r="D32" s="159"/>
      <c r="E32" s="160">
        <v>49.3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162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2" t="s">
        <v>149</v>
      </c>
      <c r="B33" s="163" t="s">
        <v>99</v>
      </c>
      <c r="C33" s="184" t="s">
        <v>100</v>
      </c>
      <c r="D33" s="164"/>
      <c r="E33" s="165"/>
      <c r="F33" s="166"/>
      <c r="G33" s="166">
        <f>SUMIF(AG34:AG40,"&lt;&gt;NOR",G34:G40)</f>
        <v>0</v>
      </c>
      <c r="H33" s="166"/>
      <c r="I33" s="166">
        <f>SUM(I34:I40)</f>
        <v>0</v>
      </c>
      <c r="J33" s="166"/>
      <c r="K33" s="166">
        <f>SUM(K34:K40)</f>
        <v>0</v>
      </c>
      <c r="L33" s="166"/>
      <c r="M33" s="166">
        <f>SUM(M34:M40)</f>
        <v>0</v>
      </c>
      <c r="N33" s="166"/>
      <c r="O33" s="166">
        <f>SUM(O34:O40)</f>
        <v>7.9499999999999993</v>
      </c>
      <c r="P33" s="166"/>
      <c r="Q33" s="166">
        <f>SUM(Q34:Q40)</f>
        <v>0</v>
      </c>
      <c r="R33" s="166"/>
      <c r="S33" s="166"/>
      <c r="T33" s="167"/>
      <c r="U33" s="161"/>
      <c r="V33" s="161">
        <f>SUM(V34:V40)</f>
        <v>19.100000000000001</v>
      </c>
      <c r="W33" s="161"/>
      <c r="X33" s="161"/>
      <c r="AG33" t="s">
        <v>150</v>
      </c>
    </row>
    <row r="34" spans="1:60" ht="22.5" outlineLevel="1" x14ac:dyDescent="0.2">
      <c r="A34" s="168">
        <v>10</v>
      </c>
      <c r="B34" s="169" t="s">
        <v>296</v>
      </c>
      <c r="C34" s="185" t="s">
        <v>297</v>
      </c>
      <c r="D34" s="170" t="s">
        <v>153</v>
      </c>
      <c r="E34" s="171">
        <v>5.6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0.20200000000000001</v>
      </c>
      <c r="O34" s="173">
        <f>ROUND(E34*N34,2)</f>
        <v>1.1299999999999999</v>
      </c>
      <c r="P34" s="173">
        <v>0</v>
      </c>
      <c r="Q34" s="173">
        <f>ROUND(E34*P34,2)</f>
        <v>0</v>
      </c>
      <c r="R34" s="173" t="s">
        <v>154</v>
      </c>
      <c r="S34" s="173" t="s">
        <v>155</v>
      </c>
      <c r="T34" s="174" t="s">
        <v>156</v>
      </c>
      <c r="U34" s="158">
        <v>0.105</v>
      </c>
      <c r="V34" s="158">
        <f>ROUND(E34*U34,2)</f>
        <v>0.59</v>
      </c>
      <c r="W34" s="158"/>
      <c r="X34" s="158" t="s">
        <v>157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158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41" t="s">
        <v>298</v>
      </c>
      <c r="D35" s="242"/>
      <c r="E35" s="242"/>
      <c r="F35" s="242"/>
      <c r="G35" s="242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160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6" t="s">
        <v>299</v>
      </c>
      <c r="D36" s="159"/>
      <c r="E36" s="160">
        <v>5.6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162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68">
        <v>11</v>
      </c>
      <c r="B37" s="169" t="s">
        <v>300</v>
      </c>
      <c r="C37" s="185" t="s">
        <v>301</v>
      </c>
      <c r="D37" s="170" t="s">
        <v>153</v>
      </c>
      <c r="E37" s="171">
        <v>5.6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0.441</v>
      </c>
      <c r="O37" s="173">
        <f>ROUND(E37*N37,2)</f>
        <v>2.4700000000000002</v>
      </c>
      <c r="P37" s="173">
        <v>0</v>
      </c>
      <c r="Q37" s="173">
        <f>ROUND(E37*P37,2)</f>
        <v>0</v>
      </c>
      <c r="R37" s="173" t="s">
        <v>154</v>
      </c>
      <c r="S37" s="173" t="s">
        <v>155</v>
      </c>
      <c r="T37" s="174" t="s">
        <v>156</v>
      </c>
      <c r="U37" s="158">
        <v>2.9000000000000001E-2</v>
      </c>
      <c r="V37" s="158">
        <f>ROUND(E37*U37,2)</f>
        <v>0.16</v>
      </c>
      <c r="W37" s="158"/>
      <c r="X37" s="158" t="s">
        <v>157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158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6" t="s">
        <v>299</v>
      </c>
      <c r="D38" s="159"/>
      <c r="E38" s="160">
        <v>5.6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162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8">
        <v>12</v>
      </c>
      <c r="B39" s="169" t="s">
        <v>217</v>
      </c>
      <c r="C39" s="185" t="s">
        <v>218</v>
      </c>
      <c r="D39" s="170" t="s">
        <v>153</v>
      </c>
      <c r="E39" s="171">
        <v>5.6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0.77654000000000001</v>
      </c>
      <c r="O39" s="173">
        <f>ROUND(E39*N39,2)</f>
        <v>4.3499999999999996</v>
      </c>
      <c r="P39" s="173">
        <v>0</v>
      </c>
      <c r="Q39" s="173">
        <f>ROUND(E39*P39,2)</f>
        <v>0</v>
      </c>
      <c r="R39" s="173"/>
      <c r="S39" s="173" t="s">
        <v>155</v>
      </c>
      <c r="T39" s="174" t="s">
        <v>219</v>
      </c>
      <c r="U39" s="158">
        <v>3.2766000000000002</v>
      </c>
      <c r="V39" s="158">
        <f>ROUND(E39*U39,2)</f>
        <v>18.350000000000001</v>
      </c>
      <c r="W39" s="158"/>
      <c r="X39" s="158" t="s">
        <v>220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221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6" t="s">
        <v>299</v>
      </c>
      <c r="D40" s="159"/>
      <c r="E40" s="160">
        <v>5.6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162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162" t="s">
        <v>149</v>
      </c>
      <c r="B41" s="163" t="s">
        <v>106</v>
      </c>
      <c r="C41" s="184" t="s">
        <v>107</v>
      </c>
      <c r="D41" s="164"/>
      <c r="E41" s="165"/>
      <c r="F41" s="166"/>
      <c r="G41" s="166">
        <f>SUMIF(AG42:AG51,"&lt;&gt;NOR",G42:G51)</f>
        <v>0</v>
      </c>
      <c r="H41" s="166"/>
      <c r="I41" s="166">
        <f>SUM(I42:I51)</f>
        <v>0</v>
      </c>
      <c r="J41" s="166"/>
      <c r="K41" s="166">
        <f>SUM(K42:K51)</f>
        <v>0</v>
      </c>
      <c r="L41" s="166"/>
      <c r="M41" s="166">
        <f>SUM(M42:M51)</f>
        <v>0</v>
      </c>
      <c r="N41" s="166"/>
      <c r="O41" s="166">
        <f>SUM(O42:O51)</f>
        <v>0</v>
      </c>
      <c r="P41" s="166"/>
      <c r="Q41" s="166">
        <f>SUM(Q42:Q51)</f>
        <v>21.18</v>
      </c>
      <c r="R41" s="166"/>
      <c r="S41" s="166"/>
      <c r="T41" s="167"/>
      <c r="U41" s="161"/>
      <c r="V41" s="161">
        <f>SUM(V42:V51)</f>
        <v>80.27000000000001</v>
      </c>
      <c r="W41" s="161"/>
      <c r="X41" s="161"/>
      <c r="AG41" t="s">
        <v>150</v>
      </c>
    </row>
    <row r="42" spans="1:60" ht="22.5" outlineLevel="1" x14ac:dyDescent="0.2">
      <c r="A42" s="168">
        <v>13</v>
      </c>
      <c r="B42" s="169" t="s">
        <v>302</v>
      </c>
      <c r="C42" s="185" t="s">
        <v>303</v>
      </c>
      <c r="D42" s="170" t="s">
        <v>153</v>
      </c>
      <c r="E42" s="171">
        <v>19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0</v>
      </c>
      <c r="O42" s="173">
        <f>ROUND(E42*N42,2)</f>
        <v>0</v>
      </c>
      <c r="P42" s="173">
        <v>0.13800000000000001</v>
      </c>
      <c r="Q42" s="173">
        <f>ROUND(E42*P42,2)</f>
        <v>2.62</v>
      </c>
      <c r="R42" s="173" t="s">
        <v>154</v>
      </c>
      <c r="S42" s="173" t="s">
        <v>155</v>
      </c>
      <c r="T42" s="174" t="s">
        <v>156</v>
      </c>
      <c r="U42" s="158">
        <v>0.16</v>
      </c>
      <c r="V42" s="158">
        <f>ROUND(E42*U42,2)</f>
        <v>3.04</v>
      </c>
      <c r="W42" s="158"/>
      <c r="X42" s="158" t="s">
        <v>157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158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241" t="s">
        <v>159</v>
      </c>
      <c r="D43" s="242"/>
      <c r="E43" s="242"/>
      <c r="F43" s="242"/>
      <c r="G43" s="242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160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6" t="s">
        <v>304</v>
      </c>
      <c r="D44" s="159"/>
      <c r="E44" s="160">
        <v>19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162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68">
        <v>14</v>
      </c>
      <c r="B45" s="169" t="s">
        <v>305</v>
      </c>
      <c r="C45" s="185" t="s">
        <v>306</v>
      </c>
      <c r="D45" s="170" t="s">
        <v>171</v>
      </c>
      <c r="E45" s="171">
        <v>6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3">
        <v>0</v>
      </c>
      <c r="O45" s="173">
        <f>ROUND(E45*N45,2)</f>
        <v>0</v>
      </c>
      <c r="P45" s="173">
        <v>2.2000000000000002</v>
      </c>
      <c r="Q45" s="173">
        <f>ROUND(E45*P45,2)</f>
        <v>13.2</v>
      </c>
      <c r="R45" s="173" t="s">
        <v>229</v>
      </c>
      <c r="S45" s="173" t="s">
        <v>155</v>
      </c>
      <c r="T45" s="174" t="s">
        <v>156</v>
      </c>
      <c r="U45" s="158">
        <v>9.07</v>
      </c>
      <c r="V45" s="158">
        <f>ROUND(E45*U45,2)</f>
        <v>54.42</v>
      </c>
      <c r="W45" s="158"/>
      <c r="X45" s="158" t="s">
        <v>157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158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6" t="s">
        <v>307</v>
      </c>
      <c r="D46" s="159"/>
      <c r="E46" s="160">
        <v>6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162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33.75" outlineLevel="1" x14ac:dyDescent="0.2">
      <c r="A47" s="168">
        <v>15</v>
      </c>
      <c r="B47" s="169" t="s">
        <v>231</v>
      </c>
      <c r="C47" s="185" t="s">
        <v>232</v>
      </c>
      <c r="D47" s="170" t="s">
        <v>228</v>
      </c>
      <c r="E47" s="171">
        <v>0.38640000000000002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1</v>
      </c>
      <c r="Q47" s="173">
        <f>ROUND(E47*P47,2)</f>
        <v>0.39</v>
      </c>
      <c r="R47" s="173" t="s">
        <v>229</v>
      </c>
      <c r="S47" s="173" t="s">
        <v>155</v>
      </c>
      <c r="T47" s="174" t="s">
        <v>209</v>
      </c>
      <c r="U47" s="158">
        <v>23.5</v>
      </c>
      <c r="V47" s="158">
        <f>ROUND(E47*U47,2)</f>
        <v>9.08</v>
      </c>
      <c r="W47" s="158"/>
      <c r="X47" s="158" t="s">
        <v>157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158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6" t="s">
        <v>308</v>
      </c>
      <c r="D48" s="159"/>
      <c r="E48" s="160">
        <v>0.38640000000000002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162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68">
        <v>16</v>
      </c>
      <c r="B49" s="169" t="s">
        <v>309</v>
      </c>
      <c r="C49" s="185" t="s">
        <v>310</v>
      </c>
      <c r="D49" s="170" t="s">
        <v>171</v>
      </c>
      <c r="E49" s="171">
        <v>2.2599999999999998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1.47E-3</v>
      </c>
      <c r="O49" s="173">
        <f>ROUND(E49*N49,2)</f>
        <v>0</v>
      </c>
      <c r="P49" s="173">
        <v>2.2000000000000002</v>
      </c>
      <c r="Q49" s="173">
        <f>ROUND(E49*P49,2)</f>
        <v>4.97</v>
      </c>
      <c r="R49" s="173"/>
      <c r="S49" s="173" t="s">
        <v>155</v>
      </c>
      <c r="T49" s="174" t="s">
        <v>219</v>
      </c>
      <c r="U49" s="158">
        <v>6.0739999999999998</v>
      </c>
      <c r="V49" s="158">
        <f>ROUND(E49*U49,2)</f>
        <v>13.73</v>
      </c>
      <c r="W49" s="158"/>
      <c r="X49" s="158" t="s">
        <v>220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221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6" t="s">
        <v>311</v>
      </c>
      <c r="D50" s="159"/>
      <c r="E50" s="160">
        <v>0.65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162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6" t="s">
        <v>312</v>
      </c>
      <c r="D51" s="159"/>
      <c r="E51" s="160">
        <v>1.61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162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162" t="s">
        <v>149</v>
      </c>
      <c r="B52" s="163" t="s">
        <v>108</v>
      </c>
      <c r="C52" s="184" t="s">
        <v>109</v>
      </c>
      <c r="D52" s="164"/>
      <c r="E52" s="165"/>
      <c r="F52" s="166"/>
      <c r="G52" s="166">
        <f>SUMIF(AG53:AG54,"&lt;&gt;NOR",G53:G54)</f>
        <v>0</v>
      </c>
      <c r="H52" s="166"/>
      <c r="I52" s="166">
        <f>SUM(I53:I54)</f>
        <v>0</v>
      </c>
      <c r="J52" s="166"/>
      <c r="K52" s="166">
        <f>SUM(K53:K54)</f>
        <v>0</v>
      </c>
      <c r="L52" s="166"/>
      <c r="M52" s="166">
        <f>SUM(M53:M54)</f>
        <v>0</v>
      </c>
      <c r="N52" s="166"/>
      <c r="O52" s="166">
        <f>SUM(O53:O54)</f>
        <v>0</v>
      </c>
      <c r="P52" s="166"/>
      <c r="Q52" s="166">
        <f>SUM(Q53:Q54)</f>
        <v>0</v>
      </c>
      <c r="R52" s="166"/>
      <c r="S52" s="166"/>
      <c r="T52" s="167"/>
      <c r="U52" s="161"/>
      <c r="V52" s="161">
        <f>SUM(V53:V54)</f>
        <v>4.26</v>
      </c>
      <c r="W52" s="161"/>
      <c r="X52" s="161"/>
      <c r="AG52" t="s">
        <v>150</v>
      </c>
    </row>
    <row r="53" spans="1:60" outlineLevel="1" x14ac:dyDescent="0.2">
      <c r="A53" s="168">
        <v>17</v>
      </c>
      <c r="B53" s="169" t="s">
        <v>234</v>
      </c>
      <c r="C53" s="185" t="s">
        <v>235</v>
      </c>
      <c r="D53" s="170" t="s">
        <v>228</v>
      </c>
      <c r="E53" s="171">
        <v>5.4566800000000004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3" t="s">
        <v>154</v>
      </c>
      <c r="S53" s="173" t="s">
        <v>155</v>
      </c>
      <c r="T53" s="174" t="s">
        <v>156</v>
      </c>
      <c r="U53" s="158">
        <v>0.78</v>
      </c>
      <c r="V53" s="158">
        <f>ROUND(E53*U53,2)</f>
        <v>4.26</v>
      </c>
      <c r="W53" s="158"/>
      <c r="X53" s="158" t="s">
        <v>236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237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241" t="s">
        <v>238</v>
      </c>
      <c r="D54" s="242"/>
      <c r="E54" s="242"/>
      <c r="F54" s="242"/>
      <c r="G54" s="242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160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">
      <c r="A55" s="162" t="s">
        <v>149</v>
      </c>
      <c r="B55" s="163" t="s">
        <v>116</v>
      </c>
      <c r="C55" s="184" t="s">
        <v>117</v>
      </c>
      <c r="D55" s="164"/>
      <c r="E55" s="165"/>
      <c r="F55" s="166"/>
      <c r="G55" s="166">
        <f>SUMIF(AG56:AG57,"&lt;&gt;NOR",G56:G57)</f>
        <v>0</v>
      </c>
      <c r="H55" s="166"/>
      <c r="I55" s="166">
        <f>SUM(I56:I57)</f>
        <v>0</v>
      </c>
      <c r="J55" s="166"/>
      <c r="K55" s="166">
        <f>SUM(K56:K57)</f>
        <v>0</v>
      </c>
      <c r="L55" s="166"/>
      <c r="M55" s="166">
        <f>SUM(M56:M57)</f>
        <v>0</v>
      </c>
      <c r="N55" s="166"/>
      <c r="O55" s="166">
        <f>SUM(O56:O57)</f>
        <v>0</v>
      </c>
      <c r="P55" s="166"/>
      <c r="Q55" s="166">
        <f>SUM(Q56:Q57)</f>
        <v>0</v>
      </c>
      <c r="R55" s="166"/>
      <c r="S55" s="166"/>
      <c r="T55" s="167"/>
      <c r="U55" s="161"/>
      <c r="V55" s="161">
        <f>SUM(V56:V57)</f>
        <v>0</v>
      </c>
      <c r="W55" s="161"/>
      <c r="X55" s="161"/>
      <c r="AG55" t="s">
        <v>150</v>
      </c>
    </row>
    <row r="56" spans="1:60" outlineLevel="1" x14ac:dyDescent="0.2">
      <c r="A56" s="168">
        <v>18</v>
      </c>
      <c r="B56" s="169" t="s">
        <v>313</v>
      </c>
      <c r="C56" s="185" t="s">
        <v>314</v>
      </c>
      <c r="D56" s="170" t="s">
        <v>315</v>
      </c>
      <c r="E56" s="171">
        <v>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3"/>
      <c r="S56" s="173" t="s">
        <v>208</v>
      </c>
      <c r="T56" s="174" t="s">
        <v>209</v>
      </c>
      <c r="U56" s="158">
        <v>0</v>
      </c>
      <c r="V56" s="158">
        <f>ROUND(E56*U56,2)</f>
        <v>0</v>
      </c>
      <c r="W56" s="158"/>
      <c r="X56" s="158" t="s">
        <v>157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158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6" t="s">
        <v>316</v>
      </c>
      <c r="D57" s="159"/>
      <c r="E57" s="160">
        <v>1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162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2" t="s">
        <v>149</v>
      </c>
      <c r="B58" s="163" t="s">
        <v>118</v>
      </c>
      <c r="C58" s="184" t="s">
        <v>119</v>
      </c>
      <c r="D58" s="164"/>
      <c r="E58" s="165"/>
      <c r="F58" s="166"/>
      <c r="G58" s="166">
        <f>SUMIF(AG59:AG61,"&lt;&gt;NOR",G59:G61)</f>
        <v>0</v>
      </c>
      <c r="H58" s="166"/>
      <c r="I58" s="166">
        <f>SUM(I59:I61)</f>
        <v>0</v>
      </c>
      <c r="J58" s="166"/>
      <c r="K58" s="166">
        <f>SUM(K59:K61)</f>
        <v>0</v>
      </c>
      <c r="L58" s="166"/>
      <c r="M58" s="166">
        <f>SUM(M59:M61)</f>
        <v>0</v>
      </c>
      <c r="N58" s="166"/>
      <c r="O58" s="166">
        <f>SUM(O59:O61)</f>
        <v>0</v>
      </c>
      <c r="P58" s="166"/>
      <c r="Q58" s="166">
        <f>SUM(Q59:Q61)</f>
        <v>0</v>
      </c>
      <c r="R58" s="166"/>
      <c r="S58" s="166"/>
      <c r="T58" s="167"/>
      <c r="U58" s="161"/>
      <c r="V58" s="161">
        <f>SUM(V59:V61)</f>
        <v>7.94</v>
      </c>
      <c r="W58" s="161"/>
      <c r="X58" s="161"/>
      <c r="AG58" t="s">
        <v>150</v>
      </c>
    </row>
    <row r="59" spans="1:60" outlineLevel="1" x14ac:dyDescent="0.2">
      <c r="A59" s="176">
        <v>19</v>
      </c>
      <c r="B59" s="177" t="s">
        <v>247</v>
      </c>
      <c r="C59" s="187" t="s">
        <v>248</v>
      </c>
      <c r="D59" s="178" t="s">
        <v>228</v>
      </c>
      <c r="E59" s="179">
        <v>16.208400000000001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 t="s">
        <v>229</v>
      </c>
      <c r="S59" s="181" t="s">
        <v>155</v>
      </c>
      <c r="T59" s="182" t="s">
        <v>156</v>
      </c>
      <c r="U59" s="158">
        <v>0.49</v>
      </c>
      <c r="V59" s="158">
        <f>ROUND(E59*U59,2)</f>
        <v>7.94</v>
      </c>
      <c r="W59" s="158"/>
      <c r="X59" s="158" t="s">
        <v>249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250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6">
        <v>20</v>
      </c>
      <c r="B60" s="177" t="s">
        <v>251</v>
      </c>
      <c r="C60" s="187" t="s">
        <v>252</v>
      </c>
      <c r="D60" s="178" t="s">
        <v>228</v>
      </c>
      <c r="E60" s="179">
        <v>162.084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 t="s">
        <v>229</v>
      </c>
      <c r="S60" s="181" t="s">
        <v>155</v>
      </c>
      <c r="T60" s="182" t="s">
        <v>156</v>
      </c>
      <c r="U60" s="158">
        <v>0</v>
      </c>
      <c r="V60" s="158">
        <f>ROUND(E60*U60,2)</f>
        <v>0</v>
      </c>
      <c r="W60" s="158"/>
      <c r="X60" s="158" t="s">
        <v>249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250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6">
        <v>21</v>
      </c>
      <c r="B61" s="177" t="s">
        <v>253</v>
      </c>
      <c r="C61" s="187" t="s">
        <v>254</v>
      </c>
      <c r="D61" s="178" t="s">
        <v>228</v>
      </c>
      <c r="E61" s="179">
        <v>16.208400000000001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21</v>
      </c>
      <c r="M61" s="181">
        <f>G61*(1+L61/100)</f>
        <v>0</v>
      </c>
      <c r="N61" s="181">
        <v>0</v>
      </c>
      <c r="O61" s="181">
        <f>ROUND(E61*N61,2)</f>
        <v>0</v>
      </c>
      <c r="P61" s="181">
        <v>0</v>
      </c>
      <c r="Q61" s="181">
        <f>ROUND(E61*P61,2)</f>
        <v>0</v>
      </c>
      <c r="R61" s="181" t="s">
        <v>229</v>
      </c>
      <c r="S61" s="181" t="s">
        <v>155</v>
      </c>
      <c r="T61" s="182" t="s">
        <v>156</v>
      </c>
      <c r="U61" s="158">
        <v>0</v>
      </c>
      <c r="V61" s="158">
        <f>ROUND(E61*U61,2)</f>
        <v>0</v>
      </c>
      <c r="W61" s="158"/>
      <c r="X61" s="158" t="s">
        <v>249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250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62" t="s">
        <v>149</v>
      </c>
      <c r="B62" s="163" t="s">
        <v>121</v>
      </c>
      <c r="C62" s="184" t="s">
        <v>27</v>
      </c>
      <c r="D62" s="164"/>
      <c r="E62" s="165"/>
      <c r="F62" s="166"/>
      <c r="G62" s="166">
        <f>SUMIF(AG63:AG63,"&lt;&gt;NOR",G63:G63)</f>
        <v>0</v>
      </c>
      <c r="H62" s="166"/>
      <c r="I62" s="166">
        <f>SUM(I63:I63)</f>
        <v>0</v>
      </c>
      <c r="J62" s="166"/>
      <c r="K62" s="166">
        <f>SUM(K63:K63)</f>
        <v>0</v>
      </c>
      <c r="L62" s="166"/>
      <c r="M62" s="166">
        <f>SUM(M63:M63)</f>
        <v>0</v>
      </c>
      <c r="N62" s="166"/>
      <c r="O62" s="166">
        <f>SUM(O63:O63)</f>
        <v>0</v>
      </c>
      <c r="P62" s="166"/>
      <c r="Q62" s="166">
        <f>SUM(Q63:Q63)</f>
        <v>0</v>
      </c>
      <c r="R62" s="166"/>
      <c r="S62" s="166"/>
      <c r="T62" s="167"/>
      <c r="U62" s="161"/>
      <c r="V62" s="161">
        <f>SUM(V63:V63)</f>
        <v>0</v>
      </c>
      <c r="W62" s="161"/>
      <c r="X62" s="161"/>
      <c r="AG62" t="s">
        <v>150</v>
      </c>
    </row>
    <row r="63" spans="1:60" outlineLevel="1" x14ac:dyDescent="0.2">
      <c r="A63" s="176">
        <v>22</v>
      </c>
      <c r="B63" s="177" t="s">
        <v>255</v>
      </c>
      <c r="C63" s="187" t="s">
        <v>256</v>
      </c>
      <c r="D63" s="178" t="s">
        <v>257</v>
      </c>
      <c r="E63" s="179">
        <v>1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81">
        <v>0</v>
      </c>
      <c r="O63" s="181">
        <f>ROUND(E63*N63,2)</f>
        <v>0</v>
      </c>
      <c r="P63" s="181">
        <v>0</v>
      </c>
      <c r="Q63" s="181">
        <f>ROUND(E63*P63,2)</f>
        <v>0</v>
      </c>
      <c r="R63" s="181"/>
      <c r="S63" s="181" t="s">
        <v>155</v>
      </c>
      <c r="T63" s="182" t="s">
        <v>209</v>
      </c>
      <c r="U63" s="158">
        <v>0</v>
      </c>
      <c r="V63" s="158">
        <f>ROUND(E63*U63,2)</f>
        <v>0</v>
      </c>
      <c r="W63" s="158"/>
      <c r="X63" s="158" t="s">
        <v>258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259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2" t="s">
        <v>149</v>
      </c>
      <c r="B64" s="163" t="s">
        <v>122</v>
      </c>
      <c r="C64" s="184" t="s">
        <v>28</v>
      </c>
      <c r="D64" s="164"/>
      <c r="E64" s="165"/>
      <c r="F64" s="166"/>
      <c r="G64" s="166">
        <f>SUMIF(AG65:AG72,"&lt;&gt;NOR",G65:G72)</f>
        <v>0</v>
      </c>
      <c r="H64" s="166"/>
      <c r="I64" s="166">
        <f>SUM(I65:I72)</f>
        <v>0</v>
      </c>
      <c r="J64" s="166"/>
      <c r="K64" s="166">
        <f>SUM(K65:K72)</f>
        <v>0</v>
      </c>
      <c r="L64" s="166"/>
      <c r="M64" s="166">
        <f>SUM(M65:M72)</f>
        <v>0</v>
      </c>
      <c r="N64" s="166"/>
      <c r="O64" s="166">
        <f>SUM(O65:O72)</f>
        <v>0</v>
      </c>
      <c r="P64" s="166"/>
      <c r="Q64" s="166">
        <f>SUM(Q65:Q72)</f>
        <v>0</v>
      </c>
      <c r="R64" s="166"/>
      <c r="S64" s="166"/>
      <c r="T64" s="167"/>
      <c r="U64" s="161"/>
      <c r="V64" s="161">
        <f>SUM(V65:V72)</f>
        <v>0</v>
      </c>
      <c r="W64" s="161"/>
      <c r="X64" s="161"/>
      <c r="AG64" t="s">
        <v>150</v>
      </c>
    </row>
    <row r="65" spans="1:60" outlineLevel="1" x14ac:dyDescent="0.2">
      <c r="A65" s="176">
        <v>23</v>
      </c>
      <c r="B65" s="177" t="s">
        <v>262</v>
      </c>
      <c r="C65" s="187" t="s">
        <v>263</v>
      </c>
      <c r="D65" s="178" t="s">
        <v>257</v>
      </c>
      <c r="E65" s="179">
        <v>1</v>
      </c>
      <c r="F65" s="180"/>
      <c r="G65" s="181">
        <f t="shared" ref="G65:G72" si="0">ROUND(E65*F65,2)</f>
        <v>0</v>
      </c>
      <c r="H65" s="180"/>
      <c r="I65" s="181">
        <f t="shared" ref="I65:I72" si="1">ROUND(E65*H65,2)</f>
        <v>0</v>
      </c>
      <c r="J65" s="180"/>
      <c r="K65" s="181">
        <f t="shared" ref="K65:K72" si="2">ROUND(E65*J65,2)</f>
        <v>0</v>
      </c>
      <c r="L65" s="181">
        <v>21</v>
      </c>
      <c r="M65" s="181">
        <f t="shared" ref="M65:M72" si="3">G65*(1+L65/100)</f>
        <v>0</v>
      </c>
      <c r="N65" s="181">
        <v>0</v>
      </c>
      <c r="O65" s="181">
        <f t="shared" ref="O65:O72" si="4">ROUND(E65*N65,2)</f>
        <v>0</v>
      </c>
      <c r="P65" s="181">
        <v>0</v>
      </c>
      <c r="Q65" s="181">
        <f t="shared" ref="Q65:Q72" si="5">ROUND(E65*P65,2)</f>
        <v>0</v>
      </c>
      <c r="R65" s="181"/>
      <c r="S65" s="181" t="s">
        <v>155</v>
      </c>
      <c r="T65" s="182" t="s">
        <v>209</v>
      </c>
      <c r="U65" s="158">
        <v>0</v>
      </c>
      <c r="V65" s="158">
        <f t="shared" ref="V65:V72" si="6">ROUND(E65*U65,2)</f>
        <v>0</v>
      </c>
      <c r="W65" s="158"/>
      <c r="X65" s="158" t="s">
        <v>258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271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6">
        <v>24</v>
      </c>
      <c r="B66" s="177" t="s">
        <v>265</v>
      </c>
      <c r="C66" s="187" t="s">
        <v>266</v>
      </c>
      <c r="D66" s="178" t="s">
        <v>257</v>
      </c>
      <c r="E66" s="179">
        <v>1</v>
      </c>
      <c r="F66" s="180"/>
      <c r="G66" s="181">
        <f t="shared" si="0"/>
        <v>0</v>
      </c>
      <c r="H66" s="180"/>
      <c r="I66" s="181">
        <f t="shared" si="1"/>
        <v>0</v>
      </c>
      <c r="J66" s="180"/>
      <c r="K66" s="181">
        <f t="shared" si="2"/>
        <v>0</v>
      </c>
      <c r="L66" s="181">
        <v>21</v>
      </c>
      <c r="M66" s="181">
        <f t="shared" si="3"/>
        <v>0</v>
      </c>
      <c r="N66" s="181">
        <v>0</v>
      </c>
      <c r="O66" s="181">
        <f t="shared" si="4"/>
        <v>0</v>
      </c>
      <c r="P66" s="181">
        <v>0</v>
      </c>
      <c r="Q66" s="181">
        <f t="shared" si="5"/>
        <v>0</v>
      </c>
      <c r="R66" s="181"/>
      <c r="S66" s="181" t="s">
        <v>155</v>
      </c>
      <c r="T66" s="182" t="s">
        <v>209</v>
      </c>
      <c r="U66" s="158">
        <v>0</v>
      </c>
      <c r="V66" s="158">
        <f t="shared" si="6"/>
        <v>0</v>
      </c>
      <c r="W66" s="158"/>
      <c r="X66" s="158" t="s">
        <v>258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271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6">
        <v>25</v>
      </c>
      <c r="B67" s="177" t="s">
        <v>267</v>
      </c>
      <c r="C67" s="187" t="s">
        <v>268</v>
      </c>
      <c r="D67" s="178" t="s">
        <v>257</v>
      </c>
      <c r="E67" s="179">
        <v>1</v>
      </c>
      <c r="F67" s="180"/>
      <c r="G67" s="181">
        <f t="shared" si="0"/>
        <v>0</v>
      </c>
      <c r="H67" s="180"/>
      <c r="I67" s="181">
        <f t="shared" si="1"/>
        <v>0</v>
      </c>
      <c r="J67" s="180"/>
      <c r="K67" s="181">
        <f t="shared" si="2"/>
        <v>0</v>
      </c>
      <c r="L67" s="181">
        <v>21</v>
      </c>
      <c r="M67" s="181">
        <f t="shared" si="3"/>
        <v>0</v>
      </c>
      <c r="N67" s="181">
        <v>0</v>
      </c>
      <c r="O67" s="181">
        <f t="shared" si="4"/>
        <v>0</v>
      </c>
      <c r="P67" s="181">
        <v>0</v>
      </c>
      <c r="Q67" s="181">
        <f t="shared" si="5"/>
        <v>0</v>
      </c>
      <c r="R67" s="181"/>
      <c r="S67" s="181" t="s">
        <v>155</v>
      </c>
      <c r="T67" s="182" t="s">
        <v>209</v>
      </c>
      <c r="U67" s="158">
        <v>0</v>
      </c>
      <c r="V67" s="158">
        <f t="shared" si="6"/>
        <v>0</v>
      </c>
      <c r="W67" s="158"/>
      <c r="X67" s="158" t="s">
        <v>258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271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6">
        <v>26</v>
      </c>
      <c r="B68" s="177" t="s">
        <v>269</v>
      </c>
      <c r="C68" s="187" t="s">
        <v>270</v>
      </c>
      <c r="D68" s="178" t="s">
        <v>257</v>
      </c>
      <c r="E68" s="179">
        <v>1</v>
      </c>
      <c r="F68" s="180"/>
      <c r="G68" s="181">
        <f t="shared" si="0"/>
        <v>0</v>
      </c>
      <c r="H68" s="180"/>
      <c r="I68" s="181">
        <f t="shared" si="1"/>
        <v>0</v>
      </c>
      <c r="J68" s="180"/>
      <c r="K68" s="181">
        <f t="shared" si="2"/>
        <v>0</v>
      </c>
      <c r="L68" s="181">
        <v>21</v>
      </c>
      <c r="M68" s="181">
        <f t="shared" si="3"/>
        <v>0</v>
      </c>
      <c r="N68" s="181">
        <v>0</v>
      </c>
      <c r="O68" s="181">
        <f t="shared" si="4"/>
        <v>0</v>
      </c>
      <c r="P68" s="181">
        <v>0</v>
      </c>
      <c r="Q68" s="181">
        <f t="shared" si="5"/>
        <v>0</v>
      </c>
      <c r="R68" s="181"/>
      <c r="S68" s="181" t="s">
        <v>155</v>
      </c>
      <c r="T68" s="182" t="s">
        <v>209</v>
      </c>
      <c r="U68" s="158">
        <v>0</v>
      </c>
      <c r="V68" s="158">
        <f t="shared" si="6"/>
        <v>0</v>
      </c>
      <c r="W68" s="158"/>
      <c r="X68" s="158" t="s">
        <v>258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271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6">
        <v>27</v>
      </c>
      <c r="B69" s="177" t="s">
        <v>272</v>
      </c>
      <c r="C69" s="187" t="s">
        <v>273</v>
      </c>
      <c r="D69" s="178" t="s">
        <v>257</v>
      </c>
      <c r="E69" s="179">
        <v>1</v>
      </c>
      <c r="F69" s="180"/>
      <c r="G69" s="181">
        <f t="shared" si="0"/>
        <v>0</v>
      </c>
      <c r="H69" s="180"/>
      <c r="I69" s="181">
        <f t="shared" si="1"/>
        <v>0</v>
      </c>
      <c r="J69" s="180"/>
      <c r="K69" s="181">
        <f t="shared" si="2"/>
        <v>0</v>
      </c>
      <c r="L69" s="181">
        <v>21</v>
      </c>
      <c r="M69" s="181">
        <f t="shared" si="3"/>
        <v>0</v>
      </c>
      <c r="N69" s="181">
        <v>0</v>
      </c>
      <c r="O69" s="181">
        <f t="shared" si="4"/>
        <v>0</v>
      </c>
      <c r="P69" s="181">
        <v>0</v>
      </c>
      <c r="Q69" s="181">
        <f t="shared" si="5"/>
        <v>0</v>
      </c>
      <c r="R69" s="181"/>
      <c r="S69" s="181" t="s">
        <v>155</v>
      </c>
      <c r="T69" s="182" t="s">
        <v>209</v>
      </c>
      <c r="U69" s="158">
        <v>0</v>
      </c>
      <c r="V69" s="158">
        <f t="shared" si="6"/>
        <v>0</v>
      </c>
      <c r="W69" s="158"/>
      <c r="X69" s="158" t="s">
        <v>258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271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6">
        <v>28</v>
      </c>
      <c r="B70" s="177" t="s">
        <v>274</v>
      </c>
      <c r="C70" s="187" t="s">
        <v>275</v>
      </c>
      <c r="D70" s="178" t="s">
        <v>257</v>
      </c>
      <c r="E70" s="179">
        <v>1</v>
      </c>
      <c r="F70" s="180"/>
      <c r="G70" s="181">
        <f t="shared" si="0"/>
        <v>0</v>
      </c>
      <c r="H70" s="180"/>
      <c r="I70" s="181">
        <f t="shared" si="1"/>
        <v>0</v>
      </c>
      <c r="J70" s="180"/>
      <c r="K70" s="181">
        <f t="shared" si="2"/>
        <v>0</v>
      </c>
      <c r="L70" s="181">
        <v>21</v>
      </c>
      <c r="M70" s="181">
        <f t="shared" si="3"/>
        <v>0</v>
      </c>
      <c r="N70" s="181">
        <v>0</v>
      </c>
      <c r="O70" s="181">
        <f t="shared" si="4"/>
        <v>0</v>
      </c>
      <c r="P70" s="181">
        <v>0</v>
      </c>
      <c r="Q70" s="181">
        <f t="shared" si="5"/>
        <v>0</v>
      </c>
      <c r="R70" s="181"/>
      <c r="S70" s="181" t="s">
        <v>155</v>
      </c>
      <c r="T70" s="182" t="s">
        <v>209</v>
      </c>
      <c r="U70" s="158">
        <v>0</v>
      </c>
      <c r="V70" s="158">
        <f t="shared" si="6"/>
        <v>0</v>
      </c>
      <c r="W70" s="158"/>
      <c r="X70" s="158" t="s">
        <v>258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271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6">
        <v>29</v>
      </c>
      <c r="B71" s="177" t="s">
        <v>276</v>
      </c>
      <c r="C71" s="187" t="s">
        <v>277</v>
      </c>
      <c r="D71" s="178" t="s">
        <v>257</v>
      </c>
      <c r="E71" s="179">
        <v>1</v>
      </c>
      <c r="F71" s="180"/>
      <c r="G71" s="181">
        <f t="shared" si="0"/>
        <v>0</v>
      </c>
      <c r="H71" s="180"/>
      <c r="I71" s="181">
        <f t="shared" si="1"/>
        <v>0</v>
      </c>
      <c r="J71" s="180"/>
      <c r="K71" s="181">
        <f t="shared" si="2"/>
        <v>0</v>
      </c>
      <c r="L71" s="181">
        <v>21</v>
      </c>
      <c r="M71" s="181">
        <f t="shared" si="3"/>
        <v>0</v>
      </c>
      <c r="N71" s="181">
        <v>0</v>
      </c>
      <c r="O71" s="181">
        <f t="shared" si="4"/>
        <v>0</v>
      </c>
      <c r="P71" s="181">
        <v>0</v>
      </c>
      <c r="Q71" s="181">
        <f t="shared" si="5"/>
        <v>0</v>
      </c>
      <c r="R71" s="181"/>
      <c r="S71" s="181" t="s">
        <v>155</v>
      </c>
      <c r="T71" s="182" t="s">
        <v>209</v>
      </c>
      <c r="U71" s="158">
        <v>0</v>
      </c>
      <c r="V71" s="158">
        <f t="shared" si="6"/>
        <v>0</v>
      </c>
      <c r="W71" s="158"/>
      <c r="X71" s="158" t="s">
        <v>258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271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68">
        <v>30</v>
      </c>
      <c r="B72" s="169" t="s">
        <v>278</v>
      </c>
      <c r="C72" s="185" t="s">
        <v>279</v>
      </c>
      <c r="D72" s="170" t="s">
        <v>257</v>
      </c>
      <c r="E72" s="171">
        <v>1</v>
      </c>
      <c r="F72" s="172"/>
      <c r="G72" s="173">
        <f t="shared" si="0"/>
        <v>0</v>
      </c>
      <c r="H72" s="172"/>
      <c r="I72" s="173">
        <f t="shared" si="1"/>
        <v>0</v>
      </c>
      <c r="J72" s="172"/>
      <c r="K72" s="173">
        <f t="shared" si="2"/>
        <v>0</v>
      </c>
      <c r="L72" s="173">
        <v>21</v>
      </c>
      <c r="M72" s="173">
        <f t="shared" si="3"/>
        <v>0</v>
      </c>
      <c r="N72" s="173">
        <v>0</v>
      </c>
      <c r="O72" s="173">
        <f t="shared" si="4"/>
        <v>0</v>
      </c>
      <c r="P72" s="173">
        <v>0</v>
      </c>
      <c r="Q72" s="173">
        <f t="shared" si="5"/>
        <v>0</v>
      </c>
      <c r="R72" s="173"/>
      <c r="S72" s="173" t="s">
        <v>155</v>
      </c>
      <c r="T72" s="174" t="s">
        <v>209</v>
      </c>
      <c r="U72" s="158">
        <v>0</v>
      </c>
      <c r="V72" s="158">
        <f t="shared" si="6"/>
        <v>0</v>
      </c>
      <c r="W72" s="158"/>
      <c r="X72" s="158" t="s">
        <v>258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271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x14ac:dyDescent="0.2">
      <c r="A73" s="3"/>
      <c r="B73" s="4"/>
      <c r="C73" s="188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v>15</v>
      </c>
      <c r="AF73">
        <v>21</v>
      </c>
    </row>
    <row r="74" spans="1:60" x14ac:dyDescent="0.2">
      <c r="A74" s="152"/>
      <c r="B74" s="153" t="s">
        <v>29</v>
      </c>
      <c r="C74" s="189"/>
      <c r="D74" s="154"/>
      <c r="E74" s="155"/>
      <c r="F74" s="155"/>
      <c r="G74" s="183">
        <f>G8+G23+G26+G33+G41+G52+G55+G58+G62+G64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f>SUMIF(L7:L72,AE73,G7:G72)</f>
        <v>0</v>
      </c>
      <c r="AF74">
        <f>SUMIF(L7:L72,AF73,G7:G72)</f>
        <v>0</v>
      </c>
      <c r="AG74" t="s">
        <v>280</v>
      </c>
    </row>
    <row r="75" spans="1:60" x14ac:dyDescent="0.2">
      <c r="C75" s="190"/>
      <c r="D75" s="10"/>
      <c r="AG75" t="s">
        <v>281</v>
      </c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11">
    <mergeCell ref="C13:G13"/>
    <mergeCell ref="A1:G1"/>
    <mergeCell ref="C2:G2"/>
    <mergeCell ref="C3:G3"/>
    <mergeCell ref="C4:G4"/>
    <mergeCell ref="C10:G10"/>
    <mergeCell ref="C16:G16"/>
    <mergeCell ref="C21:G21"/>
    <mergeCell ref="C35:G35"/>
    <mergeCell ref="C43:G43"/>
    <mergeCell ref="C54:G5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123</v>
      </c>
      <c r="B1" s="243"/>
      <c r="C1" s="243"/>
      <c r="D1" s="243"/>
      <c r="E1" s="243"/>
      <c r="F1" s="243"/>
      <c r="G1" s="243"/>
      <c r="AG1" t="s">
        <v>124</v>
      </c>
    </row>
    <row r="2" spans="1:60" ht="24.95" customHeight="1" x14ac:dyDescent="0.2">
      <c r="A2" s="141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125</v>
      </c>
    </row>
    <row r="3" spans="1:60" ht="24.95" customHeight="1" x14ac:dyDescent="0.2">
      <c r="A3" s="141" t="s">
        <v>8</v>
      </c>
      <c r="B3" s="49" t="s">
        <v>65</v>
      </c>
      <c r="C3" s="244" t="s">
        <v>66</v>
      </c>
      <c r="D3" s="245"/>
      <c r="E3" s="245"/>
      <c r="F3" s="245"/>
      <c r="G3" s="246"/>
      <c r="AC3" s="123" t="s">
        <v>125</v>
      </c>
      <c r="AG3" t="s">
        <v>126</v>
      </c>
    </row>
    <row r="4" spans="1:60" ht="24.95" customHeight="1" x14ac:dyDescent="0.2">
      <c r="A4" s="142" t="s">
        <v>9</v>
      </c>
      <c r="B4" s="143" t="s">
        <v>67</v>
      </c>
      <c r="C4" s="247" t="s">
        <v>68</v>
      </c>
      <c r="D4" s="248"/>
      <c r="E4" s="248"/>
      <c r="F4" s="248"/>
      <c r="G4" s="249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29</v>
      </c>
      <c r="H6" s="148" t="s">
        <v>30</v>
      </c>
      <c r="I6" s="148" t="s">
        <v>134</v>
      </c>
      <c r="J6" s="148" t="s">
        <v>31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81</v>
      </c>
      <c r="C8" s="184" t="s">
        <v>62</v>
      </c>
      <c r="D8" s="164"/>
      <c r="E8" s="165"/>
      <c r="F8" s="166"/>
      <c r="G8" s="166">
        <f>SUMIF(AG9:AG15,"&lt;&gt;NOR",G9:G15)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6"/>
      <c r="S8" s="166"/>
      <c r="T8" s="167"/>
      <c r="U8" s="161"/>
      <c r="V8" s="161">
        <f>SUM(V9:V15)</f>
        <v>0</v>
      </c>
      <c r="W8" s="161"/>
      <c r="X8" s="161"/>
      <c r="AG8" t="s">
        <v>150</v>
      </c>
    </row>
    <row r="9" spans="1:60" ht="22.5" outlineLevel="1" x14ac:dyDescent="0.2">
      <c r="A9" s="176">
        <v>1</v>
      </c>
      <c r="B9" s="177" t="s">
        <v>317</v>
      </c>
      <c r="C9" s="187" t="s">
        <v>318</v>
      </c>
      <c r="D9" s="178" t="s">
        <v>153</v>
      </c>
      <c r="E9" s="179">
        <v>75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208</v>
      </c>
      <c r="T9" s="182" t="s">
        <v>209</v>
      </c>
      <c r="U9" s="158">
        <v>0</v>
      </c>
      <c r="V9" s="158">
        <f>ROUND(E9*U9,2)</f>
        <v>0</v>
      </c>
      <c r="W9" s="158"/>
      <c r="X9" s="158" t="s">
        <v>157</v>
      </c>
      <c r="Y9" s="149"/>
      <c r="Z9" s="149"/>
      <c r="AA9" s="149"/>
      <c r="AB9" s="149"/>
      <c r="AC9" s="149"/>
      <c r="AD9" s="149"/>
      <c r="AE9" s="149"/>
      <c r="AF9" s="149"/>
      <c r="AG9" s="149" t="s">
        <v>319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33.75" outlineLevel="1" x14ac:dyDescent="0.2">
      <c r="A10" s="168">
        <v>2</v>
      </c>
      <c r="B10" s="169" t="s">
        <v>320</v>
      </c>
      <c r="C10" s="185" t="s">
        <v>321</v>
      </c>
      <c r="D10" s="170" t="s">
        <v>153</v>
      </c>
      <c r="E10" s="171">
        <v>75</v>
      </c>
      <c r="F10" s="172"/>
      <c r="G10" s="173">
        <f>ROUND(E10*F10,2)</f>
        <v>0</v>
      </c>
      <c r="H10" s="172"/>
      <c r="I10" s="173">
        <f>ROUND(E10*H10,2)</f>
        <v>0</v>
      </c>
      <c r="J10" s="172"/>
      <c r="K10" s="173">
        <f>ROUND(E10*J10,2)</f>
        <v>0</v>
      </c>
      <c r="L10" s="173">
        <v>21</v>
      </c>
      <c r="M10" s="173">
        <f>G10*(1+L10/100)</f>
        <v>0</v>
      </c>
      <c r="N10" s="173">
        <v>0</v>
      </c>
      <c r="O10" s="173">
        <f>ROUND(E10*N10,2)</f>
        <v>0</v>
      </c>
      <c r="P10" s="173">
        <v>0</v>
      </c>
      <c r="Q10" s="173">
        <f>ROUND(E10*P10,2)</f>
        <v>0</v>
      </c>
      <c r="R10" s="173"/>
      <c r="S10" s="173" t="s">
        <v>208</v>
      </c>
      <c r="T10" s="174" t="s">
        <v>209</v>
      </c>
      <c r="U10" s="158">
        <v>0</v>
      </c>
      <c r="V10" s="158">
        <f>ROUND(E10*U10,2)</f>
        <v>0</v>
      </c>
      <c r="W10" s="158"/>
      <c r="X10" s="158" t="s">
        <v>157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319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50" t="s">
        <v>322</v>
      </c>
      <c r="D11" s="251"/>
      <c r="E11" s="251"/>
      <c r="F11" s="251"/>
      <c r="G11" s="251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323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52" t="s">
        <v>324</v>
      </c>
      <c r="D12" s="253"/>
      <c r="E12" s="253"/>
      <c r="F12" s="253"/>
      <c r="G12" s="253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323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1" x14ac:dyDescent="0.2">
      <c r="A13" s="168">
        <v>3</v>
      </c>
      <c r="B13" s="169" t="s">
        <v>325</v>
      </c>
      <c r="C13" s="185" t="s">
        <v>326</v>
      </c>
      <c r="D13" s="170" t="s">
        <v>327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208</v>
      </c>
      <c r="T13" s="174" t="s">
        <v>209</v>
      </c>
      <c r="U13" s="158">
        <v>0</v>
      </c>
      <c r="V13" s="158">
        <f>ROUND(E13*U13,2)</f>
        <v>0</v>
      </c>
      <c r="W13" s="158"/>
      <c r="X13" s="158" t="s">
        <v>157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158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50" t="s">
        <v>328</v>
      </c>
      <c r="D14" s="251"/>
      <c r="E14" s="251"/>
      <c r="F14" s="251"/>
      <c r="G14" s="251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323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52" t="s">
        <v>329</v>
      </c>
      <c r="D15" s="253"/>
      <c r="E15" s="253"/>
      <c r="F15" s="253"/>
      <c r="G15" s="253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323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2" t="s">
        <v>149</v>
      </c>
      <c r="B16" s="163" t="s">
        <v>82</v>
      </c>
      <c r="C16" s="184" t="s">
        <v>58</v>
      </c>
      <c r="D16" s="164"/>
      <c r="E16" s="165"/>
      <c r="F16" s="166"/>
      <c r="G16" s="166">
        <f>SUMIF(AG17:AG18,"&lt;&gt;NOR",G17:G18)</f>
        <v>0</v>
      </c>
      <c r="H16" s="166"/>
      <c r="I16" s="166">
        <f>SUM(I17:I18)</f>
        <v>0</v>
      </c>
      <c r="J16" s="166"/>
      <c r="K16" s="166">
        <f>SUM(K17:K18)</f>
        <v>0</v>
      </c>
      <c r="L16" s="166"/>
      <c r="M16" s="166">
        <f>SUM(M17:M18)</f>
        <v>0</v>
      </c>
      <c r="N16" s="166"/>
      <c r="O16" s="166">
        <f>SUM(O17:O18)</f>
        <v>0</v>
      </c>
      <c r="P16" s="166"/>
      <c r="Q16" s="166">
        <f>SUM(Q17:Q18)</f>
        <v>0</v>
      </c>
      <c r="R16" s="166"/>
      <c r="S16" s="166"/>
      <c r="T16" s="167"/>
      <c r="U16" s="161"/>
      <c r="V16" s="161">
        <f>SUM(V17:V18)</f>
        <v>0</v>
      </c>
      <c r="W16" s="161"/>
      <c r="X16" s="161"/>
      <c r="AG16" t="s">
        <v>150</v>
      </c>
    </row>
    <row r="17" spans="1:60" ht="22.5" outlineLevel="1" x14ac:dyDescent="0.2">
      <c r="A17" s="168">
        <v>4</v>
      </c>
      <c r="B17" s="169" t="s">
        <v>330</v>
      </c>
      <c r="C17" s="185" t="s">
        <v>331</v>
      </c>
      <c r="D17" s="170" t="s">
        <v>171</v>
      </c>
      <c r="E17" s="171">
        <v>0.25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208</v>
      </c>
      <c r="T17" s="174" t="s">
        <v>209</v>
      </c>
      <c r="U17" s="158">
        <v>0</v>
      </c>
      <c r="V17" s="158">
        <f>ROUND(E17*U17,2)</f>
        <v>0</v>
      </c>
      <c r="W17" s="158"/>
      <c r="X17" s="158" t="s">
        <v>157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158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6" t="s">
        <v>332</v>
      </c>
      <c r="D18" s="159"/>
      <c r="E18" s="160">
        <v>0.25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162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2" t="s">
        <v>149</v>
      </c>
      <c r="B19" s="163" t="s">
        <v>81</v>
      </c>
      <c r="C19" s="184" t="s">
        <v>62</v>
      </c>
      <c r="D19" s="164"/>
      <c r="E19" s="165"/>
      <c r="F19" s="166"/>
      <c r="G19" s="166">
        <f>SUMIF(AG20:AG23,"&lt;&gt;NOR",G20:G23)</f>
        <v>0</v>
      </c>
      <c r="H19" s="166"/>
      <c r="I19" s="166">
        <f>SUM(I20:I23)</f>
        <v>0</v>
      </c>
      <c r="J19" s="166"/>
      <c r="K19" s="166">
        <f>SUM(K20:K23)</f>
        <v>0</v>
      </c>
      <c r="L19" s="166"/>
      <c r="M19" s="166">
        <f>SUM(M20:M23)</f>
        <v>0</v>
      </c>
      <c r="N19" s="166"/>
      <c r="O19" s="166">
        <f>SUM(O20:O23)</f>
        <v>0</v>
      </c>
      <c r="P19" s="166"/>
      <c r="Q19" s="166">
        <f>SUM(Q20:Q23)</f>
        <v>0</v>
      </c>
      <c r="R19" s="166"/>
      <c r="S19" s="166"/>
      <c r="T19" s="167"/>
      <c r="U19" s="161"/>
      <c r="V19" s="161">
        <f>SUM(V20:V23)</f>
        <v>0.43</v>
      </c>
      <c r="W19" s="161"/>
      <c r="X19" s="161"/>
      <c r="AG19" t="s">
        <v>150</v>
      </c>
    </row>
    <row r="20" spans="1:60" outlineLevel="1" x14ac:dyDescent="0.2">
      <c r="A20" s="168">
        <v>5</v>
      </c>
      <c r="B20" s="169" t="s">
        <v>333</v>
      </c>
      <c r="C20" s="185" t="s">
        <v>334</v>
      </c>
      <c r="D20" s="170" t="s">
        <v>327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 t="s">
        <v>335</v>
      </c>
      <c r="S20" s="173" t="s">
        <v>155</v>
      </c>
      <c r="T20" s="174" t="s">
        <v>155</v>
      </c>
      <c r="U20" s="158">
        <v>0.42599999999999999</v>
      </c>
      <c r="V20" s="158">
        <f>ROUND(E20*U20,2)</f>
        <v>0.43</v>
      </c>
      <c r="W20" s="158"/>
      <c r="X20" s="158" t="s">
        <v>157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319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56"/>
      <c r="B21" s="157"/>
      <c r="C21" s="241" t="s">
        <v>336</v>
      </c>
      <c r="D21" s="242"/>
      <c r="E21" s="242"/>
      <c r="F21" s="242"/>
      <c r="G21" s="242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160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5" t="str">
        <f>C21</f>
        <v>s přemístěním odstraněných větví na vzdálenost do 20 m, uložením na hromady, naložením na dopravní prostředek, odvozem do 20 km a se složením,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52" t="s">
        <v>337</v>
      </c>
      <c r="D22" s="253"/>
      <c r="E22" s="253"/>
      <c r="F22" s="253"/>
      <c r="G22" s="253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323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52" t="s">
        <v>338</v>
      </c>
      <c r="D23" s="253"/>
      <c r="E23" s="253"/>
      <c r="F23" s="253"/>
      <c r="G23" s="253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323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2" t="s">
        <v>149</v>
      </c>
      <c r="B24" s="163" t="s">
        <v>82</v>
      </c>
      <c r="C24" s="184" t="s">
        <v>58</v>
      </c>
      <c r="D24" s="164"/>
      <c r="E24" s="165"/>
      <c r="F24" s="166"/>
      <c r="G24" s="166">
        <f>SUMIF(AG25:AG29,"&lt;&gt;NOR",G25:G29)</f>
        <v>0</v>
      </c>
      <c r="H24" s="166"/>
      <c r="I24" s="166">
        <f>SUM(I25:I29)</f>
        <v>0</v>
      </c>
      <c r="J24" s="166"/>
      <c r="K24" s="166">
        <f>SUM(K25:K29)</f>
        <v>0</v>
      </c>
      <c r="L24" s="166"/>
      <c r="M24" s="166">
        <f>SUM(M25:M29)</f>
        <v>0</v>
      </c>
      <c r="N24" s="166"/>
      <c r="O24" s="166">
        <f>SUM(O25:O29)</f>
        <v>0</v>
      </c>
      <c r="P24" s="166"/>
      <c r="Q24" s="166">
        <f>SUM(Q25:Q29)</f>
        <v>0</v>
      </c>
      <c r="R24" s="166"/>
      <c r="S24" s="166"/>
      <c r="T24" s="167"/>
      <c r="U24" s="161"/>
      <c r="V24" s="161">
        <f>SUM(V25:V29)</f>
        <v>0</v>
      </c>
      <c r="W24" s="161"/>
      <c r="X24" s="161"/>
      <c r="AG24" t="s">
        <v>150</v>
      </c>
    </row>
    <row r="25" spans="1:60" ht="22.5" outlineLevel="1" x14ac:dyDescent="0.2">
      <c r="A25" s="176">
        <v>6</v>
      </c>
      <c r="B25" s="177" t="s">
        <v>317</v>
      </c>
      <c r="C25" s="187" t="s">
        <v>318</v>
      </c>
      <c r="D25" s="178" t="s">
        <v>153</v>
      </c>
      <c r="E25" s="179">
        <v>80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0</v>
      </c>
      <c r="O25" s="181">
        <f>ROUND(E25*N25,2)</f>
        <v>0</v>
      </c>
      <c r="P25" s="181">
        <v>0</v>
      </c>
      <c r="Q25" s="181">
        <f>ROUND(E25*P25,2)</f>
        <v>0</v>
      </c>
      <c r="R25" s="181"/>
      <c r="S25" s="181" t="s">
        <v>208</v>
      </c>
      <c r="T25" s="182" t="s">
        <v>209</v>
      </c>
      <c r="U25" s="158">
        <v>0</v>
      </c>
      <c r="V25" s="158">
        <f>ROUND(E25*U25,2)</f>
        <v>0</v>
      </c>
      <c r="W25" s="158"/>
      <c r="X25" s="158" t="s">
        <v>157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319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3.75" outlineLevel="1" x14ac:dyDescent="0.2">
      <c r="A26" s="168">
        <v>7</v>
      </c>
      <c r="B26" s="169" t="s">
        <v>320</v>
      </c>
      <c r="C26" s="185" t="s">
        <v>321</v>
      </c>
      <c r="D26" s="170" t="s">
        <v>153</v>
      </c>
      <c r="E26" s="171">
        <v>80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 t="s">
        <v>208</v>
      </c>
      <c r="T26" s="174" t="s">
        <v>209</v>
      </c>
      <c r="U26" s="158">
        <v>0</v>
      </c>
      <c r="V26" s="158">
        <f>ROUND(E26*U26,2)</f>
        <v>0</v>
      </c>
      <c r="W26" s="158"/>
      <c r="X26" s="158" t="s">
        <v>157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319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50" t="s">
        <v>322</v>
      </c>
      <c r="D27" s="251"/>
      <c r="E27" s="251"/>
      <c r="F27" s="251"/>
      <c r="G27" s="251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323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6">
        <v>8</v>
      </c>
      <c r="B28" s="177" t="s">
        <v>339</v>
      </c>
      <c r="C28" s="187" t="s">
        <v>340</v>
      </c>
      <c r="D28" s="178" t="s">
        <v>341</v>
      </c>
      <c r="E28" s="179">
        <v>1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/>
      <c r="S28" s="181" t="s">
        <v>208</v>
      </c>
      <c r="T28" s="182" t="s">
        <v>209</v>
      </c>
      <c r="U28" s="158">
        <v>0</v>
      </c>
      <c r="V28" s="158">
        <f>ROUND(E28*U28,2)</f>
        <v>0</v>
      </c>
      <c r="W28" s="158"/>
      <c r="X28" s="158" t="s">
        <v>157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319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6">
        <v>9</v>
      </c>
      <c r="B29" s="177" t="s">
        <v>342</v>
      </c>
      <c r="C29" s="187" t="s">
        <v>343</v>
      </c>
      <c r="D29" s="178" t="s">
        <v>228</v>
      </c>
      <c r="E29" s="179">
        <v>2.5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208</v>
      </c>
      <c r="T29" s="182" t="s">
        <v>209</v>
      </c>
      <c r="U29" s="158">
        <v>0</v>
      </c>
      <c r="V29" s="158">
        <f>ROUND(E29*U29,2)</f>
        <v>0</v>
      </c>
      <c r="W29" s="158"/>
      <c r="X29" s="158" t="s">
        <v>157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319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">
      <c r="A30" s="162" t="s">
        <v>149</v>
      </c>
      <c r="B30" s="163" t="s">
        <v>83</v>
      </c>
      <c r="C30" s="184" t="s">
        <v>84</v>
      </c>
      <c r="D30" s="164"/>
      <c r="E30" s="165"/>
      <c r="F30" s="166"/>
      <c r="G30" s="166">
        <f>SUMIF(AG31:AG31,"&lt;&gt;NOR",G31:G31)</f>
        <v>0</v>
      </c>
      <c r="H30" s="166"/>
      <c r="I30" s="166">
        <f>SUM(I31:I31)</f>
        <v>0</v>
      </c>
      <c r="J30" s="166"/>
      <c r="K30" s="166">
        <f>SUM(K31:K31)</f>
        <v>0</v>
      </c>
      <c r="L30" s="166"/>
      <c r="M30" s="166">
        <f>SUM(M31:M31)</f>
        <v>0</v>
      </c>
      <c r="N30" s="166"/>
      <c r="O30" s="166">
        <f>SUM(O31:O31)</f>
        <v>0</v>
      </c>
      <c r="P30" s="166"/>
      <c r="Q30" s="166">
        <f>SUM(Q31:Q31)</f>
        <v>0</v>
      </c>
      <c r="R30" s="166"/>
      <c r="S30" s="166"/>
      <c r="T30" s="167"/>
      <c r="U30" s="161"/>
      <c r="V30" s="161">
        <f>SUM(V31:V31)</f>
        <v>0</v>
      </c>
      <c r="W30" s="161"/>
      <c r="X30" s="161"/>
      <c r="AG30" t="s">
        <v>150</v>
      </c>
    </row>
    <row r="31" spans="1:60" ht="22.5" outlineLevel="1" x14ac:dyDescent="0.2">
      <c r="A31" s="176">
        <v>10</v>
      </c>
      <c r="B31" s="177" t="s">
        <v>330</v>
      </c>
      <c r="C31" s="187" t="s">
        <v>344</v>
      </c>
      <c r="D31" s="178" t="s">
        <v>171</v>
      </c>
      <c r="E31" s="179">
        <v>0.25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208</v>
      </c>
      <c r="T31" s="182" t="s">
        <v>209</v>
      </c>
      <c r="U31" s="158">
        <v>0</v>
      </c>
      <c r="V31" s="158">
        <f>ROUND(E31*U31,2)</f>
        <v>0</v>
      </c>
      <c r="W31" s="158"/>
      <c r="X31" s="158" t="s">
        <v>345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346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2" t="s">
        <v>149</v>
      </c>
      <c r="B32" s="163" t="s">
        <v>81</v>
      </c>
      <c r="C32" s="184" t="s">
        <v>62</v>
      </c>
      <c r="D32" s="164"/>
      <c r="E32" s="165"/>
      <c r="F32" s="166"/>
      <c r="G32" s="166">
        <f>SUMIF(AG33:AG35,"&lt;&gt;NOR",G33:G35)</f>
        <v>0</v>
      </c>
      <c r="H32" s="166"/>
      <c r="I32" s="166">
        <f>SUM(I33:I35)</f>
        <v>0</v>
      </c>
      <c r="J32" s="166"/>
      <c r="K32" s="166">
        <f>SUM(K33:K35)</f>
        <v>0</v>
      </c>
      <c r="L32" s="166"/>
      <c r="M32" s="166">
        <f>SUM(M33:M35)</f>
        <v>0</v>
      </c>
      <c r="N32" s="166"/>
      <c r="O32" s="166">
        <f>SUM(O33:O35)</f>
        <v>0</v>
      </c>
      <c r="P32" s="166"/>
      <c r="Q32" s="166">
        <f>SUM(Q33:Q35)</f>
        <v>0</v>
      </c>
      <c r="R32" s="166"/>
      <c r="S32" s="166"/>
      <c r="T32" s="167"/>
      <c r="U32" s="161"/>
      <c r="V32" s="161">
        <f>SUM(V33:V35)</f>
        <v>0</v>
      </c>
      <c r="W32" s="161"/>
      <c r="X32" s="161"/>
      <c r="AG32" t="s">
        <v>150</v>
      </c>
    </row>
    <row r="33" spans="1:60" ht="33.75" outlineLevel="1" x14ac:dyDescent="0.2">
      <c r="A33" s="168">
        <v>11</v>
      </c>
      <c r="B33" s="169" t="s">
        <v>347</v>
      </c>
      <c r="C33" s="185" t="s">
        <v>348</v>
      </c>
      <c r="D33" s="170" t="s">
        <v>153</v>
      </c>
      <c r="E33" s="171">
        <v>10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208</v>
      </c>
      <c r="T33" s="174" t="s">
        <v>209</v>
      </c>
      <c r="U33" s="158">
        <v>0</v>
      </c>
      <c r="V33" s="158">
        <f>ROUND(E33*U33,2)</f>
        <v>0</v>
      </c>
      <c r="W33" s="158"/>
      <c r="X33" s="158" t="s">
        <v>157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319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50" t="s">
        <v>349</v>
      </c>
      <c r="D34" s="251"/>
      <c r="E34" s="251"/>
      <c r="F34" s="251"/>
      <c r="G34" s="251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323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52" t="s">
        <v>350</v>
      </c>
      <c r="D35" s="253"/>
      <c r="E35" s="253"/>
      <c r="F35" s="253"/>
      <c r="G35" s="253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323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62" t="s">
        <v>149</v>
      </c>
      <c r="B36" s="163" t="s">
        <v>83</v>
      </c>
      <c r="C36" s="184" t="s">
        <v>84</v>
      </c>
      <c r="D36" s="164"/>
      <c r="E36" s="165"/>
      <c r="F36" s="166"/>
      <c r="G36" s="166">
        <f>SUMIF(AG37:AG79,"&lt;&gt;NOR",G37:G79)</f>
        <v>0</v>
      </c>
      <c r="H36" s="166"/>
      <c r="I36" s="166">
        <f>SUM(I37:I79)</f>
        <v>0</v>
      </c>
      <c r="J36" s="166"/>
      <c r="K36" s="166">
        <f>SUM(K37:K79)</f>
        <v>0</v>
      </c>
      <c r="L36" s="166"/>
      <c r="M36" s="166">
        <f>SUM(M37:M79)</f>
        <v>0</v>
      </c>
      <c r="N36" s="166"/>
      <c r="O36" s="166">
        <f>SUM(O37:O79)</f>
        <v>0</v>
      </c>
      <c r="P36" s="166"/>
      <c r="Q36" s="166">
        <f>SUM(Q37:Q79)</f>
        <v>0</v>
      </c>
      <c r="R36" s="166"/>
      <c r="S36" s="166"/>
      <c r="T36" s="167"/>
      <c r="U36" s="161"/>
      <c r="V36" s="161">
        <f>SUM(V37:V79)</f>
        <v>0.73</v>
      </c>
      <c r="W36" s="161"/>
      <c r="X36" s="161"/>
      <c r="AG36" t="s">
        <v>150</v>
      </c>
    </row>
    <row r="37" spans="1:60" outlineLevel="1" x14ac:dyDescent="0.2">
      <c r="A37" s="176">
        <v>12</v>
      </c>
      <c r="B37" s="177" t="s">
        <v>351</v>
      </c>
      <c r="C37" s="187" t="s">
        <v>352</v>
      </c>
      <c r="D37" s="178" t="s">
        <v>353</v>
      </c>
      <c r="E37" s="179">
        <v>2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/>
      <c r="S37" s="181" t="s">
        <v>208</v>
      </c>
      <c r="T37" s="182" t="s">
        <v>209</v>
      </c>
      <c r="U37" s="158">
        <v>0</v>
      </c>
      <c r="V37" s="158">
        <f>ROUND(E37*U37,2)</f>
        <v>0</v>
      </c>
      <c r="W37" s="158"/>
      <c r="X37" s="158" t="s">
        <v>157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319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8">
        <v>13</v>
      </c>
      <c r="B38" s="169" t="s">
        <v>354</v>
      </c>
      <c r="C38" s="185" t="s">
        <v>355</v>
      </c>
      <c r="D38" s="170" t="s">
        <v>153</v>
      </c>
      <c r="E38" s="171">
        <v>10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 t="s">
        <v>335</v>
      </c>
      <c r="S38" s="173" t="s">
        <v>155</v>
      </c>
      <c r="T38" s="174" t="s">
        <v>155</v>
      </c>
      <c r="U38" s="158">
        <v>6.5000000000000002E-2</v>
      </c>
      <c r="V38" s="158">
        <f>ROUND(E38*U38,2)</f>
        <v>0.65</v>
      </c>
      <c r="W38" s="158"/>
      <c r="X38" s="158" t="s">
        <v>157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319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56"/>
      <c r="B39" s="157"/>
      <c r="C39" s="241" t="s">
        <v>356</v>
      </c>
      <c r="D39" s="242"/>
      <c r="E39" s="242"/>
      <c r="F39" s="242"/>
      <c r="G39" s="242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160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75" t="str">
        <f>C39</f>
        <v>pro vysazování rostlin s urovnáním a s případným naložením odpadu na dopravní prostředek, s odvozem na vzdálenost do 20 km a se složením,</v>
      </c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76">
        <v>14</v>
      </c>
      <c r="B40" s="177" t="s">
        <v>357</v>
      </c>
      <c r="C40" s="187" t="s">
        <v>358</v>
      </c>
      <c r="D40" s="178" t="s">
        <v>153</v>
      </c>
      <c r="E40" s="179">
        <v>10</v>
      </c>
      <c r="F40" s="180"/>
      <c r="G40" s="181">
        <f t="shared" ref="G40:G47" si="0">ROUND(E40*F40,2)</f>
        <v>0</v>
      </c>
      <c r="H40" s="180"/>
      <c r="I40" s="181">
        <f t="shared" ref="I40:I47" si="1">ROUND(E40*H40,2)</f>
        <v>0</v>
      </c>
      <c r="J40" s="180"/>
      <c r="K40" s="181">
        <f t="shared" ref="K40:K47" si="2">ROUND(E40*J40,2)</f>
        <v>0</v>
      </c>
      <c r="L40" s="181">
        <v>21</v>
      </c>
      <c r="M40" s="181">
        <f t="shared" ref="M40:M47" si="3">G40*(1+L40/100)</f>
        <v>0</v>
      </c>
      <c r="N40" s="181">
        <v>0</v>
      </c>
      <c r="O40" s="181">
        <f t="shared" ref="O40:O47" si="4">ROUND(E40*N40,2)</f>
        <v>0</v>
      </c>
      <c r="P40" s="181">
        <v>0</v>
      </c>
      <c r="Q40" s="181">
        <f t="shared" ref="Q40:Q47" si="5">ROUND(E40*P40,2)</f>
        <v>0</v>
      </c>
      <c r="R40" s="181"/>
      <c r="S40" s="181" t="s">
        <v>208</v>
      </c>
      <c r="T40" s="182" t="s">
        <v>209</v>
      </c>
      <c r="U40" s="158">
        <v>0</v>
      </c>
      <c r="V40" s="158">
        <f t="shared" ref="V40:V47" si="6">ROUND(E40*U40,2)</f>
        <v>0</v>
      </c>
      <c r="W40" s="158"/>
      <c r="X40" s="158" t="s">
        <v>157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319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6">
        <v>15</v>
      </c>
      <c r="B41" s="177" t="s">
        <v>359</v>
      </c>
      <c r="C41" s="187" t="s">
        <v>360</v>
      </c>
      <c r="D41" s="178" t="s">
        <v>171</v>
      </c>
      <c r="E41" s="179">
        <v>2</v>
      </c>
      <c r="F41" s="180"/>
      <c r="G41" s="181">
        <f t="shared" si="0"/>
        <v>0</v>
      </c>
      <c r="H41" s="180"/>
      <c r="I41" s="181">
        <f t="shared" si="1"/>
        <v>0</v>
      </c>
      <c r="J41" s="180"/>
      <c r="K41" s="181">
        <f t="shared" si="2"/>
        <v>0</v>
      </c>
      <c r="L41" s="181">
        <v>21</v>
      </c>
      <c r="M41" s="181">
        <f t="shared" si="3"/>
        <v>0</v>
      </c>
      <c r="N41" s="181">
        <v>0</v>
      </c>
      <c r="O41" s="181">
        <f t="shared" si="4"/>
        <v>0</v>
      </c>
      <c r="P41" s="181">
        <v>0</v>
      </c>
      <c r="Q41" s="181">
        <f t="shared" si="5"/>
        <v>0</v>
      </c>
      <c r="R41" s="181"/>
      <c r="S41" s="181" t="s">
        <v>208</v>
      </c>
      <c r="T41" s="182" t="s">
        <v>209</v>
      </c>
      <c r="U41" s="158">
        <v>0</v>
      </c>
      <c r="V41" s="158">
        <f t="shared" si="6"/>
        <v>0</v>
      </c>
      <c r="W41" s="158"/>
      <c r="X41" s="158" t="s">
        <v>157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319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6">
        <v>16</v>
      </c>
      <c r="B42" s="177" t="s">
        <v>361</v>
      </c>
      <c r="C42" s="187" t="s">
        <v>362</v>
      </c>
      <c r="D42" s="178" t="s">
        <v>171</v>
      </c>
      <c r="E42" s="179">
        <v>2</v>
      </c>
      <c r="F42" s="180"/>
      <c r="G42" s="181">
        <f t="shared" si="0"/>
        <v>0</v>
      </c>
      <c r="H42" s="180"/>
      <c r="I42" s="181">
        <f t="shared" si="1"/>
        <v>0</v>
      </c>
      <c r="J42" s="180"/>
      <c r="K42" s="181">
        <f t="shared" si="2"/>
        <v>0</v>
      </c>
      <c r="L42" s="181">
        <v>21</v>
      </c>
      <c r="M42" s="181">
        <f t="shared" si="3"/>
        <v>0</v>
      </c>
      <c r="N42" s="181">
        <v>0</v>
      </c>
      <c r="O42" s="181">
        <f t="shared" si="4"/>
        <v>0</v>
      </c>
      <c r="P42" s="181">
        <v>0</v>
      </c>
      <c r="Q42" s="181">
        <f t="shared" si="5"/>
        <v>0</v>
      </c>
      <c r="R42" s="181"/>
      <c r="S42" s="181" t="s">
        <v>208</v>
      </c>
      <c r="T42" s="182" t="s">
        <v>209</v>
      </c>
      <c r="U42" s="158">
        <v>0</v>
      </c>
      <c r="V42" s="158">
        <f t="shared" si="6"/>
        <v>0</v>
      </c>
      <c r="W42" s="158"/>
      <c r="X42" s="158" t="s">
        <v>157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319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6">
        <v>17</v>
      </c>
      <c r="B43" s="177" t="s">
        <v>363</v>
      </c>
      <c r="C43" s="187" t="s">
        <v>364</v>
      </c>
      <c r="D43" s="178" t="s">
        <v>228</v>
      </c>
      <c r="E43" s="179">
        <v>8.3000000000000007</v>
      </c>
      <c r="F43" s="180"/>
      <c r="G43" s="181">
        <f t="shared" si="0"/>
        <v>0</v>
      </c>
      <c r="H43" s="180"/>
      <c r="I43" s="181">
        <f t="shared" si="1"/>
        <v>0</v>
      </c>
      <c r="J43" s="180"/>
      <c r="K43" s="181">
        <f t="shared" si="2"/>
        <v>0</v>
      </c>
      <c r="L43" s="181">
        <v>21</v>
      </c>
      <c r="M43" s="181">
        <f t="shared" si="3"/>
        <v>0</v>
      </c>
      <c r="N43" s="181">
        <v>0</v>
      </c>
      <c r="O43" s="181">
        <f t="shared" si="4"/>
        <v>0</v>
      </c>
      <c r="P43" s="181">
        <v>0</v>
      </c>
      <c r="Q43" s="181">
        <f t="shared" si="5"/>
        <v>0</v>
      </c>
      <c r="R43" s="181"/>
      <c r="S43" s="181" t="s">
        <v>208</v>
      </c>
      <c r="T43" s="182" t="s">
        <v>209</v>
      </c>
      <c r="U43" s="158">
        <v>0</v>
      </c>
      <c r="V43" s="158">
        <f t="shared" si="6"/>
        <v>0</v>
      </c>
      <c r="W43" s="158"/>
      <c r="X43" s="158" t="s">
        <v>157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158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6">
        <v>18</v>
      </c>
      <c r="B44" s="177" t="s">
        <v>365</v>
      </c>
      <c r="C44" s="187" t="s">
        <v>366</v>
      </c>
      <c r="D44" s="178" t="s">
        <v>327</v>
      </c>
      <c r="E44" s="179">
        <v>143</v>
      </c>
      <c r="F44" s="180"/>
      <c r="G44" s="181">
        <f t="shared" si="0"/>
        <v>0</v>
      </c>
      <c r="H44" s="180"/>
      <c r="I44" s="181">
        <f t="shared" si="1"/>
        <v>0</v>
      </c>
      <c r="J44" s="180"/>
      <c r="K44" s="181">
        <f t="shared" si="2"/>
        <v>0</v>
      </c>
      <c r="L44" s="181">
        <v>21</v>
      </c>
      <c r="M44" s="181">
        <f t="shared" si="3"/>
        <v>0</v>
      </c>
      <c r="N44" s="181">
        <v>0</v>
      </c>
      <c r="O44" s="181">
        <f t="shared" si="4"/>
        <v>0</v>
      </c>
      <c r="P44" s="181">
        <v>0</v>
      </c>
      <c r="Q44" s="181">
        <f t="shared" si="5"/>
        <v>0</v>
      </c>
      <c r="R44" s="181"/>
      <c r="S44" s="181" t="s">
        <v>208</v>
      </c>
      <c r="T44" s="182" t="s">
        <v>209</v>
      </c>
      <c r="U44" s="158">
        <v>0</v>
      </c>
      <c r="V44" s="158">
        <f t="shared" si="6"/>
        <v>0</v>
      </c>
      <c r="W44" s="158"/>
      <c r="X44" s="158" t="s">
        <v>157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319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6">
        <v>19</v>
      </c>
      <c r="B45" s="177" t="s">
        <v>367</v>
      </c>
      <c r="C45" s="187" t="s">
        <v>368</v>
      </c>
      <c r="D45" s="178" t="s">
        <v>327</v>
      </c>
      <c r="E45" s="179">
        <v>93</v>
      </c>
      <c r="F45" s="180"/>
      <c r="G45" s="181">
        <f t="shared" si="0"/>
        <v>0</v>
      </c>
      <c r="H45" s="180"/>
      <c r="I45" s="181">
        <f t="shared" si="1"/>
        <v>0</v>
      </c>
      <c r="J45" s="180"/>
      <c r="K45" s="181">
        <f t="shared" si="2"/>
        <v>0</v>
      </c>
      <c r="L45" s="181">
        <v>21</v>
      </c>
      <c r="M45" s="181">
        <f t="shared" si="3"/>
        <v>0</v>
      </c>
      <c r="N45" s="181">
        <v>0</v>
      </c>
      <c r="O45" s="181">
        <f t="shared" si="4"/>
        <v>0</v>
      </c>
      <c r="P45" s="181">
        <v>0</v>
      </c>
      <c r="Q45" s="181">
        <f t="shared" si="5"/>
        <v>0</v>
      </c>
      <c r="R45" s="181"/>
      <c r="S45" s="181" t="s">
        <v>208</v>
      </c>
      <c r="T45" s="182" t="s">
        <v>209</v>
      </c>
      <c r="U45" s="158">
        <v>0</v>
      </c>
      <c r="V45" s="158">
        <f t="shared" si="6"/>
        <v>0</v>
      </c>
      <c r="W45" s="158"/>
      <c r="X45" s="158" t="s">
        <v>157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319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6">
        <v>20</v>
      </c>
      <c r="B46" s="177" t="s">
        <v>369</v>
      </c>
      <c r="C46" s="187" t="s">
        <v>370</v>
      </c>
      <c r="D46" s="178" t="s">
        <v>207</v>
      </c>
      <c r="E46" s="179">
        <v>50</v>
      </c>
      <c r="F46" s="180"/>
      <c r="G46" s="181">
        <f t="shared" si="0"/>
        <v>0</v>
      </c>
      <c r="H46" s="180"/>
      <c r="I46" s="181">
        <f t="shared" si="1"/>
        <v>0</v>
      </c>
      <c r="J46" s="180"/>
      <c r="K46" s="181">
        <f t="shared" si="2"/>
        <v>0</v>
      </c>
      <c r="L46" s="181">
        <v>21</v>
      </c>
      <c r="M46" s="181">
        <f t="shared" si="3"/>
        <v>0</v>
      </c>
      <c r="N46" s="181">
        <v>0</v>
      </c>
      <c r="O46" s="181">
        <f t="shared" si="4"/>
        <v>0</v>
      </c>
      <c r="P46" s="181">
        <v>0</v>
      </c>
      <c r="Q46" s="181">
        <f t="shared" si="5"/>
        <v>0</v>
      </c>
      <c r="R46" s="181"/>
      <c r="S46" s="181" t="s">
        <v>208</v>
      </c>
      <c r="T46" s="182" t="s">
        <v>209</v>
      </c>
      <c r="U46" s="158">
        <v>0</v>
      </c>
      <c r="V46" s="158">
        <f t="shared" si="6"/>
        <v>0</v>
      </c>
      <c r="W46" s="158"/>
      <c r="X46" s="158" t="s">
        <v>157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319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68">
        <v>21</v>
      </c>
      <c r="B47" s="169" t="s">
        <v>371</v>
      </c>
      <c r="C47" s="185" t="s">
        <v>372</v>
      </c>
      <c r="D47" s="170" t="s">
        <v>228</v>
      </c>
      <c r="E47" s="171">
        <v>6.9999999999999999E-4</v>
      </c>
      <c r="F47" s="172"/>
      <c r="G47" s="173">
        <f t="shared" si="0"/>
        <v>0</v>
      </c>
      <c r="H47" s="172"/>
      <c r="I47" s="173">
        <f t="shared" si="1"/>
        <v>0</v>
      </c>
      <c r="J47" s="172"/>
      <c r="K47" s="173">
        <f t="shared" si="2"/>
        <v>0</v>
      </c>
      <c r="L47" s="173">
        <v>21</v>
      </c>
      <c r="M47" s="173">
        <f t="shared" si="3"/>
        <v>0</v>
      </c>
      <c r="N47" s="173">
        <v>0</v>
      </c>
      <c r="O47" s="173">
        <f t="shared" si="4"/>
        <v>0</v>
      </c>
      <c r="P47" s="173">
        <v>0</v>
      </c>
      <c r="Q47" s="173">
        <f t="shared" si="5"/>
        <v>0</v>
      </c>
      <c r="R47" s="173" t="s">
        <v>335</v>
      </c>
      <c r="S47" s="173" t="s">
        <v>155</v>
      </c>
      <c r="T47" s="174" t="s">
        <v>155</v>
      </c>
      <c r="U47" s="158">
        <v>94.286000000000001</v>
      </c>
      <c r="V47" s="158">
        <f t="shared" si="6"/>
        <v>7.0000000000000007E-2</v>
      </c>
      <c r="W47" s="158"/>
      <c r="X47" s="158" t="s">
        <v>157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319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41" t="s">
        <v>373</v>
      </c>
      <c r="D48" s="242"/>
      <c r="E48" s="242"/>
      <c r="F48" s="242"/>
      <c r="G48" s="242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160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56"/>
      <c r="B49" s="157"/>
      <c r="C49" s="186" t="s">
        <v>374</v>
      </c>
      <c r="D49" s="159"/>
      <c r="E49" s="160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162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6" t="s">
        <v>375</v>
      </c>
      <c r="D50" s="159"/>
      <c r="E50" s="160">
        <v>6.9999999999999999E-4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162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68">
        <v>22</v>
      </c>
      <c r="B51" s="169" t="s">
        <v>376</v>
      </c>
      <c r="C51" s="185" t="s">
        <v>377</v>
      </c>
      <c r="D51" s="170" t="s">
        <v>171</v>
      </c>
      <c r="E51" s="171">
        <v>1.4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3"/>
      <c r="S51" s="173" t="s">
        <v>208</v>
      </c>
      <c r="T51" s="174" t="s">
        <v>209</v>
      </c>
      <c r="U51" s="158">
        <v>0</v>
      </c>
      <c r="V51" s="158">
        <f>ROUND(E51*U51,2)</f>
        <v>0</v>
      </c>
      <c r="W51" s="158"/>
      <c r="X51" s="158" t="s">
        <v>157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158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6" t="s">
        <v>378</v>
      </c>
      <c r="D52" s="159"/>
      <c r="E52" s="160">
        <v>1.4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162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6">
        <v>23</v>
      </c>
      <c r="B53" s="177" t="s">
        <v>379</v>
      </c>
      <c r="C53" s="187" t="s">
        <v>380</v>
      </c>
      <c r="D53" s="178" t="s">
        <v>171</v>
      </c>
      <c r="E53" s="179">
        <v>1.43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81">
        <v>0</v>
      </c>
      <c r="O53" s="181">
        <f>ROUND(E53*N53,2)</f>
        <v>0</v>
      </c>
      <c r="P53" s="181">
        <v>0</v>
      </c>
      <c r="Q53" s="181">
        <f>ROUND(E53*P53,2)</f>
        <v>0</v>
      </c>
      <c r="R53" s="181"/>
      <c r="S53" s="181" t="s">
        <v>208</v>
      </c>
      <c r="T53" s="182" t="s">
        <v>209</v>
      </c>
      <c r="U53" s="158">
        <v>0</v>
      </c>
      <c r="V53" s="158">
        <f>ROUND(E53*U53,2)</f>
        <v>0</v>
      </c>
      <c r="W53" s="158"/>
      <c r="X53" s="158" t="s">
        <v>157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319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6">
        <v>24</v>
      </c>
      <c r="B54" s="177" t="s">
        <v>381</v>
      </c>
      <c r="C54" s="187" t="s">
        <v>382</v>
      </c>
      <c r="D54" s="178" t="s">
        <v>171</v>
      </c>
      <c r="E54" s="179">
        <v>1.43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81">
        <v>0</v>
      </c>
      <c r="O54" s="181">
        <f>ROUND(E54*N54,2)</f>
        <v>0</v>
      </c>
      <c r="P54" s="181">
        <v>0</v>
      </c>
      <c r="Q54" s="181">
        <f>ROUND(E54*P54,2)</f>
        <v>0</v>
      </c>
      <c r="R54" s="181"/>
      <c r="S54" s="181" t="s">
        <v>208</v>
      </c>
      <c r="T54" s="182" t="s">
        <v>209</v>
      </c>
      <c r="U54" s="158">
        <v>0</v>
      </c>
      <c r="V54" s="158">
        <f>ROUND(E54*U54,2)</f>
        <v>0</v>
      </c>
      <c r="W54" s="158"/>
      <c r="X54" s="158" t="s">
        <v>157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319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68">
        <v>25</v>
      </c>
      <c r="B55" s="169" t="s">
        <v>379</v>
      </c>
      <c r="C55" s="185" t="s">
        <v>383</v>
      </c>
      <c r="D55" s="170" t="s">
        <v>171</v>
      </c>
      <c r="E55" s="171">
        <v>3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/>
      <c r="S55" s="173" t="s">
        <v>208</v>
      </c>
      <c r="T55" s="174" t="s">
        <v>209</v>
      </c>
      <c r="U55" s="158">
        <v>0</v>
      </c>
      <c r="V55" s="158">
        <f>ROUND(E55*U55,2)</f>
        <v>0</v>
      </c>
      <c r="W55" s="158"/>
      <c r="X55" s="158" t="s">
        <v>199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384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6" t="s">
        <v>385</v>
      </c>
      <c r="D56" s="159"/>
      <c r="E56" s="160">
        <v>3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162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68">
        <v>26</v>
      </c>
      <c r="B57" s="169" t="s">
        <v>379</v>
      </c>
      <c r="C57" s="185" t="s">
        <v>386</v>
      </c>
      <c r="D57" s="170" t="s">
        <v>387</v>
      </c>
      <c r="E57" s="171">
        <v>7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3"/>
      <c r="S57" s="173" t="s">
        <v>208</v>
      </c>
      <c r="T57" s="174" t="s">
        <v>209</v>
      </c>
      <c r="U57" s="158">
        <v>0</v>
      </c>
      <c r="V57" s="158">
        <f>ROUND(E57*U57,2)</f>
        <v>0</v>
      </c>
      <c r="W57" s="158"/>
      <c r="X57" s="158" t="s">
        <v>345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346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6" t="s">
        <v>388</v>
      </c>
      <c r="D58" s="159"/>
      <c r="E58" s="160">
        <v>7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162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6">
        <v>27</v>
      </c>
      <c r="B59" s="177" t="s">
        <v>389</v>
      </c>
      <c r="C59" s="187" t="s">
        <v>390</v>
      </c>
      <c r="D59" s="178" t="s">
        <v>153</v>
      </c>
      <c r="E59" s="179">
        <v>10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/>
      <c r="S59" s="181" t="s">
        <v>208</v>
      </c>
      <c r="T59" s="182" t="s">
        <v>209</v>
      </c>
      <c r="U59" s="158">
        <v>0</v>
      </c>
      <c r="V59" s="158">
        <f>ROUND(E59*U59,2)</f>
        <v>0</v>
      </c>
      <c r="W59" s="158"/>
      <c r="X59" s="158" t="s">
        <v>157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158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8">
        <v>28</v>
      </c>
      <c r="B60" s="169" t="s">
        <v>379</v>
      </c>
      <c r="C60" s="185" t="s">
        <v>391</v>
      </c>
      <c r="D60" s="170" t="s">
        <v>171</v>
      </c>
      <c r="E60" s="171">
        <v>0.5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3"/>
      <c r="S60" s="173" t="s">
        <v>208</v>
      </c>
      <c r="T60" s="174" t="s">
        <v>209</v>
      </c>
      <c r="U60" s="158">
        <v>0</v>
      </c>
      <c r="V60" s="158">
        <f>ROUND(E60*U60,2)</f>
        <v>0</v>
      </c>
      <c r="W60" s="158"/>
      <c r="X60" s="158" t="s">
        <v>345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392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6" t="s">
        <v>393</v>
      </c>
      <c r="D61" s="159"/>
      <c r="E61" s="160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162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6" t="s">
        <v>394</v>
      </c>
      <c r="D62" s="159"/>
      <c r="E62" s="160">
        <v>0.5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162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6">
        <v>29</v>
      </c>
      <c r="B63" s="177" t="s">
        <v>395</v>
      </c>
      <c r="C63" s="187" t="s">
        <v>396</v>
      </c>
      <c r="D63" s="178" t="s">
        <v>207</v>
      </c>
      <c r="E63" s="179">
        <v>7</v>
      </c>
      <c r="F63" s="180"/>
      <c r="G63" s="181">
        <f t="shared" ref="G63:G77" si="7">ROUND(E63*F63,2)</f>
        <v>0</v>
      </c>
      <c r="H63" s="180"/>
      <c r="I63" s="181">
        <f t="shared" ref="I63:I77" si="8">ROUND(E63*H63,2)</f>
        <v>0</v>
      </c>
      <c r="J63" s="180"/>
      <c r="K63" s="181">
        <f t="shared" ref="K63:K77" si="9">ROUND(E63*J63,2)</f>
        <v>0</v>
      </c>
      <c r="L63" s="181">
        <v>21</v>
      </c>
      <c r="M63" s="181">
        <f t="shared" ref="M63:M77" si="10">G63*(1+L63/100)</f>
        <v>0</v>
      </c>
      <c r="N63" s="181">
        <v>0</v>
      </c>
      <c r="O63" s="181">
        <f t="shared" ref="O63:O77" si="11">ROUND(E63*N63,2)</f>
        <v>0</v>
      </c>
      <c r="P63" s="181">
        <v>0</v>
      </c>
      <c r="Q63" s="181">
        <f t="shared" ref="Q63:Q77" si="12">ROUND(E63*P63,2)</f>
        <v>0</v>
      </c>
      <c r="R63" s="181"/>
      <c r="S63" s="181" t="s">
        <v>208</v>
      </c>
      <c r="T63" s="182" t="s">
        <v>209</v>
      </c>
      <c r="U63" s="158">
        <v>0</v>
      </c>
      <c r="V63" s="158">
        <f t="shared" ref="V63:V77" si="13">ROUND(E63*U63,2)</f>
        <v>0</v>
      </c>
      <c r="W63" s="158"/>
      <c r="X63" s="158" t="s">
        <v>199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384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6">
        <v>30</v>
      </c>
      <c r="B64" s="177" t="s">
        <v>397</v>
      </c>
      <c r="C64" s="187" t="s">
        <v>398</v>
      </c>
      <c r="D64" s="178" t="s">
        <v>207</v>
      </c>
      <c r="E64" s="179">
        <v>9</v>
      </c>
      <c r="F64" s="180"/>
      <c r="G64" s="181">
        <f t="shared" si="7"/>
        <v>0</v>
      </c>
      <c r="H64" s="180"/>
      <c r="I64" s="181">
        <f t="shared" si="8"/>
        <v>0</v>
      </c>
      <c r="J64" s="180"/>
      <c r="K64" s="181">
        <f t="shared" si="9"/>
        <v>0</v>
      </c>
      <c r="L64" s="181">
        <v>21</v>
      </c>
      <c r="M64" s="181">
        <f t="shared" si="10"/>
        <v>0</v>
      </c>
      <c r="N64" s="181">
        <v>0</v>
      </c>
      <c r="O64" s="181">
        <f t="shared" si="11"/>
        <v>0</v>
      </c>
      <c r="P64" s="181">
        <v>0</v>
      </c>
      <c r="Q64" s="181">
        <f t="shared" si="12"/>
        <v>0</v>
      </c>
      <c r="R64" s="181"/>
      <c r="S64" s="181" t="s">
        <v>208</v>
      </c>
      <c r="T64" s="182" t="s">
        <v>209</v>
      </c>
      <c r="U64" s="158">
        <v>0</v>
      </c>
      <c r="V64" s="158">
        <f t="shared" si="13"/>
        <v>0</v>
      </c>
      <c r="W64" s="158"/>
      <c r="X64" s="158" t="s">
        <v>157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319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6">
        <v>31</v>
      </c>
      <c r="B65" s="177" t="s">
        <v>399</v>
      </c>
      <c r="C65" s="187" t="s">
        <v>400</v>
      </c>
      <c r="D65" s="178" t="s">
        <v>327</v>
      </c>
      <c r="E65" s="179">
        <v>15</v>
      </c>
      <c r="F65" s="180"/>
      <c r="G65" s="181">
        <f t="shared" si="7"/>
        <v>0</v>
      </c>
      <c r="H65" s="180"/>
      <c r="I65" s="181">
        <f t="shared" si="8"/>
        <v>0</v>
      </c>
      <c r="J65" s="180"/>
      <c r="K65" s="181">
        <f t="shared" si="9"/>
        <v>0</v>
      </c>
      <c r="L65" s="181">
        <v>21</v>
      </c>
      <c r="M65" s="181">
        <f t="shared" si="10"/>
        <v>0</v>
      </c>
      <c r="N65" s="181">
        <v>0</v>
      </c>
      <c r="O65" s="181">
        <f t="shared" si="11"/>
        <v>0</v>
      </c>
      <c r="P65" s="181">
        <v>0</v>
      </c>
      <c r="Q65" s="181">
        <f t="shared" si="12"/>
        <v>0</v>
      </c>
      <c r="R65" s="181"/>
      <c r="S65" s="181" t="s">
        <v>208</v>
      </c>
      <c r="T65" s="182" t="s">
        <v>209</v>
      </c>
      <c r="U65" s="158">
        <v>0</v>
      </c>
      <c r="V65" s="158">
        <f t="shared" si="13"/>
        <v>0</v>
      </c>
      <c r="W65" s="158"/>
      <c r="X65" s="158" t="s">
        <v>157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319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6">
        <v>32</v>
      </c>
      <c r="B66" s="177" t="s">
        <v>401</v>
      </c>
      <c r="C66" s="187" t="s">
        <v>402</v>
      </c>
      <c r="D66" s="178" t="s">
        <v>327</v>
      </c>
      <c r="E66" s="179">
        <v>8</v>
      </c>
      <c r="F66" s="180"/>
      <c r="G66" s="181">
        <f t="shared" si="7"/>
        <v>0</v>
      </c>
      <c r="H66" s="180"/>
      <c r="I66" s="181">
        <f t="shared" si="8"/>
        <v>0</v>
      </c>
      <c r="J66" s="180"/>
      <c r="K66" s="181">
        <f t="shared" si="9"/>
        <v>0</v>
      </c>
      <c r="L66" s="181">
        <v>21</v>
      </c>
      <c r="M66" s="181">
        <f t="shared" si="10"/>
        <v>0</v>
      </c>
      <c r="N66" s="181">
        <v>0</v>
      </c>
      <c r="O66" s="181">
        <f t="shared" si="11"/>
        <v>0</v>
      </c>
      <c r="P66" s="181">
        <v>0</v>
      </c>
      <c r="Q66" s="181">
        <f t="shared" si="12"/>
        <v>0</v>
      </c>
      <c r="R66" s="181"/>
      <c r="S66" s="181" t="s">
        <v>208</v>
      </c>
      <c r="T66" s="182" t="s">
        <v>209</v>
      </c>
      <c r="U66" s="158">
        <v>0</v>
      </c>
      <c r="V66" s="158">
        <f t="shared" si="13"/>
        <v>0</v>
      </c>
      <c r="W66" s="158"/>
      <c r="X66" s="158" t="s">
        <v>157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319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6">
        <v>33</v>
      </c>
      <c r="B67" s="177" t="s">
        <v>403</v>
      </c>
      <c r="C67" s="187" t="s">
        <v>404</v>
      </c>
      <c r="D67" s="178" t="s">
        <v>327</v>
      </c>
      <c r="E67" s="179">
        <v>10</v>
      </c>
      <c r="F67" s="180"/>
      <c r="G67" s="181">
        <f t="shared" si="7"/>
        <v>0</v>
      </c>
      <c r="H67" s="180"/>
      <c r="I67" s="181">
        <f t="shared" si="8"/>
        <v>0</v>
      </c>
      <c r="J67" s="180"/>
      <c r="K67" s="181">
        <f t="shared" si="9"/>
        <v>0</v>
      </c>
      <c r="L67" s="181">
        <v>21</v>
      </c>
      <c r="M67" s="181">
        <f t="shared" si="10"/>
        <v>0</v>
      </c>
      <c r="N67" s="181">
        <v>0</v>
      </c>
      <c r="O67" s="181">
        <f t="shared" si="11"/>
        <v>0</v>
      </c>
      <c r="P67" s="181">
        <v>0</v>
      </c>
      <c r="Q67" s="181">
        <f t="shared" si="12"/>
        <v>0</v>
      </c>
      <c r="R67" s="181"/>
      <c r="S67" s="181" t="s">
        <v>208</v>
      </c>
      <c r="T67" s="182" t="s">
        <v>209</v>
      </c>
      <c r="U67" s="158">
        <v>0</v>
      </c>
      <c r="V67" s="158">
        <f t="shared" si="13"/>
        <v>0</v>
      </c>
      <c r="W67" s="158"/>
      <c r="X67" s="158" t="s">
        <v>157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319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6">
        <v>34</v>
      </c>
      <c r="B68" s="177" t="s">
        <v>405</v>
      </c>
      <c r="C68" s="187" t="s">
        <v>406</v>
      </c>
      <c r="D68" s="178" t="s">
        <v>327</v>
      </c>
      <c r="E68" s="179">
        <v>5</v>
      </c>
      <c r="F68" s="180"/>
      <c r="G68" s="181">
        <f t="shared" si="7"/>
        <v>0</v>
      </c>
      <c r="H68" s="180"/>
      <c r="I68" s="181">
        <f t="shared" si="8"/>
        <v>0</v>
      </c>
      <c r="J68" s="180"/>
      <c r="K68" s="181">
        <f t="shared" si="9"/>
        <v>0</v>
      </c>
      <c r="L68" s="181">
        <v>21</v>
      </c>
      <c r="M68" s="181">
        <f t="shared" si="10"/>
        <v>0</v>
      </c>
      <c r="N68" s="181">
        <v>0</v>
      </c>
      <c r="O68" s="181">
        <f t="shared" si="11"/>
        <v>0</v>
      </c>
      <c r="P68" s="181">
        <v>0</v>
      </c>
      <c r="Q68" s="181">
        <f t="shared" si="12"/>
        <v>0</v>
      </c>
      <c r="R68" s="181"/>
      <c r="S68" s="181" t="s">
        <v>208</v>
      </c>
      <c r="T68" s="182" t="s">
        <v>209</v>
      </c>
      <c r="U68" s="158">
        <v>0</v>
      </c>
      <c r="V68" s="158">
        <f t="shared" si="13"/>
        <v>0</v>
      </c>
      <c r="W68" s="158"/>
      <c r="X68" s="158" t="s">
        <v>157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319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6">
        <v>35</v>
      </c>
      <c r="B69" s="177" t="s">
        <v>407</v>
      </c>
      <c r="C69" s="187" t="s">
        <v>408</v>
      </c>
      <c r="D69" s="178" t="s">
        <v>327</v>
      </c>
      <c r="E69" s="179">
        <v>4</v>
      </c>
      <c r="F69" s="180"/>
      <c r="G69" s="181">
        <f t="shared" si="7"/>
        <v>0</v>
      </c>
      <c r="H69" s="180"/>
      <c r="I69" s="181">
        <f t="shared" si="8"/>
        <v>0</v>
      </c>
      <c r="J69" s="180"/>
      <c r="K69" s="181">
        <f t="shared" si="9"/>
        <v>0</v>
      </c>
      <c r="L69" s="181">
        <v>21</v>
      </c>
      <c r="M69" s="181">
        <f t="shared" si="10"/>
        <v>0</v>
      </c>
      <c r="N69" s="181">
        <v>0</v>
      </c>
      <c r="O69" s="181">
        <f t="shared" si="11"/>
        <v>0</v>
      </c>
      <c r="P69" s="181">
        <v>0</v>
      </c>
      <c r="Q69" s="181">
        <f t="shared" si="12"/>
        <v>0</v>
      </c>
      <c r="R69" s="181"/>
      <c r="S69" s="181" t="s">
        <v>208</v>
      </c>
      <c r="T69" s="182" t="s">
        <v>209</v>
      </c>
      <c r="U69" s="158">
        <v>0</v>
      </c>
      <c r="V69" s="158">
        <f t="shared" si="13"/>
        <v>0</v>
      </c>
      <c r="W69" s="158"/>
      <c r="X69" s="158" t="s">
        <v>157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319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6">
        <v>36</v>
      </c>
      <c r="B70" s="177" t="s">
        <v>409</v>
      </c>
      <c r="C70" s="187" t="s">
        <v>410</v>
      </c>
      <c r="D70" s="178" t="s">
        <v>327</v>
      </c>
      <c r="E70" s="179">
        <v>2</v>
      </c>
      <c r="F70" s="180"/>
      <c r="G70" s="181">
        <f t="shared" si="7"/>
        <v>0</v>
      </c>
      <c r="H70" s="180"/>
      <c r="I70" s="181">
        <f t="shared" si="8"/>
        <v>0</v>
      </c>
      <c r="J70" s="180"/>
      <c r="K70" s="181">
        <f t="shared" si="9"/>
        <v>0</v>
      </c>
      <c r="L70" s="181">
        <v>21</v>
      </c>
      <c r="M70" s="181">
        <f t="shared" si="10"/>
        <v>0</v>
      </c>
      <c r="N70" s="181">
        <v>0</v>
      </c>
      <c r="O70" s="181">
        <f t="shared" si="11"/>
        <v>0</v>
      </c>
      <c r="P70" s="181">
        <v>0</v>
      </c>
      <c r="Q70" s="181">
        <f t="shared" si="12"/>
        <v>0</v>
      </c>
      <c r="R70" s="181"/>
      <c r="S70" s="181" t="s">
        <v>208</v>
      </c>
      <c r="T70" s="182" t="s">
        <v>209</v>
      </c>
      <c r="U70" s="158">
        <v>0</v>
      </c>
      <c r="V70" s="158">
        <f t="shared" si="13"/>
        <v>0</v>
      </c>
      <c r="W70" s="158"/>
      <c r="X70" s="158" t="s">
        <v>157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319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6">
        <v>37</v>
      </c>
      <c r="B71" s="177" t="s">
        <v>411</v>
      </c>
      <c r="C71" s="187" t="s">
        <v>412</v>
      </c>
      <c r="D71" s="178" t="s">
        <v>327</v>
      </c>
      <c r="E71" s="179">
        <v>2</v>
      </c>
      <c r="F71" s="180"/>
      <c r="G71" s="181">
        <f t="shared" si="7"/>
        <v>0</v>
      </c>
      <c r="H71" s="180"/>
      <c r="I71" s="181">
        <f t="shared" si="8"/>
        <v>0</v>
      </c>
      <c r="J71" s="180"/>
      <c r="K71" s="181">
        <f t="shared" si="9"/>
        <v>0</v>
      </c>
      <c r="L71" s="181">
        <v>21</v>
      </c>
      <c r="M71" s="181">
        <f t="shared" si="10"/>
        <v>0</v>
      </c>
      <c r="N71" s="181">
        <v>0</v>
      </c>
      <c r="O71" s="181">
        <f t="shared" si="11"/>
        <v>0</v>
      </c>
      <c r="P71" s="181">
        <v>0</v>
      </c>
      <c r="Q71" s="181">
        <f t="shared" si="12"/>
        <v>0</v>
      </c>
      <c r="R71" s="181"/>
      <c r="S71" s="181" t="s">
        <v>208</v>
      </c>
      <c r="T71" s="182" t="s">
        <v>209</v>
      </c>
      <c r="U71" s="158">
        <v>0</v>
      </c>
      <c r="V71" s="158">
        <f t="shared" si="13"/>
        <v>0</v>
      </c>
      <c r="W71" s="158"/>
      <c r="X71" s="158" t="s">
        <v>157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319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6">
        <v>38</v>
      </c>
      <c r="B72" s="177" t="s">
        <v>413</v>
      </c>
      <c r="C72" s="187" t="s">
        <v>414</v>
      </c>
      <c r="D72" s="178" t="s">
        <v>327</v>
      </c>
      <c r="E72" s="179">
        <v>8</v>
      </c>
      <c r="F72" s="180"/>
      <c r="G72" s="181">
        <f t="shared" si="7"/>
        <v>0</v>
      </c>
      <c r="H72" s="180"/>
      <c r="I72" s="181">
        <f t="shared" si="8"/>
        <v>0</v>
      </c>
      <c r="J72" s="180"/>
      <c r="K72" s="181">
        <f t="shared" si="9"/>
        <v>0</v>
      </c>
      <c r="L72" s="181">
        <v>21</v>
      </c>
      <c r="M72" s="181">
        <f t="shared" si="10"/>
        <v>0</v>
      </c>
      <c r="N72" s="181">
        <v>0</v>
      </c>
      <c r="O72" s="181">
        <f t="shared" si="11"/>
        <v>0</v>
      </c>
      <c r="P72" s="181">
        <v>0</v>
      </c>
      <c r="Q72" s="181">
        <f t="shared" si="12"/>
        <v>0</v>
      </c>
      <c r="R72" s="181"/>
      <c r="S72" s="181" t="s">
        <v>208</v>
      </c>
      <c r="T72" s="182" t="s">
        <v>209</v>
      </c>
      <c r="U72" s="158">
        <v>0</v>
      </c>
      <c r="V72" s="158">
        <f t="shared" si="13"/>
        <v>0</v>
      </c>
      <c r="W72" s="158"/>
      <c r="X72" s="158" t="s">
        <v>157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319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6">
        <v>39</v>
      </c>
      <c r="B73" s="177" t="s">
        <v>415</v>
      </c>
      <c r="C73" s="187" t="s">
        <v>416</v>
      </c>
      <c r="D73" s="178" t="s">
        <v>327</v>
      </c>
      <c r="E73" s="179">
        <v>10</v>
      </c>
      <c r="F73" s="180"/>
      <c r="G73" s="181">
        <f t="shared" si="7"/>
        <v>0</v>
      </c>
      <c r="H73" s="180"/>
      <c r="I73" s="181">
        <f t="shared" si="8"/>
        <v>0</v>
      </c>
      <c r="J73" s="180"/>
      <c r="K73" s="181">
        <f t="shared" si="9"/>
        <v>0</v>
      </c>
      <c r="L73" s="181">
        <v>21</v>
      </c>
      <c r="M73" s="181">
        <f t="shared" si="10"/>
        <v>0</v>
      </c>
      <c r="N73" s="181">
        <v>0</v>
      </c>
      <c r="O73" s="181">
        <f t="shared" si="11"/>
        <v>0</v>
      </c>
      <c r="P73" s="181">
        <v>0</v>
      </c>
      <c r="Q73" s="181">
        <f t="shared" si="12"/>
        <v>0</v>
      </c>
      <c r="R73" s="181"/>
      <c r="S73" s="181" t="s">
        <v>208</v>
      </c>
      <c r="T73" s="182" t="s">
        <v>209</v>
      </c>
      <c r="U73" s="158">
        <v>0</v>
      </c>
      <c r="V73" s="158">
        <f t="shared" si="13"/>
        <v>0</v>
      </c>
      <c r="W73" s="158"/>
      <c r="X73" s="158" t="s">
        <v>199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384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6">
        <v>40</v>
      </c>
      <c r="B74" s="177" t="s">
        <v>417</v>
      </c>
      <c r="C74" s="187" t="s">
        <v>418</v>
      </c>
      <c r="D74" s="178" t="s">
        <v>327</v>
      </c>
      <c r="E74" s="179">
        <v>7</v>
      </c>
      <c r="F74" s="180"/>
      <c r="G74" s="181">
        <f t="shared" si="7"/>
        <v>0</v>
      </c>
      <c r="H74" s="180"/>
      <c r="I74" s="181">
        <f t="shared" si="8"/>
        <v>0</v>
      </c>
      <c r="J74" s="180"/>
      <c r="K74" s="181">
        <f t="shared" si="9"/>
        <v>0</v>
      </c>
      <c r="L74" s="181">
        <v>21</v>
      </c>
      <c r="M74" s="181">
        <f t="shared" si="10"/>
        <v>0</v>
      </c>
      <c r="N74" s="181">
        <v>0</v>
      </c>
      <c r="O74" s="181">
        <f t="shared" si="11"/>
        <v>0</v>
      </c>
      <c r="P74" s="181">
        <v>0</v>
      </c>
      <c r="Q74" s="181">
        <f t="shared" si="12"/>
        <v>0</v>
      </c>
      <c r="R74" s="181"/>
      <c r="S74" s="181" t="s">
        <v>208</v>
      </c>
      <c r="T74" s="182" t="s">
        <v>209</v>
      </c>
      <c r="U74" s="158">
        <v>0</v>
      </c>
      <c r="V74" s="158">
        <f t="shared" si="13"/>
        <v>0</v>
      </c>
      <c r="W74" s="158"/>
      <c r="X74" s="158" t="s">
        <v>157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319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6">
        <v>41</v>
      </c>
      <c r="B75" s="177" t="s">
        <v>419</v>
      </c>
      <c r="C75" s="187" t="s">
        <v>420</v>
      </c>
      <c r="D75" s="178" t="s">
        <v>327</v>
      </c>
      <c r="E75" s="179">
        <v>6</v>
      </c>
      <c r="F75" s="180"/>
      <c r="G75" s="181">
        <f t="shared" si="7"/>
        <v>0</v>
      </c>
      <c r="H75" s="180"/>
      <c r="I75" s="181">
        <f t="shared" si="8"/>
        <v>0</v>
      </c>
      <c r="J75" s="180"/>
      <c r="K75" s="181">
        <f t="shared" si="9"/>
        <v>0</v>
      </c>
      <c r="L75" s="181">
        <v>21</v>
      </c>
      <c r="M75" s="181">
        <f t="shared" si="10"/>
        <v>0</v>
      </c>
      <c r="N75" s="181">
        <v>0</v>
      </c>
      <c r="O75" s="181">
        <f t="shared" si="11"/>
        <v>0</v>
      </c>
      <c r="P75" s="181">
        <v>0</v>
      </c>
      <c r="Q75" s="181">
        <f t="shared" si="12"/>
        <v>0</v>
      </c>
      <c r="R75" s="181"/>
      <c r="S75" s="181" t="s">
        <v>208</v>
      </c>
      <c r="T75" s="182" t="s">
        <v>209</v>
      </c>
      <c r="U75" s="158">
        <v>0</v>
      </c>
      <c r="V75" s="158">
        <f t="shared" si="13"/>
        <v>0</v>
      </c>
      <c r="W75" s="158"/>
      <c r="X75" s="158" t="s">
        <v>157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319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6">
        <v>42</v>
      </c>
      <c r="B76" s="177" t="s">
        <v>421</v>
      </c>
      <c r="C76" s="187" t="s">
        <v>422</v>
      </c>
      <c r="D76" s="178" t="s">
        <v>327</v>
      </c>
      <c r="E76" s="179">
        <v>50</v>
      </c>
      <c r="F76" s="180"/>
      <c r="G76" s="181">
        <f t="shared" si="7"/>
        <v>0</v>
      </c>
      <c r="H76" s="180"/>
      <c r="I76" s="181">
        <f t="shared" si="8"/>
        <v>0</v>
      </c>
      <c r="J76" s="180"/>
      <c r="K76" s="181">
        <f t="shared" si="9"/>
        <v>0</v>
      </c>
      <c r="L76" s="181">
        <v>21</v>
      </c>
      <c r="M76" s="181">
        <f t="shared" si="10"/>
        <v>0</v>
      </c>
      <c r="N76" s="181">
        <v>0</v>
      </c>
      <c r="O76" s="181">
        <f t="shared" si="11"/>
        <v>0</v>
      </c>
      <c r="P76" s="181">
        <v>0</v>
      </c>
      <c r="Q76" s="181">
        <f t="shared" si="12"/>
        <v>0</v>
      </c>
      <c r="R76" s="181"/>
      <c r="S76" s="181" t="s">
        <v>208</v>
      </c>
      <c r="T76" s="182" t="s">
        <v>209</v>
      </c>
      <c r="U76" s="158">
        <v>0</v>
      </c>
      <c r="V76" s="158">
        <f t="shared" si="13"/>
        <v>0</v>
      </c>
      <c r="W76" s="158"/>
      <c r="X76" s="158" t="s">
        <v>199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384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8">
        <v>43</v>
      </c>
      <c r="B77" s="169" t="s">
        <v>423</v>
      </c>
      <c r="C77" s="185" t="s">
        <v>424</v>
      </c>
      <c r="D77" s="170" t="s">
        <v>228</v>
      </c>
      <c r="E77" s="171">
        <v>2.9999999999999997E-4</v>
      </c>
      <c r="F77" s="172"/>
      <c r="G77" s="173">
        <f t="shared" si="7"/>
        <v>0</v>
      </c>
      <c r="H77" s="172"/>
      <c r="I77" s="173">
        <f t="shared" si="8"/>
        <v>0</v>
      </c>
      <c r="J77" s="172"/>
      <c r="K77" s="173">
        <f t="shared" si="9"/>
        <v>0</v>
      </c>
      <c r="L77" s="173">
        <v>21</v>
      </c>
      <c r="M77" s="173">
        <f t="shared" si="10"/>
        <v>0</v>
      </c>
      <c r="N77" s="173">
        <v>0</v>
      </c>
      <c r="O77" s="173">
        <f t="shared" si="11"/>
        <v>0</v>
      </c>
      <c r="P77" s="173">
        <v>0</v>
      </c>
      <c r="Q77" s="173">
        <f t="shared" si="12"/>
        <v>0</v>
      </c>
      <c r="R77" s="173" t="s">
        <v>335</v>
      </c>
      <c r="S77" s="173" t="s">
        <v>155</v>
      </c>
      <c r="T77" s="174" t="s">
        <v>155</v>
      </c>
      <c r="U77" s="158">
        <v>21.428999999999998</v>
      </c>
      <c r="V77" s="158">
        <f t="shared" si="13"/>
        <v>0.01</v>
      </c>
      <c r="W77" s="158"/>
      <c r="X77" s="158" t="s">
        <v>157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319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41" t="s">
        <v>373</v>
      </c>
      <c r="D78" s="242"/>
      <c r="E78" s="242"/>
      <c r="F78" s="242"/>
      <c r="G78" s="242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160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6">
        <v>44</v>
      </c>
      <c r="B79" s="177" t="s">
        <v>379</v>
      </c>
      <c r="C79" s="187" t="s">
        <v>425</v>
      </c>
      <c r="D79" s="178" t="s">
        <v>387</v>
      </c>
      <c r="E79" s="179">
        <v>0.3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/>
      <c r="S79" s="181" t="s">
        <v>208</v>
      </c>
      <c r="T79" s="182" t="s">
        <v>209</v>
      </c>
      <c r="U79" s="158">
        <v>0</v>
      </c>
      <c r="V79" s="158">
        <f>ROUND(E79*U79,2)</f>
        <v>0</v>
      </c>
      <c r="W79" s="158"/>
      <c r="X79" s="158" t="s">
        <v>345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346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2" t="s">
        <v>149</v>
      </c>
      <c r="B80" s="163" t="s">
        <v>81</v>
      </c>
      <c r="C80" s="184" t="s">
        <v>62</v>
      </c>
      <c r="D80" s="164"/>
      <c r="E80" s="165"/>
      <c r="F80" s="166"/>
      <c r="G80" s="166">
        <f>SUMIF(AG81:AG81,"&lt;&gt;NOR",G81:G81)</f>
        <v>0</v>
      </c>
      <c r="H80" s="166"/>
      <c r="I80" s="166">
        <f>SUM(I81:I81)</f>
        <v>0</v>
      </c>
      <c r="J80" s="166"/>
      <c r="K80" s="166">
        <f>SUM(K81:K81)</f>
        <v>0</v>
      </c>
      <c r="L80" s="166"/>
      <c r="M80" s="166">
        <f>SUM(M81:M81)</f>
        <v>0</v>
      </c>
      <c r="N80" s="166"/>
      <c r="O80" s="166">
        <f>SUM(O81:O81)</f>
        <v>0</v>
      </c>
      <c r="P80" s="166"/>
      <c r="Q80" s="166">
        <f>SUM(Q81:Q81)</f>
        <v>0</v>
      </c>
      <c r="R80" s="166"/>
      <c r="S80" s="166"/>
      <c r="T80" s="167"/>
      <c r="U80" s="161"/>
      <c r="V80" s="161">
        <f>SUM(V81:V81)</f>
        <v>0</v>
      </c>
      <c r="W80" s="161"/>
      <c r="X80" s="161"/>
      <c r="AG80" t="s">
        <v>150</v>
      </c>
    </row>
    <row r="81" spans="1:60" outlineLevel="1" x14ac:dyDescent="0.2">
      <c r="A81" s="168">
        <v>45</v>
      </c>
      <c r="B81" s="169" t="s">
        <v>342</v>
      </c>
      <c r="C81" s="185" t="s">
        <v>343</v>
      </c>
      <c r="D81" s="170" t="s">
        <v>228</v>
      </c>
      <c r="E81" s="171">
        <v>2.5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3"/>
      <c r="S81" s="173" t="s">
        <v>208</v>
      </c>
      <c r="T81" s="174" t="s">
        <v>209</v>
      </c>
      <c r="U81" s="158">
        <v>0</v>
      </c>
      <c r="V81" s="158">
        <f>ROUND(E81*U81,2)</f>
        <v>0</v>
      </c>
      <c r="W81" s="158"/>
      <c r="X81" s="158" t="s">
        <v>157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319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">
      <c r="A82" s="3"/>
      <c r="B82" s="4"/>
      <c r="C82" s="188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</row>
    <row r="83" spans="1:60" x14ac:dyDescent="0.2">
      <c r="A83" s="152"/>
      <c r="B83" s="153" t="s">
        <v>29</v>
      </c>
      <c r="C83" s="189"/>
      <c r="D83" s="154"/>
      <c r="E83" s="155"/>
      <c r="F83" s="155"/>
      <c r="G83" s="183">
        <f>G8+G16+G19+G24+G30+G32+G36+G80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280</v>
      </c>
    </row>
    <row r="84" spans="1:60" x14ac:dyDescent="0.2">
      <c r="C84" s="190"/>
      <c r="D84" s="10"/>
      <c r="AG84" t="s">
        <v>281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17">
    <mergeCell ref="C27:G27"/>
    <mergeCell ref="A1:G1"/>
    <mergeCell ref="C2:G2"/>
    <mergeCell ref="C3:G3"/>
    <mergeCell ref="C4:G4"/>
    <mergeCell ref="C11:G11"/>
    <mergeCell ref="C12:G12"/>
    <mergeCell ref="C14:G14"/>
    <mergeCell ref="C15:G15"/>
    <mergeCell ref="C21:G21"/>
    <mergeCell ref="C22:G22"/>
    <mergeCell ref="C23:G23"/>
    <mergeCell ref="C34:G34"/>
    <mergeCell ref="C35:G35"/>
    <mergeCell ref="C39:G39"/>
    <mergeCell ref="C48:G48"/>
    <mergeCell ref="C78:G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123</v>
      </c>
      <c r="B1" s="243"/>
      <c r="C1" s="243"/>
      <c r="D1" s="243"/>
      <c r="E1" s="243"/>
      <c r="F1" s="243"/>
      <c r="G1" s="243"/>
      <c r="AG1" t="s">
        <v>124</v>
      </c>
    </row>
    <row r="2" spans="1:60" ht="24.95" customHeight="1" x14ac:dyDescent="0.2">
      <c r="A2" s="141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125</v>
      </c>
    </row>
    <row r="3" spans="1:60" ht="24.95" customHeight="1" x14ac:dyDescent="0.2">
      <c r="A3" s="141" t="s">
        <v>8</v>
      </c>
      <c r="B3" s="49" t="s">
        <v>69</v>
      </c>
      <c r="C3" s="244" t="s">
        <v>70</v>
      </c>
      <c r="D3" s="245"/>
      <c r="E3" s="245"/>
      <c r="F3" s="245"/>
      <c r="G3" s="246"/>
      <c r="AC3" s="123" t="s">
        <v>125</v>
      </c>
      <c r="AG3" t="s">
        <v>126</v>
      </c>
    </row>
    <row r="4" spans="1:60" ht="24.95" customHeight="1" x14ac:dyDescent="0.2">
      <c r="A4" s="142" t="s">
        <v>9</v>
      </c>
      <c r="B4" s="143" t="s">
        <v>71</v>
      </c>
      <c r="C4" s="247" t="s">
        <v>72</v>
      </c>
      <c r="D4" s="248"/>
      <c r="E4" s="248"/>
      <c r="F4" s="248"/>
      <c r="G4" s="249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29</v>
      </c>
      <c r="H6" s="148" t="s">
        <v>30</v>
      </c>
      <c r="I6" s="148" t="s">
        <v>134</v>
      </c>
      <c r="J6" s="148" t="s">
        <v>31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85</v>
      </c>
      <c r="C8" s="184" t="s">
        <v>86</v>
      </c>
      <c r="D8" s="164"/>
      <c r="E8" s="165"/>
      <c r="F8" s="166"/>
      <c r="G8" s="166">
        <f>SUMIF(AG9:AG12,"&lt;&gt;NOR",G9:G12)</f>
        <v>0</v>
      </c>
      <c r="H8" s="166"/>
      <c r="I8" s="166">
        <f>SUM(I9:I12)</f>
        <v>0</v>
      </c>
      <c r="J8" s="166"/>
      <c r="K8" s="166">
        <f>SUM(K9:K12)</f>
        <v>0</v>
      </c>
      <c r="L8" s="166"/>
      <c r="M8" s="166">
        <f>SUM(M9:M12)</f>
        <v>0</v>
      </c>
      <c r="N8" s="166"/>
      <c r="O8" s="166">
        <f>SUM(O9:O12)</f>
        <v>0</v>
      </c>
      <c r="P8" s="166"/>
      <c r="Q8" s="166">
        <f>SUM(Q9:Q12)</f>
        <v>0</v>
      </c>
      <c r="R8" s="166"/>
      <c r="S8" s="166"/>
      <c r="T8" s="167"/>
      <c r="U8" s="161"/>
      <c r="V8" s="161">
        <f>SUM(V9:V12)</f>
        <v>0</v>
      </c>
      <c r="W8" s="161"/>
      <c r="X8" s="161"/>
      <c r="AG8" t="s">
        <v>150</v>
      </c>
    </row>
    <row r="9" spans="1:60" outlineLevel="1" x14ac:dyDescent="0.2">
      <c r="A9" s="176">
        <v>1</v>
      </c>
      <c r="B9" s="177" t="s">
        <v>426</v>
      </c>
      <c r="C9" s="187" t="s">
        <v>427</v>
      </c>
      <c r="D9" s="178" t="s">
        <v>153</v>
      </c>
      <c r="E9" s="179">
        <v>15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208</v>
      </c>
      <c r="T9" s="182" t="s">
        <v>209</v>
      </c>
      <c r="U9" s="158">
        <v>0</v>
      </c>
      <c r="V9" s="158">
        <f>ROUND(E9*U9,2)</f>
        <v>0</v>
      </c>
      <c r="W9" s="158"/>
      <c r="X9" s="158" t="s">
        <v>157</v>
      </c>
      <c r="Y9" s="149"/>
      <c r="Z9" s="149"/>
      <c r="AA9" s="149"/>
      <c r="AB9" s="149"/>
      <c r="AC9" s="149"/>
      <c r="AD9" s="149"/>
      <c r="AE9" s="149"/>
      <c r="AF9" s="149"/>
      <c r="AG9" s="149" t="s">
        <v>319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6">
        <v>2</v>
      </c>
      <c r="B10" s="177" t="s">
        <v>428</v>
      </c>
      <c r="C10" s="187" t="s">
        <v>429</v>
      </c>
      <c r="D10" s="178" t="s">
        <v>153</v>
      </c>
      <c r="E10" s="179">
        <v>15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81">
        <v>0</v>
      </c>
      <c r="O10" s="181">
        <f>ROUND(E10*N10,2)</f>
        <v>0</v>
      </c>
      <c r="P10" s="181">
        <v>0</v>
      </c>
      <c r="Q10" s="181">
        <f>ROUND(E10*P10,2)</f>
        <v>0</v>
      </c>
      <c r="R10" s="181"/>
      <c r="S10" s="181" t="s">
        <v>208</v>
      </c>
      <c r="T10" s="182" t="s">
        <v>209</v>
      </c>
      <c r="U10" s="158">
        <v>0</v>
      </c>
      <c r="V10" s="158">
        <f>ROUND(E10*U10,2)</f>
        <v>0</v>
      </c>
      <c r="W10" s="158"/>
      <c r="X10" s="158" t="s">
        <v>157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319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6">
        <v>3</v>
      </c>
      <c r="B11" s="177" t="s">
        <v>430</v>
      </c>
      <c r="C11" s="187" t="s">
        <v>431</v>
      </c>
      <c r="D11" s="178" t="s">
        <v>171</v>
      </c>
      <c r="E11" s="179">
        <v>18.399999999999999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208</v>
      </c>
      <c r="T11" s="182" t="s">
        <v>209</v>
      </c>
      <c r="U11" s="158">
        <v>0</v>
      </c>
      <c r="V11" s="158">
        <f>ROUND(E11*U11,2)</f>
        <v>0</v>
      </c>
      <c r="W11" s="158"/>
      <c r="X11" s="158" t="s">
        <v>157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319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6">
        <v>4</v>
      </c>
      <c r="B12" s="177" t="s">
        <v>432</v>
      </c>
      <c r="C12" s="187" t="s">
        <v>433</v>
      </c>
      <c r="D12" s="178" t="s">
        <v>327</v>
      </c>
      <c r="E12" s="179">
        <v>2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208</v>
      </c>
      <c r="T12" s="182" t="s">
        <v>209</v>
      </c>
      <c r="U12" s="158">
        <v>0</v>
      </c>
      <c r="V12" s="158">
        <f>ROUND(E12*U12,2)</f>
        <v>0</v>
      </c>
      <c r="W12" s="158"/>
      <c r="X12" s="158" t="s">
        <v>157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319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2" t="s">
        <v>149</v>
      </c>
      <c r="B13" s="163" t="s">
        <v>89</v>
      </c>
      <c r="C13" s="184" t="s">
        <v>90</v>
      </c>
      <c r="D13" s="164"/>
      <c r="E13" s="165"/>
      <c r="F13" s="166"/>
      <c r="G13" s="166">
        <f>SUMIF(AG14:AG57,"&lt;&gt;NOR",G14:G57)</f>
        <v>0</v>
      </c>
      <c r="H13" s="166"/>
      <c r="I13" s="166">
        <f>SUM(I14:I57)</f>
        <v>0</v>
      </c>
      <c r="J13" s="166"/>
      <c r="K13" s="166">
        <f>SUM(K14:K57)</f>
        <v>0</v>
      </c>
      <c r="L13" s="166"/>
      <c r="M13" s="166">
        <f>SUM(M14:M57)</f>
        <v>0</v>
      </c>
      <c r="N13" s="166"/>
      <c r="O13" s="166">
        <f>SUM(O14:O57)</f>
        <v>0</v>
      </c>
      <c r="P13" s="166"/>
      <c r="Q13" s="166">
        <f>SUM(Q14:Q57)</f>
        <v>0</v>
      </c>
      <c r="R13" s="166"/>
      <c r="S13" s="166"/>
      <c r="T13" s="167"/>
      <c r="U13" s="161"/>
      <c r="V13" s="161">
        <f>SUM(V14:V57)</f>
        <v>0</v>
      </c>
      <c r="W13" s="161"/>
      <c r="X13" s="161"/>
      <c r="AG13" t="s">
        <v>150</v>
      </c>
    </row>
    <row r="14" spans="1:60" outlineLevel="1" x14ac:dyDescent="0.2">
      <c r="A14" s="176">
        <v>5</v>
      </c>
      <c r="B14" s="177" t="s">
        <v>434</v>
      </c>
      <c r="C14" s="187" t="s">
        <v>435</v>
      </c>
      <c r="D14" s="178" t="s">
        <v>436</v>
      </c>
      <c r="E14" s="179">
        <v>84</v>
      </c>
      <c r="F14" s="180"/>
      <c r="G14" s="181">
        <f t="shared" ref="G14:G34" si="0">ROUND(E14*F14,2)</f>
        <v>0</v>
      </c>
      <c r="H14" s="180"/>
      <c r="I14" s="181">
        <f t="shared" ref="I14:I34" si="1">ROUND(E14*H14,2)</f>
        <v>0</v>
      </c>
      <c r="J14" s="180"/>
      <c r="K14" s="181">
        <f t="shared" ref="K14:K34" si="2">ROUND(E14*J14,2)</f>
        <v>0</v>
      </c>
      <c r="L14" s="181">
        <v>21</v>
      </c>
      <c r="M14" s="181">
        <f t="shared" ref="M14:M34" si="3">G14*(1+L14/100)</f>
        <v>0</v>
      </c>
      <c r="N14" s="181">
        <v>0</v>
      </c>
      <c r="O14" s="181">
        <f t="shared" ref="O14:O34" si="4">ROUND(E14*N14,2)</f>
        <v>0</v>
      </c>
      <c r="P14" s="181">
        <v>0</v>
      </c>
      <c r="Q14" s="181">
        <f t="shared" ref="Q14:Q34" si="5">ROUND(E14*P14,2)</f>
        <v>0</v>
      </c>
      <c r="R14" s="181"/>
      <c r="S14" s="181" t="s">
        <v>208</v>
      </c>
      <c r="T14" s="182" t="s">
        <v>209</v>
      </c>
      <c r="U14" s="158">
        <v>0</v>
      </c>
      <c r="V14" s="158">
        <f t="shared" ref="V14:V34" si="6">ROUND(E14*U14,2)</f>
        <v>0</v>
      </c>
      <c r="W14" s="158"/>
      <c r="X14" s="158" t="s">
        <v>157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319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6">
        <v>6</v>
      </c>
      <c r="B15" s="177" t="s">
        <v>437</v>
      </c>
      <c r="C15" s="187" t="s">
        <v>438</v>
      </c>
      <c r="D15" s="178" t="s">
        <v>436</v>
      </c>
      <c r="E15" s="179">
        <v>20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208</v>
      </c>
      <c r="T15" s="182" t="s">
        <v>209</v>
      </c>
      <c r="U15" s="158">
        <v>0</v>
      </c>
      <c r="V15" s="158">
        <f t="shared" si="6"/>
        <v>0</v>
      </c>
      <c r="W15" s="158"/>
      <c r="X15" s="158" t="s">
        <v>157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319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6">
        <v>7</v>
      </c>
      <c r="B16" s="177" t="s">
        <v>439</v>
      </c>
      <c r="C16" s="187" t="s">
        <v>440</v>
      </c>
      <c r="D16" s="178" t="s">
        <v>436</v>
      </c>
      <c r="E16" s="179">
        <v>40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208</v>
      </c>
      <c r="T16" s="182" t="s">
        <v>209</v>
      </c>
      <c r="U16" s="158">
        <v>0</v>
      </c>
      <c r="V16" s="158">
        <f t="shared" si="6"/>
        <v>0</v>
      </c>
      <c r="W16" s="158"/>
      <c r="X16" s="158" t="s">
        <v>157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319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6">
        <v>8</v>
      </c>
      <c r="B17" s="177" t="s">
        <v>441</v>
      </c>
      <c r="C17" s="187" t="s">
        <v>442</v>
      </c>
      <c r="D17" s="178" t="s">
        <v>436</v>
      </c>
      <c r="E17" s="179">
        <v>1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208</v>
      </c>
      <c r="T17" s="182" t="s">
        <v>209</v>
      </c>
      <c r="U17" s="158">
        <v>0</v>
      </c>
      <c r="V17" s="158">
        <f t="shared" si="6"/>
        <v>0</v>
      </c>
      <c r="W17" s="158"/>
      <c r="X17" s="158" t="s">
        <v>157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319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6">
        <v>9</v>
      </c>
      <c r="B18" s="177" t="s">
        <v>443</v>
      </c>
      <c r="C18" s="187" t="s">
        <v>444</v>
      </c>
      <c r="D18" s="178" t="s">
        <v>436</v>
      </c>
      <c r="E18" s="179">
        <v>2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208</v>
      </c>
      <c r="T18" s="182" t="s">
        <v>209</v>
      </c>
      <c r="U18" s="158">
        <v>0</v>
      </c>
      <c r="V18" s="158">
        <f t="shared" si="6"/>
        <v>0</v>
      </c>
      <c r="W18" s="158"/>
      <c r="X18" s="158" t="s">
        <v>157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319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6">
        <v>10</v>
      </c>
      <c r="B19" s="177" t="s">
        <v>445</v>
      </c>
      <c r="C19" s="187" t="s">
        <v>446</v>
      </c>
      <c r="D19" s="178" t="s">
        <v>436</v>
      </c>
      <c r="E19" s="179">
        <v>4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208</v>
      </c>
      <c r="T19" s="182" t="s">
        <v>209</v>
      </c>
      <c r="U19" s="158">
        <v>0</v>
      </c>
      <c r="V19" s="158">
        <f t="shared" si="6"/>
        <v>0</v>
      </c>
      <c r="W19" s="158"/>
      <c r="X19" s="158" t="s">
        <v>157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319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6">
        <v>11</v>
      </c>
      <c r="B20" s="177" t="s">
        <v>447</v>
      </c>
      <c r="C20" s="187" t="s">
        <v>448</v>
      </c>
      <c r="D20" s="178" t="s">
        <v>436</v>
      </c>
      <c r="E20" s="179">
        <v>2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208</v>
      </c>
      <c r="T20" s="182" t="s">
        <v>209</v>
      </c>
      <c r="U20" s="158">
        <v>0</v>
      </c>
      <c r="V20" s="158">
        <f t="shared" si="6"/>
        <v>0</v>
      </c>
      <c r="W20" s="158"/>
      <c r="X20" s="158" t="s">
        <v>157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319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6">
        <v>12</v>
      </c>
      <c r="B21" s="177" t="s">
        <v>449</v>
      </c>
      <c r="C21" s="187" t="s">
        <v>450</v>
      </c>
      <c r="D21" s="178" t="s">
        <v>436</v>
      </c>
      <c r="E21" s="179">
        <v>8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208</v>
      </c>
      <c r="T21" s="182" t="s">
        <v>209</v>
      </c>
      <c r="U21" s="158">
        <v>0</v>
      </c>
      <c r="V21" s="158">
        <f t="shared" si="6"/>
        <v>0</v>
      </c>
      <c r="W21" s="158"/>
      <c r="X21" s="158" t="s">
        <v>157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319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6">
        <v>13</v>
      </c>
      <c r="B22" s="177" t="s">
        <v>451</v>
      </c>
      <c r="C22" s="187" t="s">
        <v>452</v>
      </c>
      <c r="D22" s="178" t="s">
        <v>436</v>
      </c>
      <c r="E22" s="179">
        <v>3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208</v>
      </c>
      <c r="T22" s="182" t="s">
        <v>209</v>
      </c>
      <c r="U22" s="158">
        <v>0</v>
      </c>
      <c r="V22" s="158">
        <f t="shared" si="6"/>
        <v>0</v>
      </c>
      <c r="W22" s="158"/>
      <c r="X22" s="158" t="s">
        <v>157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319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6">
        <v>14</v>
      </c>
      <c r="B23" s="177" t="s">
        <v>453</v>
      </c>
      <c r="C23" s="187" t="s">
        <v>454</v>
      </c>
      <c r="D23" s="178" t="s">
        <v>436</v>
      </c>
      <c r="E23" s="179">
        <v>1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/>
      <c r="S23" s="181" t="s">
        <v>208</v>
      </c>
      <c r="T23" s="182" t="s">
        <v>209</v>
      </c>
      <c r="U23" s="158">
        <v>0</v>
      </c>
      <c r="V23" s="158">
        <f t="shared" si="6"/>
        <v>0</v>
      </c>
      <c r="W23" s="158"/>
      <c r="X23" s="158" t="s">
        <v>157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319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6">
        <v>15</v>
      </c>
      <c r="B24" s="177" t="s">
        <v>455</v>
      </c>
      <c r="C24" s="187" t="s">
        <v>456</v>
      </c>
      <c r="D24" s="178" t="s">
        <v>436</v>
      </c>
      <c r="E24" s="179">
        <v>2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/>
      <c r="S24" s="181" t="s">
        <v>208</v>
      </c>
      <c r="T24" s="182" t="s">
        <v>209</v>
      </c>
      <c r="U24" s="158">
        <v>0</v>
      </c>
      <c r="V24" s="158">
        <f t="shared" si="6"/>
        <v>0</v>
      </c>
      <c r="W24" s="158"/>
      <c r="X24" s="158" t="s">
        <v>157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319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6">
        <v>16</v>
      </c>
      <c r="B25" s="177" t="s">
        <v>457</v>
      </c>
      <c r="C25" s="187" t="s">
        <v>458</v>
      </c>
      <c r="D25" s="178" t="s">
        <v>436</v>
      </c>
      <c r="E25" s="179">
        <v>1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 t="s">
        <v>208</v>
      </c>
      <c r="T25" s="182" t="s">
        <v>209</v>
      </c>
      <c r="U25" s="158">
        <v>0</v>
      </c>
      <c r="V25" s="158">
        <f t="shared" si="6"/>
        <v>0</v>
      </c>
      <c r="W25" s="158"/>
      <c r="X25" s="158" t="s">
        <v>157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319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6">
        <v>17</v>
      </c>
      <c r="B26" s="177" t="s">
        <v>459</v>
      </c>
      <c r="C26" s="187" t="s">
        <v>460</v>
      </c>
      <c r="D26" s="178" t="s">
        <v>166</v>
      </c>
      <c r="E26" s="179">
        <v>200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208</v>
      </c>
      <c r="T26" s="182" t="s">
        <v>209</v>
      </c>
      <c r="U26" s="158">
        <v>0</v>
      </c>
      <c r="V26" s="158">
        <f t="shared" si="6"/>
        <v>0</v>
      </c>
      <c r="W26" s="158"/>
      <c r="X26" s="158" t="s">
        <v>157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319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6">
        <v>18</v>
      </c>
      <c r="B27" s="177" t="s">
        <v>461</v>
      </c>
      <c r="C27" s="187" t="s">
        <v>462</v>
      </c>
      <c r="D27" s="178" t="s">
        <v>166</v>
      </c>
      <c r="E27" s="179">
        <v>200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208</v>
      </c>
      <c r="T27" s="182" t="s">
        <v>209</v>
      </c>
      <c r="U27" s="158">
        <v>0</v>
      </c>
      <c r="V27" s="158">
        <f t="shared" si="6"/>
        <v>0</v>
      </c>
      <c r="W27" s="158"/>
      <c r="X27" s="158" t="s">
        <v>157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319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6">
        <v>19</v>
      </c>
      <c r="B28" s="177" t="s">
        <v>463</v>
      </c>
      <c r="C28" s="187" t="s">
        <v>464</v>
      </c>
      <c r="D28" s="178" t="s">
        <v>166</v>
      </c>
      <c r="E28" s="179">
        <v>10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208</v>
      </c>
      <c r="T28" s="182" t="s">
        <v>209</v>
      </c>
      <c r="U28" s="158">
        <v>0</v>
      </c>
      <c r="V28" s="158">
        <f t="shared" si="6"/>
        <v>0</v>
      </c>
      <c r="W28" s="158"/>
      <c r="X28" s="158" t="s">
        <v>157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319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6">
        <v>20</v>
      </c>
      <c r="B29" s="177" t="s">
        <v>465</v>
      </c>
      <c r="C29" s="187" t="s">
        <v>466</v>
      </c>
      <c r="D29" s="178" t="s">
        <v>166</v>
      </c>
      <c r="E29" s="179">
        <v>200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208</v>
      </c>
      <c r="T29" s="182" t="s">
        <v>209</v>
      </c>
      <c r="U29" s="158">
        <v>0</v>
      </c>
      <c r="V29" s="158">
        <f t="shared" si="6"/>
        <v>0</v>
      </c>
      <c r="W29" s="158"/>
      <c r="X29" s="158" t="s">
        <v>157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319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6">
        <v>21</v>
      </c>
      <c r="B30" s="177" t="s">
        <v>467</v>
      </c>
      <c r="C30" s="187" t="s">
        <v>468</v>
      </c>
      <c r="D30" s="178" t="s">
        <v>166</v>
      </c>
      <c r="E30" s="179">
        <v>5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208</v>
      </c>
      <c r="T30" s="182" t="s">
        <v>209</v>
      </c>
      <c r="U30" s="158">
        <v>0</v>
      </c>
      <c r="V30" s="158">
        <f t="shared" si="6"/>
        <v>0</v>
      </c>
      <c r="W30" s="158"/>
      <c r="X30" s="158" t="s">
        <v>157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319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6">
        <v>22</v>
      </c>
      <c r="B31" s="177" t="s">
        <v>469</v>
      </c>
      <c r="C31" s="187" t="s">
        <v>470</v>
      </c>
      <c r="D31" s="178" t="s">
        <v>166</v>
      </c>
      <c r="E31" s="179">
        <v>180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81">
        <v>0</v>
      </c>
      <c r="O31" s="181">
        <f t="shared" si="4"/>
        <v>0</v>
      </c>
      <c r="P31" s="181">
        <v>0</v>
      </c>
      <c r="Q31" s="181">
        <f t="shared" si="5"/>
        <v>0</v>
      </c>
      <c r="R31" s="181"/>
      <c r="S31" s="181" t="s">
        <v>208</v>
      </c>
      <c r="T31" s="182" t="s">
        <v>209</v>
      </c>
      <c r="U31" s="158">
        <v>0</v>
      </c>
      <c r="V31" s="158">
        <f t="shared" si="6"/>
        <v>0</v>
      </c>
      <c r="W31" s="158"/>
      <c r="X31" s="158" t="s">
        <v>157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319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6">
        <v>23</v>
      </c>
      <c r="B32" s="177" t="s">
        <v>471</v>
      </c>
      <c r="C32" s="187" t="s">
        <v>472</v>
      </c>
      <c r="D32" s="178" t="s">
        <v>436</v>
      </c>
      <c r="E32" s="179">
        <v>10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81">
        <v>0</v>
      </c>
      <c r="O32" s="181">
        <f t="shared" si="4"/>
        <v>0</v>
      </c>
      <c r="P32" s="181">
        <v>0</v>
      </c>
      <c r="Q32" s="181">
        <f t="shared" si="5"/>
        <v>0</v>
      </c>
      <c r="R32" s="181"/>
      <c r="S32" s="181" t="s">
        <v>208</v>
      </c>
      <c r="T32" s="182" t="s">
        <v>209</v>
      </c>
      <c r="U32" s="158">
        <v>0</v>
      </c>
      <c r="V32" s="158">
        <f t="shared" si="6"/>
        <v>0</v>
      </c>
      <c r="W32" s="158"/>
      <c r="X32" s="158" t="s">
        <v>157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319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33.75" outlineLevel="1" x14ac:dyDescent="0.2">
      <c r="A33" s="176">
        <v>24</v>
      </c>
      <c r="B33" s="177" t="s">
        <v>473</v>
      </c>
      <c r="C33" s="187" t="s">
        <v>474</v>
      </c>
      <c r="D33" s="178" t="s">
        <v>436</v>
      </c>
      <c r="E33" s="179">
        <v>1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81">
        <v>0</v>
      </c>
      <c r="O33" s="181">
        <f t="shared" si="4"/>
        <v>0</v>
      </c>
      <c r="P33" s="181">
        <v>0</v>
      </c>
      <c r="Q33" s="181">
        <f t="shared" si="5"/>
        <v>0</v>
      </c>
      <c r="R33" s="181"/>
      <c r="S33" s="181" t="s">
        <v>208</v>
      </c>
      <c r="T33" s="182" t="s">
        <v>209</v>
      </c>
      <c r="U33" s="158">
        <v>0</v>
      </c>
      <c r="V33" s="158">
        <f t="shared" si="6"/>
        <v>0</v>
      </c>
      <c r="W33" s="158"/>
      <c r="X33" s="158" t="s">
        <v>157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319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33.75" outlineLevel="1" x14ac:dyDescent="0.2">
      <c r="A34" s="168">
        <v>25</v>
      </c>
      <c r="B34" s="169" t="s">
        <v>475</v>
      </c>
      <c r="C34" s="185" t="s">
        <v>476</v>
      </c>
      <c r="D34" s="170" t="s">
        <v>436</v>
      </c>
      <c r="E34" s="171">
        <v>1</v>
      </c>
      <c r="F34" s="172"/>
      <c r="G34" s="173">
        <f t="shared" si="0"/>
        <v>0</v>
      </c>
      <c r="H34" s="172"/>
      <c r="I34" s="173">
        <f t="shared" si="1"/>
        <v>0</v>
      </c>
      <c r="J34" s="172"/>
      <c r="K34" s="173">
        <f t="shared" si="2"/>
        <v>0</v>
      </c>
      <c r="L34" s="173">
        <v>21</v>
      </c>
      <c r="M34" s="173">
        <f t="shared" si="3"/>
        <v>0</v>
      </c>
      <c r="N34" s="173">
        <v>0</v>
      </c>
      <c r="O34" s="173">
        <f t="shared" si="4"/>
        <v>0</v>
      </c>
      <c r="P34" s="173">
        <v>0</v>
      </c>
      <c r="Q34" s="173">
        <f t="shared" si="5"/>
        <v>0</v>
      </c>
      <c r="R34" s="173"/>
      <c r="S34" s="173" t="s">
        <v>208</v>
      </c>
      <c r="T34" s="174" t="s">
        <v>209</v>
      </c>
      <c r="U34" s="158">
        <v>0</v>
      </c>
      <c r="V34" s="158">
        <f t="shared" si="6"/>
        <v>0</v>
      </c>
      <c r="W34" s="158"/>
      <c r="X34" s="158" t="s">
        <v>157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319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50" t="s">
        <v>477</v>
      </c>
      <c r="D35" s="251"/>
      <c r="E35" s="251"/>
      <c r="F35" s="251"/>
      <c r="G35" s="251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323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33.75" outlineLevel="1" x14ac:dyDescent="0.2">
      <c r="A36" s="176">
        <v>26</v>
      </c>
      <c r="B36" s="177" t="s">
        <v>478</v>
      </c>
      <c r="C36" s="187" t="s">
        <v>479</v>
      </c>
      <c r="D36" s="178" t="s">
        <v>436</v>
      </c>
      <c r="E36" s="179">
        <v>1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21</v>
      </c>
      <c r="M36" s="181">
        <f>G36*(1+L36/100)</f>
        <v>0</v>
      </c>
      <c r="N36" s="181">
        <v>0</v>
      </c>
      <c r="O36" s="181">
        <f>ROUND(E36*N36,2)</f>
        <v>0</v>
      </c>
      <c r="P36" s="181">
        <v>0</v>
      </c>
      <c r="Q36" s="181">
        <f>ROUND(E36*P36,2)</f>
        <v>0</v>
      </c>
      <c r="R36" s="181"/>
      <c r="S36" s="181" t="s">
        <v>208</v>
      </c>
      <c r="T36" s="182" t="s">
        <v>209</v>
      </c>
      <c r="U36" s="158">
        <v>0</v>
      </c>
      <c r="V36" s="158">
        <f>ROUND(E36*U36,2)</f>
        <v>0</v>
      </c>
      <c r="W36" s="158"/>
      <c r="X36" s="158" t="s">
        <v>157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319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6">
        <v>27</v>
      </c>
      <c r="B37" s="177" t="s">
        <v>480</v>
      </c>
      <c r="C37" s="187" t="s">
        <v>481</v>
      </c>
      <c r="D37" s="178" t="s">
        <v>436</v>
      </c>
      <c r="E37" s="179">
        <v>1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/>
      <c r="S37" s="181" t="s">
        <v>208</v>
      </c>
      <c r="T37" s="182" t="s">
        <v>209</v>
      </c>
      <c r="U37" s="158">
        <v>0</v>
      </c>
      <c r="V37" s="158">
        <f>ROUND(E37*U37,2)</f>
        <v>0</v>
      </c>
      <c r="W37" s="158"/>
      <c r="X37" s="158" t="s">
        <v>157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319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76">
        <v>28</v>
      </c>
      <c r="B38" s="177" t="s">
        <v>482</v>
      </c>
      <c r="C38" s="187" t="s">
        <v>483</v>
      </c>
      <c r="D38" s="178" t="s">
        <v>436</v>
      </c>
      <c r="E38" s="179">
        <v>2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/>
      <c r="S38" s="181" t="s">
        <v>208</v>
      </c>
      <c r="T38" s="182" t="s">
        <v>209</v>
      </c>
      <c r="U38" s="158">
        <v>0</v>
      </c>
      <c r="V38" s="158">
        <f>ROUND(E38*U38,2)</f>
        <v>0</v>
      </c>
      <c r="W38" s="158"/>
      <c r="X38" s="158" t="s">
        <v>157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319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6">
        <v>29</v>
      </c>
      <c r="B39" s="177" t="s">
        <v>484</v>
      </c>
      <c r="C39" s="187" t="s">
        <v>485</v>
      </c>
      <c r="D39" s="178" t="s">
        <v>436</v>
      </c>
      <c r="E39" s="179">
        <v>2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81">
        <v>0</v>
      </c>
      <c r="O39" s="181">
        <f>ROUND(E39*N39,2)</f>
        <v>0</v>
      </c>
      <c r="P39" s="181">
        <v>0</v>
      </c>
      <c r="Q39" s="181">
        <f>ROUND(E39*P39,2)</f>
        <v>0</v>
      </c>
      <c r="R39" s="181"/>
      <c r="S39" s="181" t="s">
        <v>208</v>
      </c>
      <c r="T39" s="182" t="s">
        <v>209</v>
      </c>
      <c r="U39" s="158">
        <v>0</v>
      </c>
      <c r="V39" s="158">
        <f>ROUND(E39*U39,2)</f>
        <v>0</v>
      </c>
      <c r="W39" s="158"/>
      <c r="X39" s="158" t="s">
        <v>157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319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33.75" outlineLevel="1" x14ac:dyDescent="0.2">
      <c r="A40" s="168">
        <v>30</v>
      </c>
      <c r="B40" s="169" t="s">
        <v>486</v>
      </c>
      <c r="C40" s="185" t="s">
        <v>487</v>
      </c>
      <c r="D40" s="170" t="s">
        <v>436</v>
      </c>
      <c r="E40" s="171">
        <v>2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/>
      <c r="S40" s="173" t="s">
        <v>208</v>
      </c>
      <c r="T40" s="174" t="s">
        <v>209</v>
      </c>
      <c r="U40" s="158">
        <v>0</v>
      </c>
      <c r="V40" s="158">
        <f>ROUND(E40*U40,2)</f>
        <v>0</v>
      </c>
      <c r="W40" s="158"/>
      <c r="X40" s="158" t="s">
        <v>157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319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50" t="s">
        <v>488</v>
      </c>
      <c r="D41" s="251"/>
      <c r="E41" s="251"/>
      <c r="F41" s="251"/>
      <c r="G41" s="251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323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6">
        <v>31</v>
      </c>
      <c r="B42" s="177" t="s">
        <v>489</v>
      </c>
      <c r="C42" s="187" t="s">
        <v>490</v>
      </c>
      <c r="D42" s="178" t="s">
        <v>436</v>
      </c>
      <c r="E42" s="179">
        <v>8</v>
      </c>
      <c r="F42" s="180"/>
      <c r="G42" s="181">
        <f t="shared" ref="G42:G57" si="7">ROUND(E42*F42,2)</f>
        <v>0</v>
      </c>
      <c r="H42" s="180"/>
      <c r="I42" s="181">
        <f t="shared" ref="I42:I57" si="8">ROUND(E42*H42,2)</f>
        <v>0</v>
      </c>
      <c r="J42" s="180"/>
      <c r="K42" s="181">
        <f t="shared" ref="K42:K57" si="9">ROUND(E42*J42,2)</f>
        <v>0</v>
      </c>
      <c r="L42" s="181">
        <v>21</v>
      </c>
      <c r="M42" s="181">
        <f t="shared" ref="M42:M57" si="10">G42*(1+L42/100)</f>
        <v>0</v>
      </c>
      <c r="N42" s="181">
        <v>0</v>
      </c>
      <c r="O42" s="181">
        <f t="shared" ref="O42:O57" si="11">ROUND(E42*N42,2)</f>
        <v>0</v>
      </c>
      <c r="P42" s="181">
        <v>0</v>
      </c>
      <c r="Q42" s="181">
        <f t="shared" ref="Q42:Q57" si="12">ROUND(E42*P42,2)</f>
        <v>0</v>
      </c>
      <c r="R42" s="181"/>
      <c r="S42" s="181" t="s">
        <v>208</v>
      </c>
      <c r="T42" s="182" t="s">
        <v>209</v>
      </c>
      <c r="U42" s="158">
        <v>0</v>
      </c>
      <c r="V42" s="158">
        <f t="shared" ref="V42:V57" si="13">ROUND(E42*U42,2)</f>
        <v>0</v>
      </c>
      <c r="W42" s="158"/>
      <c r="X42" s="158" t="s">
        <v>157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319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6">
        <v>32</v>
      </c>
      <c r="B43" s="177" t="s">
        <v>491</v>
      </c>
      <c r="C43" s="187" t="s">
        <v>492</v>
      </c>
      <c r="D43" s="178" t="s">
        <v>436</v>
      </c>
      <c r="E43" s="179">
        <v>2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21</v>
      </c>
      <c r="M43" s="181">
        <f t="shared" si="10"/>
        <v>0</v>
      </c>
      <c r="N43" s="181">
        <v>0</v>
      </c>
      <c r="O43" s="181">
        <f t="shared" si="11"/>
        <v>0</v>
      </c>
      <c r="P43" s="181">
        <v>0</v>
      </c>
      <c r="Q43" s="181">
        <f t="shared" si="12"/>
        <v>0</v>
      </c>
      <c r="R43" s="181"/>
      <c r="S43" s="181" t="s">
        <v>208</v>
      </c>
      <c r="T43" s="182" t="s">
        <v>209</v>
      </c>
      <c r="U43" s="158">
        <v>0</v>
      </c>
      <c r="V43" s="158">
        <f t="shared" si="13"/>
        <v>0</v>
      </c>
      <c r="W43" s="158"/>
      <c r="X43" s="158" t="s">
        <v>199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384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6">
        <v>33</v>
      </c>
      <c r="B44" s="177" t="s">
        <v>493</v>
      </c>
      <c r="C44" s="187" t="s">
        <v>494</v>
      </c>
      <c r="D44" s="178" t="s">
        <v>436</v>
      </c>
      <c r="E44" s="179">
        <v>1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81">
        <v>0</v>
      </c>
      <c r="O44" s="181">
        <f t="shared" si="11"/>
        <v>0</v>
      </c>
      <c r="P44" s="181">
        <v>0</v>
      </c>
      <c r="Q44" s="181">
        <f t="shared" si="12"/>
        <v>0</v>
      </c>
      <c r="R44" s="181"/>
      <c r="S44" s="181" t="s">
        <v>208</v>
      </c>
      <c r="T44" s="182" t="s">
        <v>209</v>
      </c>
      <c r="U44" s="158">
        <v>0</v>
      </c>
      <c r="V44" s="158">
        <f t="shared" si="13"/>
        <v>0</v>
      </c>
      <c r="W44" s="158"/>
      <c r="X44" s="158" t="s">
        <v>199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384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6">
        <v>34</v>
      </c>
      <c r="B45" s="177" t="s">
        <v>495</v>
      </c>
      <c r="C45" s="187" t="s">
        <v>496</v>
      </c>
      <c r="D45" s="178" t="s">
        <v>166</v>
      </c>
      <c r="E45" s="179">
        <v>200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21</v>
      </c>
      <c r="M45" s="181">
        <f t="shared" si="10"/>
        <v>0</v>
      </c>
      <c r="N45" s="181">
        <v>0</v>
      </c>
      <c r="O45" s="181">
        <f t="shared" si="11"/>
        <v>0</v>
      </c>
      <c r="P45" s="181">
        <v>0</v>
      </c>
      <c r="Q45" s="181">
        <f t="shared" si="12"/>
        <v>0</v>
      </c>
      <c r="R45" s="181"/>
      <c r="S45" s="181" t="s">
        <v>208</v>
      </c>
      <c r="T45" s="182" t="s">
        <v>209</v>
      </c>
      <c r="U45" s="158">
        <v>0</v>
      </c>
      <c r="V45" s="158">
        <f t="shared" si="13"/>
        <v>0</v>
      </c>
      <c r="W45" s="158"/>
      <c r="X45" s="158" t="s">
        <v>199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384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6">
        <v>35</v>
      </c>
      <c r="B46" s="177" t="s">
        <v>497</v>
      </c>
      <c r="C46" s="187" t="s">
        <v>498</v>
      </c>
      <c r="D46" s="178" t="s">
        <v>166</v>
      </c>
      <c r="E46" s="179">
        <v>10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21</v>
      </c>
      <c r="M46" s="181">
        <f t="shared" si="10"/>
        <v>0</v>
      </c>
      <c r="N46" s="181">
        <v>0</v>
      </c>
      <c r="O46" s="181">
        <f t="shared" si="11"/>
        <v>0</v>
      </c>
      <c r="P46" s="181">
        <v>0</v>
      </c>
      <c r="Q46" s="181">
        <f t="shared" si="12"/>
        <v>0</v>
      </c>
      <c r="R46" s="181"/>
      <c r="S46" s="181" t="s">
        <v>208</v>
      </c>
      <c r="T46" s="182" t="s">
        <v>209</v>
      </c>
      <c r="U46" s="158">
        <v>0</v>
      </c>
      <c r="V46" s="158">
        <f t="shared" si="13"/>
        <v>0</v>
      </c>
      <c r="W46" s="158"/>
      <c r="X46" s="158" t="s">
        <v>199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384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6">
        <v>36</v>
      </c>
      <c r="B47" s="177" t="s">
        <v>499</v>
      </c>
      <c r="C47" s="187" t="s">
        <v>500</v>
      </c>
      <c r="D47" s="178" t="s">
        <v>166</v>
      </c>
      <c r="E47" s="179">
        <v>200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21</v>
      </c>
      <c r="M47" s="181">
        <f t="shared" si="10"/>
        <v>0</v>
      </c>
      <c r="N47" s="181">
        <v>0</v>
      </c>
      <c r="O47" s="181">
        <f t="shared" si="11"/>
        <v>0</v>
      </c>
      <c r="P47" s="181">
        <v>0</v>
      </c>
      <c r="Q47" s="181">
        <f t="shared" si="12"/>
        <v>0</v>
      </c>
      <c r="R47" s="181"/>
      <c r="S47" s="181" t="s">
        <v>208</v>
      </c>
      <c r="T47" s="182" t="s">
        <v>209</v>
      </c>
      <c r="U47" s="158">
        <v>0</v>
      </c>
      <c r="V47" s="158">
        <f t="shared" si="13"/>
        <v>0</v>
      </c>
      <c r="W47" s="158"/>
      <c r="X47" s="158" t="s">
        <v>199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384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6">
        <v>37</v>
      </c>
      <c r="B48" s="177" t="s">
        <v>501</v>
      </c>
      <c r="C48" s="187" t="s">
        <v>502</v>
      </c>
      <c r="D48" s="178" t="s">
        <v>166</v>
      </c>
      <c r="E48" s="179">
        <v>5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21</v>
      </c>
      <c r="M48" s="181">
        <f t="shared" si="10"/>
        <v>0</v>
      </c>
      <c r="N48" s="181">
        <v>0</v>
      </c>
      <c r="O48" s="181">
        <f t="shared" si="11"/>
        <v>0</v>
      </c>
      <c r="P48" s="181">
        <v>0</v>
      </c>
      <c r="Q48" s="181">
        <f t="shared" si="12"/>
        <v>0</v>
      </c>
      <c r="R48" s="181"/>
      <c r="S48" s="181" t="s">
        <v>208</v>
      </c>
      <c r="T48" s="182" t="s">
        <v>209</v>
      </c>
      <c r="U48" s="158">
        <v>0</v>
      </c>
      <c r="V48" s="158">
        <f t="shared" si="13"/>
        <v>0</v>
      </c>
      <c r="W48" s="158"/>
      <c r="X48" s="158" t="s">
        <v>199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384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6">
        <v>38</v>
      </c>
      <c r="B49" s="177" t="s">
        <v>503</v>
      </c>
      <c r="C49" s="187" t="s">
        <v>504</v>
      </c>
      <c r="D49" s="178" t="s">
        <v>166</v>
      </c>
      <c r="E49" s="179">
        <v>180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21</v>
      </c>
      <c r="M49" s="181">
        <f t="shared" si="10"/>
        <v>0</v>
      </c>
      <c r="N49" s="181">
        <v>0</v>
      </c>
      <c r="O49" s="181">
        <f t="shared" si="11"/>
        <v>0</v>
      </c>
      <c r="P49" s="181">
        <v>0</v>
      </c>
      <c r="Q49" s="181">
        <f t="shared" si="12"/>
        <v>0</v>
      </c>
      <c r="R49" s="181"/>
      <c r="S49" s="181" t="s">
        <v>208</v>
      </c>
      <c r="T49" s="182" t="s">
        <v>209</v>
      </c>
      <c r="U49" s="158">
        <v>0</v>
      </c>
      <c r="V49" s="158">
        <f t="shared" si="13"/>
        <v>0</v>
      </c>
      <c r="W49" s="158"/>
      <c r="X49" s="158" t="s">
        <v>199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384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33.75" outlineLevel="1" x14ac:dyDescent="0.2">
      <c r="A50" s="176">
        <v>39</v>
      </c>
      <c r="B50" s="177" t="s">
        <v>505</v>
      </c>
      <c r="C50" s="187" t="s">
        <v>506</v>
      </c>
      <c r="D50" s="178" t="s">
        <v>436</v>
      </c>
      <c r="E50" s="179">
        <v>2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21</v>
      </c>
      <c r="M50" s="181">
        <f t="shared" si="10"/>
        <v>0</v>
      </c>
      <c r="N50" s="181">
        <v>0</v>
      </c>
      <c r="O50" s="181">
        <f t="shared" si="11"/>
        <v>0</v>
      </c>
      <c r="P50" s="181">
        <v>0</v>
      </c>
      <c r="Q50" s="181">
        <f t="shared" si="12"/>
        <v>0</v>
      </c>
      <c r="R50" s="181"/>
      <c r="S50" s="181" t="s">
        <v>208</v>
      </c>
      <c r="T50" s="182" t="s">
        <v>209</v>
      </c>
      <c r="U50" s="158">
        <v>0</v>
      </c>
      <c r="V50" s="158">
        <f t="shared" si="13"/>
        <v>0</v>
      </c>
      <c r="W50" s="158"/>
      <c r="X50" s="158" t="s">
        <v>199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384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6">
        <v>40</v>
      </c>
      <c r="B51" s="177" t="s">
        <v>507</v>
      </c>
      <c r="C51" s="187" t="s">
        <v>508</v>
      </c>
      <c r="D51" s="178" t="s">
        <v>509</v>
      </c>
      <c r="E51" s="179">
        <v>15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21</v>
      </c>
      <c r="M51" s="181">
        <f t="shared" si="10"/>
        <v>0</v>
      </c>
      <c r="N51" s="181">
        <v>0</v>
      </c>
      <c r="O51" s="181">
        <f t="shared" si="11"/>
        <v>0</v>
      </c>
      <c r="P51" s="181">
        <v>0</v>
      </c>
      <c r="Q51" s="181">
        <f t="shared" si="12"/>
        <v>0</v>
      </c>
      <c r="R51" s="181"/>
      <c r="S51" s="181" t="s">
        <v>208</v>
      </c>
      <c r="T51" s="182" t="s">
        <v>209</v>
      </c>
      <c r="U51" s="158">
        <v>0</v>
      </c>
      <c r="V51" s="158">
        <f t="shared" si="13"/>
        <v>0</v>
      </c>
      <c r="W51" s="158"/>
      <c r="X51" s="158" t="s">
        <v>199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384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6">
        <v>41</v>
      </c>
      <c r="B52" s="177" t="s">
        <v>510</v>
      </c>
      <c r="C52" s="187" t="s">
        <v>511</v>
      </c>
      <c r="D52" s="178" t="s">
        <v>436</v>
      </c>
      <c r="E52" s="179">
        <v>10</v>
      </c>
      <c r="F52" s="180"/>
      <c r="G52" s="181">
        <f t="shared" si="7"/>
        <v>0</v>
      </c>
      <c r="H52" s="180"/>
      <c r="I52" s="181">
        <f t="shared" si="8"/>
        <v>0</v>
      </c>
      <c r="J52" s="180"/>
      <c r="K52" s="181">
        <f t="shared" si="9"/>
        <v>0</v>
      </c>
      <c r="L52" s="181">
        <v>21</v>
      </c>
      <c r="M52" s="181">
        <f t="shared" si="10"/>
        <v>0</v>
      </c>
      <c r="N52" s="181">
        <v>0</v>
      </c>
      <c r="O52" s="181">
        <f t="shared" si="11"/>
        <v>0</v>
      </c>
      <c r="P52" s="181">
        <v>0</v>
      </c>
      <c r="Q52" s="181">
        <f t="shared" si="12"/>
        <v>0</v>
      </c>
      <c r="R52" s="181"/>
      <c r="S52" s="181" t="s">
        <v>208</v>
      </c>
      <c r="T52" s="182" t="s">
        <v>209</v>
      </c>
      <c r="U52" s="158">
        <v>0</v>
      </c>
      <c r="V52" s="158">
        <f t="shared" si="13"/>
        <v>0</v>
      </c>
      <c r="W52" s="158"/>
      <c r="X52" s="158" t="s">
        <v>199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384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6">
        <v>42</v>
      </c>
      <c r="B53" s="177" t="s">
        <v>512</v>
      </c>
      <c r="C53" s="187" t="s">
        <v>513</v>
      </c>
      <c r="D53" s="178" t="s">
        <v>436</v>
      </c>
      <c r="E53" s="179">
        <v>20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21</v>
      </c>
      <c r="M53" s="181">
        <f t="shared" si="10"/>
        <v>0</v>
      </c>
      <c r="N53" s="181">
        <v>0</v>
      </c>
      <c r="O53" s="181">
        <f t="shared" si="11"/>
        <v>0</v>
      </c>
      <c r="P53" s="181">
        <v>0</v>
      </c>
      <c r="Q53" s="181">
        <f t="shared" si="12"/>
        <v>0</v>
      </c>
      <c r="R53" s="181"/>
      <c r="S53" s="181" t="s">
        <v>208</v>
      </c>
      <c r="T53" s="182" t="s">
        <v>209</v>
      </c>
      <c r="U53" s="158">
        <v>0</v>
      </c>
      <c r="V53" s="158">
        <f t="shared" si="13"/>
        <v>0</v>
      </c>
      <c r="W53" s="158"/>
      <c r="X53" s="158" t="s">
        <v>199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384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76">
        <v>43</v>
      </c>
      <c r="B54" s="177" t="s">
        <v>514</v>
      </c>
      <c r="C54" s="187" t="s">
        <v>515</v>
      </c>
      <c r="D54" s="178" t="s">
        <v>436</v>
      </c>
      <c r="E54" s="179">
        <v>18</v>
      </c>
      <c r="F54" s="180"/>
      <c r="G54" s="181">
        <f t="shared" si="7"/>
        <v>0</v>
      </c>
      <c r="H54" s="180"/>
      <c r="I54" s="181">
        <f t="shared" si="8"/>
        <v>0</v>
      </c>
      <c r="J54" s="180"/>
      <c r="K54" s="181">
        <f t="shared" si="9"/>
        <v>0</v>
      </c>
      <c r="L54" s="181">
        <v>21</v>
      </c>
      <c r="M54" s="181">
        <f t="shared" si="10"/>
        <v>0</v>
      </c>
      <c r="N54" s="181">
        <v>0</v>
      </c>
      <c r="O54" s="181">
        <f t="shared" si="11"/>
        <v>0</v>
      </c>
      <c r="P54" s="181">
        <v>0</v>
      </c>
      <c r="Q54" s="181">
        <f t="shared" si="12"/>
        <v>0</v>
      </c>
      <c r="R54" s="181"/>
      <c r="S54" s="181" t="s">
        <v>208</v>
      </c>
      <c r="T54" s="182" t="s">
        <v>209</v>
      </c>
      <c r="U54" s="158">
        <v>0</v>
      </c>
      <c r="V54" s="158">
        <f t="shared" si="13"/>
        <v>0</v>
      </c>
      <c r="W54" s="158"/>
      <c r="X54" s="158" t="s">
        <v>199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384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6">
        <v>44</v>
      </c>
      <c r="B55" s="177" t="s">
        <v>516</v>
      </c>
      <c r="C55" s="187" t="s">
        <v>517</v>
      </c>
      <c r="D55" s="178" t="s">
        <v>509</v>
      </c>
      <c r="E55" s="179">
        <v>200</v>
      </c>
      <c r="F55" s="180"/>
      <c r="G55" s="181">
        <f t="shared" si="7"/>
        <v>0</v>
      </c>
      <c r="H55" s="180"/>
      <c r="I55" s="181">
        <f t="shared" si="8"/>
        <v>0</v>
      </c>
      <c r="J55" s="180"/>
      <c r="K55" s="181">
        <f t="shared" si="9"/>
        <v>0</v>
      </c>
      <c r="L55" s="181">
        <v>21</v>
      </c>
      <c r="M55" s="181">
        <f t="shared" si="10"/>
        <v>0</v>
      </c>
      <c r="N55" s="181">
        <v>0</v>
      </c>
      <c r="O55" s="181">
        <f t="shared" si="11"/>
        <v>0</v>
      </c>
      <c r="P55" s="181">
        <v>0</v>
      </c>
      <c r="Q55" s="181">
        <f t="shared" si="12"/>
        <v>0</v>
      </c>
      <c r="R55" s="181"/>
      <c r="S55" s="181" t="s">
        <v>208</v>
      </c>
      <c r="T55" s="182" t="s">
        <v>209</v>
      </c>
      <c r="U55" s="158">
        <v>0</v>
      </c>
      <c r="V55" s="158">
        <f t="shared" si="13"/>
        <v>0</v>
      </c>
      <c r="W55" s="158"/>
      <c r="X55" s="158" t="s">
        <v>199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384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6">
        <v>45</v>
      </c>
      <c r="B56" s="177" t="s">
        <v>518</v>
      </c>
      <c r="C56" s="187" t="s">
        <v>519</v>
      </c>
      <c r="D56" s="178" t="s">
        <v>0</v>
      </c>
      <c r="E56" s="179">
        <v>3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21</v>
      </c>
      <c r="M56" s="181">
        <f t="shared" si="10"/>
        <v>0</v>
      </c>
      <c r="N56" s="181">
        <v>0</v>
      </c>
      <c r="O56" s="181">
        <f t="shared" si="11"/>
        <v>0</v>
      </c>
      <c r="P56" s="181">
        <v>0</v>
      </c>
      <c r="Q56" s="181">
        <f t="shared" si="12"/>
        <v>0</v>
      </c>
      <c r="R56" s="181"/>
      <c r="S56" s="181" t="s">
        <v>208</v>
      </c>
      <c r="T56" s="182" t="s">
        <v>209</v>
      </c>
      <c r="U56" s="158">
        <v>0</v>
      </c>
      <c r="V56" s="158">
        <f t="shared" si="13"/>
        <v>0</v>
      </c>
      <c r="W56" s="158"/>
      <c r="X56" s="158" t="s">
        <v>199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384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6">
        <v>46</v>
      </c>
      <c r="B57" s="177" t="s">
        <v>520</v>
      </c>
      <c r="C57" s="187" t="s">
        <v>521</v>
      </c>
      <c r="D57" s="178" t="s">
        <v>0</v>
      </c>
      <c r="E57" s="179">
        <v>3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21</v>
      </c>
      <c r="M57" s="181">
        <f t="shared" si="10"/>
        <v>0</v>
      </c>
      <c r="N57" s="181">
        <v>0</v>
      </c>
      <c r="O57" s="181">
        <f t="shared" si="11"/>
        <v>0</v>
      </c>
      <c r="P57" s="181">
        <v>0</v>
      </c>
      <c r="Q57" s="181">
        <f t="shared" si="12"/>
        <v>0</v>
      </c>
      <c r="R57" s="181"/>
      <c r="S57" s="181" t="s">
        <v>208</v>
      </c>
      <c r="T57" s="182" t="s">
        <v>209</v>
      </c>
      <c r="U57" s="158">
        <v>0</v>
      </c>
      <c r="V57" s="158">
        <f t="shared" si="13"/>
        <v>0</v>
      </c>
      <c r="W57" s="158"/>
      <c r="X57" s="158" t="s">
        <v>522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523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2" t="s">
        <v>149</v>
      </c>
      <c r="B58" s="163" t="s">
        <v>91</v>
      </c>
      <c r="C58" s="184" t="s">
        <v>92</v>
      </c>
      <c r="D58" s="164"/>
      <c r="E58" s="165"/>
      <c r="F58" s="166"/>
      <c r="G58" s="166">
        <f>SUMIF(AG59:AG62,"&lt;&gt;NOR",G59:G62)</f>
        <v>0</v>
      </c>
      <c r="H58" s="166"/>
      <c r="I58" s="166">
        <f>SUM(I59:I62)</f>
        <v>0</v>
      </c>
      <c r="J58" s="166"/>
      <c r="K58" s="166">
        <f>SUM(K59:K62)</f>
        <v>0</v>
      </c>
      <c r="L58" s="166"/>
      <c r="M58" s="166">
        <f>SUM(M59:M62)</f>
        <v>0</v>
      </c>
      <c r="N58" s="166"/>
      <c r="O58" s="166">
        <f>SUM(O59:O62)</f>
        <v>0</v>
      </c>
      <c r="P58" s="166"/>
      <c r="Q58" s="166">
        <f>SUM(Q59:Q62)</f>
        <v>0</v>
      </c>
      <c r="R58" s="166"/>
      <c r="S58" s="166"/>
      <c r="T58" s="167"/>
      <c r="U58" s="161"/>
      <c r="V58" s="161">
        <f>SUM(V59:V62)</f>
        <v>0</v>
      </c>
      <c r="W58" s="161"/>
      <c r="X58" s="161"/>
      <c r="AG58" t="s">
        <v>150</v>
      </c>
    </row>
    <row r="59" spans="1:60" outlineLevel="1" x14ac:dyDescent="0.2">
      <c r="A59" s="176">
        <v>47</v>
      </c>
      <c r="B59" s="177" t="s">
        <v>524</v>
      </c>
      <c r="C59" s="187" t="s">
        <v>525</v>
      </c>
      <c r="D59" s="178" t="s">
        <v>436</v>
      </c>
      <c r="E59" s="179">
        <v>40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/>
      <c r="S59" s="181" t="s">
        <v>208</v>
      </c>
      <c r="T59" s="182" t="s">
        <v>209</v>
      </c>
      <c r="U59" s="158">
        <v>0</v>
      </c>
      <c r="V59" s="158">
        <f>ROUND(E59*U59,2)</f>
        <v>0</v>
      </c>
      <c r="W59" s="158"/>
      <c r="X59" s="158" t="s">
        <v>157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319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6">
        <v>48</v>
      </c>
      <c r="B60" s="177" t="s">
        <v>526</v>
      </c>
      <c r="C60" s="187" t="s">
        <v>527</v>
      </c>
      <c r="D60" s="178" t="s">
        <v>436</v>
      </c>
      <c r="E60" s="179">
        <v>1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208</v>
      </c>
      <c r="T60" s="182" t="s">
        <v>209</v>
      </c>
      <c r="U60" s="158">
        <v>0</v>
      </c>
      <c r="V60" s="158">
        <f>ROUND(E60*U60,2)</f>
        <v>0</v>
      </c>
      <c r="W60" s="158"/>
      <c r="X60" s="158" t="s">
        <v>157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319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6">
        <v>49</v>
      </c>
      <c r="B61" s="177" t="s">
        <v>528</v>
      </c>
      <c r="C61" s="187" t="s">
        <v>529</v>
      </c>
      <c r="D61" s="178" t="s">
        <v>166</v>
      </c>
      <c r="E61" s="179">
        <v>4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21</v>
      </c>
      <c r="M61" s="181">
        <f>G61*(1+L61/100)</f>
        <v>0</v>
      </c>
      <c r="N61" s="181">
        <v>0</v>
      </c>
      <c r="O61" s="181">
        <f>ROUND(E61*N61,2)</f>
        <v>0</v>
      </c>
      <c r="P61" s="181">
        <v>0</v>
      </c>
      <c r="Q61" s="181">
        <f>ROUND(E61*P61,2)</f>
        <v>0</v>
      </c>
      <c r="R61" s="181"/>
      <c r="S61" s="181" t="s">
        <v>208</v>
      </c>
      <c r="T61" s="182" t="s">
        <v>209</v>
      </c>
      <c r="U61" s="158">
        <v>0</v>
      </c>
      <c r="V61" s="158">
        <f>ROUND(E61*U61,2)</f>
        <v>0</v>
      </c>
      <c r="W61" s="158"/>
      <c r="X61" s="158" t="s">
        <v>157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319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6">
        <v>50</v>
      </c>
      <c r="B62" s="177" t="s">
        <v>530</v>
      </c>
      <c r="C62" s="187" t="s">
        <v>531</v>
      </c>
      <c r="D62" s="178" t="s">
        <v>436</v>
      </c>
      <c r="E62" s="179">
        <v>40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0</v>
      </c>
      <c r="O62" s="181">
        <f>ROUND(E62*N62,2)</f>
        <v>0</v>
      </c>
      <c r="P62" s="181">
        <v>0</v>
      </c>
      <c r="Q62" s="181">
        <f>ROUND(E62*P62,2)</f>
        <v>0</v>
      </c>
      <c r="R62" s="181"/>
      <c r="S62" s="181" t="s">
        <v>208</v>
      </c>
      <c r="T62" s="182" t="s">
        <v>209</v>
      </c>
      <c r="U62" s="158">
        <v>0</v>
      </c>
      <c r="V62" s="158">
        <f>ROUND(E62*U62,2)</f>
        <v>0</v>
      </c>
      <c r="W62" s="158"/>
      <c r="X62" s="158" t="s">
        <v>199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384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62" t="s">
        <v>149</v>
      </c>
      <c r="B63" s="163" t="s">
        <v>102</v>
      </c>
      <c r="C63" s="184" t="s">
        <v>103</v>
      </c>
      <c r="D63" s="164"/>
      <c r="E63" s="165"/>
      <c r="F63" s="166"/>
      <c r="G63" s="166">
        <f>SUMIF(AG64:AG80,"&lt;&gt;NOR",G64:G80)</f>
        <v>0</v>
      </c>
      <c r="H63" s="166"/>
      <c r="I63" s="166">
        <f>SUM(I64:I80)</f>
        <v>0</v>
      </c>
      <c r="J63" s="166"/>
      <c r="K63" s="166">
        <f>SUM(K64:K80)</f>
        <v>0</v>
      </c>
      <c r="L63" s="166"/>
      <c r="M63" s="166">
        <f>SUM(M64:M80)</f>
        <v>0</v>
      </c>
      <c r="N63" s="166"/>
      <c r="O63" s="166">
        <f>SUM(O64:O80)</f>
        <v>0</v>
      </c>
      <c r="P63" s="166"/>
      <c r="Q63" s="166">
        <f>SUM(Q64:Q80)</f>
        <v>0</v>
      </c>
      <c r="R63" s="166"/>
      <c r="S63" s="166"/>
      <c r="T63" s="167"/>
      <c r="U63" s="161"/>
      <c r="V63" s="161">
        <f>SUM(V64:V80)</f>
        <v>0</v>
      </c>
      <c r="W63" s="161"/>
      <c r="X63" s="161"/>
      <c r="AG63" t="s">
        <v>150</v>
      </c>
    </row>
    <row r="64" spans="1:60" outlineLevel="1" x14ac:dyDescent="0.2">
      <c r="A64" s="176">
        <v>51</v>
      </c>
      <c r="B64" s="177" t="s">
        <v>532</v>
      </c>
      <c r="C64" s="187" t="s">
        <v>533</v>
      </c>
      <c r="D64" s="178" t="s">
        <v>171</v>
      </c>
      <c r="E64" s="179">
        <v>6</v>
      </c>
      <c r="F64" s="180"/>
      <c r="G64" s="181">
        <f t="shared" ref="G64:G71" si="14">ROUND(E64*F64,2)</f>
        <v>0</v>
      </c>
      <c r="H64" s="180"/>
      <c r="I64" s="181">
        <f t="shared" ref="I64:I71" si="15">ROUND(E64*H64,2)</f>
        <v>0</v>
      </c>
      <c r="J64" s="180"/>
      <c r="K64" s="181">
        <f t="shared" ref="K64:K71" si="16">ROUND(E64*J64,2)</f>
        <v>0</v>
      </c>
      <c r="L64" s="181">
        <v>21</v>
      </c>
      <c r="M64" s="181">
        <f t="shared" ref="M64:M71" si="17">G64*(1+L64/100)</f>
        <v>0</v>
      </c>
      <c r="N64" s="181">
        <v>0</v>
      </c>
      <c r="O64" s="181">
        <f t="shared" ref="O64:O71" si="18">ROUND(E64*N64,2)</f>
        <v>0</v>
      </c>
      <c r="P64" s="181">
        <v>0</v>
      </c>
      <c r="Q64" s="181">
        <f t="shared" ref="Q64:Q71" si="19">ROUND(E64*P64,2)</f>
        <v>0</v>
      </c>
      <c r="R64" s="181"/>
      <c r="S64" s="181" t="s">
        <v>208</v>
      </c>
      <c r="T64" s="182" t="s">
        <v>209</v>
      </c>
      <c r="U64" s="158">
        <v>0</v>
      </c>
      <c r="V64" s="158">
        <f t="shared" ref="V64:V71" si="20">ROUND(E64*U64,2)</f>
        <v>0</v>
      </c>
      <c r="W64" s="158"/>
      <c r="X64" s="158" t="s">
        <v>157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319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6">
        <v>52</v>
      </c>
      <c r="B65" s="177" t="s">
        <v>534</v>
      </c>
      <c r="C65" s="187" t="s">
        <v>535</v>
      </c>
      <c r="D65" s="178" t="s">
        <v>153</v>
      </c>
      <c r="E65" s="179">
        <v>64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21</v>
      </c>
      <c r="M65" s="181">
        <f t="shared" si="17"/>
        <v>0</v>
      </c>
      <c r="N65" s="181">
        <v>0</v>
      </c>
      <c r="O65" s="181">
        <f t="shared" si="18"/>
        <v>0</v>
      </c>
      <c r="P65" s="181">
        <v>0</v>
      </c>
      <c r="Q65" s="181">
        <f t="shared" si="19"/>
        <v>0</v>
      </c>
      <c r="R65" s="181"/>
      <c r="S65" s="181" t="s">
        <v>208</v>
      </c>
      <c r="T65" s="182" t="s">
        <v>209</v>
      </c>
      <c r="U65" s="158">
        <v>0</v>
      </c>
      <c r="V65" s="158">
        <f t="shared" si="20"/>
        <v>0</v>
      </c>
      <c r="W65" s="158"/>
      <c r="X65" s="158" t="s">
        <v>157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319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6">
        <v>53</v>
      </c>
      <c r="B66" s="177" t="s">
        <v>536</v>
      </c>
      <c r="C66" s="187" t="s">
        <v>537</v>
      </c>
      <c r="D66" s="178" t="s">
        <v>153</v>
      </c>
      <c r="E66" s="179">
        <v>64</v>
      </c>
      <c r="F66" s="180"/>
      <c r="G66" s="181">
        <f t="shared" si="14"/>
        <v>0</v>
      </c>
      <c r="H66" s="180"/>
      <c r="I66" s="181">
        <f t="shared" si="15"/>
        <v>0</v>
      </c>
      <c r="J66" s="180"/>
      <c r="K66" s="181">
        <f t="shared" si="16"/>
        <v>0</v>
      </c>
      <c r="L66" s="181">
        <v>21</v>
      </c>
      <c r="M66" s="181">
        <f t="shared" si="17"/>
        <v>0</v>
      </c>
      <c r="N66" s="181">
        <v>0</v>
      </c>
      <c r="O66" s="181">
        <f t="shared" si="18"/>
        <v>0</v>
      </c>
      <c r="P66" s="181">
        <v>0</v>
      </c>
      <c r="Q66" s="181">
        <f t="shared" si="19"/>
        <v>0</v>
      </c>
      <c r="R66" s="181"/>
      <c r="S66" s="181" t="s">
        <v>208</v>
      </c>
      <c r="T66" s="182" t="s">
        <v>209</v>
      </c>
      <c r="U66" s="158">
        <v>0</v>
      </c>
      <c r="V66" s="158">
        <f t="shared" si="20"/>
        <v>0</v>
      </c>
      <c r="W66" s="158"/>
      <c r="X66" s="158" t="s">
        <v>157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319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6">
        <v>54</v>
      </c>
      <c r="B67" s="177" t="s">
        <v>538</v>
      </c>
      <c r="C67" s="187" t="s">
        <v>539</v>
      </c>
      <c r="D67" s="178" t="s">
        <v>153</v>
      </c>
      <c r="E67" s="179">
        <v>64</v>
      </c>
      <c r="F67" s="180"/>
      <c r="G67" s="181">
        <f t="shared" si="14"/>
        <v>0</v>
      </c>
      <c r="H67" s="180"/>
      <c r="I67" s="181">
        <f t="shared" si="15"/>
        <v>0</v>
      </c>
      <c r="J67" s="180"/>
      <c r="K67" s="181">
        <f t="shared" si="16"/>
        <v>0</v>
      </c>
      <c r="L67" s="181">
        <v>21</v>
      </c>
      <c r="M67" s="181">
        <f t="shared" si="17"/>
        <v>0</v>
      </c>
      <c r="N67" s="181">
        <v>0</v>
      </c>
      <c r="O67" s="181">
        <f t="shared" si="18"/>
        <v>0</v>
      </c>
      <c r="P67" s="181">
        <v>0</v>
      </c>
      <c r="Q67" s="181">
        <f t="shared" si="19"/>
        <v>0</v>
      </c>
      <c r="R67" s="181"/>
      <c r="S67" s="181" t="s">
        <v>208</v>
      </c>
      <c r="T67" s="182" t="s">
        <v>209</v>
      </c>
      <c r="U67" s="158">
        <v>0</v>
      </c>
      <c r="V67" s="158">
        <f t="shared" si="20"/>
        <v>0</v>
      </c>
      <c r="W67" s="158"/>
      <c r="X67" s="158" t="s">
        <v>157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319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6">
        <v>55</v>
      </c>
      <c r="B68" s="177" t="s">
        <v>540</v>
      </c>
      <c r="C68" s="187" t="s">
        <v>541</v>
      </c>
      <c r="D68" s="178" t="s">
        <v>171</v>
      </c>
      <c r="E68" s="179">
        <v>2.8319999999999999</v>
      </c>
      <c r="F68" s="180"/>
      <c r="G68" s="181">
        <f t="shared" si="14"/>
        <v>0</v>
      </c>
      <c r="H68" s="180"/>
      <c r="I68" s="181">
        <f t="shared" si="15"/>
        <v>0</v>
      </c>
      <c r="J68" s="180"/>
      <c r="K68" s="181">
        <f t="shared" si="16"/>
        <v>0</v>
      </c>
      <c r="L68" s="181">
        <v>21</v>
      </c>
      <c r="M68" s="181">
        <f t="shared" si="17"/>
        <v>0</v>
      </c>
      <c r="N68" s="181">
        <v>0</v>
      </c>
      <c r="O68" s="181">
        <f t="shared" si="18"/>
        <v>0</v>
      </c>
      <c r="P68" s="181">
        <v>0</v>
      </c>
      <c r="Q68" s="181">
        <f t="shared" si="19"/>
        <v>0</v>
      </c>
      <c r="R68" s="181"/>
      <c r="S68" s="181" t="s">
        <v>208</v>
      </c>
      <c r="T68" s="182" t="s">
        <v>209</v>
      </c>
      <c r="U68" s="158">
        <v>0</v>
      </c>
      <c r="V68" s="158">
        <f t="shared" si="20"/>
        <v>0</v>
      </c>
      <c r="W68" s="158"/>
      <c r="X68" s="158" t="s">
        <v>157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319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6">
        <v>56</v>
      </c>
      <c r="B69" s="177" t="s">
        <v>542</v>
      </c>
      <c r="C69" s="187" t="s">
        <v>543</v>
      </c>
      <c r="D69" s="178" t="s">
        <v>171</v>
      </c>
      <c r="E69" s="179">
        <v>2.8319999999999999</v>
      </c>
      <c r="F69" s="180"/>
      <c r="G69" s="181">
        <f t="shared" si="14"/>
        <v>0</v>
      </c>
      <c r="H69" s="180"/>
      <c r="I69" s="181">
        <f t="shared" si="15"/>
        <v>0</v>
      </c>
      <c r="J69" s="180"/>
      <c r="K69" s="181">
        <f t="shared" si="16"/>
        <v>0</v>
      </c>
      <c r="L69" s="181">
        <v>21</v>
      </c>
      <c r="M69" s="181">
        <f t="shared" si="17"/>
        <v>0</v>
      </c>
      <c r="N69" s="181">
        <v>0</v>
      </c>
      <c r="O69" s="181">
        <f t="shared" si="18"/>
        <v>0</v>
      </c>
      <c r="P69" s="181">
        <v>0</v>
      </c>
      <c r="Q69" s="181">
        <f t="shared" si="19"/>
        <v>0</v>
      </c>
      <c r="R69" s="181"/>
      <c r="S69" s="181" t="s">
        <v>208</v>
      </c>
      <c r="T69" s="182" t="s">
        <v>209</v>
      </c>
      <c r="U69" s="158">
        <v>0</v>
      </c>
      <c r="V69" s="158">
        <f t="shared" si="20"/>
        <v>0</v>
      </c>
      <c r="W69" s="158"/>
      <c r="X69" s="158" t="s">
        <v>157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319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6">
        <v>57</v>
      </c>
      <c r="B70" s="177" t="s">
        <v>544</v>
      </c>
      <c r="C70" s="187" t="s">
        <v>545</v>
      </c>
      <c r="D70" s="178" t="s">
        <v>436</v>
      </c>
      <c r="E70" s="179">
        <v>4</v>
      </c>
      <c r="F70" s="180"/>
      <c r="G70" s="181">
        <f t="shared" si="14"/>
        <v>0</v>
      </c>
      <c r="H70" s="180"/>
      <c r="I70" s="181">
        <f t="shared" si="15"/>
        <v>0</v>
      </c>
      <c r="J70" s="180"/>
      <c r="K70" s="181">
        <f t="shared" si="16"/>
        <v>0</v>
      </c>
      <c r="L70" s="181">
        <v>21</v>
      </c>
      <c r="M70" s="181">
        <f t="shared" si="17"/>
        <v>0</v>
      </c>
      <c r="N70" s="181">
        <v>0</v>
      </c>
      <c r="O70" s="181">
        <f t="shared" si="18"/>
        <v>0</v>
      </c>
      <c r="P70" s="181">
        <v>0</v>
      </c>
      <c r="Q70" s="181">
        <f t="shared" si="19"/>
        <v>0</v>
      </c>
      <c r="R70" s="181"/>
      <c r="S70" s="181" t="s">
        <v>208</v>
      </c>
      <c r="T70" s="182" t="s">
        <v>209</v>
      </c>
      <c r="U70" s="158">
        <v>0</v>
      </c>
      <c r="V70" s="158">
        <f t="shared" si="20"/>
        <v>0</v>
      </c>
      <c r="W70" s="158"/>
      <c r="X70" s="158" t="s">
        <v>157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319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33.75" outlineLevel="1" x14ac:dyDescent="0.2">
      <c r="A71" s="168">
        <v>58</v>
      </c>
      <c r="B71" s="169" t="s">
        <v>546</v>
      </c>
      <c r="C71" s="185" t="s">
        <v>547</v>
      </c>
      <c r="D71" s="170" t="s">
        <v>436</v>
      </c>
      <c r="E71" s="171">
        <v>32</v>
      </c>
      <c r="F71" s="172"/>
      <c r="G71" s="173">
        <f t="shared" si="14"/>
        <v>0</v>
      </c>
      <c r="H71" s="172"/>
      <c r="I71" s="173">
        <f t="shared" si="15"/>
        <v>0</v>
      </c>
      <c r="J71" s="172"/>
      <c r="K71" s="173">
        <f t="shared" si="16"/>
        <v>0</v>
      </c>
      <c r="L71" s="173">
        <v>21</v>
      </c>
      <c r="M71" s="173">
        <f t="shared" si="17"/>
        <v>0</v>
      </c>
      <c r="N71" s="173">
        <v>0</v>
      </c>
      <c r="O71" s="173">
        <f t="shared" si="18"/>
        <v>0</v>
      </c>
      <c r="P71" s="173">
        <v>0</v>
      </c>
      <c r="Q71" s="173">
        <f t="shared" si="19"/>
        <v>0</v>
      </c>
      <c r="R71" s="173"/>
      <c r="S71" s="173" t="s">
        <v>208</v>
      </c>
      <c r="T71" s="174" t="s">
        <v>209</v>
      </c>
      <c r="U71" s="158">
        <v>0</v>
      </c>
      <c r="V71" s="158">
        <f t="shared" si="20"/>
        <v>0</v>
      </c>
      <c r="W71" s="158"/>
      <c r="X71" s="158" t="s">
        <v>157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319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250" t="s">
        <v>548</v>
      </c>
      <c r="D72" s="251"/>
      <c r="E72" s="251"/>
      <c r="F72" s="251"/>
      <c r="G72" s="251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323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6">
        <v>59</v>
      </c>
      <c r="B73" s="177" t="s">
        <v>549</v>
      </c>
      <c r="C73" s="187" t="s">
        <v>550</v>
      </c>
      <c r="D73" s="178" t="s">
        <v>166</v>
      </c>
      <c r="E73" s="179">
        <v>150</v>
      </c>
      <c r="F73" s="180"/>
      <c r="G73" s="181">
        <f t="shared" ref="G73:G80" si="21">ROUND(E73*F73,2)</f>
        <v>0</v>
      </c>
      <c r="H73" s="180"/>
      <c r="I73" s="181">
        <f t="shared" ref="I73:I80" si="22">ROUND(E73*H73,2)</f>
        <v>0</v>
      </c>
      <c r="J73" s="180"/>
      <c r="K73" s="181">
        <f t="shared" ref="K73:K80" si="23">ROUND(E73*J73,2)</f>
        <v>0</v>
      </c>
      <c r="L73" s="181">
        <v>21</v>
      </c>
      <c r="M73" s="181">
        <f t="shared" ref="M73:M80" si="24">G73*(1+L73/100)</f>
        <v>0</v>
      </c>
      <c r="N73" s="181">
        <v>0</v>
      </c>
      <c r="O73" s="181">
        <f t="shared" ref="O73:O80" si="25">ROUND(E73*N73,2)</f>
        <v>0</v>
      </c>
      <c r="P73" s="181">
        <v>0</v>
      </c>
      <c r="Q73" s="181">
        <f t="shared" ref="Q73:Q80" si="26">ROUND(E73*P73,2)</f>
        <v>0</v>
      </c>
      <c r="R73" s="181"/>
      <c r="S73" s="181" t="s">
        <v>208</v>
      </c>
      <c r="T73" s="182" t="s">
        <v>209</v>
      </c>
      <c r="U73" s="158">
        <v>0</v>
      </c>
      <c r="V73" s="158">
        <f t="shared" ref="V73:V80" si="27">ROUND(E73*U73,2)</f>
        <v>0</v>
      </c>
      <c r="W73" s="158"/>
      <c r="X73" s="158" t="s">
        <v>157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319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6">
        <v>60</v>
      </c>
      <c r="B74" s="177" t="s">
        <v>551</v>
      </c>
      <c r="C74" s="187" t="s">
        <v>552</v>
      </c>
      <c r="D74" s="178" t="s">
        <v>166</v>
      </c>
      <c r="E74" s="179">
        <v>5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21</v>
      </c>
      <c r="M74" s="181">
        <f t="shared" si="24"/>
        <v>0</v>
      </c>
      <c r="N74" s="181">
        <v>0</v>
      </c>
      <c r="O74" s="181">
        <f t="shared" si="25"/>
        <v>0</v>
      </c>
      <c r="P74" s="181">
        <v>0</v>
      </c>
      <c r="Q74" s="181">
        <f t="shared" si="26"/>
        <v>0</v>
      </c>
      <c r="R74" s="181"/>
      <c r="S74" s="181" t="s">
        <v>208</v>
      </c>
      <c r="T74" s="182" t="s">
        <v>209</v>
      </c>
      <c r="U74" s="158">
        <v>0</v>
      </c>
      <c r="V74" s="158">
        <f t="shared" si="27"/>
        <v>0</v>
      </c>
      <c r="W74" s="158"/>
      <c r="X74" s="158" t="s">
        <v>157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319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6">
        <v>61</v>
      </c>
      <c r="B75" s="177" t="s">
        <v>553</v>
      </c>
      <c r="C75" s="187" t="s">
        <v>554</v>
      </c>
      <c r="D75" s="178" t="s">
        <v>166</v>
      </c>
      <c r="E75" s="179">
        <v>5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21</v>
      </c>
      <c r="M75" s="181">
        <f t="shared" si="24"/>
        <v>0</v>
      </c>
      <c r="N75" s="181">
        <v>0</v>
      </c>
      <c r="O75" s="181">
        <f t="shared" si="25"/>
        <v>0</v>
      </c>
      <c r="P75" s="181">
        <v>0</v>
      </c>
      <c r="Q75" s="181">
        <f t="shared" si="26"/>
        <v>0</v>
      </c>
      <c r="R75" s="181"/>
      <c r="S75" s="181" t="s">
        <v>208</v>
      </c>
      <c r="T75" s="182" t="s">
        <v>209</v>
      </c>
      <c r="U75" s="158">
        <v>0</v>
      </c>
      <c r="V75" s="158">
        <f t="shared" si="27"/>
        <v>0</v>
      </c>
      <c r="W75" s="158"/>
      <c r="X75" s="158" t="s">
        <v>157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319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6">
        <v>62</v>
      </c>
      <c r="B76" s="177" t="s">
        <v>555</v>
      </c>
      <c r="C76" s="187" t="s">
        <v>556</v>
      </c>
      <c r="D76" s="178" t="s">
        <v>557</v>
      </c>
      <c r="E76" s="179">
        <v>1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21</v>
      </c>
      <c r="M76" s="181">
        <f t="shared" si="24"/>
        <v>0</v>
      </c>
      <c r="N76" s="181">
        <v>0</v>
      </c>
      <c r="O76" s="181">
        <f t="shared" si="25"/>
        <v>0</v>
      </c>
      <c r="P76" s="181">
        <v>0</v>
      </c>
      <c r="Q76" s="181">
        <f t="shared" si="26"/>
        <v>0</v>
      </c>
      <c r="R76" s="181"/>
      <c r="S76" s="181" t="s">
        <v>208</v>
      </c>
      <c r="T76" s="182" t="s">
        <v>209</v>
      </c>
      <c r="U76" s="158">
        <v>0</v>
      </c>
      <c r="V76" s="158">
        <f t="shared" si="27"/>
        <v>0</v>
      </c>
      <c r="W76" s="158"/>
      <c r="X76" s="158" t="s">
        <v>157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319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76">
        <v>63</v>
      </c>
      <c r="B77" s="177" t="s">
        <v>558</v>
      </c>
      <c r="C77" s="187" t="s">
        <v>559</v>
      </c>
      <c r="D77" s="178" t="s">
        <v>166</v>
      </c>
      <c r="E77" s="179">
        <v>120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21</v>
      </c>
      <c r="M77" s="181">
        <f t="shared" si="24"/>
        <v>0</v>
      </c>
      <c r="N77" s="181">
        <v>0</v>
      </c>
      <c r="O77" s="181">
        <f t="shared" si="25"/>
        <v>0</v>
      </c>
      <c r="P77" s="181">
        <v>0</v>
      </c>
      <c r="Q77" s="181">
        <f t="shared" si="26"/>
        <v>0</v>
      </c>
      <c r="R77" s="181"/>
      <c r="S77" s="181" t="s">
        <v>208</v>
      </c>
      <c r="T77" s="182" t="s">
        <v>209</v>
      </c>
      <c r="U77" s="158">
        <v>0</v>
      </c>
      <c r="V77" s="158">
        <f t="shared" si="27"/>
        <v>0</v>
      </c>
      <c r="W77" s="158"/>
      <c r="X77" s="158" t="s">
        <v>157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319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6">
        <v>64</v>
      </c>
      <c r="B78" s="177" t="s">
        <v>560</v>
      </c>
      <c r="C78" s="187" t="s">
        <v>561</v>
      </c>
      <c r="D78" s="178" t="s">
        <v>166</v>
      </c>
      <c r="E78" s="179">
        <v>200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21</v>
      </c>
      <c r="M78" s="181">
        <f t="shared" si="24"/>
        <v>0</v>
      </c>
      <c r="N78" s="181">
        <v>0</v>
      </c>
      <c r="O78" s="181">
        <f t="shared" si="25"/>
        <v>0</v>
      </c>
      <c r="P78" s="181">
        <v>0</v>
      </c>
      <c r="Q78" s="181">
        <f t="shared" si="26"/>
        <v>0</v>
      </c>
      <c r="R78" s="181"/>
      <c r="S78" s="181" t="s">
        <v>208</v>
      </c>
      <c r="T78" s="182" t="s">
        <v>209</v>
      </c>
      <c r="U78" s="158">
        <v>0</v>
      </c>
      <c r="V78" s="158">
        <f t="shared" si="27"/>
        <v>0</v>
      </c>
      <c r="W78" s="158"/>
      <c r="X78" s="158" t="s">
        <v>157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319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6">
        <v>65</v>
      </c>
      <c r="B79" s="177" t="s">
        <v>562</v>
      </c>
      <c r="C79" s="187" t="s">
        <v>563</v>
      </c>
      <c r="D79" s="178" t="s">
        <v>166</v>
      </c>
      <c r="E79" s="179">
        <v>130</v>
      </c>
      <c r="F79" s="180"/>
      <c r="G79" s="181">
        <f t="shared" si="21"/>
        <v>0</v>
      </c>
      <c r="H79" s="180"/>
      <c r="I79" s="181">
        <f t="shared" si="22"/>
        <v>0</v>
      </c>
      <c r="J79" s="180"/>
      <c r="K79" s="181">
        <f t="shared" si="23"/>
        <v>0</v>
      </c>
      <c r="L79" s="181">
        <v>21</v>
      </c>
      <c r="M79" s="181">
        <f t="shared" si="24"/>
        <v>0</v>
      </c>
      <c r="N79" s="181">
        <v>0</v>
      </c>
      <c r="O79" s="181">
        <f t="shared" si="25"/>
        <v>0</v>
      </c>
      <c r="P79" s="181">
        <v>0</v>
      </c>
      <c r="Q79" s="181">
        <f t="shared" si="26"/>
        <v>0</v>
      </c>
      <c r="R79" s="181"/>
      <c r="S79" s="181" t="s">
        <v>208</v>
      </c>
      <c r="T79" s="182" t="s">
        <v>209</v>
      </c>
      <c r="U79" s="158">
        <v>0</v>
      </c>
      <c r="V79" s="158">
        <f t="shared" si="27"/>
        <v>0</v>
      </c>
      <c r="W79" s="158"/>
      <c r="X79" s="158" t="s">
        <v>157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319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6">
        <v>66</v>
      </c>
      <c r="B80" s="177" t="s">
        <v>564</v>
      </c>
      <c r="C80" s="187" t="s">
        <v>565</v>
      </c>
      <c r="D80" s="178" t="s">
        <v>166</v>
      </c>
      <c r="E80" s="179">
        <v>200</v>
      </c>
      <c r="F80" s="180"/>
      <c r="G80" s="181">
        <f t="shared" si="21"/>
        <v>0</v>
      </c>
      <c r="H80" s="180"/>
      <c r="I80" s="181">
        <f t="shared" si="22"/>
        <v>0</v>
      </c>
      <c r="J80" s="180"/>
      <c r="K80" s="181">
        <f t="shared" si="23"/>
        <v>0</v>
      </c>
      <c r="L80" s="181">
        <v>21</v>
      </c>
      <c r="M80" s="181">
        <f t="shared" si="24"/>
        <v>0</v>
      </c>
      <c r="N80" s="181">
        <v>0</v>
      </c>
      <c r="O80" s="181">
        <f t="shared" si="25"/>
        <v>0</v>
      </c>
      <c r="P80" s="181">
        <v>0</v>
      </c>
      <c r="Q80" s="181">
        <f t="shared" si="26"/>
        <v>0</v>
      </c>
      <c r="R80" s="181"/>
      <c r="S80" s="181" t="s">
        <v>208</v>
      </c>
      <c r="T80" s="182" t="s">
        <v>209</v>
      </c>
      <c r="U80" s="158">
        <v>0</v>
      </c>
      <c r="V80" s="158">
        <f t="shared" si="27"/>
        <v>0</v>
      </c>
      <c r="W80" s="158"/>
      <c r="X80" s="158" t="s">
        <v>199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384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">
      <c r="A81" s="162" t="s">
        <v>149</v>
      </c>
      <c r="B81" s="163" t="s">
        <v>104</v>
      </c>
      <c r="C81" s="184" t="s">
        <v>105</v>
      </c>
      <c r="D81" s="164"/>
      <c r="E81" s="165"/>
      <c r="F81" s="166"/>
      <c r="G81" s="166">
        <f>SUMIF(AG82:AG84,"&lt;&gt;NOR",G82:G84)</f>
        <v>0</v>
      </c>
      <c r="H81" s="166"/>
      <c r="I81" s="166">
        <f>SUM(I82:I84)</f>
        <v>0</v>
      </c>
      <c r="J81" s="166"/>
      <c r="K81" s="166">
        <f>SUM(K82:K84)</f>
        <v>0</v>
      </c>
      <c r="L81" s="166"/>
      <c r="M81" s="166">
        <f>SUM(M82:M84)</f>
        <v>0</v>
      </c>
      <c r="N81" s="166"/>
      <c r="O81" s="166">
        <f>SUM(O82:O84)</f>
        <v>0</v>
      </c>
      <c r="P81" s="166"/>
      <c r="Q81" s="166">
        <f>SUM(Q82:Q84)</f>
        <v>0</v>
      </c>
      <c r="R81" s="166"/>
      <c r="S81" s="166"/>
      <c r="T81" s="167"/>
      <c r="U81" s="161"/>
      <c r="V81" s="161">
        <f>SUM(V82:V84)</f>
        <v>0</v>
      </c>
      <c r="W81" s="161"/>
      <c r="X81" s="161"/>
      <c r="AG81" t="s">
        <v>150</v>
      </c>
    </row>
    <row r="82" spans="1:60" outlineLevel="1" x14ac:dyDescent="0.2">
      <c r="A82" s="176">
        <v>67</v>
      </c>
      <c r="B82" s="177" t="s">
        <v>566</v>
      </c>
      <c r="C82" s="187" t="s">
        <v>567</v>
      </c>
      <c r="D82" s="178" t="s">
        <v>153</v>
      </c>
      <c r="E82" s="179">
        <v>12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81">
        <v>0</v>
      </c>
      <c r="O82" s="181">
        <f>ROUND(E82*N82,2)</f>
        <v>0</v>
      </c>
      <c r="P82" s="181">
        <v>0</v>
      </c>
      <c r="Q82" s="181">
        <f>ROUND(E82*P82,2)</f>
        <v>0</v>
      </c>
      <c r="R82" s="181"/>
      <c r="S82" s="181" t="s">
        <v>208</v>
      </c>
      <c r="T82" s="182" t="s">
        <v>209</v>
      </c>
      <c r="U82" s="158">
        <v>0</v>
      </c>
      <c r="V82" s="158">
        <f>ROUND(E82*U82,2)</f>
        <v>0</v>
      </c>
      <c r="W82" s="158"/>
      <c r="X82" s="158" t="s">
        <v>157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319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6">
        <v>68</v>
      </c>
      <c r="B83" s="177" t="s">
        <v>568</v>
      </c>
      <c r="C83" s="187" t="s">
        <v>569</v>
      </c>
      <c r="D83" s="178" t="s">
        <v>570</v>
      </c>
      <c r="E83" s="179">
        <v>1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21</v>
      </c>
      <c r="M83" s="181">
        <f>G83*(1+L83/100)</f>
        <v>0</v>
      </c>
      <c r="N83" s="181">
        <v>0</v>
      </c>
      <c r="O83" s="181">
        <f>ROUND(E83*N83,2)</f>
        <v>0</v>
      </c>
      <c r="P83" s="181">
        <v>0</v>
      </c>
      <c r="Q83" s="181">
        <f>ROUND(E83*P83,2)</f>
        <v>0</v>
      </c>
      <c r="R83" s="181"/>
      <c r="S83" s="181" t="s">
        <v>208</v>
      </c>
      <c r="T83" s="182" t="s">
        <v>209</v>
      </c>
      <c r="U83" s="158">
        <v>0</v>
      </c>
      <c r="V83" s="158">
        <f>ROUND(E83*U83,2)</f>
        <v>0</v>
      </c>
      <c r="W83" s="158"/>
      <c r="X83" s="158" t="s">
        <v>157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319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6">
        <v>69</v>
      </c>
      <c r="B84" s="177" t="s">
        <v>571</v>
      </c>
      <c r="C84" s="187" t="s">
        <v>572</v>
      </c>
      <c r="D84" s="178" t="s">
        <v>436</v>
      </c>
      <c r="E84" s="179">
        <v>2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0</v>
      </c>
      <c r="O84" s="181">
        <f>ROUND(E84*N84,2)</f>
        <v>0</v>
      </c>
      <c r="P84" s="181">
        <v>0</v>
      </c>
      <c r="Q84" s="181">
        <f>ROUND(E84*P84,2)</f>
        <v>0</v>
      </c>
      <c r="R84" s="181"/>
      <c r="S84" s="181" t="s">
        <v>208</v>
      </c>
      <c r="T84" s="182" t="s">
        <v>209</v>
      </c>
      <c r="U84" s="158">
        <v>0</v>
      </c>
      <c r="V84" s="158">
        <f>ROUND(E84*U84,2)</f>
        <v>0</v>
      </c>
      <c r="W84" s="158"/>
      <c r="X84" s="158" t="s">
        <v>199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384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2" t="s">
        <v>149</v>
      </c>
      <c r="B85" s="163" t="s">
        <v>112</v>
      </c>
      <c r="C85" s="184" t="s">
        <v>113</v>
      </c>
      <c r="D85" s="164"/>
      <c r="E85" s="165"/>
      <c r="F85" s="166"/>
      <c r="G85" s="166">
        <f>SUMIF(AG86:AG89,"&lt;&gt;NOR",G86:G89)</f>
        <v>0</v>
      </c>
      <c r="H85" s="166"/>
      <c r="I85" s="166">
        <f>SUM(I86:I89)</f>
        <v>0</v>
      </c>
      <c r="J85" s="166"/>
      <c r="K85" s="166">
        <f>SUM(K86:K89)</f>
        <v>0</v>
      </c>
      <c r="L85" s="166"/>
      <c r="M85" s="166">
        <f>SUM(M86:M89)</f>
        <v>0</v>
      </c>
      <c r="N85" s="166"/>
      <c r="O85" s="166">
        <f>SUM(O86:O89)</f>
        <v>0</v>
      </c>
      <c r="P85" s="166"/>
      <c r="Q85" s="166">
        <f>SUM(Q86:Q89)</f>
        <v>0</v>
      </c>
      <c r="R85" s="166"/>
      <c r="S85" s="166"/>
      <c r="T85" s="167"/>
      <c r="U85" s="161"/>
      <c r="V85" s="161">
        <f>SUM(V86:V89)</f>
        <v>0</v>
      </c>
      <c r="W85" s="161"/>
      <c r="X85" s="161"/>
      <c r="AG85" t="s">
        <v>150</v>
      </c>
    </row>
    <row r="86" spans="1:60" ht="22.5" outlineLevel="1" x14ac:dyDescent="0.2">
      <c r="A86" s="176">
        <v>70</v>
      </c>
      <c r="B86" s="177" t="s">
        <v>573</v>
      </c>
      <c r="C86" s="187" t="s">
        <v>574</v>
      </c>
      <c r="D86" s="178" t="s">
        <v>241</v>
      </c>
      <c r="E86" s="179">
        <v>1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81">
        <v>0</v>
      </c>
      <c r="O86" s="181">
        <f>ROUND(E86*N86,2)</f>
        <v>0</v>
      </c>
      <c r="P86" s="181">
        <v>0</v>
      </c>
      <c r="Q86" s="181">
        <f>ROUND(E86*P86,2)</f>
        <v>0</v>
      </c>
      <c r="R86" s="181"/>
      <c r="S86" s="181" t="s">
        <v>208</v>
      </c>
      <c r="T86" s="182" t="s">
        <v>209</v>
      </c>
      <c r="U86" s="158">
        <v>0</v>
      </c>
      <c r="V86" s="158">
        <f>ROUND(E86*U86,2)</f>
        <v>0</v>
      </c>
      <c r="W86" s="158"/>
      <c r="X86" s="158" t="s">
        <v>157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575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76">
        <v>71</v>
      </c>
      <c r="B87" s="177" t="s">
        <v>576</v>
      </c>
      <c r="C87" s="187" t="s">
        <v>577</v>
      </c>
      <c r="D87" s="178" t="s">
        <v>436</v>
      </c>
      <c r="E87" s="179">
        <v>1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81">
        <v>0</v>
      </c>
      <c r="O87" s="181">
        <f>ROUND(E87*N87,2)</f>
        <v>0</v>
      </c>
      <c r="P87" s="181">
        <v>0</v>
      </c>
      <c r="Q87" s="181">
        <f>ROUND(E87*P87,2)</f>
        <v>0</v>
      </c>
      <c r="R87" s="181"/>
      <c r="S87" s="181" t="s">
        <v>208</v>
      </c>
      <c r="T87" s="182" t="s">
        <v>209</v>
      </c>
      <c r="U87" s="158">
        <v>0</v>
      </c>
      <c r="V87" s="158">
        <f>ROUND(E87*U87,2)</f>
        <v>0</v>
      </c>
      <c r="W87" s="158"/>
      <c r="X87" s="158" t="s">
        <v>157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575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76">
        <v>72</v>
      </c>
      <c r="B88" s="177" t="s">
        <v>578</v>
      </c>
      <c r="C88" s="187" t="s">
        <v>579</v>
      </c>
      <c r="D88" s="178" t="s">
        <v>436</v>
      </c>
      <c r="E88" s="179">
        <v>1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21</v>
      </c>
      <c r="M88" s="181">
        <f>G88*(1+L88/100)</f>
        <v>0</v>
      </c>
      <c r="N88" s="181">
        <v>0</v>
      </c>
      <c r="O88" s="181">
        <f>ROUND(E88*N88,2)</f>
        <v>0</v>
      </c>
      <c r="P88" s="181">
        <v>0</v>
      </c>
      <c r="Q88" s="181">
        <f>ROUND(E88*P88,2)</f>
        <v>0</v>
      </c>
      <c r="R88" s="181"/>
      <c r="S88" s="181" t="s">
        <v>208</v>
      </c>
      <c r="T88" s="182" t="s">
        <v>209</v>
      </c>
      <c r="U88" s="158">
        <v>0</v>
      </c>
      <c r="V88" s="158">
        <f>ROUND(E88*U88,2)</f>
        <v>0</v>
      </c>
      <c r="W88" s="158"/>
      <c r="X88" s="158" t="s">
        <v>157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575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68">
        <v>73</v>
      </c>
      <c r="B89" s="169" t="s">
        <v>580</v>
      </c>
      <c r="C89" s="185" t="s">
        <v>581</v>
      </c>
      <c r="D89" s="170" t="s">
        <v>436</v>
      </c>
      <c r="E89" s="171">
        <v>1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3"/>
      <c r="S89" s="173" t="s">
        <v>208</v>
      </c>
      <c r="T89" s="174" t="s">
        <v>209</v>
      </c>
      <c r="U89" s="158">
        <v>0</v>
      </c>
      <c r="V89" s="158">
        <f>ROUND(E89*U89,2)</f>
        <v>0</v>
      </c>
      <c r="W89" s="158"/>
      <c r="X89" s="158" t="s">
        <v>199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384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x14ac:dyDescent="0.2">
      <c r="A90" s="3"/>
      <c r="B90" s="4"/>
      <c r="C90" s="188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</row>
    <row r="91" spans="1:60" x14ac:dyDescent="0.2">
      <c r="A91" s="152"/>
      <c r="B91" s="153" t="s">
        <v>29</v>
      </c>
      <c r="C91" s="189"/>
      <c r="D91" s="154"/>
      <c r="E91" s="155"/>
      <c r="F91" s="155"/>
      <c r="G91" s="183">
        <f>G8+G13+G58+G63+G81+G85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280</v>
      </c>
    </row>
    <row r="92" spans="1:60" x14ac:dyDescent="0.2">
      <c r="C92" s="190"/>
      <c r="D92" s="10"/>
      <c r="AG92" t="s">
        <v>281</v>
      </c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7">
    <mergeCell ref="C72:G72"/>
    <mergeCell ref="A1:G1"/>
    <mergeCell ref="C2:G2"/>
    <mergeCell ref="C3:G3"/>
    <mergeCell ref="C4:G4"/>
    <mergeCell ref="C35:G35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123</v>
      </c>
      <c r="B1" s="243"/>
      <c r="C1" s="243"/>
      <c r="D1" s="243"/>
      <c r="E1" s="243"/>
      <c r="F1" s="243"/>
      <c r="G1" s="243"/>
      <c r="AG1" t="s">
        <v>124</v>
      </c>
    </row>
    <row r="2" spans="1:60" ht="24.95" customHeight="1" x14ac:dyDescent="0.2">
      <c r="A2" s="141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125</v>
      </c>
    </row>
    <row r="3" spans="1:60" ht="24.95" customHeight="1" x14ac:dyDescent="0.2">
      <c r="A3" s="141" t="s">
        <v>8</v>
      </c>
      <c r="B3" s="49" t="s">
        <v>69</v>
      </c>
      <c r="C3" s="244" t="s">
        <v>70</v>
      </c>
      <c r="D3" s="245"/>
      <c r="E3" s="245"/>
      <c r="F3" s="245"/>
      <c r="G3" s="246"/>
      <c r="AC3" s="123" t="s">
        <v>125</v>
      </c>
      <c r="AG3" t="s">
        <v>126</v>
      </c>
    </row>
    <row r="4" spans="1:60" ht="24.95" customHeight="1" x14ac:dyDescent="0.2">
      <c r="A4" s="142" t="s">
        <v>9</v>
      </c>
      <c r="B4" s="143" t="s">
        <v>73</v>
      </c>
      <c r="C4" s="247" t="s">
        <v>74</v>
      </c>
      <c r="D4" s="248"/>
      <c r="E4" s="248"/>
      <c r="F4" s="248"/>
      <c r="G4" s="249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29</v>
      </c>
      <c r="H6" s="148" t="s">
        <v>30</v>
      </c>
      <c r="I6" s="148" t="s">
        <v>134</v>
      </c>
      <c r="J6" s="148" t="s">
        <v>31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79</v>
      </c>
      <c r="C8" s="184" t="s">
        <v>80</v>
      </c>
      <c r="D8" s="164"/>
      <c r="E8" s="165"/>
      <c r="F8" s="166"/>
      <c r="G8" s="166">
        <f>SUMIF(AG9:AG19,"&lt;&gt;NOR",G9:G19)</f>
        <v>0</v>
      </c>
      <c r="H8" s="166"/>
      <c r="I8" s="166">
        <f>SUM(I9:I19)</f>
        <v>0</v>
      </c>
      <c r="J8" s="166"/>
      <c r="K8" s="166">
        <f>SUM(K9:K19)</f>
        <v>0</v>
      </c>
      <c r="L8" s="166"/>
      <c r="M8" s="166">
        <f>SUM(M9:M19)</f>
        <v>0</v>
      </c>
      <c r="N8" s="166"/>
      <c r="O8" s="166">
        <f>SUM(O9:O19)</f>
        <v>0</v>
      </c>
      <c r="P8" s="166"/>
      <c r="Q8" s="166">
        <f>SUM(Q9:Q19)</f>
        <v>0</v>
      </c>
      <c r="R8" s="166"/>
      <c r="S8" s="166"/>
      <c r="T8" s="167"/>
      <c r="U8" s="161"/>
      <c r="V8" s="161">
        <f>SUM(V9:V19)</f>
        <v>0</v>
      </c>
      <c r="W8" s="161"/>
      <c r="X8" s="161"/>
      <c r="AG8" t="s">
        <v>150</v>
      </c>
    </row>
    <row r="9" spans="1:60" ht="22.5" outlineLevel="1" x14ac:dyDescent="0.2">
      <c r="A9" s="176">
        <v>1</v>
      </c>
      <c r="B9" s="177" t="s">
        <v>582</v>
      </c>
      <c r="C9" s="187" t="s">
        <v>583</v>
      </c>
      <c r="D9" s="178" t="s">
        <v>241</v>
      </c>
      <c r="E9" s="179">
        <v>1</v>
      </c>
      <c r="F9" s="180"/>
      <c r="G9" s="181">
        <f t="shared" ref="G9:G19" si="0">ROUND(E9*F9,2)</f>
        <v>0</v>
      </c>
      <c r="H9" s="180"/>
      <c r="I9" s="181">
        <f t="shared" ref="I9:I19" si="1">ROUND(E9*H9,2)</f>
        <v>0</v>
      </c>
      <c r="J9" s="180"/>
      <c r="K9" s="181">
        <f t="shared" ref="K9:K19" si="2">ROUND(E9*J9,2)</f>
        <v>0</v>
      </c>
      <c r="L9" s="181">
        <v>21</v>
      </c>
      <c r="M9" s="181">
        <f t="shared" ref="M9:M19" si="3">G9*(1+L9/100)</f>
        <v>0</v>
      </c>
      <c r="N9" s="181">
        <v>0</v>
      </c>
      <c r="O9" s="181">
        <f t="shared" ref="O9:O19" si="4">ROUND(E9*N9,2)</f>
        <v>0</v>
      </c>
      <c r="P9" s="181">
        <v>0</v>
      </c>
      <c r="Q9" s="181">
        <f t="shared" ref="Q9:Q19" si="5">ROUND(E9*P9,2)</f>
        <v>0</v>
      </c>
      <c r="R9" s="181"/>
      <c r="S9" s="181" t="s">
        <v>208</v>
      </c>
      <c r="T9" s="182" t="s">
        <v>209</v>
      </c>
      <c r="U9" s="158">
        <v>0</v>
      </c>
      <c r="V9" s="158">
        <f t="shared" ref="V9:V19" si="6">ROUND(E9*U9,2)</f>
        <v>0</v>
      </c>
      <c r="W9" s="158"/>
      <c r="X9" s="158" t="s">
        <v>157</v>
      </c>
      <c r="Y9" s="149"/>
      <c r="Z9" s="149"/>
      <c r="AA9" s="149"/>
      <c r="AB9" s="149"/>
      <c r="AC9" s="149"/>
      <c r="AD9" s="149"/>
      <c r="AE9" s="149"/>
      <c r="AF9" s="149"/>
      <c r="AG9" s="149" t="s">
        <v>319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6">
        <v>2</v>
      </c>
      <c r="B10" s="177" t="s">
        <v>584</v>
      </c>
      <c r="C10" s="187" t="s">
        <v>585</v>
      </c>
      <c r="D10" s="178" t="s">
        <v>241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208</v>
      </c>
      <c r="T10" s="182" t="s">
        <v>209</v>
      </c>
      <c r="U10" s="158">
        <v>0</v>
      </c>
      <c r="V10" s="158">
        <f t="shared" si="6"/>
        <v>0</v>
      </c>
      <c r="W10" s="158"/>
      <c r="X10" s="158" t="s">
        <v>157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319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6">
        <v>3</v>
      </c>
      <c r="B11" s="177" t="s">
        <v>586</v>
      </c>
      <c r="C11" s="187" t="s">
        <v>587</v>
      </c>
      <c r="D11" s="178" t="s">
        <v>241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208</v>
      </c>
      <c r="T11" s="182" t="s">
        <v>209</v>
      </c>
      <c r="U11" s="158">
        <v>0</v>
      </c>
      <c r="V11" s="158">
        <f t="shared" si="6"/>
        <v>0</v>
      </c>
      <c r="W11" s="158"/>
      <c r="X11" s="158" t="s">
        <v>157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319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6">
        <v>4</v>
      </c>
      <c r="B12" s="177" t="s">
        <v>588</v>
      </c>
      <c r="C12" s="187" t="s">
        <v>589</v>
      </c>
      <c r="D12" s="178" t="s">
        <v>241</v>
      </c>
      <c r="E12" s="179">
        <v>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208</v>
      </c>
      <c r="T12" s="182" t="s">
        <v>209</v>
      </c>
      <c r="U12" s="158">
        <v>0</v>
      </c>
      <c r="V12" s="158">
        <f t="shared" si="6"/>
        <v>0</v>
      </c>
      <c r="W12" s="158"/>
      <c r="X12" s="158" t="s">
        <v>157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319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6">
        <v>5</v>
      </c>
      <c r="B13" s="177" t="s">
        <v>590</v>
      </c>
      <c r="C13" s="187" t="s">
        <v>591</v>
      </c>
      <c r="D13" s="178" t="s">
        <v>241</v>
      </c>
      <c r="E13" s="179">
        <v>1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208</v>
      </c>
      <c r="T13" s="182" t="s">
        <v>209</v>
      </c>
      <c r="U13" s="158">
        <v>0</v>
      </c>
      <c r="V13" s="158">
        <f t="shared" si="6"/>
        <v>0</v>
      </c>
      <c r="W13" s="158"/>
      <c r="X13" s="158" t="s">
        <v>157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319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33.75" outlineLevel="1" x14ac:dyDescent="0.2">
      <c r="A14" s="176">
        <v>6</v>
      </c>
      <c r="B14" s="177" t="s">
        <v>592</v>
      </c>
      <c r="C14" s="187" t="s">
        <v>593</v>
      </c>
      <c r="D14" s="178" t="s">
        <v>241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208</v>
      </c>
      <c r="T14" s="182" t="s">
        <v>209</v>
      </c>
      <c r="U14" s="158">
        <v>0</v>
      </c>
      <c r="V14" s="158">
        <f t="shared" si="6"/>
        <v>0</v>
      </c>
      <c r="W14" s="158"/>
      <c r="X14" s="158" t="s">
        <v>157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319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6">
        <v>7</v>
      </c>
      <c r="B15" s="177" t="s">
        <v>594</v>
      </c>
      <c r="C15" s="187" t="s">
        <v>595</v>
      </c>
      <c r="D15" s="178" t="s">
        <v>241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208</v>
      </c>
      <c r="T15" s="182" t="s">
        <v>209</v>
      </c>
      <c r="U15" s="158">
        <v>0</v>
      </c>
      <c r="V15" s="158">
        <f t="shared" si="6"/>
        <v>0</v>
      </c>
      <c r="W15" s="158"/>
      <c r="X15" s="158" t="s">
        <v>157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158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6">
        <v>8</v>
      </c>
      <c r="B16" s="177" t="s">
        <v>596</v>
      </c>
      <c r="C16" s="187" t="s">
        <v>597</v>
      </c>
      <c r="D16" s="178" t="s">
        <v>241</v>
      </c>
      <c r="E16" s="179">
        <v>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208</v>
      </c>
      <c r="T16" s="182" t="s">
        <v>209</v>
      </c>
      <c r="U16" s="158">
        <v>0</v>
      </c>
      <c r="V16" s="158">
        <f t="shared" si="6"/>
        <v>0</v>
      </c>
      <c r="W16" s="158"/>
      <c r="X16" s="158" t="s">
        <v>157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319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6">
        <v>9</v>
      </c>
      <c r="B17" s="177" t="s">
        <v>598</v>
      </c>
      <c r="C17" s="187" t="s">
        <v>599</v>
      </c>
      <c r="D17" s="178" t="s">
        <v>241</v>
      </c>
      <c r="E17" s="179">
        <v>1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208</v>
      </c>
      <c r="T17" s="182" t="s">
        <v>209</v>
      </c>
      <c r="U17" s="158">
        <v>0</v>
      </c>
      <c r="V17" s="158">
        <f t="shared" si="6"/>
        <v>0</v>
      </c>
      <c r="W17" s="158"/>
      <c r="X17" s="158" t="s">
        <v>157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319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6">
        <v>10</v>
      </c>
      <c r="B18" s="177" t="s">
        <v>600</v>
      </c>
      <c r="C18" s="187" t="s">
        <v>601</v>
      </c>
      <c r="D18" s="178" t="s">
        <v>241</v>
      </c>
      <c r="E18" s="179">
        <v>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208</v>
      </c>
      <c r="T18" s="182" t="s">
        <v>209</v>
      </c>
      <c r="U18" s="158">
        <v>0</v>
      </c>
      <c r="V18" s="158">
        <f t="shared" si="6"/>
        <v>0</v>
      </c>
      <c r="W18" s="158"/>
      <c r="X18" s="158" t="s">
        <v>157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319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6">
        <v>11</v>
      </c>
      <c r="B19" s="177" t="s">
        <v>602</v>
      </c>
      <c r="C19" s="187" t="s">
        <v>603</v>
      </c>
      <c r="D19" s="178" t="s">
        <v>241</v>
      </c>
      <c r="E19" s="179">
        <v>1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208</v>
      </c>
      <c r="T19" s="182" t="s">
        <v>209</v>
      </c>
      <c r="U19" s="158">
        <v>0</v>
      </c>
      <c r="V19" s="158">
        <f t="shared" si="6"/>
        <v>0</v>
      </c>
      <c r="W19" s="158"/>
      <c r="X19" s="158" t="s">
        <v>157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319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2" t="s">
        <v>149</v>
      </c>
      <c r="B20" s="163" t="s">
        <v>110</v>
      </c>
      <c r="C20" s="184" t="s">
        <v>111</v>
      </c>
      <c r="D20" s="164"/>
      <c r="E20" s="165"/>
      <c r="F20" s="166"/>
      <c r="G20" s="166">
        <f>SUMIF(AG21:AG21,"&lt;&gt;NOR",G21:G21)</f>
        <v>0</v>
      </c>
      <c r="H20" s="166"/>
      <c r="I20" s="166">
        <f>SUM(I21:I21)</f>
        <v>0</v>
      </c>
      <c r="J20" s="166"/>
      <c r="K20" s="166">
        <f>SUM(K21:K21)</f>
        <v>0</v>
      </c>
      <c r="L20" s="166"/>
      <c r="M20" s="166">
        <f>SUM(M21:M21)</f>
        <v>0</v>
      </c>
      <c r="N20" s="166"/>
      <c r="O20" s="166">
        <f>SUM(O21:O21)</f>
        <v>0</v>
      </c>
      <c r="P20" s="166"/>
      <c r="Q20" s="166">
        <f>SUM(Q21:Q21)</f>
        <v>0</v>
      </c>
      <c r="R20" s="166"/>
      <c r="S20" s="166"/>
      <c r="T20" s="167"/>
      <c r="U20" s="161"/>
      <c r="V20" s="161">
        <f>SUM(V21:V21)</f>
        <v>0</v>
      </c>
      <c r="W20" s="161"/>
      <c r="X20" s="161"/>
      <c r="AG20" t="s">
        <v>150</v>
      </c>
    </row>
    <row r="21" spans="1:60" outlineLevel="1" x14ac:dyDescent="0.2">
      <c r="A21" s="168">
        <v>12</v>
      </c>
      <c r="B21" s="169" t="s">
        <v>604</v>
      </c>
      <c r="C21" s="185" t="s">
        <v>605</v>
      </c>
      <c r="D21" s="170" t="s">
        <v>241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/>
      <c r="S21" s="173" t="s">
        <v>208</v>
      </c>
      <c r="T21" s="174" t="s">
        <v>209</v>
      </c>
      <c r="U21" s="158">
        <v>0</v>
      </c>
      <c r="V21" s="158">
        <f>ROUND(E21*U21,2)</f>
        <v>0</v>
      </c>
      <c r="W21" s="158"/>
      <c r="X21" s="158" t="s">
        <v>157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319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3"/>
      <c r="B22" s="4"/>
      <c r="C22" s="18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10</v>
      </c>
      <c r="AF22">
        <v>21</v>
      </c>
    </row>
    <row r="23" spans="1:60" x14ac:dyDescent="0.2">
      <c r="A23" s="152"/>
      <c r="B23" s="153" t="s">
        <v>29</v>
      </c>
      <c r="C23" s="189"/>
      <c r="D23" s="154"/>
      <c r="E23" s="155"/>
      <c r="F23" s="155"/>
      <c r="G23" s="183">
        <f>G8+G20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280</v>
      </c>
    </row>
    <row r="24" spans="1:60" x14ac:dyDescent="0.2">
      <c r="C24" s="190"/>
      <c r="D24" s="10"/>
      <c r="AG24" t="s">
        <v>281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SO-08 190531-08 Pol</vt:lpstr>
      <vt:lpstr>SO-09 190531-09 Pol</vt:lpstr>
      <vt:lpstr>SO-10 190531-10 Pol</vt:lpstr>
      <vt:lpstr>SO-11 190531-11 Pol</vt:lpstr>
      <vt:lpstr>SO-11 190531-11.1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'SO-08 190531-08 Pol'!Názvy_tisku</vt:lpstr>
      <vt:lpstr>'SO-09 190531-09 Pol'!Názvy_tisku</vt:lpstr>
      <vt:lpstr>'SO-10 190531-10 Pol'!Názvy_tisku</vt:lpstr>
      <vt:lpstr>'SO-11 190531-11 Pol'!Názvy_tisku</vt:lpstr>
      <vt:lpstr>'SO-11 190531-11.1 Pol'!Názvy_tisku</vt:lpstr>
      <vt:lpstr>oadresa</vt:lpstr>
      <vt:lpstr>Stavba!Objednatel</vt:lpstr>
      <vt:lpstr>Stavba!Objekt</vt:lpstr>
      <vt:lpstr>'SO-08 190531-08 Pol'!Oblast_tisku</vt:lpstr>
      <vt:lpstr>'SO-09 190531-09 Pol'!Oblast_tisku</vt:lpstr>
      <vt:lpstr>'SO-10 190531-10 Pol'!Oblast_tisku</vt:lpstr>
      <vt:lpstr>'SO-11 190531-11 Pol'!Oblast_tisku</vt:lpstr>
      <vt:lpstr>'SO-11 190531-11.1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Moláková Markéta, Ing.</cp:lastModifiedBy>
  <cp:lastPrinted>2019-07-02T15:30:23Z</cp:lastPrinted>
  <dcterms:created xsi:type="dcterms:W3CDTF">2009-04-08T07:15:50Z</dcterms:created>
  <dcterms:modified xsi:type="dcterms:W3CDTF">2020-02-05T12:23:56Z</dcterms:modified>
</cp:coreProperties>
</file>