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510" windowHeight="12390" firstSheet="1" activeTab="10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  <sheet name="SO 02 01 Pol" sheetId="13" r:id="rId5"/>
    <sheet name="SO 03 01 Pol" sheetId="14" r:id="rId6"/>
    <sheet name="SO 04 01 Pol" sheetId="15" r:id="rId7"/>
    <sheet name="SO 04 02 Pol" sheetId="16" r:id="rId8"/>
    <sheet name="SO 05 01 Pol" sheetId="17" r:id="rId9"/>
    <sheet name="SO 06 01 Pol" sheetId="18" r:id="rId10"/>
    <sheet name="SO 07 01 Pol" sheetId="19" r:id="rId11"/>
  </sheets>
  <externalReferences>
    <externalReference r:id="rId12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02 01 Pol'!$1:$7</definedName>
    <definedName name="_xlnm.Print_Titles" localSheetId="5">'SO 03 01 Pol'!$1:$7</definedName>
    <definedName name="_xlnm.Print_Titles" localSheetId="6">'SO 04 01 Pol'!$1:$7</definedName>
    <definedName name="_xlnm.Print_Titles" localSheetId="7">'SO 04 02 Pol'!$1:$7</definedName>
    <definedName name="_xlnm.Print_Titles" localSheetId="8">'SO 05 01 Pol'!$1:$7</definedName>
    <definedName name="_xlnm.Print_Titles" localSheetId="9">'SO 06 01 Pol'!$1:$7</definedName>
    <definedName name="_xlnm.Print_Titles" localSheetId="10">'SO 07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Pol'!$A$1:$X$231</definedName>
    <definedName name="_xlnm.Print_Area" localSheetId="4">'SO 02 01 Pol'!$A$1:$X$345</definedName>
    <definedName name="_xlnm.Print_Area" localSheetId="5">'SO 03 01 Pol'!$A$1:$X$123</definedName>
    <definedName name="_xlnm.Print_Area" localSheetId="6">'SO 04 01 Pol'!$A$1:$X$59</definedName>
    <definedName name="_xlnm.Print_Area" localSheetId="7">'SO 04 02 Pol'!$A$1:$X$43</definedName>
    <definedName name="_xlnm.Print_Area" localSheetId="8">'SO 05 01 Pol'!$A$1:$X$153</definedName>
    <definedName name="_xlnm.Print_Area" localSheetId="9">'SO 06 01 Pol'!$A$1:$X$82</definedName>
    <definedName name="_xlnm.Print_Area" localSheetId="10">'SO 07 01 Pol'!$A$1:$X$34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66" i="1"/>
  <c r="G54" i="1"/>
  <c r="F54" i="1"/>
  <c r="G53" i="1"/>
  <c r="F53" i="1"/>
  <c r="G52" i="1"/>
  <c r="F52" i="1"/>
  <c r="G51" i="1"/>
  <c r="F51" i="1"/>
  <c r="G50" i="1"/>
  <c r="I50" i="1" s="1"/>
  <c r="F50" i="1"/>
  <c r="G49" i="1"/>
  <c r="I49" i="1" s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I42" i="1" s="1"/>
  <c r="F42" i="1"/>
  <c r="G33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M11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6" i="19"/>
  <c r="I16" i="19"/>
  <c r="I15" i="19" s="1"/>
  <c r="K16" i="19"/>
  <c r="M16" i="19"/>
  <c r="O16" i="19"/>
  <c r="Q16" i="19"/>
  <c r="Q15" i="19" s="1"/>
  <c r="V16" i="19"/>
  <c r="G17" i="19"/>
  <c r="G15" i="19" s="1"/>
  <c r="I17" i="19"/>
  <c r="K17" i="19"/>
  <c r="O17" i="19"/>
  <c r="O15" i="19" s="1"/>
  <c r="Q17" i="19"/>
  <c r="V17" i="19"/>
  <c r="G18" i="19"/>
  <c r="I18" i="19"/>
  <c r="K18" i="19"/>
  <c r="M18" i="19"/>
  <c r="O18" i="19"/>
  <c r="Q18" i="19"/>
  <c r="V18" i="19"/>
  <c r="G19" i="19"/>
  <c r="M19" i="19" s="1"/>
  <c r="I19" i="19"/>
  <c r="K19" i="19"/>
  <c r="K15" i="19" s="1"/>
  <c r="O19" i="19"/>
  <c r="Q19" i="19"/>
  <c r="V19" i="19"/>
  <c r="V15" i="19" s="1"/>
  <c r="G20" i="19"/>
  <c r="I20" i="19"/>
  <c r="K20" i="19"/>
  <c r="M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M23" i="19" s="1"/>
  <c r="I23" i="19"/>
  <c r="K23" i="19"/>
  <c r="O23" i="19"/>
  <c r="Q23" i="19"/>
  <c r="V23" i="19"/>
  <c r="G24" i="19"/>
  <c r="I24" i="19"/>
  <c r="K24" i="19"/>
  <c r="M24" i="19"/>
  <c r="O24" i="19"/>
  <c r="Q24" i="19"/>
  <c r="V24" i="19"/>
  <c r="G25" i="19"/>
  <c r="M25" i="19" s="1"/>
  <c r="I25" i="19"/>
  <c r="K25" i="19"/>
  <c r="O25" i="19"/>
  <c r="Q25" i="19"/>
  <c r="V25" i="19"/>
  <c r="AE33" i="19"/>
  <c r="AF33" i="19"/>
  <c r="G81" i="18"/>
  <c r="G9" i="18"/>
  <c r="G8" i="18" s="1"/>
  <c r="I9" i="18"/>
  <c r="K9" i="18"/>
  <c r="K8" i="18" s="1"/>
  <c r="O9" i="18"/>
  <c r="O8" i="18" s="1"/>
  <c r="Q9" i="18"/>
  <c r="V9" i="18"/>
  <c r="V8" i="18" s="1"/>
  <c r="G11" i="18"/>
  <c r="I11" i="18"/>
  <c r="I8" i="18" s="1"/>
  <c r="K11" i="18"/>
  <c r="M11" i="18"/>
  <c r="O11" i="18"/>
  <c r="Q11" i="18"/>
  <c r="Q8" i="18" s="1"/>
  <c r="V11" i="18"/>
  <c r="G13" i="18"/>
  <c r="M13" i="18" s="1"/>
  <c r="I13" i="18"/>
  <c r="K13" i="18"/>
  <c r="O13" i="18"/>
  <c r="Q13" i="18"/>
  <c r="V13" i="18"/>
  <c r="G15" i="18"/>
  <c r="I15" i="18"/>
  <c r="K15" i="18"/>
  <c r="M15" i="18"/>
  <c r="O15" i="18"/>
  <c r="Q15" i="18"/>
  <c r="V15" i="18"/>
  <c r="G17" i="18"/>
  <c r="M17" i="18" s="1"/>
  <c r="I17" i="18"/>
  <c r="K17" i="18"/>
  <c r="O17" i="18"/>
  <c r="Q17" i="18"/>
  <c r="V17" i="18"/>
  <c r="G19" i="18"/>
  <c r="I19" i="18"/>
  <c r="K19" i="18"/>
  <c r="M19" i="18"/>
  <c r="O19" i="18"/>
  <c r="Q19" i="18"/>
  <c r="V19" i="18"/>
  <c r="G21" i="18"/>
  <c r="M21" i="18" s="1"/>
  <c r="I21" i="18"/>
  <c r="K21" i="18"/>
  <c r="O21" i="18"/>
  <c r="Q21" i="18"/>
  <c r="V21" i="18"/>
  <c r="G23" i="18"/>
  <c r="I23" i="18"/>
  <c r="K23" i="18"/>
  <c r="M23" i="18"/>
  <c r="O23" i="18"/>
  <c r="Q23" i="18"/>
  <c r="V23" i="18"/>
  <c r="G25" i="18"/>
  <c r="M25" i="18" s="1"/>
  <c r="I25" i="18"/>
  <c r="K25" i="18"/>
  <c r="O25" i="18"/>
  <c r="Q25" i="18"/>
  <c r="V25" i="18"/>
  <c r="G27" i="18"/>
  <c r="I27" i="18"/>
  <c r="K27" i="18"/>
  <c r="M27" i="18"/>
  <c r="O27" i="18"/>
  <c r="Q27" i="18"/>
  <c r="V27" i="18"/>
  <c r="G29" i="18"/>
  <c r="M29" i="18" s="1"/>
  <c r="I29" i="18"/>
  <c r="K29" i="18"/>
  <c r="O29" i="18"/>
  <c r="Q29" i="18"/>
  <c r="V29" i="18"/>
  <c r="G31" i="18"/>
  <c r="I31" i="18"/>
  <c r="K31" i="18"/>
  <c r="M31" i="18"/>
  <c r="O31" i="18"/>
  <c r="Q31" i="18"/>
  <c r="V31" i="18"/>
  <c r="G33" i="18"/>
  <c r="M33" i="18" s="1"/>
  <c r="I33" i="18"/>
  <c r="K33" i="18"/>
  <c r="O33" i="18"/>
  <c r="Q33" i="18"/>
  <c r="V33" i="18"/>
  <c r="G35" i="18"/>
  <c r="I35" i="18"/>
  <c r="K35" i="18"/>
  <c r="M35" i="18"/>
  <c r="O35" i="18"/>
  <c r="Q35" i="18"/>
  <c r="V35" i="18"/>
  <c r="G37" i="18"/>
  <c r="M37" i="18" s="1"/>
  <c r="I37" i="18"/>
  <c r="K37" i="18"/>
  <c r="O37" i="18"/>
  <c r="Q37" i="18"/>
  <c r="V37" i="18"/>
  <c r="G39" i="18"/>
  <c r="I39" i="18"/>
  <c r="K39" i="18"/>
  <c r="M39" i="18"/>
  <c r="O39" i="18"/>
  <c r="Q39" i="18"/>
  <c r="V39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4" i="18"/>
  <c r="I44" i="18"/>
  <c r="I43" i="18" s="1"/>
  <c r="K44" i="18"/>
  <c r="M44" i="18"/>
  <c r="O44" i="18"/>
  <c r="Q44" i="18"/>
  <c r="Q43" i="18" s="1"/>
  <c r="V44" i="18"/>
  <c r="G46" i="18"/>
  <c r="G43" i="18" s="1"/>
  <c r="I46" i="18"/>
  <c r="K46" i="18"/>
  <c r="O46" i="18"/>
  <c r="O43" i="18" s="1"/>
  <c r="Q46" i="18"/>
  <c r="V46" i="18"/>
  <c r="G48" i="18"/>
  <c r="I48" i="18"/>
  <c r="K48" i="18"/>
  <c r="M48" i="18"/>
  <c r="O48" i="18"/>
  <c r="Q48" i="18"/>
  <c r="V48" i="18"/>
  <c r="G50" i="18"/>
  <c r="M50" i="18" s="1"/>
  <c r="I50" i="18"/>
  <c r="K50" i="18"/>
  <c r="K43" i="18" s="1"/>
  <c r="O50" i="18"/>
  <c r="Q50" i="18"/>
  <c r="V50" i="18"/>
  <c r="V43" i="18" s="1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5" i="18"/>
  <c r="I55" i="18"/>
  <c r="K55" i="18"/>
  <c r="M55" i="18"/>
  <c r="O55" i="18"/>
  <c r="Q55" i="18"/>
  <c r="V55" i="18"/>
  <c r="G57" i="18"/>
  <c r="M57" i="18" s="1"/>
  <c r="I57" i="18"/>
  <c r="K57" i="18"/>
  <c r="O57" i="18"/>
  <c r="Q57" i="18"/>
  <c r="V57" i="18"/>
  <c r="G59" i="18"/>
  <c r="I59" i="18"/>
  <c r="K59" i="18"/>
  <c r="M59" i="18"/>
  <c r="O59" i="18"/>
  <c r="Q59" i="18"/>
  <c r="V59" i="18"/>
  <c r="G62" i="18"/>
  <c r="M62" i="18" s="1"/>
  <c r="I62" i="18"/>
  <c r="K62" i="18"/>
  <c r="O62" i="18"/>
  <c r="Q62" i="18"/>
  <c r="V62" i="18"/>
  <c r="G64" i="18"/>
  <c r="I64" i="18"/>
  <c r="K64" i="18"/>
  <c r="M64" i="18"/>
  <c r="O64" i="18"/>
  <c r="Q64" i="18"/>
  <c r="V64" i="18"/>
  <c r="G66" i="18"/>
  <c r="M66" i="18" s="1"/>
  <c r="I66" i="18"/>
  <c r="K66" i="18"/>
  <c r="O66" i="18"/>
  <c r="Q66" i="18"/>
  <c r="V66" i="18"/>
  <c r="G68" i="18"/>
  <c r="I68" i="18"/>
  <c r="K68" i="18"/>
  <c r="M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K72" i="18"/>
  <c r="M72" i="18"/>
  <c r="O72" i="18"/>
  <c r="Q72" i="18"/>
  <c r="V72" i="18"/>
  <c r="G74" i="18"/>
  <c r="M74" i="18" s="1"/>
  <c r="I74" i="18"/>
  <c r="K74" i="18"/>
  <c r="O74" i="18"/>
  <c r="Q74" i="18"/>
  <c r="V74" i="18"/>
  <c r="G76" i="18"/>
  <c r="I76" i="18"/>
  <c r="K76" i="18"/>
  <c r="M76" i="18"/>
  <c r="O76" i="18"/>
  <c r="Q76" i="18"/>
  <c r="V76" i="18"/>
  <c r="G78" i="18"/>
  <c r="M78" i="18" s="1"/>
  <c r="I78" i="18"/>
  <c r="K78" i="18"/>
  <c r="O78" i="18"/>
  <c r="Q78" i="18"/>
  <c r="V78" i="18"/>
  <c r="AE81" i="18"/>
  <c r="AF81" i="18"/>
  <c r="G152" i="17"/>
  <c r="BA71" i="17"/>
  <c r="BA39" i="17"/>
  <c r="BA37" i="17"/>
  <c r="BA19" i="17"/>
  <c r="BA15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6" i="17"/>
  <c r="M16" i="17" s="1"/>
  <c r="I16" i="17"/>
  <c r="K16" i="17"/>
  <c r="O16" i="17"/>
  <c r="O8" i="17" s="1"/>
  <c r="Q16" i="17"/>
  <c r="V16" i="17"/>
  <c r="G18" i="17"/>
  <c r="I18" i="17"/>
  <c r="K18" i="17"/>
  <c r="M18" i="17"/>
  <c r="O18" i="17"/>
  <c r="Q18" i="17"/>
  <c r="V18" i="17"/>
  <c r="G20" i="17"/>
  <c r="I20" i="17"/>
  <c r="K20" i="17"/>
  <c r="M20" i="17"/>
  <c r="O20" i="17"/>
  <c r="Q20" i="17"/>
  <c r="V20" i="17"/>
  <c r="G22" i="17"/>
  <c r="I22" i="17"/>
  <c r="K22" i="17"/>
  <c r="M22" i="17"/>
  <c r="O22" i="17"/>
  <c r="Q22" i="17"/>
  <c r="V22" i="17"/>
  <c r="G24" i="17"/>
  <c r="M24" i="17" s="1"/>
  <c r="I24" i="17"/>
  <c r="K24" i="17"/>
  <c r="O24" i="17"/>
  <c r="Q24" i="17"/>
  <c r="V24" i="17"/>
  <c r="G28" i="17"/>
  <c r="I28" i="17"/>
  <c r="K28" i="17"/>
  <c r="M28" i="17"/>
  <c r="O28" i="17"/>
  <c r="Q28" i="17"/>
  <c r="V28" i="17"/>
  <c r="G32" i="17"/>
  <c r="I32" i="17"/>
  <c r="K32" i="17"/>
  <c r="M32" i="17"/>
  <c r="O32" i="17"/>
  <c r="Q32" i="17"/>
  <c r="V32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40" i="17"/>
  <c r="I40" i="17"/>
  <c r="K40" i="17"/>
  <c r="M40" i="17"/>
  <c r="O40" i="17"/>
  <c r="Q40" i="17"/>
  <c r="V40" i="17"/>
  <c r="G43" i="17"/>
  <c r="I43" i="17"/>
  <c r="K43" i="17"/>
  <c r="M43" i="17"/>
  <c r="O43" i="17"/>
  <c r="Q43" i="17"/>
  <c r="V43" i="17"/>
  <c r="G45" i="17"/>
  <c r="I45" i="17"/>
  <c r="K45" i="17"/>
  <c r="M45" i="17"/>
  <c r="O45" i="17"/>
  <c r="Q45" i="17"/>
  <c r="V45" i="17"/>
  <c r="G48" i="17"/>
  <c r="M48" i="17" s="1"/>
  <c r="I48" i="17"/>
  <c r="K48" i="17"/>
  <c r="O48" i="17"/>
  <c r="Q48" i="17"/>
  <c r="V48" i="17"/>
  <c r="G51" i="17"/>
  <c r="I51" i="17"/>
  <c r="K51" i="17"/>
  <c r="M51" i="17"/>
  <c r="O51" i="17"/>
  <c r="Q51" i="17"/>
  <c r="V51" i="17"/>
  <c r="G54" i="17"/>
  <c r="I54" i="17"/>
  <c r="K54" i="17"/>
  <c r="M54" i="17"/>
  <c r="O54" i="17"/>
  <c r="Q54" i="17"/>
  <c r="V54" i="17"/>
  <c r="G57" i="17"/>
  <c r="I57" i="17"/>
  <c r="K57" i="17"/>
  <c r="M57" i="17"/>
  <c r="O57" i="17"/>
  <c r="Q57" i="17"/>
  <c r="V57" i="17"/>
  <c r="G62" i="17"/>
  <c r="M62" i="17" s="1"/>
  <c r="I62" i="17"/>
  <c r="K62" i="17"/>
  <c r="O62" i="17"/>
  <c r="Q62" i="17"/>
  <c r="V62" i="17"/>
  <c r="G67" i="17"/>
  <c r="I67" i="17"/>
  <c r="K67" i="17"/>
  <c r="M67" i="17"/>
  <c r="O67" i="17"/>
  <c r="Q67" i="17"/>
  <c r="V67" i="17"/>
  <c r="G70" i="17"/>
  <c r="I70" i="17"/>
  <c r="K70" i="17"/>
  <c r="M70" i="17"/>
  <c r="O70" i="17"/>
  <c r="Q70" i="17"/>
  <c r="V70" i="17"/>
  <c r="G74" i="17"/>
  <c r="I74" i="17"/>
  <c r="K74" i="17"/>
  <c r="M74" i="17"/>
  <c r="O74" i="17"/>
  <c r="Q74" i="17"/>
  <c r="V74" i="17"/>
  <c r="G82" i="17"/>
  <c r="M82" i="17" s="1"/>
  <c r="I82" i="17"/>
  <c r="K82" i="17"/>
  <c r="O82" i="17"/>
  <c r="Q82" i="17"/>
  <c r="V82" i="17"/>
  <c r="G85" i="17"/>
  <c r="I85" i="17"/>
  <c r="K85" i="17"/>
  <c r="M85" i="17"/>
  <c r="O85" i="17"/>
  <c r="Q85" i="17"/>
  <c r="V85" i="17"/>
  <c r="G88" i="17"/>
  <c r="I88" i="17"/>
  <c r="K88" i="17"/>
  <c r="M88" i="17"/>
  <c r="O88" i="17"/>
  <c r="Q88" i="17"/>
  <c r="V88" i="17"/>
  <c r="G92" i="17"/>
  <c r="I92" i="17"/>
  <c r="K92" i="17"/>
  <c r="M92" i="17"/>
  <c r="O92" i="17"/>
  <c r="Q92" i="17"/>
  <c r="V92" i="17"/>
  <c r="G96" i="17"/>
  <c r="M96" i="17" s="1"/>
  <c r="I96" i="17"/>
  <c r="K96" i="17"/>
  <c r="O96" i="17"/>
  <c r="Q96" i="17"/>
  <c r="V96" i="17"/>
  <c r="G100" i="17"/>
  <c r="I100" i="17"/>
  <c r="K100" i="17"/>
  <c r="M100" i="17"/>
  <c r="O100" i="17"/>
  <c r="Q100" i="17"/>
  <c r="V100" i="17"/>
  <c r="G101" i="17"/>
  <c r="I101" i="17"/>
  <c r="K101" i="17"/>
  <c r="M101" i="17"/>
  <c r="O101" i="17"/>
  <c r="Q101" i="17"/>
  <c r="V101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9" i="17"/>
  <c r="I109" i="17"/>
  <c r="K109" i="17"/>
  <c r="M109" i="17"/>
  <c r="O109" i="17"/>
  <c r="Q109" i="17"/>
  <c r="V109" i="17"/>
  <c r="G111" i="17"/>
  <c r="M111" i="17" s="1"/>
  <c r="I111" i="17"/>
  <c r="K111" i="17"/>
  <c r="O111" i="17"/>
  <c r="Q111" i="17"/>
  <c r="V111" i="17"/>
  <c r="G113" i="17"/>
  <c r="M113" i="17" s="1"/>
  <c r="I113" i="17"/>
  <c r="K113" i="17"/>
  <c r="O113" i="17"/>
  <c r="Q113" i="17"/>
  <c r="V113" i="17"/>
  <c r="G116" i="17"/>
  <c r="I116" i="17"/>
  <c r="K116" i="17"/>
  <c r="M116" i="17"/>
  <c r="O116" i="17"/>
  <c r="Q116" i="17"/>
  <c r="V116" i="17"/>
  <c r="G118" i="17"/>
  <c r="I118" i="17"/>
  <c r="K118" i="17"/>
  <c r="M118" i="17"/>
  <c r="O118" i="17"/>
  <c r="Q118" i="17"/>
  <c r="V118" i="17"/>
  <c r="G122" i="17"/>
  <c r="M122" i="17" s="1"/>
  <c r="I122" i="17"/>
  <c r="K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I126" i="17"/>
  <c r="K126" i="17"/>
  <c r="M126" i="17"/>
  <c r="O126" i="17"/>
  <c r="Q126" i="17"/>
  <c r="V126" i="17"/>
  <c r="G128" i="17"/>
  <c r="I128" i="17"/>
  <c r="K128" i="17"/>
  <c r="M128" i="17"/>
  <c r="O128" i="17"/>
  <c r="Q128" i="17"/>
  <c r="V128" i="17"/>
  <c r="G130" i="17"/>
  <c r="G131" i="17"/>
  <c r="M131" i="17" s="1"/>
  <c r="I131" i="17"/>
  <c r="I130" i="17" s="1"/>
  <c r="K131" i="17"/>
  <c r="K130" i="17" s="1"/>
  <c r="O131" i="17"/>
  <c r="Q131" i="17"/>
  <c r="Q130" i="17" s="1"/>
  <c r="V131" i="17"/>
  <c r="V130" i="17" s="1"/>
  <c r="G132" i="17"/>
  <c r="I132" i="17"/>
  <c r="K132" i="17"/>
  <c r="M132" i="17"/>
  <c r="O132" i="17"/>
  <c r="Q132" i="17"/>
  <c r="V132" i="17"/>
  <c r="G133" i="17"/>
  <c r="I133" i="17"/>
  <c r="K133" i="17"/>
  <c r="M133" i="17"/>
  <c r="O133" i="17"/>
  <c r="Q133" i="17"/>
  <c r="V133" i="17"/>
  <c r="G134" i="17"/>
  <c r="M134" i="17" s="1"/>
  <c r="I134" i="17"/>
  <c r="K134" i="17"/>
  <c r="O134" i="17"/>
  <c r="O130" i="17" s="1"/>
  <c r="Q134" i="17"/>
  <c r="V134" i="17"/>
  <c r="G135" i="17"/>
  <c r="M135" i="17" s="1"/>
  <c r="I135" i="17"/>
  <c r="K135" i="17"/>
  <c r="O135" i="17"/>
  <c r="Q135" i="17"/>
  <c r="V135" i="17"/>
  <c r="G136" i="17"/>
  <c r="I136" i="17"/>
  <c r="K136" i="17"/>
  <c r="M136" i="17"/>
  <c r="O136" i="17"/>
  <c r="Q136" i="17"/>
  <c r="V136" i="17"/>
  <c r="G138" i="17"/>
  <c r="M138" i="17" s="1"/>
  <c r="M137" i="17" s="1"/>
  <c r="I138" i="17"/>
  <c r="I137" i="17" s="1"/>
  <c r="K138" i="17"/>
  <c r="O138" i="17"/>
  <c r="O137" i="17" s="1"/>
  <c r="Q138" i="17"/>
  <c r="Q137" i="17" s="1"/>
  <c r="V138" i="17"/>
  <c r="G141" i="17"/>
  <c r="M141" i="17" s="1"/>
  <c r="I141" i="17"/>
  <c r="K141" i="17"/>
  <c r="K137" i="17" s="1"/>
  <c r="O141" i="17"/>
  <c r="Q141" i="17"/>
  <c r="V141" i="17"/>
  <c r="V137" i="17" s="1"/>
  <c r="K143" i="17"/>
  <c r="V143" i="17"/>
  <c r="G144" i="17"/>
  <c r="G143" i="17" s="1"/>
  <c r="I144" i="17"/>
  <c r="I143" i="17" s="1"/>
  <c r="K144" i="17"/>
  <c r="M144" i="17"/>
  <c r="M143" i="17" s="1"/>
  <c r="O144" i="17"/>
  <c r="O143" i="17" s="1"/>
  <c r="Q144" i="17"/>
  <c r="Q143" i="17" s="1"/>
  <c r="V144" i="17"/>
  <c r="G145" i="17"/>
  <c r="O145" i="17"/>
  <c r="G146" i="17"/>
  <c r="I146" i="17"/>
  <c r="I145" i="17" s="1"/>
  <c r="K146" i="17"/>
  <c r="K145" i="17" s="1"/>
  <c r="M146" i="17"/>
  <c r="M145" i="17" s="1"/>
  <c r="O146" i="17"/>
  <c r="Q146" i="17"/>
  <c r="Q145" i="17" s="1"/>
  <c r="V146" i="17"/>
  <c r="V145" i="17" s="1"/>
  <c r="G148" i="17"/>
  <c r="I148" i="17"/>
  <c r="K148" i="17"/>
  <c r="M148" i="17"/>
  <c r="O148" i="17"/>
  <c r="Q148" i="17"/>
  <c r="V148" i="17"/>
  <c r="G150" i="17"/>
  <c r="I150" i="17"/>
  <c r="K150" i="17"/>
  <c r="M150" i="17"/>
  <c r="O150" i="17"/>
  <c r="Q150" i="17"/>
  <c r="V150" i="17"/>
  <c r="AE152" i="17"/>
  <c r="G42" i="16"/>
  <c r="G9" i="16"/>
  <c r="I9" i="16"/>
  <c r="I8" i="16" s="1"/>
  <c r="K9" i="16"/>
  <c r="M9" i="16"/>
  <c r="O9" i="16"/>
  <c r="Q9" i="16"/>
  <c r="Q8" i="16" s="1"/>
  <c r="V9" i="16"/>
  <c r="G11" i="16"/>
  <c r="G8" i="16" s="1"/>
  <c r="I11" i="16"/>
  <c r="K11" i="16"/>
  <c r="K8" i="16" s="1"/>
  <c r="O11" i="16"/>
  <c r="Q11" i="16"/>
  <c r="V11" i="16"/>
  <c r="V8" i="16" s="1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O8" i="16" s="1"/>
  <c r="Q13" i="16"/>
  <c r="V13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4" i="16"/>
  <c r="M24" i="16" s="1"/>
  <c r="I24" i="16"/>
  <c r="K24" i="16"/>
  <c r="O24" i="16"/>
  <c r="Q24" i="16"/>
  <c r="V24" i="16"/>
  <c r="G27" i="16"/>
  <c r="M27" i="16" s="1"/>
  <c r="M26" i="16" s="1"/>
  <c r="I27" i="16"/>
  <c r="K27" i="16"/>
  <c r="K26" i="16" s="1"/>
  <c r="O27" i="16"/>
  <c r="O26" i="16" s="1"/>
  <c r="Q27" i="16"/>
  <c r="V27" i="16"/>
  <c r="V26" i="16" s="1"/>
  <c r="G29" i="16"/>
  <c r="I29" i="16"/>
  <c r="K29" i="16"/>
  <c r="M29" i="16"/>
  <c r="O29" i="16"/>
  <c r="Q29" i="16"/>
  <c r="V29" i="16"/>
  <c r="G33" i="16"/>
  <c r="M33" i="16" s="1"/>
  <c r="I33" i="16"/>
  <c r="K33" i="16"/>
  <c r="O33" i="16"/>
  <c r="Q33" i="16"/>
  <c r="V33" i="16"/>
  <c r="G35" i="16"/>
  <c r="I35" i="16"/>
  <c r="I26" i="16" s="1"/>
  <c r="K35" i="16"/>
  <c r="M35" i="16"/>
  <c r="O35" i="16"/>
  <c r="Q35" i="16"/>
  <c r="Q26" i="16" s="1"/>
  <c r="V35" i="16"/>
  <c r="G37" i="16"/>
  <c r="M37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AE42" i="16"/>
  <c r="AF42" i="16"/>
  <c r="G58" i="15"/>
  <c r="G9" i="15"/>
  <c r="I9" i="15"/>
  <c r="I8" i="15" s="1"/>
  <c r="K9" i="15"/>
  <c r="M9" i="15"/>
  <c r="O9" i="15"/>
  <c r="Q9" i="15"/>
  <c r="Q8" i="15" s="1"/>
  <c r="V9" i="15"/>
  <c r="G10" i="15"/>
  <c r="M10" i="15" s="1"/>
  <c r="I10" i="15"/>
  <c r="K10" i="15"/>
  <c r="K8" i="15" s="1"/>
  <c r="O10" i="15"/>
  <c r="Q10" i="15"/>
  <c r="V10" i="15"/>
  <c r="V8" i="15" s="1"/>
  <c r="G11" i="15"/>
  <c r="I11" i="15"/>
  <c r="K11" i="15"/>
  <c r="M11" i="15"/>
  <c r="O11" i="15"/>
  <c r="Q11" i="15"/>
  <c r="V11" i="15"/>
  <c r="G13" i="15"/>
  <c r="G8" i="15" s="1"/>
  <c r="I13" i="15"/>
  <c r="K13" i="15"/>
  <c r="O13" i="15"/>
  <c r="O8" i="15" s="1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8" i="15"/>
  <c r="M18" i="15" s="1"/>
  <c r="I18" i="15"/>
  <c r="K18" i="15"/>
  <c r="O18" i="15"/>
  <c r="Q18" i="15"/>
  <c r="V18" i="15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3" i="15"/>
  <c r="M33" i="15" s="1"/>
  <c r="I33" i="15"/>
  <c r="K33" i="15"/>
  <c r="O33" i="15"/>
  <c r="Q33" i="15"/>
  <c r="V33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40" i="15"/>
  <c r="G39" i="15" s="1"/>
  <c r="I40" i="15"/>
  <c r="I39" i="15" s="1"/>
  <c r="K40" i="15"/>
  <c r="K39" i="15" s="1"/>
  <c r="O40" i="15"/>
  <c r="O39" i="15" s="1"/>
  <c r="Q40" i="15"/>
  <c r="Q39" i="15" s="1"/>
  <c r="V40" i="15"/>
  <c r="V39" i="15" s="1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AE58" i="15"/>
  <c r="G122" i="14"/>
  <c r="BA79" i="14"/>
  <c r="BA49" i="14"/>
  <c r="BA46" i="14"/>
  <c r="BA36" i="14"/>
  <c r="BA32" i="14"/>
  <c r="BA30" i="14"/>
  <c r="BA26" i="14"/>
  <c r="BA24" i="14"/>
  <c r="BA22" i="14"/>
  <c r="BA18" i="14"/>
  <c r="BA14" i="14"/>
  <c r="BA12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7" i="14"/>
  <c r="M17" i="14" s="1"/>
  <c r="I17" i="14"/>
  <c r="K17" i="14"/>
  <c r="O17" i="14"/>
  <c r="O8" i="14" s="1"/>
  <c r="Q17" i="14"/>
  <c r="V17" i="14"/>
  <c r="G21" i="14"/>
  <c r="M21" i="14" s="1"/>
  <c r="I21" i="14"/>
  <c r="K21" i="14"/>
  <c r="O21" i="14"/>
  <c r="Q21" i="14"/>
  <c r="V21" i="14"/>
  <c r="G23" i="14"/>
  <c r="I23" i="14"/>
  <c r="K23" i="14"/>
  <c r="M23" i="14"/>
  <c r="O23" i="14"/>
  <c r="Q23" i="14"/>
  <c r="V23" i="14"/>
  <c r="G25" i="14"/>
  <c r="I25" i="14"/>
  <c r="K25" i="14"/>
  <c r="M25" i="14"/>
  <c r="O25" i="14"/>
  <c r="Q25" i="14"/>
  <c r="V25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G35" i="14"/>
  <c r="I35" i="14"/>
  <c r="K35" i="14"/>
  <c r="M35" i="14"/>
  <c r="O35" i="14"/>
  <c r="Q35" i="14"/>
  <c r="V35" i="14"/>
  <c r="G39" i="14"/>
  <c r="I39" i="14"/>
  <c r="K39" i="14"/>
  <c r="M39" i="14"/>
  <c r="O39" i="14"/>
  <c r="Q39" i="14"/>
  <c r="V39" i="14"/>
  <c r="G43" i="14"/>
  <c r="M43" i="14" s="1"/>
  <c r="I43" i="14"/>
  <c r="K43" i="14"/>
  <c r="O43" i="14"/>
  <c r="Q43" i="14"/>
  <c r="V43" i="14"/>
  <c r="G45" i="14"/>
  <c r="M45" i="14" s="1"/>
  <c r="I45" i="14"/>
  <c r="K45" i="14"/>
  <c r="O45" i="14"/>
  <c r="Q45" i="14"/>
  <c r="V45" i="14"/>
  <c r="G48" i="14"/>
  <c r="I48" i="14"/>
  <c r="K48" i="14"/>
  <c r="M48" i="14"/>
  <c r="O48" i="14"/>
  <c r="Q48" i="14"/>
  <c r="V48" i="14"/>
  <c r="G50" i="14"/>
  <c r="I50" i="14"/>
  <c r="K50" i="14"/>
  <c r="M50" i="14"/>
  <c r="O50" i="14"/>
  <c r="Q50" i="14"/>
  <c r="V50" i="14"/>
  <c r="G53" i="14"/>
  <c r="M53" i="14" s="1"/>
  <c r="I53" i="14"/>
  <c r="K53" i="14"/>
  <c r="O53" i="14"/>
  <c r="Q53" i="14"/>
  <c r="V53" i="14"/>
  <c r="G55" i="14"/>
  <c r="M55" i="14" s="1"/>
  <c r="I55" i="14"/>
  <c r="K55" i="14"/>
  <c r="O55" i="14"/>
  <c r="Q55" i="14"/>
  <c r="V55" i="14"/>
  <c r="G57" i="14"/>
  <c r="I57" i="14"/>
  <c r="K57" i="14"/>
  <c r="M57" i="14"/>
  <c r="O57" i="14"/>
  <c r="Q57" i="14"/>
  <c r="V57" i="14"/>
  <c r="G59" i="14"/>
  <c r="I59" i="14"/>
  <c r="K59" i="14"/>
  <c r="M59" i="14"/>
  <c r="O59" i="14"/>
  <c r="Q59" i="14"/>
  <c r="V59" i="14"/>
  <c r="G62" i="14"/>
  <c r="M62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1" i="14"/>
  <c r="M71" i="14" s="1"/>
  <c r="I71" i="14"/>
  <c r="K71" i="14"/>
  <c r="O71" i="14"/>
  <c r="Q71" i="14"/>
  <c r="V71" i="14"/>
  <c r="G74" i="14"/>
  <c r="M74" i="14" s="1"/>
  <c r="I74" i="14"/>
  <c r="K74" i="14"/>
  <c r="O74" i="14"/>
  <c r="Q74" i="14"/>
  <c r="V74" i="14"/>
  <c r="G78" i="14"/>
  <c r="I78" i="14"/>
  <c r="K78" i="14"/>
  <c r="M78" i="14"/>
  <c r="O78" i="14"/>
  <c r="Q78" i="14"/>
  <c r="V78" i="14"/>
  <c r="G82" i="14"/>
  <c r="I82" i="14"/>
  <c r="K82" i="14"/>
  <c r="M82" i="14"/>
  <c r="O82" i="14"/>
  <c r="Q82" i="14"/>
  <c r="V82" i="14"/>
  <c r="G85" i="14"/>
  <c r="I85" i="14"/>
  <c r="K85" i="14"/>
  <c r="M85" i="14"/>
  <c r="O85" i="14"/>
  <c r="Q85" i="14"/>
  <c r="V85" i="14"/>
  <c r="G86" i="14"/>
  <c r="G87" i="14"/>
  <c r="I87" i="14"/>
  <c r="I86" i="14" s="1"/>
  <c r="K87" i="14"/>
  <c r="K86" i="14" s="1"/>
  <c r="M87" i="14"/>
  <c r="O87" i="14"/>
  <c r="Q87" i="14"/>
  <c r="Q86" i="14" s="1"/>
  <c r="V87" i="14"/>
  <c r="V86" i="14" s="1"/>
  <c r="G90" i="14"/>
  <c r="I90" i="14"/>
  <c r="K90" i="14"/>
  <c r="M90" i="14"/>
  <c r="O90" i="14"/>
  <c r="Q90" i="14"/>
  <c r="V90" i="14"/>
  <c r="G93" i="14"/>
  <c r="I93" i="14"/>
  <c r="K93" i="14"/>
  <c r="M93" i="14"/>
  <c r="O93" i="14"/>
  <c r="Q93" i="14"/>
  <c r="V93" i="14"/>
  <c r="G95" i="14"/>
  <c r="M95" i="14" s="1"/>
  <c r="I95" i="14"/>
  <c r="K95" i="14"/>
  <c r="O95" i="14"/>
  <c r="O86" i="14" s="1"/>
  <c r="Q95" i="14"/>
  <c r="V95" i="14"/>
  <c r="G96" i="14"/>
  <c r="I96" i="14"/>
  <c r="K96" i="14"/>
  <c r="M96" i="14"/>
  <c r="O96" i="14"/>
  <c r="Q96" i="14"/>
  <c r="V96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M100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I102" i="14"/>
  <c r="K102" i="14"/>
  <c r="M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6" i="14"/>
  <c r="I106" i="14"/>
  <c r="K106" i="14"/>
  <c r="M106" i="14"/>
  <c r="O106" i="14"/>
  <c r="Q106" i="14"/>
  <c r="V106" i="14"/>
  <c r="G107" i="14"/>
  <c r="I107" i="14"/>
  <c r="K107" i="14"/>
  <c r="M107" i="14"/>
  <c r="O107" i="14"/>
  <c r="Q107" i="14"/>
  <c r="V107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2" i="14"/>
  <c r="I112" i="14"/>
  <c r="K112" i="14"/>
  <c r="M112" i="14"/>
  <c r="O112" i="14"/>
  <c r="Q112" i="14"/>
  <c r="V112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I117" i="14"/>
  <c r="K117" i="14"/>
  <c r="M117" i="14"/>
  <c r="O117" i="14"/>
  <c r="Q117" i="14"/>
  <c r="V117" i="14"/>
  <c r="K118" i="14"/>
  <c r="G119" i="14"/>
  <c r="G118" i="14" s="1"/>
  <c r="I119" i="14"/>
  <c r="I118" i="14" s="1"/>
  <c r="K119" i="14"/>
  <c r="O119" i="14"/>
  <c r="O118" i="14" s="1"/>
  <c r="Q119" i="14"/>
  <c r="Q118" i="14" s="1"/>
  <c r="V119" i="14"/>
  <c r="V118" i="14" s="1"/>
  <c r="AE122" i="14"/>
  <c r="AF122" i="14"/>
  <c r="G344" i="13"/>
  <c r="BA246" i="13"/>
  <c r="BA242" i="13"/>
  <c r="BA236" i="13"/>
  <c r="BA233" i="13"/>
  <c r="BA181" i="13"/>
  <c r="BA164" i="13"/>
  <c r="BA160" i="13"/>
  <c r="BA156" i="13"/>
  <c r="BA133" i="13"/>
  <c r="BA125" i="13"/>
  <c r="BA117" i="13"/>
  <c r="BA115" i="13"/>
  <c r="BA107" i="13"/>
  <c r="BA105" i="13"/>
  <c r="BA97" i="13"/>
  <c r="BA89" i="13"/>
  <c r="BA77" i="13"/>
  <c r="BA65" i="13"/>
  <c r="BA53" i="13"/>
  <c r="BA41" i="13"/>
  <c r="BA29" i="13"/>
  <c r="BA17" i="13"/>
  <c r="BA15" i="13"/>
  <c r="BA12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4" i="13"/>
  <c r="I14" i="13"/>
  <c r="K14" i="13"/>
  <c r="M14" i="13"/>
  <c r="O14" i="13"/>
  <c r="Q14" i="13"/>
  <c r="V14" i="13"/>
  <c r="G16" i="13"/>
  <c r="M16" i="13" s="1"/>
  <c r="I16" i="13"/>
  <c r="K16" i="13"/>
  <c r="O16" i="13"/>
  <c r="O8" i="13" s="1"/>
  <c r="Q16" i="13"/>
  <c r="V16" i="13"/>
  <c r="G28" i="13"/>
  <c r="M28" i="13" s="1"/>
  <c r="I28" i="13"/>
  <c r="K28" i="13"/>
  <c r="O28" i="13"/>
  <c r="Q28" i="13"/>
  <c r="V28" i="13"/>
  <c r="G40" i="13"/>
  <c r="I40" i="13"/>
  <c r="K40" i="13"/>
  <c r="M40" i="13"/>
  <c r="O40" i="13"/>
  <c r="Q40" i="13"/>
  <c r="V40" i="13"/>
  <c r="G52" i="13"/>
  <c r="I52" i="13"/>
  <c r="K52" i="13"/>
  <c r="M52" i="13"/>
  <c r="O52" i="13"/>
  <c r="Q52" i="13"/>
  <c r="V52" i="13"/>
  <c r="G64" i="13"/>
  <c r="M64" i="13" s="1"/>
  <c r="I64" i="13"/>
  <c r="K64" i="13"/>
  <c r="O64" i="13"/>
  <c r="Q64" i="13"/>
  <c r="V64" i="13"/>
  <c r="G76" i="13"/>
  <c r="M76" i="13" s="1"/>
  <c r="I76" i="13"/>
  <c r="K76" i="13"/>
  <c r="O76" i="13"/>
  <c r="Q76" i="13"/>
  <c r="V76" i="13"/>
  <c r="G88" i="13"/>
  <c r="I88" i="13"/>
  <c r="K88" i="13"/>
  <c r="M88" i="13"/>
  <c r="O88" i="13"/>
  <c r="Q88" i="13"/>
  <c r="V88" i="13"/>
  <c r="G96" i="13"/>
  <c r="I96" i="13"/>
  <c r="K96" i="13"/>
  <c r="M96" i="13"/>
  <c r="O96" i="13"/>
  <c r="Q96" i="13"/>
  <c r="V96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14" i="13"/>
  <c r="I114" i="13"/>
  <c r="K114" i="13"/>
  <c r="M114" i="13"/>
  <c r="O114" i="13"/>
  <c r="Q114" i="13"/>
  <c r="V114" i="13"/>
  <c r="G116" i="13"/>
  <c r="I116" i="13"/>
  <c r="K116" i="13"/>
  <c r="M116" i="13"/>
  <c r="O116" i="13"/>
  <c r="Q116" i="13"/>
  <c r="V116" i="13"/>
  <c r="G124" i="13"/>
  <c r="M124" i="13" s="1"/>
  <c r="I124" i="13"/>
  <c r="K124" i="13"/>
  <c r="O124" i="13"/>
  <c r="Q124" i="13"/>
  <c r="V124" i="13"/>
  <c r="G132" i="13"/>
  <c r="M132" i="13" s="1"/>
  <c r="I132" i="13"/>
  <c r="K132" i="13"/>
  <c r="O132" i="13"/>
  <c r="Q132" i="13"/>
  <c r="V132" i="13"/>
  <c r="G140" i="13"/>
  <c r="I140" i="13"/>
  <c r="K140" i="13"/>
  <c r="M140" i="13"/>
  <c r="O140" i="13"/>
  <c r="Q140" i="13"/>
  <c r="V140" i="13"/>
  <c r="G146" i="13"/>
  <c r="I146" i="13"/>
  <c r="K146" i="13"/>
  <c r="M146" i="13"/>
  <c r="O146" i="13"/>
  <c r="Q146" i="13"/>
  <c r="V146" i="13"/>
  <c r="G151" i="13"/>
  <c r="M151" i="13" s="1"/>
  <c r="I151" i="13"/>
  <c r="K151" i="13"/>
  <c r="O151" i="13"/>
  <c r="Q151" i="13"/>
  <c r="V151" i="13"/>
  <c r="G153" i="13"/>
  <c r="M153" i="13" s="1"/>
  <c r="I153" i="13"/>
  <c r="K153" i="13"/>
  <c r="O153" i="13"/>
  <c r="Q153" i="13"/>
  <c r="V153" i="13"/>
  <c r="G155" i="13"/>
  <c r="I155" i="13"/>
  <c r="K155" i="13"/>
  <c r="M155" i="13"/>
  <c r="O155" i="13"/>
  <c r="Q155" i="13"/>
  <c r="V155" i="13"/>
  <c r="G159" i="13"/>
  <c r="I159" i="13"/>
  <c r="K159" i="13"/>
  <c r="M159" i="13"/>
  <c r="O159" i="13"/>
  <c r="Q159" i="13"/>
  <c r="V159" i="13"/>
  <c r="G163" i="13"/>
  <c r="M163" i="13" s="1"/>
  <c r="I163" i="13"/>
  <c r="K163" i="13"/>
  <c r="O163" i="13"/>
  <c r="Q163" i="13"/>
  <c r="V163" i="13"/>
  <c r="G167" i="13"/>
  <c r="M167" i="13" s="1"/>
  <c r="I167" i="13"/>
  <c r="K167" i="13"/>
  <c r="O167" i="13"/>
  <c r="Q167" i="13"/>
  <c r="V167" i="13"/>
  <c r="G171" i="13"/>
  <c r="I171" i="13"/>
  <c r="K171" i="13"/>
  <c r="M171" i="13"/>
  <c r="O171" i="13"/>
  <c r="Q171" i="13"/>
  <c r="V171" i="13"/>
  <c r="G174" i="13"/>
  <c r="I174" i="13"/>
  <c r="K174" i="13"/>
  <c r="M174" i="13"/>
  <c r="O174" i="13"/>
  <c r="Q174" i="13"/>
  <c r="V174" i="13"/>
  <c r="G180" i="13"/>
  <c r="M180" i="13" s="1"/>
  <c r="I180" i="13"/>
  <c r="K180" i="13"/>
  <c r="O180" i="13"/>
  <c r="Q180" i="13"/>
  <c r="V180" i="13"/>
  <c r="G186" i="13"/>
  <c r="M186" i="13" s="1"/>
  <c r="I186" i="13"/>
  <c r="K186" i="13"/>
  <c r="O186" i="13"/>
  <c r="Q186" i="13"/>
  <c r="V186" i="13"/>
  <c r="G189" i="13"/>
  <c r="I189" i="13"/>
  <c r="K189" i="13"/>
  <c r="M189" i="13"/>
  <c r="O189" i="13"/>
  <c r="Q189" i="13"/>
  <c r="V189" i="13"/>
  <c r="G193" i="13"/>
  <c r="I193" i="13"/>
  <c r="K193" i="13"/>
  <c r="M193" i="13"/>
  <c r="O193" i="13"/>
  <c r="Q193" i="13"/>
  <c r="V193" i="13"/>
  <c r="G196" i="13"/>
  <c r="M196" i="13" s="1"/>
  <c r="I196" i="13"/>
  <c r="K196" i="13"/>
  <c r="O196" i="13"/>
  <c r="Q196" i="13"/>
  <c r="V196" i="13"/>
  <c r="G201" i="13"/>
  <c r="M201" i="13" s="1"/>
  <c r="I201" i="13"/>
  <c r="K201" i="13"/>
  <c r="O201" i="13"/>
  <c r="Q201" i="13"/>
  <c r="V201" i="13"/>
  <c r="G205" i="13"/>
  <c r="I205" i="13"/>
  <c r="K205" i="13"/>
  <c r="M205" i="13"/>
  <c r="O205" i="13"/>
  <c r="Q205" i="13"/>
  <c r="V205" i="13"/>
  <c r="G208" i="13"/>
  <c r="I208" i="13"/>
  <c r="K208" i="13"/>
  <c r="M208" i="13"/>
  <c r="O208" i="13"/>
  <c r="Q208" i="13"/>
  <c r="V208" i="13"/>
  <c r="G211" i="13"/>
  <c r="M211" i="13" s="1"/>
  <c r="I211" i="13"/>
  <c r="K211" i="13"/>
  <c r="O211" i="13"/>
  <c r="Q211" i="13"/>
  <c r="V211" i="13"/>
  <c r="G215" i="13"/>
  <c r="M215" i="13" s="1"/>
  <c r="I215" i="13"/>
  <c r="K215" i="13"/>
  <c r="O215" i="13"/>
  <c r="Q215" i="13"/>
  <c r="V215" i="13"/>
  <c r="G216" i="13"/>
  <c r="I216" i="13"/>
  <c r="K216" i="13"/>
  <c r="M216" i="13"/>
  <c r="O216" i="13"/>
  <c r="Q216" i="13"/>
  <c r="V216" i="13"/>
  <c r="G218" i="13"/>
  <c r="M218" i="13" s="1"/>
  <c r="I218" i="13"/>
  <c r="I217" i="13" s="1"/>
  <c r="K218" i="13"/>
  <c r="O218" i="13"/>
  <c r="O217" i="13" s="1"/>
  <c r="Q218" i="13"/>
  <c r="Q217" i="13" s="1"/>
  <c r="V218" i="13"/>
  <c r="G221" i="13"/>
  <c r="M221" i="13" s="1"/>
  <c r="I221" i="13"/>
  <c r="K221" i="13"/>
  <c r="K217" i="13" s="1"/>
  <c r="O221" i="13"/>
  <c r="Q221" i="13"/>
  <c r="V221" i="13"/>
  <c r="V217" i="13" s="1"/>
  <c r="G224" i="13"/>
  <c r="I224" i="13"/>
  <c r="K224" i="13"/>
  <c r="M224" i="13"/>
  <c r="O224" i="13"/>
  <c r="Q224" i="13"/>
  <c r="V224" i="13"/>
  <c r="K225" i="13"/>
  <c r="G226" i="13"/>
  <c r="M226" i="13" s="1"/>
  <c r="M225" i="13" s="1"/>
  <c r="I226" i="13"/>
  <c r="I225" i="13" s="1"/>
  <c r="K226" i="13"/>
  <c r="O226" i="13"/>
  <c r="O225" i="13" s="1"/>
  <c r="Q226" i="13"/>
  <c r="Q225" i="13" s="1"/>
  <c r="V226" i="13"/>
  <c r="V225" i="13" s="1"/>
  <c r="G229" i="13"/>
  <c r="I229" i="13"/>
  <c r="K229" i="13"/>
  <c r="K228" i="13" s="1"/>
  <c r="M229" i="13"/>
  <c r="O229" i="13"/>
  <c r="Q229" i="13"/>
  <c r="V229" i="13"/>
  <c r="V228" i="13" s="1"/>
  <c r="G232" i="13"/>
  <c r="G228" i="13" s="1"/>
  <c r="I232" i="13"/>
  <c r="K232" i="13"/>
  <c r="M232" i="13"/>
  <c r="O232" i="13"/>
  <c r="O228" i="13" s="1"/>
  <c r="Q232" i="13"/>
  <c r="V232" i="13"/>
  <c r="G235" i="13"/>
  <c r="M235" i="13" s="1"/>
  <c r="I235" i="13"/>
  <c r="K235" i="13"/>
  <c r="O235" i="13"/>
  <c r="Q235" i="13"/>
  <c r="V235" i="13"/>
  <c r="G237" i="13"/>
  <c r="M237" i="13" s="1"/>
  <c r="I237" i="13"/>
  <c r="I228" i="13" s="1"/>
  <c r="K237" i="13"/>
  <c r="O237" i="13"/>
  <c r="Q237" i="13"/>
  <c r="Q228" i="13" s="1"/>
  <c r="V237" i="13"/>
  <c r="G241" i="13"/>
  <c r="I241" i="13"/>
  <c r="K241" i="13"/>
  <c r="M241" i="13"/>
  <c r="O241" i="13"/>
  <c r="Q241" i="13"/>
  <c r="V241" i="13"/>
  <c r="G245" i="13"/>
  <c r="I245" i="13"/>
  <c r="K245" i="13"/>
  <c r="M245" i="13"/>
  <c r="O245" i="13"/>
  <c r="Q245" i="13"/>
  <c r="V245" i="13"/>
  <c r="G247" i="13"/>
  <c r="M247" i="13" s="1"/>
  <c r="I247" i="13"/>
  <c r="K247" i="13"/>
  <c r="O247" i="13"/>
  <c r="Q247" i="13"/>
  <c r="V247" i="13"/>
  <c r="G250" i="13"/>
  <c r="I250" i="13"/>
  <c r="K250" i="13"/>
  <c r="K249" i="13" s="1"/>
  <c r="M250" i="13"/>
  <c r="O250" i="13"/>
  <c r="Q250" i="13"/>
  <c r="V250" i="13"/>
  <c r="V249" i="13" s="1"/>
  <c r="G252" i="13"/>
  <c r="G249" i="13" s="1"/>
  <c r="I252" i="13"/>
  <c r="K252" i="13"/>
  <c r="M252" i="13"/>
  <c r="O252" i="13"/>
  <c r="O249" i="13" s="1"/>
  <c r="Q252" i="13"/>
  <c r="V252" i="13"/>
  <c r="G255" i="13"/>
  <c r="M255" i="13" s="1"/>
  <c r="I255" i="13"/>
  <c r="K255" i="13"/>
  <c r="O255" i="13"/>
  <c r="Q255" i="13"/>
  <c r="V255" i="13"/>
  <c r="G257" i="13"/>
  <c r="M257" i="13" s="1"/>
  <c r="I257" i="13"/>
  <c r="I249" i="13" s="1"/>
  <c r="K257" i="13"/>
  <c r="O257" i="13"/>
  <c r="Q257" i="13"/>
  <c r="Q249" i="13" s="1"/>
  <c r="V257" i="13"/>
  <c r="G259" i="13"/>
  <c r="I259" i="13"/>
  <c r="K259" i="13"/>
  <c r="M259" i="13"/>
  <c r="O259" i="13"/>
  <c r="Q259" i="13"/>
  <c r="V259" i="13"/>
  <c r="G261" i="13"/>
  <c r="I261" i="13"/>
  <c r="K261" i="13"/>
  <c r="M261" i="13"/>
  <c r="O261" i="13"/>
  <c r="Q261" i="13"/>
  <c r="V261" i="13"/>
  <c r="G263" i="13"/>
  <c r="M263" i="13" s="1"/>
  <c r="I263" i="13"/>
  <c r="K263" i="13"/>
  <c r="O263" i="13"/>
  <c r="Q263" i="13"/>
  <c r="V263" i="13"/>
  <c r="G267" i="13"/>
  <c r="M267" i="13" s="1"/>
  <c r="I267" i="13"/>
  <c r="K267" i="13"/>
  <c r="O267" i="13"/>
  <c r="Q267" i="13"/>
  <c r="V267" i="13"/>
  <c r="G269" i="13"/>
  <c r="I269" i="13"/>
  <c r="K269" i="13"/>
  <c r="M269" i="13"/>
  <c r="O269" i="13"/>
  <c r="Q269" i="13"/>
  <c r="V269" i="13"/>
  <c r="G271" i="13"/>
  <c r="I271" i="13"/>
  <c r="K271" i="13"/>
  <c r="M271" i="13"/>
  <c r="O271" i="13"/>
  <c r="Q271" i="13"/>
  <c r="V271" i="13"/>
  <c r="G273" i="13"/>
  <c r="M273" i="13" s="1"/>
  <c r="I273" i="13"/>
  <c r="K273" i="13"/>
  <c r="O273" i="13"/>
  <c r="Q273" i="13"/>
  <c r="V273" i="13"/>
  <c r="G275" i="13"/>
  <c r="M275" i="13" s="1"/>
  <c r="I275" i="13"/>
  <c r="K275" i="13"/>
  <c r="O275" i="13"/>
  <c r="Q275" i="13"/>
  <c r="V275" i="13"/>
  <c r="G277" i="13"/>
  <c r="I277" i="13"/>
  <c r="K277" i="13"/>
  <c r="M277" i="13"/>
  <c r="O277" i="13"/>
  <c r="Q277" i="13"/>
  <c r="V277" i="13"/>
  <c r="G278" i="13"/>
  <c r="I278" i="13"/>
  <c r="K278" i="13"/>
  <c r="M278" i="13"/>
  <c r="O278" i="13"/>
  <c r="Q278" i="13"/>
  <c r="V278" i="13"/>
  <c r="G279" i="13"/>
  <c r="M279" i="13" s="1"/>
  <c r="I279" i="13"/>
  <c r="K279" i="13"/>
  <c r="O279" i="13"/>
  <c r="Q279" i="13"/>
  <c r="V279" i="13"/>
  <c r="G281" i="13"/>
  <c r="M281" i="13" s="1"/>
  <c r="I281" i="13"/>
  <c r="K281" i="13"/>
  <c r="O281" i="13"/>
  <c r="Q281" i="13"/>
  <c r="V281" i="13"/>
  <c r="G283" i="13"/>
  <c r="I283" i="13"/>
  <c r="K283" i="13"/>
  <c r="M283" i="13"/>
  <c r="O283" i="13"/>
  <c r="Q283" i="13"/>
  <c r="V283" i="13"/>
  <c r="G284" i="13"/>
  <c r="I284" i="13"/>
  <c r="K284" i="13"/>
  <c r="M284" i="13"/>
  <c r="O284" i="13"/>
  <c r="Q284" i="13"/>
  <c r="V284" i="13"/>
  <c r="G285" i="13"/>
  <c r="M285" i="13" s="1"/>
  <c r="I285" i="13"/>
  <c r="K285" i="13"/>
  <c r="O285" i="13"/>
  <c r="Q285" i="13"/>
  <c r="V285" i="13"/>
  <c r="G289" i="13"/>
  <c r="M289" i="13" s="1"/>
  <c r="I289" i="13"/>
  <c r="K289" i="13"/>
  <c r="O289" i="13"/>
  <c r="Q289" i="13"/>
  <c r="V289" i="13"/>
  <c r="G293" i="13"/>
  <c r="I293" i="13"/>
  <c r="K293" i="13"/>
  <c r="M293" i="13"/>
  <c r="O293" i="13"/>
  <c r="Q293" i="13"/>
  <c r="V293" i="13"/>
  <c r="G297" i="13"/>
  <c r="I297" i="13"/>
  <c r="K297" i="13"/>
  <c r="M297" i="13"/>
  <c r="O297" i="13"/>
  <c r="Q297" i="13"/>
  <c r="V297" i="13"/>
  <c r="G300" i="13"/>
  <c r="M300" i="13" s="1"/>
  <c r="I300" i="13"/>
  <c r="K300" i="13"/>
  <c r="O300" i="13"/>
  <c r="Q300" i="13"/>
  <c r="V300" i="13"/>
  <c r="G301" i="13"/>
  <c r="M301" i="13" s="1"/>
  <c r="I301" i="13"/>
  <c r="K301" i="13"/>
  <c r="O301" i="13"/>
  <c r="Q301" i="13"/>
  <c r="V301" i="13"/>
  <c r="G302" i="13"/>
  <c r="I302" i="13"/>
  <c r="K302" i="13"/>
  <c r="M302" i="13"/>
  <c r="O302" i="13"/>
  <c r="Q302" i="13"/>
  <c r="V302" i="13"/>
  <c r="G303" i="13"/>
  <c r="I303" i="13"/>
  <c r="K303" i="13"/>
  <c r="M303" i="13"/>
  <c r="O303" i="13"/>
  <c r="Q303" i="13"/>
  <c r="V303" i="13"/>
  <c r="G304" i="13"/>
  <c r="M304" i="13" s="1"/>
  <c r="I304" i="13"/>
  <c r="K304" i="13"/>
  <c r="O304" i="13"/>
  <c r="Q304" i="13"/>
  <c r="V304" i="13"/>
  <c r="G305" i="13"/>
  <c r="M305" i="13" s="1"/>
  <c r="I305" i="13"/>
  <c r="K305" i="13"/>
  <c r="O305" i="13"/>
  <c r="Q305" i="13"/>
  <c r="V305" i="13"/>
  <c r="G306" i="13"/>
  <c r="I306" i="13"/>
  <c r="K306" i="13"/>
  <c r="M306" i="13"/>
  <c r="O306" i="13"/>
  <c r="Q306" i="13"/>
  <c r="V306" i="13"/>
  <c r="G308" i="13"/>
  <c r="I308" i="13"/>
  <c r="K308" i="13"/>
  <c r="M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M312" i="13" s="1"/>
  <c r="I312" i="13"/>
  <c r="K312" i="13"/>
  <c r="O312" i="13"/>
  <c r="Q312" i="13"/>
  <c r="V312" i="13"/>
  <c r="G314" i="13"/>
  <c r="I314" i="13"/>
  <c r="K314" i="13"/>
  <c r="M314" i="13"/>
  <c r="O314" i="13"/>
  <c r="Q314" i="13"/>
  <c r="V314" i="13"/>
  <c r="G316" i="13"/>
  <c r="I316" i="13"/>
  <c r="K316" i="13"/>
  <c r="M316" i="13"/>
  <c r="O316" i="13"/>
  <c r="Q316" i="13"/>
  <c r="V316" i="13"/>
  <c r="G318" i="13"/>
  <c r="M318" i="13" s="1"/>
  <c r="I318" i="13"/>
  <c r="K318" i="13"/>
  <c r="O318" i="13"/>
  <c r="Q318" i="13"/>
  <c r="V318" i="13"/>
  <c r="G320" i="13"/>
  <c r="M320" i="13" s="1"/>
  <c r="I320" i="13"/>
  <c r="K320" i="13"/>
  <c r="O320" i="13"/>
  <c r="Q320" i="13"/>
  <c r="V320" i="13"/>
  <c r="G322" i="13"/>
  <c r="I322" i="13"/>
  <c r="K322" i="13"/>
  <c r="M322" i="13"/>
  <c r="O322" i="13"/>
  <c r="Q322" i="13"/>
  <c r="V322" i="13"/>
  <c r="G324" i="13"/>
  <c r="I324" i="13"/>
  <c r="K324" i="13"/>
  <c r="M324" i="13"/>
  <c r="O324" i="13"/>
  <c r="Q324" i="13"/>
  <c r="V324" i="13"/>
  <c r="G325" i="13"/>
  <c r="M325" i="13" s="1"/>
  <c r="I325" i="13"/>
  <c r="K325" i="13"/>
  <c r="O325" i="13"/>
  <c r="Q325" i="13"/>
  <c r="V325" i="13"/>
  <c r="G326" i="13"/>
  <c r="M326" i="13" s="1"/>
  <c r="I326" i="13"/>
  <c r="K326" i="13"/>
  <c r="O326" i="13"/>
  <c r="Q326" i="13"/>
  <c r="V326" i="13"/>
  <c r="G327" i="13"/>
  <c r="I327" i="13"/>
  <c r="K327" i="13"/>
  <c r="M327" i="13"/>
  <c r="O327" i="13"/>
  <c r="Q327" i="13"/>
  <c r="V327" i="13"/>
  <c r="G328" i="13"/>
  <c r="I328" i="13"/>
  <c r="K328" i="13"/>
  <c r="M328" i="13"/>
  <c r="O328" i="13"/>
  <c r="Q328" i="13"/>
  <c r="V328" i="13"/>
  <c r="G329" i="13"/>
  <c r="M329" i="13" s="1"/>
  <c r="I329" i="13"/>
  <c r="K329" i="13"/>
  <c r="O329" i="13"/>
  <c r="Q329" i="13"/>
  <c r="V329" i="13"/>
  <c r="G331" i="13"/>
  <c r="M331" i="13" s="1"/>
  <c r="I331" i="13"/>
  <c r="K331" i="13"/>
  <c r="O331" i="13"/>
  <c r="Q331" i="13"/>
  <c r="V331" i="13"/>
  <c r="G333" i="13"/>
  <c r="I333" i="13"/>
  <c r="K333" i="13"/>
  <c r="M333" i="13"/>
  <c r="O333" i="13"/>
  <c r="Q333" i="13"/>
  <c r="V333" i="13"/>
  <c r="K335" i="13"/>
  <c r="V335" i="13"/>
  <c r="G336" i="13"/>
  <c r="M336" i="13" s="1"/>
  <c r="M335" i="13" s="1"/>
  <c r="I336" i="13"/>
  <c r="I335" i="13" s="1"/>
  <c r="K336" i="13"/>
  <c r="O336" i="13"/>
  <c r="O335" i="13" s="1"/>
  <c r="Q336" i="13"/>
  <c r="Q335" i="13" s="1"/>
  <c r="V336" i="13"/>
  <c r="I339" i="13"/>
  <c r="Q339" i="13"/>
  <c r="G340" i="13"/>
  <c r="I340" i="13"/>
  <c r="K340" i="13"/>
  <c r="K339" i="13" s="1"/>
  <c r="M340" i="13"/>
  <c r="M339" i="13" s="1"/>
  <c r="O340" i="13"/>
  <c r="Q340" i="13"/>
  <c r="V340" i="13"/>
  <c r="V339" i="13" s="1"/>
  <c r="G341" i="13"/>
  <c r="G339" i="13" s="1"/>
  <c r="I341" i="13"/>
  <c r="K341" i="13"/>
  <c r="M341" i="13"/>
  <c r="O341" i="13"/>
  <c r="O339" i="13" s="1"/>
  <c r="Q341" i="13"/>
  <c r="V341" i="13"/>
  <c r="AE344" i="13"/>
  <c r="BA136" i="12"/>
  <c r="BA133" i="12"/>
  <c r="BA85" i="12"/>
  <c r="BA67" i="12"/>
  <c r="BA43" i="12"/>
  <c r="BA40" i="12"/>
  <c r="BA33" i="12"/>
  <c r="BA19" i="12"/>
  <c r="BA16" i="12"/>
  <c r="BA13" i="12"/>
  <c r="G9" i="12"/>
  <c r="M9" i="12" s="1"/>
  <c r="I9" i="12"/>
  <c r="K9" i="12"/>
  <c r="O9" i="12"/>
  <c r="Q9" i="12"/>
  <c r="V9" i="12"/>
  <c r="G12" i="12"/>
  <c r="I12" i="12"/>
  <c r="K12" i="12"/>
  <c r="M12" i="12"/>
  <c r="O12" i="12"/>
  <c r="Q12" i="12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2" i="12"/>
  <c r="I42" i="12"/>
  <c r="K42" i="12"/>
  <c r="M42" i="12"/>
  <c r="O42" i="12"/>
  <c r="Q42" i="12"/>
  <c r="V42" i="12"/>
  <c r="G45" i="12"/>
  <c r="M45" i="12" s="1"/>
  <c r="I45" i="12"/>
  <c r="K45" i="12"/>
  <c r="O45" i="12"/>
  <c r="Q45" i="12"/>
  <c r="V45" i="12"/>
  <c r="G48" i="12"/>
  <c r="I48" i="12"/>
  <c r="K48" i="12"/>
  <c r="M48" i="12"/>
  <c r="O48" i="12"/>
  <c r="Q48" i="12"/>
  <c r="V48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4" i="12"/>
  <c r="M74" i="12" s="1"/>
  <c r="I74" i="12"/>
  <c r="K74" i="12"/>
  <c r="O74" i="12"/>
  <c r="Q74" i="12"/>
  <c r="V74" i="12"/>
  <c r="G77" i="12"/>
  <c r="M77" i="12" s="1"/>
  <c r="I77" i="12"/>
  <c r="K77" i="12"/>
  <c r="O77" i="12"/>
  <c r="Q77" i="12"/>
  <c r="V77" i="12"/>
  <c r="G79" i="12"/>
  <c r="I79" i="12"/>
  <c r="K79" i="12"/>
  <c r="M79" i="12"/>
  <c r="O79" i="12"/>
  <c r="Q79" i="12"/>
  <c r="V79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8" i="12"/>
  <c r="M98" i="12" s="1"/>
  <c r="I98" i="12"/>
  <c r="K98" i="12"/>
  <c r="O98" i="12"/>
  <c r="Q98" i="12"/>
  <c r="V98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20" i="12"/>
  <c r="M120" i="12" s="1"/>
  <c r="I120" i="12"/>
  <c r="K120" i="12"/>
  <c r="O120" i="12"/>
  <c r="Q120" i="12"/>
  <c r="V120" i="12"/>
  <c r="G123" i="12"/>
  <c r="M123" i="12" s="1"/>
  <c r="I123" i="12"/>
  <c r="K123" i="12"/>
  <c r="O123" i="12"/>
  <c r="Q123" i="12"/>
  <c r="V123" i="12"/>
  <c r="G126" i="12"/>
  <c r="I126" i="12"/>
  <c r="K126" i="12"/>
  <c r="M126" i="12"/>
  <c r="O126" i="12"/>
  <c r="Q126" i="12"/>
  <c r="V126" i="12"/>
  <c r="G129" i="12"/>
  <c r="M129" i="12" s="1"/>
  <c r="I129" i="12"/>
  <c r="K129" i="12"/>
  <c r="O129" i="12"/>
  <c r="Q129" i="12"/>
  <c r="V129" i="12"/>
  <c r="G132" i="12"/>
  <c r="M132" i="12" s="1"/>
  <c r="I132" i="12"/>
  <c r="K132" i="12"/>
  <c r="O132" i="12"/>
  <c r="Q132" i="12"/>
  <c r="V132" i="12"/>
  <c r="G135" i="12"/>
  <c r="M135" i="12" s="1"/>
  <c r="I135" i="12"/>
  <c r="K135" i="12"/>
  <c r="O135" i="12"/>
  <c r="Q135" i="12"/>
  <c r="V135" i="12"/>
  <c r="G139" i="12"/>
  <c r="I139" i="12"/>
  <c r="K139" i="12"/>
  <c r="M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1" i="12"/>
  <c r="I151" i="12"/>
  <c r="K151" i="12"/>
  <c r="M151" i="12"/>
  <c r="O151" i="12"/>
  <c r="Q151" i="12"/>
  <c r="V151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I169" i="12"/>
  <c r="K169" i="12"/>
  <c r="M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80" i="12"/>
  <c r="M180" i="12" s="1"/>
  <c r="I180" i="12"/>
  <c r="K180" i="12"/>
  <c r="O180" i="12"/>
  <c r="Q180" i="12"/>
  <c r="V180" i="12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I197" i="12"/>
  <c r="K197" i="12"/>
  <c r="M197" i="12"/>
  <c r="O197" i="12"/>
  <c r="Q197" i="12"/>
  <c r="V197" i="12"/>
  <c r="G199" i="12"/>
  <c r="M199" i="12" s="1"/>
  <c r="I199" i="12"/>
  <c r="K199" i="12"/>
  <c r="O199" i="12"/>
  <c r="Q199" i="12"/>
  <c r="V199" i="12"/>
  <c r="G201" i="12"/>
  <c r="I201" i="12"/>
  <c r="K201" i="12"/>
  <c r="M201" i="12"/>
  <c r="O201" i="12"/>
  <c r="Q201" i="12"/>
  <c r="V201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2" i="12"/>
  <c r="M222" i="12" s="1"/>
  <c r="I222" i="12"/>
  <c r="K222" i="12"/>
  <c r="O222" i="12"/>
  <c r="Q222" i="12"/>
  <c r="V222" i="12"/>
  <c r="G225" i="12"/>
  <c r="M225" i="12" s="1"/>
  <c r="I225" i="12"/>
  <c r="K225" i="12"/>
  <c r="O225" i="12"/>
  <c r="Q225" i="12"/>
  <c r="V225" i="12"/>
  <c r="V224" i="12" s="1"/>
  <c r="G227" i="12"/>
  <c r="M227" i="12" s="1"/>
  <c r="I227" i="12"/>
  <c r="K227" i="12"/>
  <c r="O227" i="12"/>
  <c r="O224" i="12" s="1"/>
  <c r="Q227" i="12"/>
  <c r="V227" i="12"/>
  <c r="AE230" i="12"/>
  <c r="F40" i="1" s="1"/>
  <c r="AF230" i="12"/>
  <c r="G41" i="1" s="1"/>
  <c r="I20" i="1"/>
  <c r="I19" i="1"/>
  <c r="I18" i="1"/>
  <c r="I17" i="1"/>
  <c r="AZ59" i="1"/>
  <c r="H55" i="1"/>
  <c r="I54" i="1"/>
  <c r="I53" i="1"/>
  <c r="I52" i="1"/>
  <c r="I51" i="1"/>
  <c r="I48" i="1"/>
  <c r="I47" i="1"/>
  <c r="I46" i="1"/>
  <c r="I45" i="1"/>
  <c r="I44" i="1"/>
  <c r="I43" i="1"/>
  <c r="K224" i="12" l="1"/>
  <c r="V81" i="12"/>
  <c r="K81" i="12"/>
  <c r="Q224" i="12"/>
  <c r="I224" i="12"/>
  <c r="V160" i="12"/>
  <c r="Q160" i="12"/>
  <c r="I160" i="12"/>
  <c r="O89" i="12"/>
  <c r="O81" i="12"/>
  <c r="V73" i="12"/>
  <c r="V8" i="12"/>
  <c r="I8" i="12"/>
  <c r="Q147" i="12"/>
  <c r="I147" i="12"/>
  <c r="O147" i="12"/>
  <c r="K89" i="12"/>
  <c r="Q89" i="12"/>
  <c r="I89" i="12"/>
  <c r="Q81" i="12"/>
  <c r="I81" i="12"/>
  <c r="Q8" i="12"/>
  <c r="K147" i="12"/>
  <c r="V89" i="12"/>
  <c r="O73" i="12"/>
  <c r="O8" i="12"/>
  <c r="K160" i="12"/>
  <c r="O160" i="12"/>
  <c r="V147" i="12"/>
  <c r="K73" i="12"/>
  <c r="Q73" i="12"/>
  <c r="I73" i="12"/>
  <c r="K8" i="12"/>
  <c r="G40" i="1"/>
  <c r="I40" i="1" s="1"/>
  <c r="F39" i="1"/>
  <c r="F41" i="1"/>
  <c r="I41" i="1" s="1"/>
  <c r="G39" i="1"/>
  <c r="G55" i="1" s="1"/>
  <c r="G25" i="1" s="1"/>
  <c r="M17" i="19"/>
  <c r="M15" i="19" s="1"/>
  <c r="M9" i="19"/>
  <c r="M8" i="19" s="1"/>
  <c r="M46" i="18"/>
  <c r="M43" i="18" s="1"/>
  <c r="M9" i="18"/>
  <c r="M8" i="18" s="1"/>
  <c r="M130" i="17"/>
  <c r="M8" i="17"/>
  <c r="AF152" i="17"/>
  <c r="G137" i="17"/>
  <c r="G8" i="17"/>
  <c r="G26" i="16"/>
  <c r="M11" i="16"/>
  <c r="M8" i="16" s="1"/>
  <c r="M8" i="15"/>
  <c r="AF58" i="15"/>
  <c r="M40" i="15"/>
  <c r="M39" i="15" s="1"/>
  <c r="M13" i="15"/>
  <c r="M8" i="14"/>
  <c r="M86" i="14"/>
  <c r="M119" i="14"/>
  <c r="M118" i="14" s="1"/>
  <c r="G8" i="14"/>
  <c r="M249" i="13"/>
  <c r="M228" i="13"/>
  <c r="M8" i="13"/>
  <c r="M217" i="13"/>
  <c r="AF344" i="13"/>
  <c r="G335" i="13"/>
  <c r="G225" i="13"/>
  <c r="G217" i="13"/>
  <c r="G8" i="13"/>
  <c r="M147" i="12"/>
  <c r="M73" i="12"/>
  <c r="M8" i="12"/>
  <c r="M224" i="12"/>
  <c r="M160" i="12"/>
  <c r="M89" i="12"/>
  <c r="M81" i="12"/>
  <c r="G224" i="12"/>
  <c r="I72" i="1" s="1"/>
  <c r="G160" i="12"/>
  <c r="I71" i="1" s="1"/>
  <c r="G89" i="12"/>
  <c r="I69" i="1" s="1"/>
  <c r="G81" i="12"/>
  <c r="I68" i="1" s="1"/>
  <c r="G73" i="12"/>
  <c r="I67" i="1" s="1"/>
  <c r="G8" i="12"/>
  <c r="G147" i="12"/>
  <c r="I70" i="1" s="1"/>
  <c r="J28" i="1"/>
  <c r="J26" i="1"/>
  <c r="G38" i="1"/>
  <c r="F38" i="1"/>
  <c r="J23" i="1"/>
  <c r="J24" i="1"/>
  <c r="J25" i="1"/>
  <c r="J27" i="1"/>
  <c r="E24" i="1"/>
  <c r="G24" i="1"/>
  <c r="E26" i="1"/>
  <c r="G26" i="1"/>
  <c r="I65" i="1" l="1"/>
  <c r="G230" i="12"/>
  <c r="I39" i="1"/>
  <c r="I55" i="1" s="1"/>
  <c r="F55" i="1"/>
  <c r="G23" i="1" s="1"/>
  <c r="A27" i="1" s="1"/>
  <c r="A28" i="1" s="1"/>
  <c r="G28" i="1" s="1"/>
  <c r="G27" i="1" s="1"/>
  <c r="G29" i="1" s="1"/>
  <c r="J51" i="1" l="1"/>
  <c r="J49" i="1"/>
  <c r="J44" i="1"/>
  <c r="J52" i="1"/>
  <c r="J41" i="1"/>
  <c r="J46" i="1"/>
  <c r="J54" i="1"/>
  <c r="J47" i="1"/>
  <c r="J50" i="1"/>
  <c r="J53" i="1"/>
  <c r="J42" i="1"/>
  <c r="J45" i="1"/>
  <c r="J43" i="1"/>
  <c r="J40" i="1"/>
  <c r="J48" i="1"/>
  <c r="J39" i="1"/>
  <c r="J55" i="1" s="1"/>
  <c r="I16" i="1"/>
  <c r="I21" i="1" s="1"/>
  <c r="I80" i="1"/>
  <c r="J77" i="1" l="1"/>
  <c r="J68" i="1"/>
  <c r="J76" i="1"/>
  <c r="J71" i="1"/>
  <c r="J73" i="1"/>
  <c r="J66" i="1"/>
  <c r="J70" i="1"/>
  <c r="J75" i="1"/>
  <c r="J74" i="1"/>
  <c r="J69" i="1"/>
  <c r="J78" i="1"/>
  <c r="J67" i="1"/>
  <c r="J72" i="1"/>
  <c r="J65" i="1"/>
  <c r="J79" i="1"/>
  <c r="J8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<sst xmlns="http://schemas.openxmlformats.org/spreadsheetml/2006/main" count="4724" uniqueCount="1189">
  <si>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</si>
  <si>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</si>
  <si>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</si>
  <si>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</si>
  <si>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</si>
  <si>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</si>
  <si>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</si>
  <si>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</si>
  <si>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</si>
  <si>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</si>
  <si>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</si>
  <si>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</si>
  <si>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</si>
  <si>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</si>
  <si>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</si>
  <si>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</si>
  <si>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</si>
  <si>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</si>
  <si>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</si>
  <si>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</si>
  <si>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</si>
  <si>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</si>
  <si>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</si>
  <si>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</si>
  <si>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</si>
  <si>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</si>
  <si>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</si>
  <si>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</si>
  <si>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</si>
  <si>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</si>
  <si>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</si>
  <si>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</si>
  <si>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</si>
  <si>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</si>
  <si>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</si>
  <si>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</si>
  <si>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</si>
  <si>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</si>
  <si>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</si>
  <si>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</si>
  <si>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</si>
  <si>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</si>
  <si>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</si>
  <si>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2019/DPS/07</t>
  </si>
  <si>
    <t>Stavba</t>
  </si>
  <si>
    <t>SO 01</t>
  </si>
  <si>
    <t>Komunikace</t>
  </si>
  <si>
    <t>01</t>
  </si>
  <si>
    <t>Komunikace a zpevněné plochy</t>
  </si>
  <si>
    <t>SO 02</t>
  </si>
  <si>
    <t>Inženýrské sítě</t>
  </si>
  <si>
    <t>Dešťová kanalizace</t>
  </si>
  <si>
    <t>SO 03</t>
  </si>
  <si>
    <t>Plynovod</t>
  </si>
  <si>
    <t>SO 04</t>
  </si>
  <si>
    <t>Rozvody VO,SLP</t>
  </si>
  <si>
    <t>Veřejné osvětlení</t>
  </si>
  <si>
    <t>02</t>
  </si>
  <si>
    <t>Rozvody slaboproudé</t>
  </si>
  <si>
    <t>SO 05</t>
  </si>
  <si>
    <t>Sadové úpravy</t>
  </si>
  <si>
    <t>Sadové úpravy a mobiliář</t>
  </si>
  <si>
    <t>SO 06</t>
  </si>
  <si>
    <t>Přeložka fy Itself s.r.o.</t>
  </si>
  <si>
    <t>SO 07</t>
  </si>
  <si>
    <t>Vedlejší a ostatní náklady</t>
  </si>
  <si>
    <t>VN+ON - zadavatel 1</t>
  </si>
  <si>
    <t>Celkem za stavbu</t>
  </si>
  <si>
    <t>CZK</t>
  </si>
  <si>
    <t>#POPR</t>
  </si>
  <si>
    <t>Popis rozpočtu: 01 - Komunikace a zpevněné plochy</t>
  </si>
  <si>
    <t>Tento dokument není samostatným podkladem pro další zpracování cenové nabídky,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</t>
  </si>
  <si>
    <t>Rekapitulace dílů</t>
  </si>
  <si>
    <t>Typ dílu</t>
  </si>
  <si>
    <t>1</t>
  </si>
  <si>
    <t>Zemní práce</t>
  </si>
  <si>
    <t>18.2</t>
  </si>
  <si>
    <t>Mobiliář</t>
  </si>
  <si>
    <t>2</t>
  </si>
  <si>
    <t>Základy a zvláštní zakládání</t>
  </si>
  <si>
    <t>4</t>
  </si>
  <si>
    <t>Vodorovné konstrukce</t>
  </si>
  <si>
    <t>5</t>
  </si>
  <si>
    <t>8</t>
  </si>
  <si>
    <t>Trubní vedení</t>
  </si>
  <si>
    <t>91</t>
  </si>
  <si>
    <t>Doplňující práce na komunikaci</t>
  </si>
  <si>
    <t>99</t>
  </si>
  <si>
    <t>Staveništní přesun hmot</t>
  </si>
  <si>
    <t>711</t>
  </si>
  <si>
    <t>Izolace proti vodě</t>
  </si>
  <si>
    <t>767</t>
  </si>
  <si>
    <t>Konstrukce zámečnické</t>
  </si>
  <si>
    <t>M21</t>
  </si>
  <si>
    <t>Elektromontáže</t>
  </si>
  <si>
    <t>M22</t>
  </si>
  <si>
    <t>Montáž sdělovací a zabezp. techniky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</si>
  <si>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</si>
  <si>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</si>
  <si>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</si>
  <si>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</si>
  <si>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</si>
  <si>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</si>
  <si>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</si>
  <si>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</si>
  <si>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</si>
  <si>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</si>
  <si>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</si>
  <si>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</si>
  <si>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</si>
  <si>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</si>
  <si>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</si>
  <si>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</si>
  <si>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</si>
  <si>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</si>
  <si>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</si>
  <si>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</si>
  <si>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</si>
  <si>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</si>
  <si>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</si>
  <si>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</si>
  <si>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</si>
  <si>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</si>
  <si>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</si>
  <si>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</si>
  <si>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</si>
  <si>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</si>
  <si>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</si>
  <si>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</si>
  <si>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111101102R00</t>
  </si>
  <si>
    <t>Odstranění travin při celkové ploše přes 0,1 do 1 ha</t>
  </si>
  <si>
    <t>ha</t>
  </si>
  <si>
    <t>800-1</t>
  </si>
  <si>
    <t>RTS 19/ I</t>
  </si>
  <si>
    <t>Práce</t>
  </si>
  <si>
    <t>POL1_1</t>
  </si>
  <si>
    <t>a rákosu s případným nutným přemístěním a uložením na hromady na vzdálenost do 50 m,</t>
  </si>
  <si>
    <t>SPI</t>
  </si>
  <si>
    <t>odstranění travin 1500 m2</t>
  </si>
  <si>
    <t>VV</t>
  </si>
  <si>
    <t>111201101R00</t>
  </si>
  <si>
    <t>Odstranění křovin a stromů o průměru do 10 cm při celkové ploše do 1 000 m2</t>
  </si>
  <si>
    <t>m2</t>
  </si>
  <si>
    <t>s odstraněním kořenů a s případným nutným odklizením křovin a stromů na hromady na vzdálenost do 50 m nebo s naložením na dopravní prostředek, do sklonu terénu 1 : 5,</t>
  </si>
  <si>
    <t>odstranění křovin</t>
  </si>
  <si>
    <t>112101101R00</t>
  </si>
  <si>
    <t>Kácení stromů listnatých_x000D_
 o průměru kmene přes 100 do 300 mm</t>
  </si>
  <si>
    <t>kus</t>
  </si>
  <si>
    <t>s odřezáním kmene a odvětvením, včetně případného odklizení kmene a větví na oddělené hromady na vzdálenost do 50 m nebo s naložením na dopravní prostředek,</t>
  </si>
  <si>
    <t>kácení stromků</t>
  </si>
  <si>
    <t>121101103R00</t>
  </si>
  <si>
    <t>Sejmutí ornice s přemístěním na vzdálenost přes 100 do 250 m</t>
  </si>
  <si>
    <t>m3</t>
  </si>
  <si>
    <t>nebo lesní půdy, s vodorovným přemístěním na hromady v místě upotřebení nebo na dočasné či trvalé skládky se složením</t>
  </si>
  <si>
    <t>5265</t>
  </si>
  <si>
    <t>113106121R00</t>
  </si>
  <si>
    <t>Rozebrání komunikací pro pěší s jakýmkoliv ložem a výplní spár_x000D_
 z betonových nebo kameninových dlaždic nebo tvarovek</t>
  </si>
  <si>
    <t>822-1</t>
  </si>
  <si>
    <t>s přemístěním hmot na skládku na vzdálenost do 3 m nebo s naložením na dopravní prostředek</t>
  </si>
  <si>
    <t>rozebrání dlažby chodníku při parkovišti</t>
  </si>
  <si>
    <t>113107615R00</t>
  </si>
  <si>
    <t>Odstranění podkladů nebo krytů z kameniva hrubého drceného, v ploše jednotlivě nad 50 m2, tloušťka vrstvy 150 mm</t>
  </si>
  <si>
    <t>odstranění štěrkové vozovky (pokračování ul, Na Hvězdě)</t>
  </si>
  <si>
    <t>113107520R00</t>
  </si>
  <si>
    <t>Odstranění podkladů nebo krytů z kameniva hrubého drceného, v ploše jednotlivě do 50 m2, tloušťka vrstvy 200 mm</t>
  </si>
  <si>
    <t>vybourání podkladních nestmelených vrstev chodníku</t>
  </si>
  <si>
    <t>113107630R00</t>
  </si>
  <si>
    <t>Odstranění podkladů nebo krytů z kameniva hrubého drceného, v ploše jednotlivě nad 50 m2, tloušťka vrstvy 300 mm</t>
  </si>
  <si>
    <t>vybourání podkladních nestmelených vrstev asfaltové vozovky</t>
  </si>
  <si>
    <t>113108415R00</t>
  </si>
  <si>
    <t>Odstranění podkladů nebo krytů živičných, v ploše jednotlivě nad 50 m2, tloušťka vrstvy 150 mm</t>
  </si>
  <si>
    <t>vybourání asfaltové vozovky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</si>
  <si>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</si>
  <si>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</si>
  <si>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</si>
  <si>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</si>
  <si>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vybourání bet, přídlažby</t>
  </si>
  <si>
    <t>vybourání bet, obrub</t>
  </si>
  <si>
    <t>122101103R00</t>
  </si>
  <si>
    <t>Odkopávky a  prokopávky nezapažené v horninách 1 a 2_x000D_
 přes 1 000 do 10 000 m3</t>
  </si>
  <si>
    <t>s přehozením výkopku na vzdálenost do 3 m nebo s naložením na dopravní prostředek,</t>
  </si>
  <si>
    <t>dle bilance zemních prací : 3285</t>
  </si>
  <si>
    <t>132101112R00</t>
  </si>
  <si>
    <t>Hloubení rýh šířky do 60 cm nad 100 m3, v hornině 1-2,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</si>
  <si>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</si>
  <si>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drenáž : 2320x0,4x0,6 (odměřeno ze situace, příčného řezu)</t>
  </si>
  <si>
    <t>133101101R00</t>
  </si>
  <si>
    <t>Hloubení šachet v horninách 1 a 2_x000D_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</si>
  <si>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</si>
  <si>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výkop pro ul. vpust : 50x0,8x0,8x2,0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</si>
  <si>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</si>
  <si>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</si>
  <si>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</si>
  <si>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odvoz přebytečné zeminy na skládku : 5265-265 + 556,8 + 64 - 1821,9 - 4</t>
  </si>
  <si>
    <t>162701155R00</t>
  </si>
  <si>
    <t>Vodorovné přemístění výkopku z horniny 5 až 7, na vzdálenost přes 9 000  do 10 000 m</t>
  </si>
  <si>
    <t>odvoz suti na skládku (asfalt, dlažba, podklad, obruby)15x0,06 + 185x0,15 + 15x0,2 + 1440x0,3 + 1440x0,15 + 138x0,04</t>
  </si>
  <si>
    <t>171102103R00</t>
  </si>
  <si>
    <t>Uložení sypaniny do zhutněných násypů dálnic a let z hornin soudržných zhutněných na 100 % PS</t>
  </si>
  <si>
    <t>s rozprostřením sypaniny ve vrstvách, s hrubým urovnáním a uzavřením povrchu násypu,</t>
  </si>
  <si>
    <t>dle bilance zemních prací</t>
  </si>
  <si>
    <t>174101101R00</t>
  </si>
  <si>
    <t>Zásyp sypaninou se zhutněním jam, šachet, rýh nebo kolem objektů v těchto vykopávkách</t>
  </si>
  <si>
    <t>z jakékoliv horniny s uložením výkopku po vrstvách,</t>
  </si>
  <si>
    <t>ul. vpust : 50x0,2x0,2x2,0</t>
  </si>
  <si>
    <t>182201101R00</t>
  </si>
  <si>
    <t>Svahování násypů bez rozlišení horniny</t>
  </si>
  <si>
    <t>trvalých svahů do projektovaných profilů s potřebným přemístěním výkopku při svahování v násypech,</t>
  </si>
  <si>
    <t>181201102R00</t>
  </si>
  <si>
    <t>Úprava pláně v násypech v hornině 1 až 4, se zhutněním</t>
  </si>
  <si>
    <t>vyrovnání výškových rozdílů, plochy vodorovné a plochy do sklonu 1 : 5,</t>
  </si>
  <si>
    <t>vozovka asfaltová</t>
  </si>
  <si>
    <t>vozovka dlážděná - parkovací stání a sjezdy</t>
  </si>
  <si>
    <t>vozovka asfaltová - cyklostezka</t>
  </si>
  <si>
    <t>vozovka dlážděná - zpomal, prahy</t>
  </si>
  <si>
    <t>chodníky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</si>
  <si>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</si>
  <si>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</si>
  <si>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</si>
  <si>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>199000003R00</t>
  </si>
  <si>
    <t>Poplatky za skládku horniny 5 - 7</t>
  </si>
  <si>
    <t>199000002R00</t>
  </si>
  <si>
    <t>Poplatky za skládku horniny 1- 4</t>
  </si>
  <si>
    <t>210100010RA0</t>
  </si>
  <si>
    <t>AP-M</t>
  </si>
  <si>
    <t>Agregovaná položka</t>
  </si>
  <si>
    <t>POL2_</t>
  </si>
  <si>
    <t>68</t>
  </si>
  <si>
    <t>212571111R00</t>
  </si>
  <si>
    <t>Výplň trativodů štěrkopískem, tříděným</t>
  </si>
  <si>
    <t>800-2</t>
  </si>
  <si>
    <t>do rýh bez zhutnění s úpravou povrchu výplně,</t>
  </si>
  <si>
    <t>(odměřeno ze situace, rozměry dle příčného řezu) 2320x0,4x0,6</t>
  </si>
  <si>
    <t>212572111R00</t>
  </si>
  <si>
    <t>Lože pro trativody ze štěrkopísku tříděného</t>
  </si>
  <si>
    <t>(odměřeno ze situace, rozměry dle příčného řezu) 2320x0,3x0,1</t>
  </si>
  <si>
    <t>212755114R00</t>
  </si>
  <si>
    <t>Trativody z drenážních trubek bez lože vnitřního průměru 10 cm</t>
  </si>
  <si>
    <t>RTS 18/ I</t>
  </si>
  <si>
    <t>(odměřeno ze situace)</t>
  </si>
  <si>
    <t>NC-1</t>
  </si>
  <si>
    <t>Geosyntetikum tl. 5 - 15 mm</t>
  </si>
  <si>
    <t>Vlastní</t>
  </si>
  <si>
    <t>Indiv</t>
  </si>
  <si>
    <t>Specifikace</t>
  </si>
  <si>
    <t>POL3_0</t>
  </si>
  <si>
    <t>odvodnění ložní vrstvy dlažby přes nepropustnou podkladní vrstvu SC</t>
  </si>
  <si>
    <t>451971111R00</t>
  </si>
  <si>
    <t>Položení podkladní vrstvy z geotextilie položení vrstvy z geotextilie, uchycení v terénu sponami z betonářské oceli a za plůtky hřeby</t>
  </si>
  <si>
    <t>831-2</t>
  </si>
  <si>
    <t>RTS 18/ II</t>
  </si>
  <si>
    <t>v rovině nebo ve svahu, s přesahem jednotlivých pásů 150 mm, s uchycením v terénu sponami z betonářské oceli</t>
  </si>
  <si>
    <t>rozložení geotextilie na upravené pláni</t>
  </si>
  <si>
    <t>67390528R</t>
  </si>
  <si>
    <t>geotextilie PP, PES; funkce drenážní, separační, ochranná, výztužná, filtrační; plošná hmotnost 400 g/m2; tl. při 2 kPa 3,70 mm</t>
  </si>
  <si>
    <t>SPCM</t>
  </si>
  <si>
    <t>561471130R00</t>
  </si>
  <si>
    <t>Podklad ze zeminy stab.vápnem, Road Mix nebo výměna podloží, tl. max. 50 cm</t>
  </si>
  <si>
    <t>případná stabilizace podloží bude provedena v případě výskytunevhodných a málo únosných zemin na základě zkoušek a rozhodnutí geotechnika stavby</t>
  </si>
  <si>
    <t>(plocha zemní pláně viz pol,11)</t>
  </si>
  <si>
    <t>564201111R00</t>
  </si>
  <si>
    <t>Podklad nebo podsyp ze štěrkopísku tloušťka po zhutnění 40 mm</t>
  </si>
  <si>
    <t>s rozprostřením, vlhčením a zhutněním</t>
  </si>
  <si>
    <t>vozovka č, 2 - bet, dlažba (park, stání a sjezdy)</t>
  </si>
  <si>
    <t>vozovka č, 3 - bet, dlažba (chodníky)</t>
  </si>
  <si>
    <t>vozovka č, 5 - bet, dlažba (zpomal, práh)</t>
  </si>
  <si>
    <t>564851111R00</t>
  </si>
  <si>
    <t>Podklad ze štěrkodrti s rozprostřením a zhutněním frakce 0-63 mm, tloušťka po zhutnění 150 mm</t>
  </si>
  <si>
    <t>vozovka č, 1 - asfaltová (komunikace)</t>
  </si>
  <si>
    <t>vozovka č, 2 - bet, dlažba (park, stání a sjezdy) 2 x 1267</t>
  </si>
  <si>
    <t>vozovka č, 4 - asfaltová (cyklostezka)</t>
  </si>
  <si>
    <t>krajnice</t>
  </si>
  <si>
    <t>564871113R00</t>
  </si>
  <si>
    <t>Podklad ze štěrkodrti po zhutnění tloušťky 27 cm</t>
  </si>
  <si>
    <t>569903311R00</t>
  </si>
  <si>
    <t>Zřízení zemních krajnic z hornin jakékoliv třídy se zhutněním</t>
  </si>
  <si>
    <t>577131211R00</t>
  </si>
  <si>
    <t>Beton asfaltový s rozprostřením a zhutněním v pruhu šířky do 3 m, ACO 8 nebo ACO 11 nebo ACO 16, tloušťky 40 mm, plochy přes 1000 m2</t>
  </si>
  <si>
    <t>577131111R00</t>
  </si>
  <si>
    <t>Beton asfaltový s rozprostřením a zhutněním v pruhu šířky do 3 m, ACO 11+, tloušťky 40 mm, plochy přes 1000 m2</t>
  </si>
  <si>
    <t>577151123R00</t>
  </si>
  <si>
    <t>Beton asfaltový s rozprostřením a zhutněním v pruhu šířky do 3 m, ACL 16+, tloušťky 60 mm, plochy přes 1000 m2</t>
  </si>
  <si>
    <t>565131111R00</t>
  </si>
  <si>
    <t>Podklad z kameniva obaleného asfaltem ACP 16+, v pruhu šířky do 3 m, třídy 1, tloušťka po zhutnění 50 mm</t>
  </si>
  <si>
    <t>s rozprostřením a zhutněním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</si>
  <si>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</si>
  <si>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</si>
  <si>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</si>
  <si>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567123114R00</t>
  </si>
  <si>
    <t>Podklad z kameniva zpevněného cementem SC C5/6, tloušťka po zhutnění 150 mm</t>
  </si>
  <si>
    <t>567132111R00</t>
  </si>
  <si>
    <t>Podklad z kameniva zpevněného cementem SC C8/10, tloušťka po zhutnění 160 mm</t>
  </si>
  <si>
    <t>573231110R00</t>
  </si>
  <si>
    <t>Postřik živičný spojovací bez posypu kamenivem z emulze, v množství od 0,3 do 0,5 kg/m2</t>
  </si>
  <si>
    <t>vozovka č, 1 - asfaltová (komunikace) 3 x 10735</t>
  </si>
  <si>
    <t>573191111R00</t>
  </si>
  <si>
    <t>Nátěr infiltrační kationaktivní emulzí v množství 1 kg/m2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</si>
  <si>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</si>
  <si>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</si>
  <si>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</si>
  <si>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</si>
  <si>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</si>
  <si>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595451187R</t>
  </si>
  <si>
    <t>Dlažba betonová tl. 8 cm (šedá)</t>
  </si>
  <si>
    <t>592451188R</t>
  </si>
  <si>
    <t>dlažba betonová dvouvrstvá; čtverec; červená; l = 100 mm; š = 100 mm; tl. 80,0 mm</t>
  </si>
  <si>
    <t>592451180R</t>
  </si>
  <si>
    <t>dlažba betonová dvouvrstvá; čtverec; šedá; l = 100 mm; š = 100 mm; tl. 60,0 mm</t>
  </si>
  <si>
    <t>59245267R</t>
  </si>
  <si>
    <t>dlažba betonová dvouvrstvá; obdélník; dlaždice pro nevidomé; červená; l = 200 mm; š = 100 mm; tl. 60,0 mm</t>
  </si>
  <si>
    <t>895941311RT2</t>
  </si>
  <si>
    <t xml:space="preserve">Zřízení vpusti kanalizační uliční z betonových dílců_x000D_
 včetně dodávky dílců pro uliční vpusti TBV_x000D_
 pro typ UVB-50 </t>
  </si>
  <si>
    <t>827-1</t>
  </si>
  <si>
    <t>včetně zřízení lože ze štěrkopísku,</t>
  </si>
  <si>
    <t>včetně dodávky dílců pro uliční vpusti</t>
  </si>
  <si>
    <t>899623141R00</t>
  </si>
  <si>
    <t>Obetonování potrubí nebo zdiva stok betonem prostým třídy C 12/15</t>
  </si>
  <si>
    <t>z cementu portlandského nebo struskoportlandského, v otevřeném výkopu,</t>
  </si>
  <si>
    <t>obetonování vpustí</t>
  </si>
  <si>
    <t>877353123R00</t>
  </si>
  <si>
    <t>Montáž tvarovek na potrubí z trub z plastů těsněných gumovým kroužkem jednoosých DN 200 mm</t>
  </si>
  <si>
    <t>POL1_0</t>
  </si>
  <si>
    <t>v otevřeném výkopu,</t>
  </si>
  <si>
    <t>50*2</t>
  </si>
  <si>
    <t>28614652.AR</t>
  </si>
  <si>
    <t>koleno PP; 45,0 °; D = 160,0 mm; hladké, s 1 hrdlem</t>
  </si>
  <si>
    <t>POL3_</t>
  </si>
  <si>
    <t>28614653.AR</t>
  </si>
  <si>
    <t>koleno PP; 88,0 °; D = 160,0 mm; hladké, s 1 hrdlem</t>
  </si>
  <si>
    <t>895111121R00</t>
  </si>
  <si>
    <t>Drenážní šachtice normální betonové Šn-60, do 1 m</t>
  </si>
  <si>
    <t>914001111R00</t>
  </si>
  <si>
    <t xml:space="preserve">Osazení a montáž svislých dopravních značek sloupek, do betonového základu,  </t>
  </si>
  <si>
    <t>38</t>
  </si>
  <si>
    <t>914001125R00</t>
  </si>
  <si>
    <t xml:space="preserve">Osazení a montáž svislých dopravních značek značka, na sloupek,sloup, konzolu nebo objekt,  </t>
  </si>
  <si>
    <t>69</t>
  </si>
  <si>
    <t>NC-2</t>
  </si>
  <si>
    <t>Odstranění vodorovného dopravní značení</t>
  </si>
  <si>
    <t>úprava značení stávajícího parkoviště před poliklinikou</t>
  </si>
  <si>
    <t>915721111R00</t>
  </si>
  <si>
    <t>Vodorovné značení krytů stříkané barvou, bílou, stopčar, zeber, stínů, šipek, nápisů, přechodů apod.</t>
  </si>
  <si>
    <t>(odměřeno ze stiuace)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</si>
  <si>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</si>
  <si>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</si>
  <si>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</si>
  <si>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915791115R00</t>
  </si>
  <si>
    <t>Vodorovné dopravní značení - symbol invalidé</t>
  </si>
  <si>
    <t>ks</t>
  </si>
  <si>
    <t>POL1_</t>
  </si>
  <si>
    <t>9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</si>
  <si>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</si>
  <si>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</si>
  <si>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</si>
  <si>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Odměřeno ze situace (silniční a chodníkové obruby)</t>
  </si>
  <si>
    <t>938908411R00</t>
  </si>
  <si>
    <t>Očištění povrchu saponátovým roztokem saponátovým roztokem</t>
  </si>
  <si>
    <t>povrchu živičného, betonového nebo dlážděného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</si>
  <si>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</si>
  <si>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</si>
  <si>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</si>
  <si>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966006215R00</t>
  </si>
  <si>
    <t>Odstranění svislých dopr. značek včetně demontáže sloupků z AL patek</t>
  </si>
  <si>
    <t>59217001R</t>
  </si>
  <si>
    <t>obrubník parkový materiál beton; l = 1000,0 mm; š = 100,0 mm; h = 250,0 mm; barva přírodní</t>
  </si>
  <si>
    <t>Odměřeno ze situace 3178 x 1,02</t>
  </si>
  <si>
    <t>59217421R</t>
  </si>
  <si>
    <t>obrubník chodníkový materiál beton; l = 1000,0 mm; š = 100,0 mm; h = 250,0 mm; barva šedá</t>
  </si>
  <si>
    <t>Odměřeno ze situace 2667 x 1,02</t>
  </si>
  <si>
    <t>59217476R</t>
  </si>
  <si>
    <t>obrubník silniční nájezdový; materiál beton; l = 1000,0 mm; š = 150,0 mm; h = 150,0 mm; barva šedá</t>
  </si>
  <si>
    <t>snížený obrubník (odměřeno ze stiuace)</t>
  </si>
  <si>
    <t>59217480R</t>
  </si>
  <si>
    <t>obrubník silniční přechodový levý; materiál beton; l = 1000,0 mm; š = 150,0 mm; výškový rozsah h = 150 až 250 mm; barva šedá</t>
  </si>
  <si>
    <t>40444937.AR</t>
  </si>
  <si>
    <t>značka dopravní silniční svislá; výstražná A1-A30; tvar trojúhelník; 900 mm; štít z pozink.plechu s dvoj.ohybem okraje,retroref.folie I.tř.; záruka 7 let</t>
  </si>
  <si>
    <t>40445023.AR</t>
  </si>
  <si>
    <t>značka dopravní silniční svislá; zákazová B1-B34; tvar kruh; 700 mm; štít z pozink.plechu s dvoj.ohybem,retroref.folie I.tř.; záruka 7 let</t>
  </si>
  <si>
    <t>2+12+2</t>
  </si>
  <si>
    <t>40445032.AR</t>
  </si>
  <si>
    <t>značka dopravní silniční svislá; příkazová C1-C14; tvar kruh; 700 mm; štít z pozink.plechu s dvoj.ohybem,retroref.folie I.tř.; záruka 7 let</t>
  </si>
  <si>
    <t>1+2+2</t>
  </si>
  <si>
    <t>40444972.AR</t>
  </si>
  <si>
    <t>značka dopravní silniční svislá; upravující přednost P2-P3; tvar čtverec; 500 mm; štít z pozink.plechu s dvoj.ohybem,retroref.folie I.tř.; záruka 7 let</t>
  </si>
  <si>
    <t>6</t>
  </si>
  <si>
    <t>40444987.AR</t>
  </si>
  <si>
    <t>značka dopravní silniční svislá; upravující přednost P4; tvar trojúhelník; 900 mm; štít z pozink.plechu s dvoj.ohybem,retroref.folie I.tř.; záruka 7 let</t>
  </si>
  <si>
    <t>40445045.AR</t>
  </si>
  <si>
    <t>značka dopravní silniční svislá; informativní provozní IP4-IP7,IP10; tvar čtverec; 500 mm; štít z pozink.plechu s dvoj.ohybem,retroref.folie II.tř.; záruka 10 let</t>
  </si>
  <si>
    <t>40445050.AR</t>
  </si>
  <si>
    <t>značka dopravní silniční svislá; informativní provozní IP11-IP13; tvar obdélník svislý; 500x700 mm; štít z pozink.plechu s dvoj.ohybem,retroref.folie I.tř.; záruka 7 let</t>
  </si>
  <si>
    <t>IP 11 : 1+1+3</t>
  </si>
  <si>
    <t>IP 12 : 3</t>
  </si>
  <si>
    <t>40445098.AR</t>
  </si>
  <si>
    <t>značka dopravní silniční svislá; informativní směrová IS 12; tvar obdélník; 1000x500 mm; štít z pozink.plechu s dvoj.ohybem,retroref.folie I.tř.; záruka 7 let</t>
  </si>
  <si>
    <t>6+6</t>
  </si>
  <si>
    <t>40445100.AR</t>
  </si>
  <si>
    <t>Doplňková značka E2a,b</t>
  </si>
  <si>
    <t>6+1</t>
  </si>
  <si>
    <t>40445101.AR</t>
  </si>
  <si>
    <t>Značka dopr inf IS 14, 1000/500 fól 1, EG 3 letá</t>
  </si>
  <si>
    <t>404459508R</t>
  </si>
  <si>
    <t>příslušenství k dopr.značení sloupek Fe 70 pozinkovaný, délka 3000 mm</t>
  </si>
  <si>
    <t>404459512R</t>
  </si>
  <si>
    <t>příslušenství k dopr.značení kotevní patka pr.60, čtyřkotevní bez kotevních šroubů</t>
  </si>
  <si>
    <t>404459545R</t>
  </si>
  <si>
    <t>příslušenství k dopr.značení plastové víčko na sloupek pr. 70 mm</t>
  </si>
  <si>
    <t>40450107R</t>
  </si>
  <si>
    <t>příslušenství k dopr.značení příchytka plastová univerzální</t>
  </si>
  <si>
    <t>40450113R</t>
  </si>
  <si>
    <t>příslušenství k dopr.značení pouzdro sloupku zemní</t>
  </si>
  <si>
    <t>919735113R00</t>
  </si>
  <si>
    <t>Řezání stávajících krytů nebo podkladů živičných, hloubky přes 100 do 150 mm</t>
  </si>
  <si>
    <t>včetně spotřeby vody</t>
  </si>
  <si>
    <t>91.01</t>
  </si>
  <si>
    <t>Vykopání, převoz a zpětné osazení bludného kamene na určeném místě</t>
  </si>
  <si>
    <t>998223011R00</t>
  </si>
  <si>
    <t>Přesun hmot pozemních komunikací, kryt dlážděný jakékoliv délky objektu</t>
  </si>
  <si>
    <t>t</t>
  </si>
  <si>
    <t>vodorovně do 200 m</t>
  </si>
  <si>
    <t>998225111R00</t>
  </si>
  <si>
    <t>Přesun hmot komunikací a letišť, kryt živičný jakékoliv délky objektu</t>
  </si>
  <si>
    <t>SUM</t>
  </si>
  <si>
    <t>END</t>
  </si>
  <si>
    <t>115101201R00</t>
  </si>
  <si>
    <t>Čerpání vody na dopravní výšku do 10 m_x000D_
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</si>
  <si>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</si>
  <si>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</si>
  <si>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</si>
  <si>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</si>
  <si>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</si>
  <si>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</si>
  <si>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25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</si>
  <si>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</si>
  <si>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</si>
  <si>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</si>
  <si>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131101201R00</t>
  </si>
  <si>
    <t>Hloubení zapažených jam a zářezů do 100 m3, v hornině 1-2 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</si>
  <si>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</si>
  <si>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rozšíření na šachty - 5% : </t>
  </si>
  <si>
    <t>D1 : ((3,52+2,16+2,75+2,45+2,28+1,71)/6*2,0*2,0-(3,52+2,16+2,75+2,45+2,28+1,71)/6*2,0*1,6)*6</t>
  </si>
  <si>
    <t>D2 : ((2,28+2,39+2,74+2,91+2,13+1,37)/6*2,0*2,0-(2,28+2,39+2,74+2,91+2,13+1,37)/6*2,0*1,6)*5</t>
  </si>
  <si>
    <t>D3 : ((3,81+2,26+2,83+3,82+3,85+2,21)/6*2,0*2,0-(3,81+2,26+2,83+3,82+3,85+2,21)/6*2,0*1,6)*6</t>
  </si>
  <si>
    <t>D4 : ((2,25+3,02+2,75+2,12+1,58)/5*2,0*2,0-(2,25+3,02+2,75+2,12+1,58)/5*2,0*1,6)*4</t>
  </si>
  <si>
    <t>D5 : ((3,81+3,72+3,13+2,33+2,12+1,43)/6*2,0*2,0-(3,81+3,72+3,13+2,33+2,12+1,43)/6*2,0*1,6)*5</t>
  </si>
  <si>
    <t>D6 : ((3,85+3,73+3,17+2,35+1,7+1,19)/6*2,0*2,0-(3,85+3,73+3,17+2,35+1,7+1,19)/6*2,0*1,6)*5</t>
  </si>
  <si>
    <t>D7 : ((3,56+3,21+2,75+2,55+1,95+1,74)/6*2,0*2,0-(3,56+3,21+2,75+2,55+1,95+1,74)/6*2,0*1,6)*6</t>
  </si>
  <si>
    <t>Mezisoučet</t>
  </si>
  <si>
    <t>-77,9288*0,95</t>
  </si>
  <si>
    <t>131201201R00</t>
  </si>
  <si>
    <t>Hloubení zapažených jam a zářezů do 100 m3, v hornině 3, hloubení ručně a strojně</t>
  </si>
  <si>
    <t>-77,9288*0,5</t>
  </si>
  <si>
    <t>131301201R00</t>
  </si>
  <si>
    <t>Hloubení zapažených jam a zářezů do 100 m3, v hornině 4, hloubení ručně a strojně</t>
  </si>
  <si>
    <t>-77,9288*0,7</t>
  </si>
  <si>
    <t>131401201R00</t>
  </si>
  <si>
    <t>Hloubení zapažených jam a zářezů do 100 m3, v hornině 5, hloubení ručně a strojně</t>
  </si>
  <si>
    <t>-77,9288*0,9</t>
  </si>
  <si>
    <t>131501201R00</t>
  </si>
  <si>
    <t>Hloubení zapažených jam a zářezů do 100 m3, v hornině 6, hloubení ručně a strojně</t>
  </si>
  <si>
    <t>-77,9288*0,96</t>
  </si>
  <si>
    <t>131601201R00</t>
  </si>
  <si>
    <t>Hloubení zapažených jam a zářezů do 100 m3, v hornině 7, hloubení ručně a strojně</t>
  </si>
  <si>
    <t>-77,9288*0,99</t>
  </si>
  <si>
    <t>132101213R00</t>
  </si>
  <si>
    <t xml:space="preserve">Hloubení rýh šířky přes 60 do 200 cm do 10000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</si>
  <si>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</si>
  <si>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D1-D2 : 1275,07</t>
  </si>
  <si>
    <t>D3-D6 : 1989,25</t>
  </si>
  <si>
    <t>D7 : 532,37</t>
  </si>
  <si>
    <t>přípojky : (14,4+8,2*3+1,3*13+4,5*11+2*2+18*6+24*2+19+12+15,5+35,*6+12+19+24,5)*1,2*1,8</t>
  </si>
  <si>
    <t>-5043,874*0,95</t>
  </si>
  <si>
    <t>132201213R00</t>
  </si>
  <si>
    <t xml:space="preserve">Hloubení rýh šířky přes 60 do 200 cm do 10000 m3, v hornině 3, hloubení strojně </t>
  </si>
  <si>
    <t>-5043,874*0,5</t>
  </si>
  <si>
    <t>132201219R00</t>
  </si>
  <si>
    <t xml:space="preserve">Hloubení rýh šířky přes 60 do 200 cm příplatek za lepivost, v hornině 3,  </t>
  </si>
  <si>
    <t>132301213R00</t>
  </si>
  <si>
    <t xml:space="preserve">Hloubení rýh šířky přes 60 do 200 cm do 10000 m3, v hornině 4, hloubení strojně </t>
  </si>
  <si>
    <t>-5043,874*0,7</t>
  </si>
  <si>
    <t>132301219R00</t>
  </si>
  <si>
    <t xml:space="preserve">Hloubení rýh šířky přes 60 do 200 cm příplatek za lepivost, v hornině 4,  </t>
  </si>
  <si>
    <t>132401211R00</t>
  </si>
  <si>
    <t xml:space="preserve">Hloubení rýh šířky přes 60 do 200 cm jakékoliv množství, v hornině 5, hloubení strojně </t>
  </si>
  <si>
    <t>-5043,874*0,9</t>
  </si>
  <si>
    <t>132501211R00</t>
  </si>
  <si>
    <t>Hloubení rýh šířky přes 60 do 200 cm jakékoliv množství, v hornině 6, skalní frézou</t>
  </si>
  <si>
    <t>-5043,874*0,96</t>
  </si>
  <si>
    <t>132601201R00</t>
  </si>
  <si>
    <t>Hloubení rýh šířky přes 60 do 200 cm jakékoliv množství, v hornině 7, hloubení ručně i strojně</t>
  </si>
  <si>
    <t>-5043,874*0,99</t>
  </si>
  <si>
    <t>151101101R00</t>
  </si>
  <si>
    <t>Zřízení pažení a rozepření stěn rýh příložné  pro jakoukoliv mezerovitost, hloubky do 2 m</t>
  </si>
  <si>
    <t>pro podzemní vedení pro všechny šířky rýhy,</t>
  </si>
  <si>
    <t>D1+D2 : 168,88</t>
  </si>
  <si>
    <t>D3-D6 : 401,0</t>
  </si>
  <si>
    <t>D7 : 159,36</t>
  </si>
  <si>
    <t>přípojky : (14,4+8,2*3+1,3*13+4,5*11+2*2+18*6+24*2+19+12+15,5+35,*6+12+19+24,5)*2*1,8</t>
  </si>
  <si>
    <t>151101102R00</t>
  </si>
  <si>
    <t>Zřízení pažení a rozepření stěn rýh příložné  pro jakoukoliv mezerovitost, hloubky do 4 m</t>
  </si>
  <si>
    <t>D1+D2 : 1765,55</t>
  </si>
  <si>
    <t>D3-D6 : 2568,56</t>
  </si>
  <si>
    <t>D7 : 663,20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</si>
  <si>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</si>
  <si>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</si>
  <si>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</si>
  <si>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</si>
  <si>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</si>
  <si>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</si>
  <si>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</si>
  <si>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</si>
  <si>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šachty : (3,89644+38,9644+23,37864)*0,51</t>
  </si>
  <si>
    <t>rýhy : (252,1937+2521,937+1513,1622)*0,51</t>
  </si>
  <si>
    <t>161101102R00</t>
  </si>
  <si>
    <t>Svislé přemístění výkopku z horniny 1 až 4, při hloubce výkopu přes 2,5 do 4 m</t>
  </si>
  <si>
    <t>šachty : (3,89644+38,9644+23,37864)*0,49</t>
  </si>
  <si>
    <t>rýhy : (252,1937+2521,937+1513,1622)*0,49</t>
  </si>
  <si>
    <t>161101152R00</t>
  </si>
  <si>
    <t>Svislé přemístění výkopku z horniny 5 až 7, při hloubce výkopu přes 2,5 do 4 m</t>
  </si>
  <si>
    <t>šachty : 7,79228+3,11715+0,77929</t>
  </si>
  <si>
    <t>rýhy : 504,3874+201,75496+50,43874</t>
  </si>
  <si>
    <t>162301151R00</t>
  </si>
  <si>
    <t>Vodorovné přemístění výkopku z horniny 5 až 7, na vzdálenost přes 50  do 500 m</t>
  </si>
  <si>
    <t>162301101R00</t>
  </si>
  <si>
    <t>Vodorovné přemístění výkopku z horniny 1 až 4, na vzdálenost přes 50  do 500 m</t>
  </si>
  <si>
    <t>2220,30151+2133,23087</t>
  </si>
  <si>
    <t>451573111R00</t>
  </si>
  <si>
    <t>Lože pod potrubí, stoky a drobné objekty z písku a štěrkopísku  do 65 mm</t>
  </si>
  <si>
    <t>D1+D2 : 117</t>
  </si>
  <si>
    <t>D3-D6 : 163,67</t>
  </si>
  <si>
    <t>D7 : 46,75</t>
  </si>
  <si>
    <t>přípojky : (14,4+8,2*3+1,3*13+4,5*11+2*2+18*6+24*2+19+12+15,5+35,*6+12+19+24,5)*1,2*0,16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</si>
  <si>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</si>
  <si>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</si>
  <si>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</si>
  <si>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D1+D2 : 245,54</t>
  </si>
  <si>
    <t>D3-D6 : 345,17</t>
  </si>
  <si>
    <t>D7 : 99,05</t>
  </si>
  <si>
    <t>přípojky : (14,4+8,2*3+1,3*13+4,5*11+2*2+18*6+24*2+19+12+15,5+35,*6+12+19+24,5)*1,2*0,5</t>
  </si>
  <si>
    <t>5121,8028-1474,4808</t>
  </si>
  <si>
    <t>167101102R00</t>
  </si>
  <si>
    <t>Nakládání, skládání, překládání neulehlého výkopku nakládání výkopku_x000D_
 přes 100 m3, z horniny 1 až 4</t>
  </si>
  <si>
    <t>lože : 438,2808</t>
  </si>
  <si>
    <t>obsyp : 1036,2</t>
  </si>
  <si>
    <t>odpočet hor. 5+-7 : -768,27042</t>
  </si>
  <si>
    <t>167101151R00</t>
  </si>
  <si>
    <t>Nakládání, skládání, překládání neulehlého výkopku nakládání výkopku_x000D_
 do 100 m3, z horniny 5 až 7</t>
  </si>
  <si>
    <t>7,79288+3,11715+0,77929</t>
  </si>
  <si>
    <t>504,3874+201,75496+50,43874</t>
  </si>
  <si>
    <t>162701109R00</t>
  </si>
  <si>
    <t>Vodorovné přemístění výkopku příplatek k ceně za každých dalších i započatých 1 000 m přes 10 000 m_x000D_
 z horniny 1 až 4</t>
  </si>
  <si>
    <t>4*712,6386</t>
  </si>
  <si>
    <t>162701159R00</t>
  </si>
  <si>
    <t>Vodorovné přemístění výkopku příplatek k ceně za každých dalších i započatých 1 000 m přes 10 000 m_x000D_
 z horniny 5 až 7</t>
  </si>
  <si>
    <t>4*761,8722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</si>
  <si>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</si>
  <si>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</si>
  <si>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s rozprostřením sypaniny ve vrstvách a s hrubým urovnáním,</t>
  </si>
  <si>
    <t>438,2808+1036,2</t>
  </si>
  <si>
    <t>768,27042</t>
  </si>
  <si>
    <t>212531111R00</t>
  </si>
  <si>
    <t>Výplň trativodů kamenivem hrubým drceným, frakce 16-63 mm</t>
  </si>
  <si>
    <t>19,43+28,15+8,3</t>
  </si>
  <si>
    <t>212971110R00</t>
  </si>
  <si>
    <t xml:space="preserve">Zřízení opláštění odvod. trativodů z geotextilie o sklonu do 2,5,  </t>
  </si>
  <si>
    <t>v rýze nebo v zářezu se stěnami,</t>
  </si>
  <si>
    <t>1117,5*0,2*4</t>
  </si>
  <si>
    <t>286139912R</t>
  </si>
  <si>
    <t>trubka plastová drenážní PE-HD; ohebná; profilovaná, s hladkou vnitřní stěnou; perforovaná; DN 150,0 mm</t>
  </si>
  <si>
    <t>871228111R00</t>
  </si>
  <si>
    <t>Kladení dren. potrubí do rýhy, tvr. PVC, do 150 mm</t>
  </si>
  <si>
    <t>273313511R00</t>
  </si>
  <si>
    <t>Beton základových desek prostý třídy C 12/15</t>
  </si>
  <si>
    <t>801-1</t>
  </si>
  <si>
    <t>dodávka a uložení betonu do připravené konstrukce,</t>
  </si>
  <si>
    <t>(11+20+6)*0,2*1,2*1,2</t>
  </si>
  <si>
    <t>273351215RT1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</si>
  <si>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</si>
  <si>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</si>
  <si>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0,2*1,2*4*(11+20+6)</t>
  </si>
  <si>
    <t>273351216R00</t>
  </si>
  <si>
    <t>Bednění stěn základových desek odstranění</t>
  </si>
  <si>
    <t>279313011R00</t>
  </si>
  <si>
    <t>Beton základových zdí prostý, odolný proti chemicky agresivnímu prostředí třídy C 25/30 XA2</t>
  </si>
  <si>
    <t>obetonování šachet : 2*(1,3*1,3*(0,75+0,5))</t>
  </si>
  <si>
    <t>2*((0,6+1)/2*(0,6+1)/2)*3,14/4*(-1)</t>
  </si>
  <si>
    <t>2*(0,6*(0,5+0,3)/2*(1,2+2,4)/2*4)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</si>
  <si>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</si>
  <si>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</si>
  <si>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</si>
  <si>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2*1,25*1,3*4</t>
  </si>
  <si>
    <t>2*(0,5+0,3)/2*2,4*4</t>
  </si>
  <si>
    <t>279351102R00</t>
  </si>
  <si>
    <t>Bednění základových zdí jednostranné, odstranění</t>
  </si>
  <si>
    <t>2-1</t>
  </si>
  <si>
    <t>Trubka bezešvá hladká jakost 11353.1  D 57x2,9 mm, dod+mont vč.nátěru z+2xemail</t>
  </si>
  <si>
    <t>2*1,2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</si>
  <si>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</si>
  <si>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</si>
  <si>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</si>
  <si>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871353121RT2</t>
  </si>
  <si>
    <t>v otevřeném výkopu ve sklonu do 20 %,</t>
  </si>
  <si>
    <t>přípojky : (14,4+8,2*3+1,3*13+4,5*11+2*2+18*6+24*2+19+12+15,5+35,*6+12+19+24,5)</t>
  </si>
  <si>
    <t>871373121R00</t>
  </si>
  <si>
    <t>Montáž potrubí z trub z plastů těsněných gumovým kroužkem  DN 300 mm</t>
  </si>
  <si>
    <t>871393121R00</t>
  </si>
  <si>
    <t>Montáž potrubí z trub z plastů těsněných gumovým kroužkem  DN 400 mm</t>
  </si>
  <si>
    <t>877373121RT3</t>
  </si>
  <si>
    <t>Montáž tvarovek na potrubí z trub z plastů těsněných gumovým kroužkem odbočných včetně dodávky odbočky_x000D_
 D 315/200 mm/60°</t>
  </si>
  <si>
    <t>877393121RT2</t>
  </si>
  <si>
    <t>Montáž tvarovek na potrubí z trub z plastů těsněných gumovým kroužkem odbočných včetně dodávky odbočky_x000D_
 D 400/160 mm/60°</t>
  </si>
  <si>
    <t>104</t>
  </si>
  <si>
    <t>39</t>
  </si>
  <si>
    <t>877373123R00</t>
  </si>
  <si>
    <t>Montáž tvarovek na potrubí z trub z plastů těsněných gumovým kroužkem jednoosých DN 300 mm</t>
  </si>
  <si>
    <t>877393123R00</t>
  </si>
  <si>
    <t>Montáž tvarovek na potrubí z trub z plastů těsněných gumovým kroužkem jednoosých DN 400 mm</t>
  </si>
  <si>
    <t>892573111R00</t>
  </si>
  <si>
    <t>Zkoušky těsnosti kanalizačního potrubí zabezpečení konců kanalizačního potrubí při tlakových zkouškách vodou_x000D_
 do DN 200 mm</t>
  </si>
  <si>
    <t>úsek</t>
  </si>
  <si>
    <t>vodou nebo vzduchem,</t>
  </si>
  <si>
    <t>892593111R00</t>
  </si>
  <si>
    <t>Zkoušky těsnosti kanalizačního potrubí zabezpečení konců kanalizačního potrubí při tlakových zkouškách vodou_x000D_
 do DN 400 mm</t>
  </si>
  <si>
    <t>892585111R00</t>
  </si>
  <si>
    <t>Zkoušky těsnosti kanalizačního potrubí zabezpečení konců a zkouška vzduchem kanalizačního potrubí _x000D_
 do DN 300 mm</t>
  </si>
  <si>
    <t>230120051R00</t>
  </si>
  <si>
    <t>Čištění potrubí profukováním nebo proplach. DN 300</t>
  </si>
  <si>
    <t>230120053R00</t>
  </si>
  <si>
    <t>Čištění potrubí profukováním nebo proplach. DN 400</t>
  </si>
  <si>
    <t>892855116R00</t>
  </si>
  <si>
    <t>Kamerové prohlídky potrubí nad 500 m</t>
  </si>
  <si>
    <t>1117,50</t>
  </si>
  <si>
    <t>894118001R00</t>
  </si>
  <si>
    <t>Šachty kanalizační zděné na potrubí výšky vstupu do 2,4 m příplatek k ceně_x000D_
 za každých dalších 0,6 m výšky vstupu</t>
  </si>
  <si>
    <t>4+14+4</t>
  </si>
  <si>
    <t>452112111R00</t>
  </si>
  <si>
    <t>Osazení betonových dílců pod potrubí prstenců nebo rámůpod poklopy a mříže výšky do 100 mm</t>
  </si>
  <si>
    <t>452112121R00</t>
  </si>
  <si>
    <t>Osazení betonových dílců pod potrubí prstenců nebo rámůpod poklopy a mříže výšky přes 100 do 200 mm</t>
  </si>
  <si>
    <t>894422111R00</t>
  </si>
  <si>
    <t>Osazení betonových dílců pro šachty podle DIN 4034 skruže přechodové, pro jakoukoliv hmotnost</t>
  </si>
  <si>
    <t>na kroužek,</t>
  </si>
  <si>
    <t>nové šachty : 52</t>
  </si>
  <si>
    <t>přemístěná : 3</t>
  </si>
  <si>
    <t>894422111RT1</t>
  </si>
  <si>
    <t>nové : 37</t>
  </si>
  <si>
    <t>přemístěná : 1</t>
  </si>
  <si>
    <t>894423112RT1</t>
  </si>
  <si>
    <t>Osazení betonových dílců pro šachty podle DIN 4034 šachtového dna, o hmotnosti do 3 t</t>
  </si>
  <si>
    <t>899103111R00</t>
  </si>
  <si>
    <t>Osazení poklopů litinových a ocelových o hmotnost jednotlivě přes 100  do 150 kg</t>
  </si>
  <si>
    <t>R100</t>
  </si>
  <si>
    <t>Napojení do stávající šachty, demontáž stáv.skruží</t>
  </si>
  <si>
    <t>R101</t>
  </si>
  <si>
    <t>Navrtání stáv.kanalizace pro přípojky UV</t>
  </si>
  <si>
    <t>R102</t>
  </si>
  <si>
    <t>Demontáž šachty, vsazení na nové místo</t>
  </si>
  <si>
    <t>28614656.AR</t>
  </si>
  <si>
    <t>koleno PP; 45,0 °; D = 200,0 mm; hladké, s 1 hrdlem</t>
  </si>
  <si>
    <t>286542197R</t>
  </si>
  <si>
    <t>redukce PP-RCT; SDR 11,0; D = 200,0 mm; D2 = 160,0 mm; l = 240 mm; hladká; spoj svařovaný</t>
  </si>
  <si>
    <t>28654627R</t>
  </si>
  <si>
    <t>spojka přesuvná (přesuvka) PP; DN 300,0 mm; l = 290 mm; hladká, hrdlovaná; spoj násuvný</t>
  </si>
  <si>
    <t>28614711.AR</t>
  </si>
  <si>
    <t>spojka přesuvná (přesuvka) PP; DN 400,0 mm; l = 320 mm; hladká, hrdlovaná</t>
  </si>
  <si>
    <t>55340324R</t>
  </si>
  <si>
    <t>poklop kanalizační s tlumící vložkou; litinový; D výrobku 785 mm; únosnost D 400 kN; s odvětráním</t>
  </si>
  <si>
    <t>59224150R</t>
  </si>
  <si>
    <t>skruž železobetonová TBS; DN = 1 000,0 mm; h = 250,0 mm; s = 120,00 mm; počet stupadel 1; ocelové s PE povlakem</t>
  </si>
  <si>
    <t>(4+6+3)</t>
  </si>
  <si>
    <t>59224152R</t>
  </si>
  <si>
    <t>skruž železobetonová TBS; DN = 1 000,0 mm; h = 500,0 mm; s = 120,00 mm; počet stupadel 1; ocelové s PE povlakem</t>
  </si>
  <si>
    <t>(6+8+3)</t>
  </si>
  <si>
    <t>59224154R</t>
  </si>
  <si>
    <t>skruž železobetonová TBS; DN = 1 000,0 mm; h = 1 000,0 mm; s = 120,00 mm; počet stupadel 1; ocelové s PE povlakem</t>
  </si>
  <si>
    <t>(4+15+3+3)</t>
  </si>
  <si>
    <t>59224172R</t>
  </si>
  <si>
    <t>skruž železobetonová přechodová; TBR; DN = 625,0 mm; DN 2 = 1 000 mm; h = 600,0 mm; s = 120,00 mm; počet stupadel 2; ocelové s PE povlakem, kapsové</t>
  </si>
  <si>
    <t>5922405304R</t>
  </si>
  <si>
    <t>dno šachetní beton; DN = 1 000,0 mm; h = 785 mm; t = 150 mm; DN žlabu 300 mm; Pu 80 kN/m; beton C 35/45; žlab beton; nástupnice beton</t>
  </si>
  <si>
    <t>7</t>
  </si>
  <si>
    <t>5922405304R1</t>
  </si>
  <si>
    <t>Dno šachty TBZ-Q 250-735, DN 1000, pro DN 400,300 plast, průtočná - 1x výtok, 1x vtok, vč. těsnění</t>
  </si>
  <si>
    <t>26</t>
  </si>
  <si>
    <t>5922405304R2</t>
  </si>
  <si>
    <t>Dno šachty TBZ-Q 250-735, DN 1000, pro DN 400,300 plast, rozbočná - 1x výtok, 2x vtok, vč. těsnění</t>
  </si>
  <si>
    <t>59224174.AR</t>
  </si>
  <si>
    <t>prstenec betonový; DN = 625,0 mm; h = 40,0 mm; s = 120,00 mm</t>
  </si>
  <si>
    <t>59224175R</t>
  </si>
  <si>
    <t>prstenec betonový; DN = 625,0 mm; h = 60,0 mm; s = 120,00 mm</t>
  </si>
  <si>
    <t>59224176R</t>
  </si>
  <si>
    <t>prstenec betonový; DN = 625,0 mm; h = 80,0 mm; s = 120,00 mm</t>
  </si>
  <si>
    <t>59224177R</t>
  </si>
  <si>
    <t>prstenec betonový; DN = 625,0 mm; h = 100,0 mm; s = 120,00 mm</t>
  </si>
  <si>
    <t>59224177.AR</t>
  </si>
  <si>
    <t>prstenec betonový; DN = 625,0 mm; h = 120,0 mm; s = 120,00 mm</t>
  </si>
  <si>
    <t>59224373.AR</t>
  </si>
  <si>
    <t>profil těsnicí elastomerní; pro spojení betonových šachetních dílů; tvar kruh; d = 1 000,0 mm</t>
  </si>
  <si>
    <t>52+37+4</t>
  </si>
  <si>
    <t>28614531R</t>
  </si>
  <si>
    <t>trubka plastová kanalizační PP; hladká, s hrdlem; Sn 12 kN/m2; D = 315,0 mm; s = 11,90 mm; l = 6000,0 mm</t>
  </si>
  <si>
    <t>832,5/6*1,03</t>
  </si>
  <si>
    <t>28614534R</t>
  </si>
  <si>
    <t>trubka plastová kanalizační PP; hladká, s hrdlem; Sn 12 kN/m2; D = 400,0 mm; s = 15,00 mm; l = 6000,0 mm</t>
  </si>
  <si>
    <t>385/6*1,03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</si>
  <si>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</si>
  <si>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</si>
  <si>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</si>
  <si>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2597,45415+137,04032+119,49589</t>
  </si>
  <si>
    <t>711111006RZ4</t>
  </si>
  <si>
    <t>Provedení izolace proti zemní vlhkosti natěradly za studena na ploše vodorovné asfaltovou penetrační suspenzí, včetně dodávky emulze 0,4 kg/m2</t>
  </si>
  <si>
    <t>800-711</t>
  </si>
  <si>
    <t>998711101R00</t>
  </si>
  <si>
    <t>Přesun hmot pro izolace proti vodě svisle do 6 m</t>
  </si>
  <si>
    <t>Přesun hmot</t>
  </si>
  <si>
    <t>POL7_</t>
  </si>
  <si>
    <t>50 m vodorovně měřeno od těžiště půdorysné plochy skládky do těžiště půdorysné plochy objektu</t>
  </si>
  <si>
    <t>hod</t>
  </si>
  <si>
    <t>řady : (313,5+131+175+235)*1,2*1,21*0,05</t>
  </si>
  <si>
    <t>přípojky : 175,5*1,2*1,21*0,05</t>
  </si>
  <si>
    <t>řady : (313,5+131+175+235)*1,2*1,21*0,5</t>
  </si>
  <si>
    <t>přípojky : 175,5*1,2*1,21*0,5</t>
  </si>
  <si>
    <t>132301212R00</t>
  </si>
  <si>
    <t xml:space="preserve">Hloubení rýh šířky přes 60 do 200 cm do 1000 m3, v hornině 4, hloubení strojně </t>
  </si>
  <si>
    <t>řady : (313,5+131+175+235)*1,2*1,21*0,3</t>
  </si>
  <si>
    <t>přípojky : 175,5*1,2*1,21*0,3</t>
  </si>
  <si>
    <t>řady : (313,5+131+175+235)*1,2*1,21*0,1</t>
  </si>
  <si>
    <t>přípojky : 175,5*1,2*1,21*0,1</t>
  </si>
  <si>
    <t>řady : (313,5+131+175+235)*1,25*2</t>
  </si>
  <si>
    <t>přípojky : 175,5*1,2*1,25*2</t>
  </si>
  <si>
    <t>1495,56-224,334</t>
  </si>
  <si>
    <t>161101151R00</t>
  </si>
  <si>
    <t>Svislé přemístění výkopku z horniny 5 až 7, při hloubce výkopu přes 1 do 2,5 m</t>
  </si>
  <si>
    <t>270,066*4</t>
  </si>
  <si>
    <t>224,334*4</t>
  </si>
  <si>
    <t>370,8+123,6</t>
  </si>
  <si>
    <t>-224,334</t>
  </si>
  <si>
    <t>171201201R00</t>
  </si>
  <si>
    <t>Uložení sypaniny na dočasnou skládku tak, že na 1 m2 plochy připadá přes 2 m3 výkopku nebo ornice</t>
  </si>
  <si>
    <t>123,6+370,8</t>
  </si>
  <si>
    <t>1495,56-123,6-370,80</t>
  </si>
  <si>
    <t>řady : (313,5+131+175+235)*1,2*0,1</t>
  </si>
  <si>
    <t>přípojky : 175,5*1,2*0,1</t>
  </si>
  <si>
    <t>řady : (313,5+131+175+235)*1,2*0,3</t>
  </si>
  <si>
    <t>přípojky : 175,5*1,2*0,3</t>
  </si>
  <si>
    <t>871161121R00</t>
  </si>
  <si>
    <t>Montáž potrubí z plastických hmot z tlakových trubek polyetylenových, vnějšího průměru 32 mm</t>
  </si>
  <si>
    <t>175,50</t>
  </si>
  <si>
    <t>871211121R00</t>
  </si>
  <si>
    <t>Montáž potrubí z plastických hmot z tlakových trubek polyetylenových, vnějšího průměru 63 mm</t>
  </si>
  <si>
    <t>175,5+131+175+235+313,5</t>
  </si>
  <si>
    <t>871251121R00</t>
  </si>
  <si>
    <t>Montáž potrubí z plastických hmot z tlakových trubek polyetylenových, vnějšího průměru 110 mm</t>
  </si>
  <si>
    <t>899721112R00</t>
  </si>
  <si>
    <t>Výstražné fólie výstražná fólie pro vodovod, šířka 30 cm</t>
  </si>
  <si>
    <t>899731114R00</t>
  </si>
  <si>
    <t>Signalizační vodič CYY, 6 mm2</t>
  </si>
  <si>
    <t>175+541+313,5</t>
  </si>
  <si>
    <t>723235113R00</t>
  </si>
  <si>
    <t>Kohout kulový  , mosazný, závit vnitřní-vnitřní, DN 25, PN 8, včetně dodávky materiálu</t>
  </si>
  <si>
    <t>800-721</t>
  </si>
  <si>
    <t>600</t>
  </si>
  <si>
    <t>Poplatek dodavateli plynu</t>
  </si>
  <si>
    <t>R11</t>
  </si>
  <si>
    <t>Tlaková zkouška a revize potrubí, dod+mont</t>
  </si>
  <si>
    <t>R2</t>
  </si>
  <si>
    <t>Stlačení potrubí, připojení na stávající rozvod, oprava potrbí rovnacími objímkami</t>
  </si>
  <si>
    <t>R4</t>
  </si>
  <si>
    <t>Odbočná elektrotvarovka D63/F32, dod+mont</t>
  </si>
  <si>
    <t>R5</t>
  </si>
  <si>
    <t>Elektrotvarovka - koleno 90st.D32, dod+mont</t>
  </si>
  <si>
    <t>R6</t>
  </si>
  <si>
    <t>Ukončení potrubí D110</t>
  </si>
  <si>
    <t>R7</t>
  </si>
  <si>
    <t>Chránička do skříně 1m, dod+mont</t>
  </si>
  <si>
    <t>R8</t>
  </si>
  <si>
    <t>Plynoměrná skříň pro instalaci regulátoru B10, a plynoměru G6, dod+mont vč.základu</t>
  </si>
  <si>
    <t>R9</t>
  </si>
  <si>
    <t>Obnažení stávajícího plynovodu a napojení nového</t>
  </si>
  <si>
    <t>28613431R</t>
  </si>
  <si>
    <t>trubka plastová vodovodní hladká; HDPE (PE 100); SDR 11,0; PN 16; D = 32,0 mm; s = 3,00 mm; l = 100 000,0 mm</t>
  </si>
  <si>
    <t>175,5*1,03</t>
  </si>
  <si>
    <t>28613434R</t>
  </si>
  <si>
    <t>trubka plastová vodovodní hladká; HDPE (PE 100); SDR 11,0; PN 16; D = 63,0 mm; s = 5,80 mm; l = 100 000,0 mm</t>
  </si>
  <si>
    <t>541*1,03</t>
  </si>
  <si>
    <t>286138212R</t>
  </si>
  <si>
    <t>trubka plastová plynovodní hladká; PE 100; SDR 17,6; D = 110,0 mm; s = 6,30 mm; l = 12 000,0 mm</t>
  </si>
  <si>
    <t>313,5*1,03</t>
  </si>
  <si>
    <t>42228100R</t>
  </si>
  <si>
    <t>šoupátko pro domovní přípojky pro vodovod; DN 1"; provedení -  na obou stranách s vnitřním závitem; PN 16; L = 120 mm; médium pitná voda; těleso tvárná litina</t>
  </si>
  <si>
    <t>42291100R</t>
  </si>
  <si>
    <t>souprava zemní tuhá Y 1021; pro uzavírací ventily; vel.závitu G 1" a 1 1/4"; D = 40,0 mm; L = 1 400 mm; krycí hloubka 1,5 m</t>
  </si>
  <si>
    <t>42291357R</t>
  </si>
  <si>
    <t>poklop šoupátkový tvárná litina; použití pro plyn, k ochraně zemních souprav osazených na šoupátkách, čichaček na chráničkách, kulových kohoutů se zemní soupravou, k zabudování do terénu a vozovek; ochrana proti korozi asfaltový nátěr vně i uvnitř; h = 210,0 mm; vnitř.pr.D = 200 mm; D = 260,0 mm</t>
  </si>
  <si>
    <t>R</t>
  </si>
  <si>
    <t>Instalace stláčecího zařízení</t>
  </si>
  <si>
    <t>R-položka</t>
  </si>
  <si>
    <t>POL12_1</t>
  </si>
  <si>
    <t>Osazení poj. pilířové skříně SR301/NKW1 včetněí poj. pilířové skříně SR301/NKW1</t>
  </si>
  <si>
    <t>POL1_9</t>
  </si>
  <si>
    <t>Osazení poj. pilířové skříně SR401/NKW1 včetně dodávky skříně  SR401/NKW1</t>
  </si>
  <si>
    <t>03</t>
  </si>
  <si>
    <t>Osazení rozvodnice RVO-2 s elm. částí a komun. mod včetně dodání skříně RVO-2</t>
  </si>
  <si>
    <t>210010043RT1</t>
  </si>
  <si>
    <t>Trubka ohebná ochranná do země - 75 mm včetně dodávky trubky</t>
  </si>
  <si>
    <t>210100003R00</t>
  </si>
  <si>
    <t xml:space="preserve">Ukončení vodičů v rozvaděči + zapojení do 16 mm2 </t>
  </si>
  <si>
    <t>210100252R00</t>
  </si>
  <si>
    <t xml:space="preserve">Ukončení celoplast. kabelů zákl./pás.do 4x25 mm2 </t>
  </si>
  <si>
    <t>210202023R00</t>
  </si>
  <si>
    <t>Svítidlo LED na  stožár venkovního osvětlení</t>
  </si>
  <si>
    <t>96</t>
  </si>
  <si>
    <t>210204002RT1</t>
  </si>
  <si>
    <t>Stožár osvětlovací ocelový - pozinkovaný s nátěrem včetně dodávky stožáru 4m + elektrovýzbroj</t>
  </si>
  <si>
    <t>12</t>
  </si>
  <si>
    <t>210204011RS2</t>
  </si>
  <si>
    <t>Stožár osvětlovací ocelový zinkovaný s nátěrem 6m včetně stožáru a výzbroje</t>
  </si>
  <si>
    <t>57</t>
  </si>
  <si>
    <t>210204012RS2</t>
  </si>
  <si>
    <t>Stožár osvětlovací ocelový zinkovaný s nátěrem 8m včetně stažáru a výzbroje</t>
  </si>
  <si>
    <t>10</t>
  </si>
  <si>
    <t>210204013RS2</t>
  </si>
  <si>
    <t>Stožár osvětlovací ocelový zinkovaný 9m včetně stožarus nátěrem  a výzbroje</t>
  </si>
  <si>
    <t>210204106RS2</t>
  </si>
  <si>
    <t>Výložník ocelový 2ramenný lomený zinkovaný v. 400 mm dl. 1500 mm - vč. dodávky</t>
  </si>
  <si>
    <t>210220022RT1</t>
  </si>
  <si>
    <t>Vedení uzemňovací v zemi FeZn, D 8 - 10 mm včetně drátu FeZn 10 mm</t>
  </si>
  <si>
    <t>210810014RT1</t>
  </si>
  <si>
    <t>Montáž kabelu CYKY 750 V, 4 x 16 mm2, volně uloženého, včetně dodávky kabelu</t>
  </si>
  <si>
    <t>3826</t>
  </si>
  <si>
    <t>900RT4</t>
  </si>
  <si>
    <t>Hzs - nezmeřitelné práce   čl.17-1a Práce v tarifní třídě 7</t>
  </si>
  <si>
    <t>905R01</t>
  </si>
  <si>
    <t>Hzs-revize provoz.souboru a st.obj. Revize</t>
  </si>
  <si>
    <t>34828410</t>
  </si>
  <si>
    <t>"F" - Svítidlo LED 30W; 4000K  IP44-65</t>
  </si>
  <si>
    <t>74</t>
  </si>
  <si>
    <t>34833237</t>
  </si>
  <si>
    <t>"C"-Svítidlo LED 56W; 3000K  IP44-65</t>
  </si>
  <si>
    <t>34833242</t>
  </si>
  <si>
    <t>"A"-Svítidlo LED 140W; 4000K  IP44-65</t>
  </si>
  <si>
    <t>34834105</t>
  </si>
  <si>
    <t>"D"-Svítidlo LED 21W; 4000K  IP44-65</t>
  </si>
  <si>
    <t>34834169</t>
  </si>
  <si>
    <t>"E"-Svítidlo LED 21W; 4000K  IP44-65</t>
  </si>
  <si>
    <t>180456000900</t>
  </si>
  <si>
    <t>Montážní plošina na autopod., jeřáb</t>
  </si>
  <si>
    <t>Sh</t>
  </si>
  <si>
    <t>Stroj</t>
  </si>
  <si>
    <t>POL6_0</t>
  </si>
  <si>
    <t>460200174R00</t>
  </si>
  <si>
    <t>Výkop kabelové rýhy 35/90 cm  hor.4</t>
  </si>
  <si>
    <t>20,7+23,7+23,7+32,1+36,4+36,4+35,1+25,1+16,5+4,3+6,3+8,8</t>
  </si>
  <si>
    <t>35,8+32,3+31,8+92,6+30</t>
  </si>
  <si>
    <t>1,8+15,0</t>
  </si>
  <si>
    <t>30+30,7+13,3+31,6+56,9+33,3+38,5+13,2</t>
  </si>
  <si>
    <t>14,1+34,1+27,5+61,5+29,9+30,5+31,9+28,1+4,7+6,1+12,1</t>
  </si>
  <si>
    <t>3,1+2,3+61,8+90,5+5,6+5,7+11,7+28,8+31,1+71,7+7,3+53,2+7+70,1+2,8+3+50,5</t>
  </si>
  <si>
    <t>15,7+6,1+40,8+3,3+13+14,7+9,3+17,8+15,4+28,8+4,9+20,8+1,5+30+20,2+14,3</t>
  </si>
  <si>
    <t>6,92+51,4+3,6+4,5+4+4,2+9,1+5+5,8+143+8,6+8,9</t>
  </si>
  <si>
    <t>8,7+148,7</t>
  </si>
  <si>
    <t>0,08</t>
  </si>
  <si>
    <t>460420022RT2</t>
  </si>
  <si>
    <t>Zřízení kabelového lože v rýze š. do 65 cm z písku, lože tloušťky 15 cm</t>
  </si>
  <si>
    <t>460420022RT3</t>
  </si>
  <si>
    <t>Zřízení kabelového lože v rýze š. do 65 cm z písku, lože tloušťky 20 cm</t>
  </si>
  <si>
    <t>460490012RT1</t>
  </si>
  <si>
    <t>Fólie výstražná z PVC, šířka 33 cm, fólie PVC šířka 33 cm</t>
  </si>
  <si>
    <t>3200</t>
  </si>
  <si>
    <t>460490028R00</t>
  </si>
  <si>
    <t>Deska krycí kabelová plastová, šířka 300 mm</t>
  </si>
  <si>
    <t>460570174R00</t>
  </si>
  <si>
    <t>Zához rýhy 35/90 cm, hornina třídy 4, se zhutněním</t>
  </si>
  <si>
    <t>222085005R00</t>
  </si>
  <si>
    <t>Trubka HDPE do D40 v kabelové rýze</t>
  </si>
  <si>
    <t>1389</t>
  </si>
  <si>
    <t>M22.01</t>
  </si>
  <si>
    <t>Zřízení vývod.od kab.optického pro měřen.</t>
  </si>
  <si>
    <t>M22.02</t>
  </si>
  <si>
    <t>Zakončení optického kabelu po měření</t>
  </si>
  <si>
    <t>M22.03</t>
  </si>
  <si>
    <t>Minimarker 1255 - 3M</t>
  </si>
  <si>
    <t>30</t>
  </si>
  <si>
    <t>M22.04</t>
  </si>
  <si>
    <t>Montáž detekčního markeru</t>
  </si>
  <si>
    <t>M22.05</t>
  </si>
  <si>
    <t>Spojka 40mm na trubku HDPE</t>
  </si>
  <si>
    <t>M22.06</t>
  </si>
  <si>
    <t>Tlakování trubky HDPE do pr. 75mm</t>
  </si>
  <si>
    <t>M22.07</t>
  </si>
  <si>
    <t>Kalibrace trubky HDPE do pr. 75mm</t>
  </si>
  <si>
    <t>M22.08</t>
  </si>
  <si>
    <t>M22.09</t>
  </si>
  <si>
    <t>Hzs-kontrola správnosti uložení Revize</t>
  </si>
  <si>
    <t>M22.10</t>
  </si>
  <si>
    <t>Šachty pro napojení trubek HOPE</t>
  </si>
  <si>
    <t>28613743R</t>
  </si>
  <si>
    <t>trubka plastová vodovodní hladká; HDPE (PE 80); SDR 11,0; PN 10; D = 40,0 mm; s = 3,70 mm; l = 100 000,0 mm</t>
  </si>
  <si>
    <t xml:space="preserve">m     </t>
  </si>
  <si>
    <t>32,9+43,3+28+52,5+60,2+44</t>
  </si>
  <si>
    <t>8,1+11+9,9+60,4+80,1+11,4+14,2+16,5+16,3+17,1+8,1+8,6</t>
  </si>
  <si>
    <t>9,9+10,9+15,6+5,3+42+37,7+62+63+52,4+120,7+13,5</t>
  </si>
  <si>
    <t>955,6</t>
  </si>
  <si>
    <t>111104211R00</t>
  </si>
  <si>
    <t>Pokosení trávníku trávník parkový, v rovině nebo na svahu do 1:5, odvoz do 20 km se složením</t>
  </si>
  <si>
    <t>823-1</t>
  </si>
  <si>
    <t>s případným naložením shrabků na dopravní prostředek, odvozem do 20 km a se složením,</t>
  </si>
  <si>
    <t>tráva parčík : 2406*4</t>
  </si>
  <si>
    <t>tráva parking : 810*4</t>
  </si>
  <si>
    <t>111202113R00</t>
  </si>
  <si>
    <t>Odstranění pařezu odfrézováním do hloubky 200 mm pod úroveň terénu dřevina měkká, hloubka 200 mm, průměr do 300 mm</t>
  </si>
  <si>
    <t>111212131R00</t>
  </si>
  <si>
    <t>Odstranění nevhodných dřevin výška nad 1 m, v rovině nebo na svahu do 1:5, s odstraněním pařezu</t>
  </si>
  <si>
    <t>o průměru kmene (krčku) do 10 cm s odklizením vytěžené dřevní hmoty na vzdálenost do 50 m, se složením na hromady, nebo s naložením na dopravní prostředek,</t>
  </si>
  <si>
    <t>111251111R00</t>
  </si>
  <si>
    <t>Drcení ořezaných větví průměr do 100 mm</t>
  </si>
  <si>
    <t>strojně, s odvozem dřevní drtě do 20 km a se složením,</t>
  </si>
  <si>
    <t>112101111R00</t>
  </si>
  <si>
    <t>Pokácení stromu listnaté, průměr do 200 mm, v rovině nebo na svahu do 1:5</t>
  </si>
  <si>
    <t>s rozřezáním a odstraněním větví a kmene do vzdálenosti 20 m, se složením na hromady nebo s naložením na dopravní prostředek,</t>
  </si>
  <si>
    <t>162201401R00</t>
  </si>
  <si>
    <t>Vodorovné přemístění větví, kmenů, nebo pařezů větví stromů listnatých, průměru kmene přes 100 do 300 mm, na vzdálenost do 1 000 m</t>
  </si>
  <si>
    <t xml:space="preserve"> s naložením, složením a dopravou,</t>
  </si>
  <si>
    <t>162201415R00</t>
  </si>
  <si>
    <t>Vodorovné přemístění větví, kmenů, nebo pařezů kmenů stromů jehličnatých, průměru kmene přes 100 do 300 mm, na vzdálenost do 1 000 m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</si>
  <si>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</si>
  <si>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</si>
  <si>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</si>
  <si>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tráva parčík : 2406</t>
  </si>
  <si>
    <t>tráva parking : 810</t>
  </si>
  <si>
    <t>182001131R00</t>
  </si>
  <si>
    <t>Plošná úprava terénu při nerovnostech terénu přes 150 do 200 mm, v rovině nebo na svahu do 1:5</t>
  </si>
  <si>
    <t>s urovnáním povrchu, bez doplnění ornice, v hornině 1 až 4,</t>
  </si>
  <si>
    <t>182303111R00</t>
  </si>
  <si>
    <t>Doplnění ornice v rovině nebo na svahu do 1:5</t>
  </si>
  <si>
    <t>na travnatých plochách tloušťky do 5 cm, s přemístěním na vzdálenost do 3 m vodorovně,</t>
  </si>
  <si>
    <t>183101114R00</t>
  </si>
  <si>
    <t>Hloubení jamek bez výměny půdy v rovině objem přes 0,05 do 0,125 m3</t>
  </si>
  <si>
    <t>pro vysazování rostlin v hornině 1 až 4 bez výměny půdy, s případným naložením přebytečných výkopků na dopravní prostředek, s odvozem na vzdálenost do 20 km a se složením,</t>
  </si>
  <si>
    <t>183101222R00</t>
  </si>
  <si>
    <t>Hloubení jamek s výměnou půdy na 50 % v rovině objem přes 1 do 2 m3</t>
  </si>
  <si>
    <t>pro vysazování rostlin v hornině 1 až 4 s výměnou půdy na 50%, s případným naložením přebytečných výkopků na dopravní prostředek, s odvozem na vzdálenost do 20 km a se složením,</t>
  </si>
  <si>
    <t>183403114R00</t>
  </si>
  <si>
    <t>Obdělávání půdy kultivátorováním, v rovině nebo na svahu 1:5</t>
  </si>
  <si>
    <t>trava parčik : 2406</t>
  </si>
  <si>
    <t>travnikyparking 10% : 810*0,1</t>
  </si>
  <si>
    <t>183403132R00</t>
  </si>
  <si>
    <t>Obdělávání půdy rytím půdy hloubky do 200 mm, v hornině 3, v rovině nebo na svahu 1:5</t>
  </si>
  <si>
    <t>travniky parking - 90% (okraje, úzké plochy) : 810*0,9</t>
  </si>
  <si>
    <t>183403153R00</t>
  </si>
  <si>
    <t>Obdělávání půdy hrabáním, v rovině nebo na svahu 1:5</t>
  </si>
  <si>
    <t>travaparčik : 2406*2</t>
  </si>
  <si>
    <t>travnikyparking : 810*2</t>
  </si>
  <si>
    <t>183403161R00</t>
  </si>
  <si>
    <t>Obdělávání půdy válením, v rovině nebo na svahu 1:5</t>
  </si>
  <si>
    <t>184102117R00</t>
  </si>
  <si>
    <t xml:space="preserve">Výsadba dřevin s balem průměr přes 800 do 1000 mm, v rovině nebo na svahu do 1:5,  </t>
  </si>
  <si>
    <t>do předem vyhloubené jamky se zalitím,</t>
  </si>
  <si>
    <t>3</t>
  </si>
  <si>
    <t>184501111R00</t>
  </si>
  <si>
    <t>Zhotovení obalu kmene z juty v jedné vrstvě, v rovině nebo na svahu do 1:5</t>
  </si>
  <si>
    <t>a spodních částí větví stromu</t>
  </si>
  <si>
    <t>0,5*2*3</t>
  </si>
  <si>
    <t>184807111R00</t>
  </si>
  <si>
    <t>Ochrana stromu bedněním zřízení bednění</t>
  </si>
  <si>
    <t>před poškozením stavebním provozem,</t>
  </si>
  <si>
    <t>mladé alejové rovně rostlé stromy : 10*2*4</t>
  </si>
  <si>
    <t xml:space="preserve">(čtverec o půd1x1 m) : </t>
  </si>
  <si>
    <t>ochrana větších dřevin, půd.3x3 m : 3*2*12</t>
  </si>
  <si>
    <t>184807112R00</t>
  </si>
  <si>
    <t>Ochrana stromu bedněním odstranění bednění</t>
  </si>
  <si>
    <t>184901112R00</t>
  </si>
  <si>
    <t>Osazení kůlů osazení kůlů k dřevině s uvázáním, délka přes 2 do 3 m</t>
  </si>
  <si>
    <t>k dřevině s uvázáním</t>
  </si>
  <si>
    <t>okrasné dřeviny  3 ks kůlů : 3*3</t>
  </si>
  <si>
    <t>184921096R00</t>
  </si>
  <si>
    <t>Mulčování tloušťka přes 100 do 150 mm, v rovině nebo na svahu do 1:5</t>
  </si>
  <si>
    <t>vysazených rostlin s případným naložením odpadu na dopravní prostředek, s odvezením do 20 km a se složením,</t>
  </si>
  <si>
    <t>stromové mísy : 3*0,5*0,5*3,14</t>
  </si>
  <si>
    <t>373</t>
  </si>
  <si>
    <t>185802114R00</t>
  </si>
  <si>
    <t>Hnojení umělým hnojivem s rozdělením k jednotlivým rostlinám, v rovině nebo na svahu do 1:5</t>
  </si>
  <si>
    <t>půdy nebo trávníku s rozprostřením nebo s rozdělením hnojiva,</t>
  </si>
  <si>
    <t>stromy 50g hnojivo tabl : 3*0,00005</t>
  </si>
  <si>
    <t>keře velké a střední 30 g hnojivo tabl : 576*0,00003</t>
  </si>
  <si>
    <t>stromy stávající : 13*0,00015</t>
  </si>
  <si>
    <t>750g/jáma velká stromy - kondicioner : 3*0,00075</t>
  </si>
  <si>
    <t>185 g/jáma keře - kondicioner : 576*0,000185</t>
  </si>
  <si>
    <t>aplikace mykorhyz. přípravku stáv.stromy : 13*0,0003</t>
  </si>
  <si>
    <t>185804213R00</t>
  </si>
  <si>
    <t>Vypletí záhonů v rovině nebo ve svahu do 1:5 dřeviny solitérní</t>
  </si>
  <si>
    <t>s případným naložením odpadu na dopravní prostředek, odvozem do 20 km a se složením</t>
  </si>
  <si>
    <t>stromové mísy - 5x opakování : 3*0,5*0,5*3,14*5</t>
  </si>
  <si>
    <t>185804214R00</t>
  </si>
  <si>
    <t>Vypletí záhonů v rovině nebo ve svahu do 1:5 dřeviny ve skupinách</t>
  </si>
  <si>
    <t xml:space="preserve"> keře - 5x : 373*5</t>
  </si>
  <si>
    <t>185804215R00</t>
  </si>
  <si>
    <t>Vypletí záhonů v rovině nebo ve svahu do 1:5 trávník po výsevu</t>
  </si>
  <si>
    <t>185804312R00</t>
  </si>
  <si>
    <t xml:space="preserve">Zalití rostlin vodou plocha přes 20 m2,  </t>
  </si>
  <si>
    <t>zálivka stávajících stromů (15x100 l) : 13*0,1*15</t>
  </si>
  <si>
    <t>zálivka nově vysazených stromů - 3 sezony - 25x75 l : 3*0,075*25</t>
  </si>
  <si>
    <t>zálivka nově vysazených keřů - 3 sezony - 25x30 l/m2 : 375*0,03*25</t>
  </si>
  <si>
    <t>185851111R00</t>
  </si>
  <si>
    <t>Dovoz vody pro zálivku rostlin dovoz vody pro zálivku rostlin na vzdálenost do 6000 m</t>
  </si>
  <si>
    <t>184 852413</t>
  </si>
  <si>
    <t>Řez stromů redukční, plocha koruny do 90m2</t>
  </si>
  <si>
    <t>00572410R</t>
  </si>
  <si>
    <t>směs travní parková, pro mírnou zátěž</t>
  </si>
  <si>
    <t>kg</t>
  </si>
  <si>
    <t>výsevek 3 kg/100m2 : 3215/100*3</t>
  </si>
  <si>
    <t>026503248R</t>
  </si>
  <si>
    <t>02656049R</t>
  </si>
  <si>
    <t>dřevina listnatá Lípa; Tilia cordata; obvod kmene 20-25 cm; s balem (textilie+pletivo); vysokokmen</t>
  </si>
  <si>
    <t>08211320R</t>
  </si>
  <si>
    <t>vodné pro vodu pitnou</t>
  </si>
  <si>
    <t>10371500R</t>
  </si>
  <si>
    <t>substrát zahradnický B; balení volně loženo</t>
  </si>
  <si>
    <t>2406*0,05</t>
  </si>
  <si>
    <t>810*0,05</t>
  </si>
  <si>
    <t>10371500R1</t>
  </si>
  <si>
    <t>Substrát zahradnický- ke stromům</t>
  </si>
  <si>
    <t>10391100R</t>
  </si>
  <si>
    <t>kůra mulčovací; balení volně loženo</t>
  </si>
  <si>
    <t>375*0,15</t>
  </si>
  <si>
    <t>10391505.AR</t>
  </si>
  <si>
    <t>kondicionér do půdy fyzikální; balení po 20 kg; pro použití v degranovaných nebo problem.půdách, zvyšuje vodní retenční kapacitů půdy a přístupnost hnojiv</t>
  </si>
  <si>
    <t>750g/jáma velká stromy : 3*0,75</t>
  </si>
  <si>
    <t>185 g jáma velké keře : 576*0,185</t>
  </si>
  <si>
    <t>10391506</t>
  </si>
  <si>
    <t>Mykorhizní přípravek ke stáv. stromům</t>
  </si>
  <si>
    <t>13*0,3</t>
  </si>
  <si>
    <t>111</t>
  </si>
  <si>
    <t>Tabletové hnojivo k jednotlivým rostlinám, viz PD</t>
  </si>
  <si>
    <t>stromy 50g hnojivo tabl : 3*0,05</t>
  </si>
  <si>
    <t>keře velké a střední 30 g hnojivo tabl : 576*0,03</t>
  </si>
  <si>
    <t>stromy stávající : 13*0,15</t>
  </si>
  <si>
    <t>325252601</t>
  </si>
  <si>
    <t>Rákosová rohož z rákosu obecného neloup. vázaná pozinkovým drátem, výška 1,5 m (cca 20 cm na 1 str)</t>
  </si>
  <si>
    <t>bm</t>
  </si>
  <si>
    <t>3*0,5</t>
  </si>
  <si>
    <t>608500151R</t>
  </si>
  <si>
    <t>kůl vyvazovací l = 250,0 cm; průměr 50 mm; impregnace; jeden konec fazeta; druhý konec špice</t>
  </si>
  <si>
    <t>3*63</t>
  </si>
  <si>
    <t>608500300R</t>
  </si>
  <si>
    <t>příčka spojovací půlkulatá; l = 50,0 cm; průměr 50 mm; impregnace; jeden konec rovně zaříznutý; druhý konec rovně zaříznutý</t>
  </si>
  <si>
    <t>9*2   6 příček na 3 kůly (příčky na horní raně a 30 cm nad zemí : 9*2</t>
  </si>
  <si>
    <t>70836140.AR</t>
  </si>
  <si>
    <t>popruh jednovrstvý; polypropylenový; š = 40,0 mm; pevnost 6 500 N</t>
  </si>
  <si>
    <t>3*2</t>
  </si>
  <si>
    <t>18.2-1</t>
  </si>
  <si>
    <t>Dodávka a montáž odpadkového koše</t>
  </si>
  <si>
    <t>18.2-2</t>
  </si>
  <si>
    <t>Dodávka a montáž parkové lavičky</t>
  </si>
  <si>
    <t>18.2-3</t>
  </si>
  <si>
    <t>Dodávka a montáž pískoviště</t>
  </si>
  <si>
    <t>18.2-4</t>
  </si>
  <si>
    <t>Krycí plachta na pískoviště</t>
  </si>
  <si>
    <t>18.2-5</t>
  </si>
  <si>
    <t>Dodávka a montáž dětskéhřiště s houpačkou a skluzavkou</t>
  </si>
  <si>
    <t>18.2-6</t>
  </si>
  <si>
    <t>Dopadová plocha okolo houpaček se skluzavkou - 5*10 m, vč.odkopání zeminy tl. 300mm, geotextilie, oblázky fr. 2-8 mm,</t>
  </si>
  <si>
    <t>5*2+10*2</t>
  </si>
  <si>
    <t>59217335R</t>
  </si>
  <si>
    <t>obrubník zahradní materiál beton; l = 1000,0 mm; š = 50,0 mm; h = 250,0 mm; barva šedá</t>
  </si>
  <si>
    <t>(5*2+10*2)*1,05</t>
  </si>
  <si>
    <t>998222012R00</t>
  </si>
  <si>
    <t xml:space="preserve">Přesun hmot, plochy pro tělovýchovu zpevněná plocha z kameniva,  </t>
  </si>
  <si>
    <t>767911130RT1</t>
  </si>
  <si>
    <t>Montáž oplocení z pletiva strojového vč. dodávky pletiva, napínacího drátu a napínáku, výšky 1,75 m</t>
  </si>
  <si>
    <t>800-767</t>
  </si>
  <si>
    <t>pomocná kce pro založení živého plotu : 200</t>
  </si>
  <si>
    <t>767900040RA0</t>
  </si>
  <si>
    <t>Demontáž oplocení rámového</t>
  </si>
  <si>
    <t>AP-PSV</t>
  </si>
  <si>
    <t>Součtová</t>
  </si>
  <si>
    <t>55342336R</t>
  </si>
  <si>
    <t>sloupek plotový ocel; tl. stěny 1,50 mm; řadový; pro plot pro drátěné pletivo; l = 1 750,0 mm; d 38 mm; povrch prášková vypalovací barva</t>
  </si>
  <si>
    <t>15</t>
  </si>
  <si>
    <t>Trubka HDPE 40 modrá, 1 červený pruh</t>
  </si>
  <si>
    <t>253</t>
  </si>
  <si>
    <t>Trubka HDPE 40 modrá, 2 červené pruhy</t>
  </si>
  <si>
    <t>Trubka HDPE do pr. 75mm volně uložená</t>
  </si>
  <si>
    <t>759</t>
  </si>
  <si>
    <t>Trubka HDPE do pr. 75mm – demontáž</t>
  </si>
  <si>
    <t>480</t>
  </si>
  <si>
    <t>Trubka HDPE dělená opravná 40mm x 2m</t>
  </si>
  <si>
    <t>M22.11</t>
  </si>
  <si>
    <t>Spojka 40mm na trubku HDPE dělená opravná</t>
  </si>
  <si>
    <t>M22.12</t>
  </si>
  <si>
    <t>Koncovka plastová PLASSON pr.40</t>
  </si>
  <si>
    <t>M22.13</t>
  </si>
  <si>
    <t>506</t>
  </si>
  <si>
    <t>M22.14</t>
  </si>
  <si>
    <t>M22.15</t>
  </si>
  <si>
    <t>Nezměřitelné pracovní výkony</t>
  </si>
  <si>
    <t>M22.16</t>
  </si>
  <si>
    <t>Za/vyfukování OK do 144 vl. do HDPE trubky</t>
  </si>
  <si>
    <t>M22.17</t>
  </si>
  <si>
    <t>Měření OTDR před překládkou</t>
  </si>
  <si>
    <t>M22.19</t>
  </si>
  <si>
    <t>Měření OTDR po překládce</t>
  </si>
  <si>
    <t>228</t>
  </si>
  <si>
    <t>460010024RT4</t>
  </si>
  <si>
    <t>Vytýčení kabelové trasy v zastavěném prostoru, délka trasy nad 1000 m</t>
  </si>
  <si>
    <t>km</t>
  </si>
  <si>
    <t>460080001R00</t>
  </si>
  <si>
    <t>Betonový základ do zeminy bez bednění</t>
  </si>
  <si>
    <t>460200133RT2</t>
  </si>
  <si>
    <t>Výkop kabelové rýhy 35/50 cm  hor.3, ruční výkop rýhy</t>
  </si>
  <si>
    <t>460200304RT2</t>
  </si>
  <si>
    <t>Výkop kabelové rýhy 50/120 cm hor.4, ruční výkop rýhy</t>
  </si>
  <si>
    <t>460300006R00</t>
  </si>
  <si>
    <t>Hutnění zeminy po vrstvách 20 cm</t>
  </si>
  <si>
    <t>51</t>
  </si>
  <si>
    <t>460420382RT1</t>
  </si>
  <si>
    <t>Zakrytí kabelu betonovou deskou 50/15/4, š. 30 cm, zřízení písk.lože, dodávka a osaz.desek</t>
  </si>
  <si>
    <t>460420018RT1</t>
  </si>
  <si>
    <t>Zřízení kabelového lože v rýze š.do 35 cm z písku, tloušťka vrstvy 15 cm</t>
  </si>
  <si>
    <t>228*2</t>
  </si>
  <si>
    <t>17*2</t>
  </si>
  <si>
    <t>460500001RT1</t>
  </si>
  <si>
    <t>Oddělení kabelů ve výkopu cihlou, včetně dodávky cihel</t>
  </si>
  <si>
    <t>460510032RT1</t>
  </si>
  <si>
    <t>Kabelový prostup z plastových trub, D 160/9,1 mm, včetně dodávky trub</t>
  </si>
  <si>
    <t>17</t>
  </si>
  <si>
    <t>460570134R00</t>
  </si>
  <si>
    <t>Zához rýhy 35/50 cm, hornina třídy 4, se zhutněním</t>
  </si>
  <si>
    <t>460570304R00</t>
  </si>
  <si>
    <t>Zához rýhy 50/120 cm, hornina tř. 4, se zhutněním</t>
  </si>
  <si>
    <t>460600001RT4</t>
  </si>
  <si>
    <t>Naložení a odvoz zeminy, odvoz na vzdálenost 6000 m</t>
  </si>
  <si>
    <t>19</t>
  </si>
  <si>
    <t>460420018RT2</t>
  </si>
  <si>
    <t>Zřízení kabelového lože v rýze š.do 35 cm z písku, tloušťka vrstvy 15 cm - zásyp</t>
  </si>
  <si>
    <t>460510032RT2</t>
  </si>
  <si>
    <t>Kabelový prostup z plastových trub, PE D 160 - dělených, včetně dodávky trub</t>
  </si>
  <si>
    <t>M 46.01</t>
  </si>
  <si>
    <t>Odkrytí kabelové komory, ručně</t>
  </si>
  <si>
    <t>M 46.02</t>
  </si>
  <si>
    <t>Ruční zához kabelové komory</t>
  </si>
  <si>
    <t>005111021R</t>
  </si>
  <si>
    <t>Vytyčení inženýrských sítí</t>
  </si>
  <si>
    <t>Soubor</t>
  </si>
  <si>
    <t>VRN</t>
  </si>
  <si>
    <t>POL99_8</t>
  </si>
  <si>
    <t>005111020R</t>
  </si>
  <si>
    <t>Vytyčení stavby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</si>
  <si>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</si>
  <si>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</si>
  <si>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</si>
  <si>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</si>
  <si>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</si>
  <si>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</si>
  <si>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</si>
  <si>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</si>
  <si>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005211080R</t>
  </si>
  <si>
    <t xml:space="preserve">Bezpečnostní a hygienická opatření na staveništi </t>
  </si>
  <si>
    <t>005211030R</t>
  </si>
  <si>
    <t xml:space="preserve">Dočasná dopravní opatření </t>
  </si>
  <si>
    <t>005211040R</t>
  </si>
  <si>
    <t xml:space="preserve">Užívání veřejných ploch a prostranství  </t>
  </si>
  <si>
    <t>00523  R</t>
  </si>
  <si>
    <t>Zkoušky a revize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</si>
  <si>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</si>
  <si>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</si>
  <si>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</si>
  <si>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</si>
  <si>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005241021R</t>
  </si>
  <si>
    <t>Geometrický plán vč. zanesení do katastru</t>
  </si>
  <si>
    <t>ON1</t>
  </si>
  <si>
    <t>Pasportizace</t>
  </si>
  <si>
    <t>ON2</t>
  </si>
  <si>
    <t>Průběžná fotodokumentace</t>
  </si>
  <si>
    <t>soubor</t>
  </si>
  <si>
    <t>ON3</t>
  </si>
  <si>
    <t>Hutnící zkoušky (zásypy sítě, podkladní vrstvy komunikací )</t>
  </si>
  <si>
    <t>kanalizace : 4</t>
  </si>
  <si>
    <t>plynovod : 3</t>
  </si>
  <si>
    <t>VO+slp+itself : 3+6+2</t>
  </si>
  <si>
    <t xml:space="preserve">komunikace+plochy : </t>
  </si>
  <si>
    <t>pláň : 15</t>
  </si>
  <si>
    <t>podkladní vrstvy : 15</t>
  </si>
  <si>
    <t>Materiály jsou specifikovány v technických standardech VAS:</t>
  </si>
  <si>
    <t xml:space="preserve"> http://www.vodarenska.cz/cs/services/informaceObcim/technicke-standardy</t>
  </si>
  <si>
    <t>LOKALITA "ZA POLIKLINIKOU" komunikace a technická infrastruktura</t>
  </si>
  <si>
    <t>Montáž potrubí z trub z plastů těsněných gumovým kroužkem  včetně dodávky trub hrdlových_x000D_
 D 150 mm, tloušťka stěny 4,9 mm, délky 5000 mm</t>
  </si>
  <si>
    <t>dřevina listnatá Habr obecný; Carpinus betulus; v = 81 až 120 cm; kontejner 3-5 l; poloodrostek, krytokořenná sadba, včetně výsadby</t>
  </si>
  <si>
    <t>Ochrana, úprava stávajícího vedení kabelu NN směr Terůvky vč. zemních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</si>
</sst>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u/>
      <sz val="10"/>
      <color theme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quotePrefix="1" applyNumberFormat="1" applyFont="1" applyBorder="1" applyAlignment="1">
      <alignment horizontal="left" vertical="top" wrapText="1"/>
    </xf>
    <xf numFmtId="3" fontId="8" fillId="0" borderId="12" xfId="0" applyNumberFormat="1" applyFont="1" applyBorder="1" applyAlignment="1">
      <alignment vertical="center"/>
    </xf>
    <xf numFmtId="3" fontId="0" fillId="0" borderId="16" xfId="0" applyNumberFormat="1" applyFont="1" applyBorder="1" applyAlignment="1">
      <alignment horizontal="left" vertical="center"/>
    </xf>
    <xf numFmtId="3" fontId="0" fillId="0" borderId="8" xfId="0" applyNumberFormat="1" applyFont="1" applyBorder="1" applyAlignment="1">
      <alignment horizontal="left" vertical="center"/>
    </xf>
    <xf numFmtId="3" fontId="0" fillId="0" borderId="2" xfId="0" applyNumberFormat="1" applyFont="1" applyBorder="1" applyAlignment="1">
      <alignment horizontal="left" vertical="center"/>
    </xf>
    <xf numFmtId="3" fontId="0" fillId="3" borderId="13" xfId="0" applyNumberFormat="1" applyFill="1" applyBorder="1" applyAlignment="1">
      <alignment horizontal="left" vertical="center"/>
    </xf>
    <xf numFmtId="49" fontId="22" fillId="0" borderId="0" xfId="2" applyNumberFormat="1"/>
    <xf numFmtId="164" fontId="19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 indent="1"/>
    </xf>
    <xf numFmtId="3" fontId="13" fillId="0" borderId="22" xfId="0" applyNumberFormat="1" applyFont="1" applyBorder="1" applyAlignment="1">
      <alignment horizontal="right" vertical="center" indent="1"/>
    </xf>
    <xf numFmtId="3" fontId="13" fillId="0" borderId="16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3" fontId="11" fillId="0" borderId="15" xfId="0" applyNumberFormat="1" applyFont="1" applyBorder="1" applyAlignment="1">
      <alignment horizontal="right" vertical="center" indent="1"/>
    </xf>
    <xf numFmtId="3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vodarenska.cz/cs/services/informaceObcim/technicke-standardy" TargetMode="Externa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E8" sqref="E8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01Lev/vPeCwSw+/mhpt8ag94Zk9HzsZR6TrXXMF+EW/Yr6l2wCWCJ9g59UPguoyVYb3DkBqD2qtrwCSPn7sx8A==" saltValue="Dj/GdSd7sMOFCYes5VQdF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83"/>
  <sheetViews>
    <sheetView showGridLines="0" topLeftCell="B1" zoomScaleNormal="100" zoomScaleSheetLayoutView="75" workbookViewId="0">
      <selection activeCell="C19" sqref="C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  <col min="52" max="52" width="93.42578125" customWidth="1"/>
  </cols>
  <sheetData>
    <row r="1" spans="1:15" ht="33.75" customHeight="1" x14ac:dyDescent="0.2">
      <c r="A1" s="67" t="s">
        <v>36</v>
      </c>
      <c r="B1" s="210" t="s">
        <v>41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3"/>
      <c r="B2" s="73" t="s">
        <v>22</v>
      </c>
      <c r="C2" s="74"/>
      <c r="D2" s="75" t="s">
        <v>43</v>
      </c>
      <c r="E2" s="221" t="s">
        <v>1185</v>
      </c>
      <c r="F2" s="222"/>
      <c r="G2" s="222"/>
      <c r="H2" s="222"/>
      <c r="I2" s="222"/>
      <c r="J2" s="223"/>
      <c r="O2" s="2"/>
    </row>
    <row r="3" spans="1:15" ht="27" hidden="1" customHeight="1" x14ac:dyDescent="0.2">
      <c r="A3" s="3"/>
      <c r="B3" s="76"/>
      <c r="C3" s="74"/>
      <c r="D3" s="77"/>
      <c r="E3" s="224"/>
      <c r="F3" s="225"/>
      <c r="G3" s="225"/>
      <c r="H3" s="225"/>
      <c r="I3" s="225"/>
      <c r="J3" s="226"/>
    </row>
    <row r="4" spans="1:15" ht="23.25" customHeight="1" x14ac:dyDescent="0.2">
      <c r="A4" s="3"/>
      <c r="B4" s="78"/>
      <c r="C4" s="79"/>
      <c r="D4" s="80"/>
      <c r="E4" s="236"/>
      <c r="F4" s="236"/>
      <c r="G4" s="236"/>
      <c r="H4" s="236"/>
      <c r="I4" s="236"/>
      <c r="J4" s="237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8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49"/>
      <c r="C10" s="25"/>
      <c r="D10" s="44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5" t="s">
        <v>19</v>
      </c>
      <c r="C11" s="4"/>
      <c r="D11" s="228"/>
      <c r="E11" s="228"/>
      <c r="F11" s="228"/>
      <c r="G11" s="228"/>
      <c r="H11" s="26" t="s">
        <v>40</v>
      </c>
      <c r="I11" s="82"/>
      <c r="J11" s="10"/>
    </row>
    <row r="12" spans="1:15" ht="15.75" customHeight="1" x14ac:dyDescent="0.2">
      <c r="A12" s="3"/>
      <c r="B12" s="39"/>
      <c r="C12" s="24"/>
      <c r="D12" s="235"/>
      <c r="E12" s="235"/>
      <c r="F12" s="235"/>
      <c r="G12" s="235"/>
      <c r="H12" s="26" t="s">
        <v>34</v>
      </c>
      <c r="I12" s="82"/>
      <c r="J12" s="10"/>
    </row>
    <row r="13" spans="1:15" ht="15.75" customHeight="1" x14ac:dyDescent="0.2">
      <c r="A13" s="3"/>
      <c r="B13" s="40"/>
      <c r="C13" s="25"/>
      <c r="D13" s="81"/>
      <c r="E13" s="238"/>
      <c r="F13" s="239"/>
      <c r="G13" s="239"/>
      <c r="H13" s="27"/>
      <c r="I13" s="32"/>
      <c r="J13" s="48"/>
    </row>
    <row r="14" spans="1:15" ht="24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9" t="s">
        <v>32</v>
      </c>
      <c r="C15" s="66"/>
      <c r="D15" s="50"/>
      <c r="E15" s="227"/>
      <c r="F15" s="227"/>
      <c r="G15" s="229"/>
      <c r="H15" s="229"/>
      <c r="I15" s="229" t="s">
        <v>29</v>
      </c>
      <c r="J15" s="230"/>
    </row>
    <row r="16" spans="1:15" ht="23.25" customHeight="1" x14ac:dyDescent="0.2">
      <c r="A16" s="138" t="s">
        <v>24</v>
      </c>
      <c r="B16" s="53" t="s">
        <v>24</v>
      </c>
      <c r="C16" s="54"/>
      <c r="D16" s="55"/>
      <c r="E16" s="219"/>
      <c r="F16" s="220"/>
      <c r="G16" s="216"/>
      <c r="H16" s="217"/>
      <c r="I16" s="216">
        <f>SUMIF(F65:F79,A16,I65:I79)+SUMIF(F65:F79,"PSU",I65:I79)</f>
        <v>0</v>
      </c>
      <c r="J16" s="218"/>
    </row>
    <row r="17" spans="1:10" ht="23.25" customHeight="1" x14ac:dyDescent="0.2">
      <c r="A17" s="138" t="s">
        <v>25</v>
      </c>
      <c r="B17" s="53" t="s">
        <v>25</v>
      </c>
      <c r="C17" s="54"/>
      <c r="D17" s="55"/>
      <c r="E17" s="219"/>
      <c r="F17" s="220"/>
      <c r="G17" s="216"/>
      <c r="H17" s="217"/>
      <c r="I17" s="216">
        <f>SUMIF(F65:F79,A17,I65:I79)</f>
        <v>0</v>
      </c>
      <c r="J17" s="218"/>
    </row>
    <row r="18" spans="1:10" ht="23.25" customHeight="1" x14ac:dyDescent="0.2">
      <c r="A18" s="138" t="s">
        <v>26</v>
      </c>
      <c r="B18" s="53" t="s">
        <v>26</v>
      </c>
      <c r="C18" s="54"/>
      <c r="D18" s="55"/>
      <c r="E18" s="219"/>
      <c r="F18" s="220"/>
      <c r="G18" s="216"/>
      <c r="H18" s="217"/>
      <c r="I18" s="216">
        <f>SUMIF(F65:F79,A18,I65:I79)</f>
        <v>0</v>
      </c>
      <c r="J18" s="218"/>
    </row>
    <row r="19" spans="1:10" ht="23.25" customHeight="1" x14ac:dyDescent="0.2">
      <c r="A19" s="138" t="s">
        <v>99</v>
      </c>
      <c r="B19" s="53" t="s">
        <v>27</v>
      </c>
      <c r="C19" s="54"/>
      <c r="D19" s="55"/>
      <c r="E19" s="219"/>
      <c r="F19" s="220"/>
      <c r="G19" s="216"/>
      <c r="H19" s="217"/>
      <c r="I19" s="216">
        <f>SUMIF(F65:F79,A19,I65:I79)</f>
        <v>0</v>
      </c>
      <c r="J19" s="218"/>
    </row>
    <row r="20" spans="1:10" ht="23.25" customHeight="1" x14ac:dyDescent="0.2">
      <c r="A20" s="138" t="s">
        <v>100</v>
      </c>
      <c r="B20" s="53" t="s">
        <v>28</v>
      </c>
      <c r="C20" s="54"/>
      <c r="D20" s="55"/>
      <c r="E20" s="219"/>
      <c r="F20" s="220"/>
      <c r="G20" s="216"/>
      <c r="H20" s="217"/>
      <c r="I20" s="216">
        <f>SUMIF(F65:F79,A20,I65:I79)</f>
        <v>0</v>
      </c>
      <c r="J20" s="218"/>
    </row>
    <row r="21" spans="1:10" ht="23.25" customHeight="1" x14ac:dyDescent="0.2">
      <c r="A21" s="3"/>
      <c r="B21" s="68" t="s">
        <v>29</v>
      </c>
      <c r="C21" s="69"/>
      <c r="D21" s="70"/>
      <c r="E21" s="231"/>
      <c r="F21" s="232"/>
      <c r="G21" s="233"/>
      <c r="H21" s="234"/>
      <c r="I21" s="233">
        <f>SUM(I16:J20)</f>
        <v>0</v>
      </c>
      <c r="J21" s="245"/>
    </row>
    <row r="22" spans="1:10" ht="33" customHeight="1" x14ac:dyDescent="0.2">
      <c r="A22" s="3"/>
      <c r="B22" s="59" t="s">
        <v>33</v>
      </c>
      <c r="C22" s="54"/>
      <c r="D22" s="55"/>
      <c r="E22" s="58"/>
      <c r="F22" s="57"/>
      <c r="G22" s="193"/>
      <c r="H22" s="193"/>
      <c r="I22" s="193"/>
      <c r="J22" s="194"/>
    </row>
    <row r="23" spans="1:10" ht="23.25" customHeight="1" x14ac:dyDescent="0.2">
      <c r="A23" s="3"/>
      <c r="B23" s="53" t="s">
        <v>12</v>
      </c>
      <c r="C23" s="54"/>
      <c r="D23" s="55"/>
      <c r="E23" s="56">
        <v>15</v>
      </c>
      <c r="F23" s="57" t="s">
        <v>0</v>
      </c>
      <c r="G23" s="243">
        <f>ZakladDPHSniVypocet</f>
        <v>0</v>
      </c>
      <c r="H23" s="244"/>
      <c r="I23" s="244"/>
      <c r="J23" s="194" t="str">
        <f t="shared" ref="J23:J28" si="0">Mena</f>
        <v>CZK</v>
      </c>
    </row>
    <row r="24" spans="1:10" ht="23.25" hidden="1" customHeight="1" x14ac:dyDescent="0.2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241">
        <f>I23*E23/100</f>
        <v>0</v>
      </c>
      <c r="H24" s="242"/>
      <c r="I24" s="242"/>
      <c r="J24" s="194" t="str">
        <f t="shared" si="0"/>
        <v>CZK</v>
      </c>
    </row>
    <row r="25" spans="1:10" ht="23.25" customHeight="1" x14ac:dyDescent="0.2">
      <c r="A25" s="3"/>
      <c r="B25" s="53" t="s">
        <v>14</v>
      </c>
      <c r="C25" s="54"/>
      <c r="D25" s="55"/>
      <c r="E25" s="56">
        <v>21</v>
      </c>
      <c r="F25" s="57" t="s">
        <v>0</v>
      </c>
      <c r="G25" s="243">
        <f>ZakladDPHZaklVypocet</f>
        <v>0</v>
      </c>
      <c r="H25" s="244"/>
      <c r="I25" s="244"/>
      <c r="J25" s="194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13">
        <f>I25*E25/100</f>
        <v>0</v>
      </c>
      <c r="H26" s="214"/>
      <c r="I26" s="214"/>
      <c r="J26" s="195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15">
        <f>CenaCelkemBezDPH-(ZakladDPHSni+ZakladDPHZakl)</f>
        <v>0</v>
      </c>
      <c r="H27" s="215"/>
      <c r="I27" s="215"/>
      <c r="J27" s="196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15" t="s">
        <v>23</v>
      </c>
      <c r="C28" s="116"/>
      <c r="D28" s="116"/>
      <c r="E28" s="117"/>
      <c r="F28" s="118"/>
      <c r="G28" s="247">
        <f>IF(A28&gt;50, ROUNDUP(A27, 0), ROUNDDOWN(A27, 0))</f>
        <v>0</v>
      </c>
      <c r="H28" s="247"/>
      <c r="I28" s="247"/>
      <c r="J28" s="197" t="str">
        <f t="shared" si="0"/>
        <v>CZK</v>
      </c>
    </row>
    <row r="29" spans="1:10" ht="27.75" hidden="1" customHeight="1" thickBot="1" x14ac:dyDescent="0.25">
      <c r="A29" s="3"/>
      <c r="B29" s="115" t="s">
        <v>35</v>
      </c>
      <c r="C29" s="119"/>
      <c r="D29" s="119"/>
      <c r="E29" s="119"/>
      <c r="F29" s="119"/>
      <c r="G29" s="246">
        <f>ZakladDPHSni+DPHSni+ZakladDPHZakl+DPHZakl+Zaokrouhleni</f>
        <v>0</v>
      </c>
      <c r="H29" s="246"/>
      <c r="I29" s="246"/>
      <c r="J29" s="120" t="s">
        <v>68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/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48"/>
      <c r="E34" s="249"/>
      <c r="F34" s="29"/>
      <c r="G34" s="248"/>
      <c r="H34" s="249"/>
      <c r="I34" s="249"/>
      <c r="J34" s="36"/>
    </row>
    <row r="35" spans="1:10" ht="12.75" customHeight="1" x14ac:dyDescent="0.2">
      <c r="A35" s="3"/>
      <c r="B35" s="3"/>
      <c r="C35" s="4"/>
      <c r="D35" s="240" t="s">
        <v>2</v>
      </c>
      <c r="E35" s="240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89"/>
    </row>
    <row r="38" spans="1:10" ht="25.5" customHeight="1" x14ac:dyDescent="0.2">
      <c r="A38" s="87" t="s">
        <v>37</v>
      </c>
      <c r="B38" s="91" t="s">
        <v>17</v>
      </c>
      <c r="C38" s="92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44</v>
      </c>
      <c r="C39" s="203"/>
      <c r="D39" s="204"/>
      <c r="E39" s="204"/>
      <c r="F39" s="99">
        <f>'SO 01 01 Pol'!AE230+'SO 02 01 Pol'!AE344+'SO 03 01 Pol'!AE122+'SO 04 01 Pol'!AE58+'SO 04 02 Pol'!AE42+'SO 05 01 Pol'!AE152+'SO 06 01 Pol'!AE81+'SO 07 01 Pol'!AE33</f>
        <v>0</v>
      </c>
      <c r="G39" s="100">
        <f>'SO 01 01 Pol'!AF230+'SO 02 01 Pol'!AF344+'SO 03 01 Pol'!AF122+'SO 04 01 Pol'!AF58+'SO 04 02 Pol'!AF42+'SO 05 01 Pol'!AF152+'SO 06 01 Pol'!AF81+'SO 07 01 Pol'!AF33</f>
        <v>0</v>
      </c>
      <c r="H39" s="101"/>
      <c r="I39" s="102">
        <f t="shared" ref="I39:I54" si="1">F39+G39+H39</f>
        <v>0</v>
      </c>
      <c r="J39" s="103" t="str">
        <f t="shared" ref="J39:J54" si="2">IF(CenaCelkemVypocet=0,"",I39/CenaCelkemVypocet*100)</f>
        <v/>
      </c>
    </row>
    <row r="40" spans="1:10" ht="25.5" customHeight="1" x14ac:dyDescent="0.2">
      <c r="A40" s="87">
        <v>2</v>
      </c>
      <c r="B40" s="104" t="s">
        <v>45</v>
      </c>
      <c r="C40" s="208" t="s">
        <v>46</v>
      </c>
      <c r="D40" s="209"/>
      <c r="E40" s="209"/>
      <c r="F40" s="105">
        <f>'SO 01 01 Pol'!AE230</f>
        <v>0</v>
      </c>
      <c r="G40" s="106">
        <f>'SO 01 01 Pol'!AF230</f>
        <v>0</v>
      </c>
      <c r="H40" s="106"/>
      <c r="I40" s="107">
        <f t="shared" si="1"/>
        <v>0</v>
      </c>
      <c r="J40" s="108" t="str">
        <f t="shared" si="2"/>
        <v/>
      </c>
    </row>
    <row r="41" spans="1:10" ht="25.5" customHeight="1" x14ac:dyDescent="0.2">
      <c r="A41" s="87">
        <v>3</v>
      </c>
      <c r="B41" s="109" t="s">
        <v>47</v>
      </c>
      <c r="C41" s="203" t="s">
        <v>48</v>
      </c>
      <c r="D41" s="204"/>
      <c r="E41" s="204"/>
      <c r="F41" s="110">
        <f>'SO 01 01 Pol'!AE230</f>
        <v>0</v>
      </c>
      <c r="G41" s="101">
        <f>'SO 01 01 Pol'!AF230</f>
        <v>0</v>
      </c>
      <c r="H41" s="101"/>
      <c r="I41" s="102">
        <f t="shared" si="1"/>
        <v>0</v>
      </c>
      <c r="J41" s="103" t="str">
        <f t="shared" si="2"/>
        <v/>
      </c>
    </row>
    <row r="42" spans="1:10" ht="25.5" customHeight="1" x14ac:dyDescent="0.2">
      <c r="A42" s="87">
        <v>2</v>
      </c>
      <c r="B42" s="104" t="s">
        <v>49</v>
      </c>
      <c r="C42" s="208" t="s">
        <v>50</v>
      </c>
      <c r="D42" s="209"/>
      <c r="E42" s="209"/>
      <c r="F42" s="105">
        <f>'SO 02 01 Pol'!AE344</f>
        <v>0</v>
      </c>
      <c r="G42" s="106">
        <f>'SO 02 01 Pol'!AF344</f>
        <v>0</v>
      </c>
      <c r="H42" s="106"/>
      <c r="I42" s="107">
        <f t="shared" si="1"/>
        <v>0</v>
      </c>
      <c r="J42" s="108" t="str">
        <f t="shared" si="2"/>
        <v/>
      </c>
    </row>
    <row r="43" spans="1:10" ht="25.5" customHeight="1" x14ac:dyDescent="0.2">
      <c r="A43" s="87">
        <v>3</v>
      </c>
      <c r="B43" s="109" t="s">
        <v>47</v>
      </c>
      <c r="C43" s="203" t="s">
        <v>51</v>
      </c>
      <c r="D43" s="204"/>
      <c r="E43" s="204"/>
      <c r="F43" s="110">
        <f>'SO 02 01 Pol'!AE344</f>
        <v>0</v>
      </c>
      <c r="G43" s="101">
        <f>'SO 02 01 Pol'!AF344</f>
        <v>0</v>
      </c>
      <c r="H43" s="101"/>
      <c r="I43" s="102">
        <f t="shared" si="1"/>
        <v>0</v>
      </c>
      <c r="J43" s="103" t="str">
        <f t="shared" si="2"/>
        <v/>
      </c>
    </row>
    <row r="44" spans="1:10" ht="25.5" customHeight="1" x14ac:dyDescent="0.2">
      <c r="A44" s="87">
        <v>2</v>
      </c>
      <c r="B44" s="104" t="s">
        <v>52</v>
      </c>
      <c r="C44" s="208" t="s">
        <v>53</v>
      </c>
      <c r="D44" s="209"/>
      <c r="E44" s="209"/>
      <c r="F44" s="105">
        <f>'SO 03 01 Pol'!AE122</f>
        <v>0</v>
      </c>
      <c r="G44" s="106">
        <f>'SO 03 01 Pol'!AF122</f>
        <v>0</v>
      </c>
      <c r="H44" s="106"/>
      <c r="I44" s="107">
        <f t="shared" si="1"/>
        <v>0</v>
      </c>
      <c r="J44" s="108" t="str">
        <f t="shared" si="2"/>
        <v/>
      </c>
    </row>
    <row r="45" spans="1:10" ht="25.5" customHeight="1" x14ac:dyDescent="0.2">
      <c r="A45" s="87">
        <v>3</v>
      </c>
      <c r="B45" s="109" t="s">
        <v>47</v>
      </c>
      <c r="C45" s="203" t="s">
        <v>53</v>
      </c>
      <c r="D45" s="204"/>
      <c r="E45" s="204"/>
      <c r="F45" s="110">
        <f>'SO 03 01 Pol'!AE122</f>
        <v>0</v>
      </c>
      <c r="G45" s="101">
        <f>'SO 03 01 Pol'!AF122</f>
        <v>0</v>
      </c>
      <c r="H45" s="101"/>
      <c r="I45" s="102">
        <f t="shared" si="1"/>
        <v>0</v>
      </c>
      <c r="J45" s="103" t="str">
        <f t="shared" si="2"/>
        <v/>
      </c>
    </row>
    <row r="46" spans="1:10" ht="25.5" customHeight="1" x14ac:dyDescent="0.2">
      <c r="A46" s="87">
        <v>2</v>
      </c>
      <c r="B46" s="104" t="s">
        <v>54</v>
      </c>
      <c r="C46" s="208" t="s">
        <v>55</v>
      </c>
      <c r="D46" s="209"/>
      <c r="E46" s="209"/>
      <c r="F46" s="105">
        <f>'SO 04 01 Pol'!AE58+'SO 04 02 Pol'!AE42</f>
        <v>0</v>
      </c>
      <c r="G46" s="106">
        <f>'SO 04 01 Pol'!AF58+'SO 04 02 Pol'!AF42</f>
        <v>0</v>
      </c>
      <c r="H46" s="106"/>
      <c r="I46" s="107">
        <f t="shared" si="1"/>
        <v>0</v>
      </c>
      <c r="J46" s="108" t="str">
        <f t="shared" si="2"/>
        <v/>
      </c>
    </row>
    <row r="47" spans="1:10" ht="25.5" customHeight="1" x14ac:dyDescent="0.2">
      <c r="A47" s="87">
        <v>3</v>
      </c>
      <c r="B47" s="109" t="s">
        <v>47</v>
      </c>
      <c r="C47" s="203" t="s">
        <v>56</v>
      </c>
      <c r="D47" s="204"/>
      <c r="E47" s="204"/>
      <c r="F47" s="110">
        <f>'SO 04 01 Pol'!AE58</f>
        <v>0</v>
      </c>
      <c r="G47" s="101">
        <f>'SO 04 01 Pol'!AF58</f>
        <v>0</v>
      </c>
      <c r="H47" s="101"/>
      <c r="I47" s="102">
        <f t="shared" si="1"/>
        <v>0</v>
      </c>
      <c r="J47" s="103" t="str">
        <f t="shared" si="2"/>
        <v/>
      </c>
    </row>
    <row r="48" spans="1:10" ht="25.5" customHeight="1" x14ac:dyDescent="0.2">
      <c r="A48" s="87">
        <v>3</v>
      </c>
      <c r="B48" s="109" t="s">
        <v>57</v>
      </c>
      <c r="C48" s="203" t="s">
        <v>58</v>
      </c>
      <c r="D48" s="204"/>
      <c r="E48" s="204"/>
      <c r="F48" s="110">
        <f>'SO 04 02 Pol'!AE42</f>
        <v>0</v>
      </c>
      <c r="G48" s="101">
        <f>'SO 04 02 Pol'!AF42</f>
        <v>0</v>
      </c>
      <c r="H48" s="101"/>
      <c r="I48" s="102">
        <f t="shared" si="1"/>
        <v>0</v>
      </c>
      <c r="J48" s="103" t="str">
        <f t="shared" si="2"/>
        <v/>
      </c>
    </row>
    <row r="49" spans="1:52" ht="25.5" customHeight="1" x14ac:dyDescent="0.2">
      <c r="A49" s="87">
        <v>2</v>
      </c>
      <c r="B49" s="104" t="s">
        <v>59</v>
      </c>
      <c r="C49" s="208" t="s">
        <v>60</v>
      </c>
      <c r="D49" s="209"/>
      <c r="E49" s="209"/>
      <c r="F49" s="105">
        <f>'SO 05 01 Pol'!AE152</f>
        <v>0</v>
      </c>
      <c r="G49" s="106">
        <f>'SO 05 01 Pol'!AF152</f>
        <v>0</v>
      </c>
      <c r="H49" s="106"/>
      <c r="I49" s="107">
        <f t="shared" si="1"/>
        <v>0</v>
      </c>
      <c r="J49" s="108" t="str">
        <f t="shared" si="2"/>
        <v/>
      </c>
    </row>
    <row r="50" spans="1:52" ht="25.5" customHeight="1" x14ac:dyDescent="0.2">
      <c r="A50" s="87">
        <v>3</v>
      </c>
      <c r="B50" s="109" t="s">
        <v>47</v>
      </c>
      <c r="C50" s="203" t="s">
        <v>61</v>
      </c>
      <c r="D50" s="204"/>
      <c r="E50" s="204"/>
      <c r="F50" s="110">
        <f>'SO 05 01 Pol'!AE152</f>
        <v>0</v>
      </c>
      <c r="G50" s="101">
        <f>'SO 05 01 Pol'!AF152</f>
        <v>0</v>
      </c>
      <c r="H50" s="101"/>
      <c r="I50" s="102">
        <f t="shared" si="1"/>
        <v>0</v>
      </c>
      <c r="J50" s="103" t="str">
        <f t="shared" si="2"/>
        <v/>
      </c>
    </row>
    <row r="51" spans="1:52" ht="25.5" customHeight="1" x14ac:dyDescent="0.2">
      <c r="A51" s="87">
        <v>2</v>
      </c>
      <c r="B51" s="104" t="s">
        <v>62</v>
      </c>
      <c r="C51" s="208" t="s">
        <v>63</v>
      </c>
      <c r="D51" s="209"/>
      <c r="E51" s="209"/>
      <c r="F51" s="105">
        <f>'SO 06 01 Pol'!AE81</f>
        <v>0</v>
      </c>
      <c r="G51" s="106">
        <f>'SO 06 01 Pol'!AF81</f>
        <v>0</v>
      </c>
      <c r="H51" s="106"/>
      <c r="I51" s="107">
        <f t="shared" si="1"/>
        <v>0</v>
      </c>
      <c r="J51" s="108" t="str">
        <f t="shared" si="2"/>
        <v/>
      </c>
    </row>
    <row r="52" spans="1:52" ht="25.5" customHeight="1" x14ac:dyDescent="0.2">
      <c r="A52" s="87">
        <v>3</v>
      </c>
      <c r="B52" s="109" t="s">
        <v>47</v>
      </c>
      <c r="C52" s="203" t="s">
        <v>63</v>
      </c>
      <c r="D52" s="204"/>
      <c r="E52" s="204"/>
      <c r="F52" s="110">
        <f>'SO 06 01 Pol'!AE81</f>
        <v>0</v>
      </c>
      <c r="G52" s="101">
        <f>'SO 06 01 Pol'!AF81</f>
        <v>0</v>
      </c>
      <c r="H52" s="101"/>
      <c r="I52" s="102">
        <f t="shared" si="1"/>
        <v>0</v>
      </c>
      <c r="J52" s="103" t="str">
        <f t="shared" si="2"/>
        <v/>
      </c>
    </row>
    <row r="53" spans="1:52" ht="25.5" customHeight="1" x14ac:dyDescent="0.2">
      <c r="A53" s="87">
        <v>2</v>
      </c>
      <c r="B53" s="104" t="s">
        <v>64</v>
      </c>
      <c r="C53" s="208" t="s">
        <v>65</v>
      </c>
      <c r="D53" s="209"/>
      <c r="E53" s="209"/>
      <c r="F53" s="105">
        <f>'SO 07 01 Pol'!AE33</f>
        <v>0</v>
      </c>
      <c r="G53" s="106">
        <f>'SO 07 01 Pol'!AF33</f>
        <v>0</v>
      </c>
      <c r="H53" s="106"/>
      <c r="I53" s="107">
        <f t="shared" si="1"/>
        <v>0</v>
      </c>
      <c r="J53" s="108" t="str">
        <f t="shared" si="2"/>
        <v/>
      </c>
    </row>
    <row r="54" spans="1:52" ht="25.5" customHeight="1" x14ac:dyDescent="0.2">
      <c r="A54" s="87">
        <v>3</v>
      </c>
      <c r="B54" s="109" t="s">
        <v>47</v>
      </c>
      <c r="C54" s="203" t="s">
        <v>66</v>
      </c>
      <c r="D54" s="204"/>
      <c r="E54" s="204"/>
      <c r="F54" s="110">
        <f>'SO 07 01 Pol'!AE33</f>
        <v>0</v>
      </c>
      <c r="G54" s="101">
        <f>'SO 07 01 Pol'!AF33</f>
        <v>0</v>
      </c>
      <c r="H54" s="101"/>
      <c r="I54" s="102">
        <f t="shared" si="1"/>
        <v>0</v>
      </c>
      <c r="J54" s="103" t="str">
        <f t="shared" si="2"/>
        <v/>
      </c>
    </row>
    <row r="55" spans="1:52" ht="25.5" customHeight="1" x14ac:dyDescent="0.2">
      <c r="A55" s="87"/>
      <c r="B55" s="205" t="s">
        <v>67</v>
      </c>
      <c r="C55" s="206"/>
      <c r="D55" s="206"/>
      <c r="E55" s="206"/>
      <c r="F55" s="111">
        <f>SUMIF(A39:A54,"=1",F39:F54)</f>
        <v>0</v>
      </c>
      <c r="G55" s="112">
        <f>SUMIF(A39:A54,"=1",G39:G54)</f>
        <v>0</v>
      </c>
      <c r="H55" s="112">
        <f>SUMIF(A39:A54,"=1",H39:H54)</f>
        <v>0</v>
      </c>
      <c r="I55" s="113">
        <f>SUMIF(A39:A54,"=1",I39:I54)</f>
        <v>0</v>
      </c>
      <c r="J55" s="114">
        <f>SUMIF(A39:A54,"=1",J39:J54)</f>
        <v>0</v>
      </c>
    </row>
    <row r="57" spans="1:52" x14ac:dyDescent="0.2">
      <c r="A57" t="s">
        <v>69</v>
      </c>
      <c r="B57" t="s">
        <v>70</v>
      </c>
    </row>
    <row r="59" spans="1:52" ht="51" x14ac:dyDescent="0.2">
      <c r="B59" s="207" t="s">
        <v>71</v>
      </c>
      <c r="C59" s="207"/>
      <c r="D59" s="207"/>
      <c r="E59" s="207"/>
      <c r="F59" s="207"/>
      <c r="G59" s="207"/>
      <c r="H59" s="207"/>
      <c r="I59" s="207"/>
      <c r="J59" s="207"/>
      <c r="AZ59" s="121" t="str">
        <f>B59</f>
        <v>Tento dokument není samostatným podkladem pro další zpracování cenové nabídky,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</v>
      </c>
    </row>
    <row r="62" spans="1:52" ht="15.75" x14ac:dyDescent="0.25">
      <c r="B62" s="122" t="s">
        <v>72</v>
      </c>
    </row>
    <row r="64" spans="1:52" ht="25.5" customHeight="1" x14ac:dyDescent="0.2">
      <c r="A64" s="123"/>
      <c r="B64" s="126" t="s">
        <v>17</v>
      </c>
      <c r="C64" s="126" t="s">
        <v>5</v>
      </c>
      <c r="D64" s="127"/>
      <c r="E64" s="127"/>
      <c r="F64" s="128" t="s">
        <v>73</v>
      </c>
      <c r="G64" s="128"/>
      <c r="H64" s="128"/>
      <c r="I64" s="128" t="s">
        <v>29</v>
      </c>
      <c r="J64" s="128" t="s">
        <v>0</v>
      </c>
    </row>
    <row r="65" spans="1:10" ht="25.5" customHeight="1" x14ac:dyDescent="0.2">
      <c r="A65" s="124"/>
      <c r="B65" s="129" t="s">
        <v>74</v>
      </c>
      <c r="C65" s="201" t="s">
        <v>75</v>
      </c>
      <c r="D65" s="202"/>
      <c r="E65" s="202"/>
      <c r="F65" s="134" t="s">
        <v>24</v>
      </c>
      <c r="G65" s="135"/>
      <c r="H65" s="135"/>
      <c r="I65" s="135">
        <f>'SO 01 01 Pol'!G8+'SO 02 01 Pol'!G8+'SO 03 01 Pol'!G8+'SO 05 01 Pol'!G8</f>
        <v>0</v>
      </c>
      <c r="J65" s="132" t="str">
        <f>IF(I80=0,"",I65/I80*100)</f>
        <v/>
      </c>
    </row>
    <row r="66" spans="1:10" ht="25.5" customHeight="1" x14ac:dyDescent="0.2">
      <c r="A66" s="124"/>
      <c r="B66" s="129" t="s">
        <v>76</v>
      </c>
      <c r="C66" s="201" t="s">
        <v>77</v>
      </c>
      <c r="D66" s="202"/>
      <c r="E66" s="202"/>
      <c r="F66" s="134" t="s">
        <v>24</v>
      </c>
      <c r="G66" s="135"/>
      <c r="H66" s="135"/>
      <c r="I66" s="135">
        <f>'SO 05 01 Pol'!G130</f>
        <v>0</v>
      </c>
      <c r="J66" s="132" t="str">
        <f>IF(I80=0,"",I66/I80*100)</f>
        <v/>
      </c>
    </row>
    <row r="67" spans="1:10" ht="25.5" customHeight="1" x14ac:dyDescent="0.2">
      <c r="A67" s="124"/>
      <c r="B67" s="129" t="s">
        <v>78</v>
      </c>
      <c r="C67" s="201" t="s">
        <v>79</v>
      </c>
      <c r="D67" s="202"/>
      <c r="E67" s="202"/>
      <c r="F67" s="134" t="s">
        <v>24</v>
      </c>
      <c r="G67" s="135"/>
      <c r="H67" s="135"/>
      <c r="I67" s="135">
        <f>'SO 01 01 Pol'!G73+'SO 02 01 Pol'!G217+'SO 02 01 Pol'!G228</f>
        <v>0</v>
      </c>
      <c r="J67" s="132" t="str">
        <f>IF(I80=0,"",I67/I80*100)</f>
        <v/>
      </c>
    </row>
    <row r="68" spans="1:10" ht="25.5" customHeight="1" x14ac:dyDescent="0.2">
      <c r="A68" s="124"/>
      <c r="B68" s="129" t="s">
        <v>80</v>
      </c>
      <c r="C68" s="201" t="s">
        <v>81</v>
      </c>
      <c r="D68" s="202"/>
      <c r="E68" s="202"/>
      <c r="F68" s="134" t="s">
        <v>24</v>
      </c>
      <c r="G68" s="135"/>
      <c r="H68" s="135"/>
      <c r="I68" s="135">
        <f>'SO 01 01 Pol'!G81</f>
        <v>0</v>
      </c>
      <c r="J68" s="132" t="str">
        <f>IF(I80=0,"",I68/I80*100)</f>
        <v/>
      </c>
    </row>
    <row r="69" spans="1:10" ht="25.5" customHeight="1" x14ac:dyDescent="0.2">
      <c r="A69" s="124"/>
      <c r="B69" s="129" t="s">
        <v>82</v>
      </c>
      <c r="C69" s="201" t="s">
        <v>46</v>
      </c>
      <c r="D69" s="202"/>
      <c r="E69" s="202"/>
      <c r="F69" s="134" t="s">
        <v>24</v>
      </c>
      <c r="G69" s="135"/>
      <c r="H69" s="135"/>
      <c r="I69" s="135">
        <f>'SO 01 01 Pol'!G89</f>
        <v>0</v>
      </c>
      <c r="J69" s="132" t="str">
        <f>IF(I80=0,"",I69/I80*100)</f>
        <v/>
      </c>
    </row>
    <row r="70" spans="1:10" ht="25.5" customHeight="1" x14ac:dyDescent="0.2">
      <c r="A70" s="124"/>
      <c r="B70" s="129" t="s">
        <v>83</v>
      </c>
      <c r="C70" s="201" t="s">
        <v>84</v>
      </c>
      <c r="D70" s="202"/>
      <c r="E70" s="202"/>
      <c r="F70" s="134" t="s">
        <v>24</v>
      </c>
      <c r="G70" s="135"/>
      <c r="H70" s="135"/>
      <c r="I70" s="135">
        <f>'SO 01 01 Pol'!G147+'SO 02 01 Pol'!G225+'SO 02 01 Pol'!G249+'SO 03 01 Pol'!G86</f>
        <v>0</v>
      </c>
      <c r="J70" s="132" t="str">
        <f>IF(I80=0,"",I70/I80*100)</f>
        <v/>
      </c>
    </row>
    <row r="71" spans="1:10" ht="25.5" customHeight="1" x14ac:dyDescent="0.2">
      <c r="A71" s="124"/>
      <c r="B71" s="129" t="s">
        <v>85</v>
      </c>
      <c r="C71" s="201" t="s">
        <v>86</v>
      </c>
      <c r="D71" s="202"/>
      <c r="E71" s="202"/>
      <c r="F71" s="134" t="s">
        <v>24</v>
      </c>
      <c r="G71" s="135"/>
      <c r="H71" s="135"/>
      <c r="I71" s="135">
        <f>'SO 01 01 Pol'!G160+'SO 05 01 Pol'!G137</f>
        <v>0</v>
      </c>
      <c r="J71" s="132" t="str">
        <f>IF(I80=0,"",I71/I80*100)</f>
        <v/>
      </c>
    </row>
    <row r="72" spans="1:10" ht="25.5" customHeight="1" x14ac:dyDescent="0.2">
      <c r="A72" s="124"/>
      <c r="B72" s="129" t="s">
        <v>87</v>
      </c>
      <c r="C72" s="201" t="s">
        <v>88</v>
      </c>
      <c r="D72" s="202"/>
      <c r="E72" s="202"/>
      <c r="F72" s="134" t="s">
        <v>24</v>
      </c>
      <c r="G72" s="135"/>
      <c r="H72" s="135"/>
      <c r="I72" s="135">
        <f>'SO 01 01 Pol'!G224+'SO 02 01 Pol'!G335+'SO 03 01 Pol'!G118+'SO 05 01 Pol'!G143</f>
        <v>0</v>
      </c>
      <c r="J72" s="132" t="str">
        <f>IF(I80=0,"",I72/I80*100)</f>
        <v/>
      </c>
    </row>
    <row r="73" spans="1:10" ht="25.5" customHeight="1" x14ac:dyDescent="0.2">
      <c r="A73" s="124"/>
      <c r="B73" s="129" t="s">
        <v>89</v>
      </c>
      <c r="C73" s="201" t="s">
        <v>90</v>
      </c>
      <c r="D73" s="202"/>
      <c r="E73" s="202"/>
      <c r="F73" s="134" t="s">
        <v>25</v>
      </c>
      <c r="G73" s="135"/>
      <c r="H73" s="135"/>
      <c r="I73" s="135">
        <f>'SO 02 01 Pol'!G339</f>
        <v>0</v>
      </c>
      <c r="J73" s="132" t="str">
        <f>IF(I80=0,"",I73/I80*100)</f>
        <v/>
      </c>
    </row>
    <row r="74" spans="1:10" ht="25.5" customHeight="1" x14ac:dyDescent="0.2">
      <c r="A74" s="124"/>
      <c r="B74" s="129" t="s">
        <v>91</v>
      </c>
      <c r="C74" s="201" t="s">
        <v>92</v>
      </c>
      <c r="D74" s="202"/>
      <c r="E74" s="202"/>
      <c r="F74" s="134" t="s">
        <v>25</v>
      </c>
      <c r="G74" s="135"/>
      <c r="H74" s="135"/>
      <c r="I74" s="135">
        <f>'SO 05 01 Pol'!G145</f>
        <v>0</v>
      </c>
      <c r="J74" s="132" t="str">
        <f>IF(I80=0,"",I74/I80*100)</f>
        <v/>
      </c>
    </row>
    <row r="75" spans="1:10" ht="25.5" customHeight="1" x14ac:dyDescent="0.2">
      <c r="A75" s="124"/>
      <c r="B75" s="129" t="s">
        <v>93</v>
      </c>
      <c r="C75" s="201" t="s">
        <v>94</v>
      </c>
      <c r="D75" s="202"/>
      <c r="E75" s="202"/>
      <c r="F75" s="134" t="s">
        <v>26</v>
      </c>
      <c r="G75" s="135"/>
      <c r="H75" s="135"/>
      <c r="I75" s="135">
        <f>'SO 04 01 Pol'!G8</f>
        <v>0</v>
      </c>
      <c r="J75" s="132" t="str">
        <f>IF(I80=0,"",I75/I80*100)</f>
        <v/>
      </c>
    </row>
    <row r="76" spans="1:10" ht="25.5" customHeight="1" x14ac:dyDescent="0.2">
      <c r="A76" s="124"/>
      <c r="B76" s="129" t="s">
        <v>95</v>
      </c>
      <c r="C76" s="201" t="s">
        <v>96</v>
      </c>
      <c r="D76" s="202"/>
      <c r="E76" s="202"/>
      <c r="F76" s="134" t="s">
        <v>26</v>
      </c>
      <c r="G76" s="135"/>
      <c r="H76" s="135"/>
      <c r="I76" s="135">
        <f>'SO 04 02 Pol'!G8+'SO 06 01 Pol'!G8</f>
        <v>0</v>
      </c>
      <c r="J76" s="132" t="str">
        <f>IF(I80=0,"",I76/I80*100)</f>
        <v/>
      </c>
    </row>
    <row r="77" spans="1:10" ht="25.5" customHeight="1" x14ac:dyDescent="0.2">
      <c r="A77" s="124"/>
      <c r="B77" s="129" t="s">
        <v>97</v>
      </c>
      <c r="C77" s="201" t="s">
        <v>98</v>
      </c>
      <c r="D77" s="202"/>
      <c r="E77" s="202"/>
      <c r="F77" s="134" t="s">
        <v>26</v>
      </c>
      <c r="G77" s="135"/>
      <c r="H77" s="135"/>
      <c r="I77" s="135">
        <f>'SO 04 01 Pol'!G39+'SO 04 02 Pol'!G26+'SO 06 01 Pol'!G43</f>
        <v>0</v>
      </c>
      <c r="J77" s="132" t="str">
        <f>IF(I80=0,"",I77/I80*100)</f>
        <v/>
      </c>
    </row>
    <row r="78" spans="1:10" ht="25.5" customHeight="1" x14ac:dyDescent="0.2">
      <c r="A78" s="124"/>
      <c r="B78" s="129" t="s">
        <v>99</v>
      </c>
      <c r="C78" s="201" t="s">
        <v>27</v>
      </c>
      <c r="D78" s="202"/>
      <c r="E78" s="202"/>
      <c r="F78" s="134" t="s">
        <v>99</v>
      </c>
      <c r="G78" s="135"/>
      <c r="H78" s="135"/>
      <c r="I78" s="135">
        <f>'SO 07 01 Pol'!G8</f>
        <v>0</v>
      </c>
      <c r="J78" s="132" t="str">
        <f>IF(I80=0,"",I78/I80*100)</f>
        <v/>
      </c>
    </row>
    <row r="79" spans="1:10" ht="25.5" customHeight="1" x14ac:dyDescent="0.2">
      <c r="A79" s="124"/>
      <c r="B79" s="129" t="s">
        <v>100</v>
      </c>
      <c r="C79" s="201" t="s">
        <v>28</v>
      </c>
      <c r="D79" s="202"/>
      <c r="E79" s="202"/>
      <c r="F79" s="134" t="s">
        <v>100</v>
      </c>
      <c r="G79" s="135"/>
      <c r="H79" s="135"/>
      <c r="I79" s="135">
        <f>'SO 07 01 Pol'!G15</f>
        <v>0</v>
      </c>
      <c r="J79" s="132" t="str">
        <f>IF(I80=0,"",I79/I80*100)</f>
        <v/>
      </c>
    </row>
    <row r="80" spans="1:10" ht="25.5" customHeight="1" x14ac:dyDescent="0.2">
      <c r="A80" s="125"/>
      <c r="B80" s="130" t="s">
        <v>1</v>
      </c>
      <c r="C80" s="130"/>
      <c r="D80" s="131"/>
      <c r="E80" s="131"/>
      <c r="F80" s="136"/>
      <c r="G80" s="137"/>
      <c r="H80" s="137"/>
      <c r="I80" s="137">
        <f>SUM(I65:I79)</f>
        <v>0</v>
      </c>
      <c r="J80" s="133">
        <f>SUM(J65:J79)</f>
        <v>0</v>
      </c>
    </row>
    <row r="81" spans="6:10" x14ac:dyDescent="0.2">
      <c r="F81" s="85"/>
      <c r="G81" s="84"/>
      <c r="H81" s="85"/>
      <c r="I81" s="84"/>
      <c r="J81" s="86"/>
    </row>
    <row r="82" spans="6:10" x14ac:dyDescent="0.2">
      <c r="F82" s="85"/>
      <c r="G82" s="84"/>
      <c r="H82" s="85"/>
      <c r="I82" s="84"/>
      <c r="J82" s="86"/>
    </row>
    <row r="83" spans="6:10" x14ac:dyDescent="0.2">
      <c r="F83" s="85"/>
      <c r="G83" s="84"/>
      <c r="H83" s="85"/>
      <c r="I83" s="84"/>
      <c r="J83" s="86"/>
    </row>
  </sheetData>
  <sheetProtection password="C613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B55:E55"/>
    <mergeCell ref="B59:J59"/>
    <mergeCell ref="C65:E65"/>
    <mergeCell ref="C66:E66"/>
    <mergeCell ref="C67:E67"/>
    <mergeCell ref="C68:E68"/>
    <mergeCell ref="C69:E69"/>
    <mergeCell ref="C70:E70"/>
    <mergeCell ref="C71:E71"/>
    <mergeCell ref="C77:E77"/>
    <mergeCell ref="C78:E78"/>
    <mergeCell ref="C79:E79"/>
    <mergeCell ref="C72:E72"/>
    <mergeCell ref="C73:E73"/>
    <mergeCell ref="C74:E74"/>
    <mergeCell ref="C75:E75"/>
    <mergeCell ref="C76:E7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2" t="s">
        <v>7</v>
      </c>
      <c r="B2" s="71"/>
      <c r="C2" s="252"/>
      <c r="D2" s="252"/>
      <c r="E2" s="252"/>
      <c r="F2" s="252"/>
      <c r="G2" s="253"/>
    </row>
    <row r="3" spans="1:7" ht="24.95" customHeight="1" x14ac:dyDescent="0.2">
      <c r="A3" s="72" t="s">
        <v>8</v>
      </c>
      <c r="B3" s="71"/>
      <c r="C3" s="252"/>
      <c r="D3" s="252"/>
      <c r="E3" s="252"/>
      <c r="F3" s="252"/>
      <c r="G3" s="253"/>
    </row>
    <row r="4" spans="1:7" ht="24.95" customHeight="1" x14ac:dyDescent="0.2">
      <c r="A4" s="72" t="s">
        <v>9</v>
      </c>
      <c r="B4" s="71"/>
      <c r="C4" s="252"/>
      <c r="D4" s="252"/>
      <c r="E4" s="252"/>
      <c r="F4" s="252"/>
      <c r="G4" s="253"/>
    </row>
    <row r="5" spans="1:7" x14ac:dyDescent="0.2">
      <c r="B5" s="6"/>
      <c r="C5" s="7"/>
      <c r="D5" s="8"/>
    </row>
  </sheetData>
  <sheetProtection algorithmName="SHA-512" hashValue="+nvtU/lSVTFgoYNx1XC3f9MPQXeWO0GJTEWbPIWVLQEoM41UVcdSNktkxUmhuHQrclPLIkl5lNA8ktnC6Xtglw==" saltValue="RgL26V4L9EZyVzB1kZ8v2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65" activePane="bottomLeft" state="frozen"/>
      <selection pane="bottomLeft" activeCell="C77" sqref="C77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45</v>
      </c>
      <c r="C3" s="257" t="s">
        <v>46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48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SUMIF(AG9:AG72,"&lt;&gt;NOR",G9:G72)</f>
        <v>0</v>
      </c>
      <c r="H8" s="165"/>
      <c r="I8" s="165">
        <f>SUM(I9:I72)</f>
        <v>0</v>
      </c>
      <c r="J8" s="165"/>
      <c r="K8" s="165">
        <f>SUM(K9:K72)</f>
        <v>0</v>
      </c>
      <c r="L8" s="165"/>
      <c r="M8" s="165">
        <f>SUM(M9:M72)</f>
        <v>0</v>
      </c>
      <c r="N8" s="165"/>
      <c r="O8" s="165">
        <f>SUM(O9:O72)</f>
        <v>18.63</v>
      </c>
      <c r="P8" s="165"/>
      <c r="Q8" s="165">
        <f>SUM(Q9:Q72)</f>
        <v>0</v>
      </c>
      <c r="R8" s="165"/>
      <c r="S8" s="165"/>
      <c r="T8" s="166"/>
      <c r="U8" s="160"/>
      <c r="V8" s="160">
        <f>SUM(V9:V72)</f>
        <v>1700.3700000000001</v>
      </c>
      <c r="W8" s="160"/>
      <c r="X8" s="160"/>
      <c r="AG8" t="s">
        <v>128</v>
      </c>
    </row>
    <row r="9" spans="1:60" outlineLevel="1" x14ac:dyDescent="0.2">
      <c r="A9" s="167">
        <v>1</v>
      </c>
      <c r="B9" s="168" t="s">
        <v>129</v>
      </c>
      <c r="C9" s="184" t="s">
        <v>130</v>
      </c>
      <c r="D9" s="169" t="s">
        <v>131</v>
      </c>
      <c r="E9" s="170">
        <v>0.15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132</v>
      </c>
      <c r="S9" s="172" t="s">
        <v>133</v>
      </c>
      <c r="T9" s="173" t="s">
        <v>133</v>
      </c>
      <c r="U9" s="157">
        <v>55.5</v>
      </c>
      <c r="V9" s="157">
        <f>ROUND(E9*U9,2)</f>
        <v>8.33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135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4" t="s">
        <v>136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138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139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7">
        <v>2</v>
      </c>
      <c r="B12" s="168" t="s">
        <v>140</v>
      </c>
      <c r="C12" s="184" t="s">
        <v>141</v>
      </c>
      <c r="D12" s="169" t="s">
        <v>142</v>
      </c>
      <c r="E12" s="170">
        <v>300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132</v>
      </c>
      <c r="S12" s="172" t="s">
        <v>133</v>
      </c>
      <c r="T12" s="173" t="s">
        <v>133</v>
      </c>
      <c r="U12" s="157">
        <v>0.17199999999999999</v>
      </c>
      <c r="V12" s="157">
        <f>ROUND(E12*U12,2)</f>
        <v>51.6</v>
      </c>
      <c r="W12" s="157"/>
      <c r="X12" s="157" t="s">
        <v>134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135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55"/>
      <c r="B13" s="156"/>
      <c r="C13" s="254" t="s">
        <v>143</v>
      </c>
      <c r="D13" s="255"/>
      <c r="E13" s="255"/>
      <c r="F13" s="255"/>
      <c r="G13" s="255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137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4" t="str">
        <f>C13</f>
        <v>s odstraněním kořenů a s případným nutným odklizením křovin a stromů na hromady na vzdálenost do 50 m nebo s naložením na dopravní prostředek, do sklonu terénu 1 : 5,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144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67">
        <v>3</v>
      </c>
      <c r="B15" s="168" t="s">
        <v>145</v>
      </c>
      <c r="C15" s="184" t="s">
        <v>146</v>
      </c>
      <c r="D15" s="169" t="s">
        <v>147</v>
      </c>
      <c r="E15" s="170">
        <v>3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132</v>
      </c>
      <c r="S15" s="172" t="s">
        <v>133</v>
      </c>
      <c r="T15" s="173" t="s">
        <v>133</v>
      </c>
      <c r="U15" s="157">
        <v>0.49</v>
      </c>
      <c r="V15" s="157">
        <f>ROUND(E15*U15,2)</f>
        <v>1.47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55"/>
      <c r="B16" s="156"/>
      <c r="C16" s="254" t="s">
        <v>148</v>
      </c>
      <c r="D16" s="255"/>
      <c r="E16" s="255"/>
      <c r="F16" s="255"/>
      <c r="G16" s="255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4" t="str">
        <f>C16</f>
        <v>s odřezáním kmene a odvětvením, včetně případného odklizení kmene a větví na oddělené hromady na vzdálenost do 50 m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149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139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4</v>
      </c>
      <c r="B18" s="168" t="s">
        <v>150</v>
      </c>
      <c r="C18" s="184" t="s">
        <v>151</v>
      </c>
      <c r="D18" s="169" t="s">
        <v>152</v>
      </c>
      <c r="E18" s="170">
        <v>5265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132</v>
      </c>
      <c r="S18" s="172" t="s">
        <v>133</v>
      </c>
      <c r="T18" s="173" t="s">
        <v>133</v>
      </c>
      <c r="U18" s="157">
        <v>0.01</v>
      </c>
      <c r="V18" s="157">
        <f>ROUND(E18*U18,2)</f>
        <v>52.65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4" t="s">
        <v>153</v>
      </c>
      <c r="D19" s="255"/>
      <c r="E19" s="255"/>
      <c r="F19" s="255"/>
      <c r="G19" s="255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4" t="str">
        <f>C19</f>
        <v>nebo lesní půdy, s vodorovným přemístěním na hromady v místě upotřebení nebo na dočasné či trvalé skládky se složením</v>
      </c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154</v>
      </c>
      <c r="D20" s="158"/>
      <c r="E20" s="159">
        <v>5265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67">
        <v>5</v>
      </c>
      <c r="B21" s="168" t="s">
        <v>155</v>
      </c>
      <c r="C21" s="184" t="s">
        <v>156</v>
      </c>
      <c r="D21" s="169" t="s">
        <v>142</v>
      </c>
      <c r="E21" s="170">
        <v>15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157</v>
      </c>
      <c r="S21" s="172" t="s">
        <v>133</v>
      </c>
      <c r="T21" s="173" t="s">
        <v>133</v>
      </c>
      <c r="U21" s="157">
        <v>0.16</v>
      </c>
      <c r="V21" s="157">
        <f>ROUND(E21*U21,2)</f>
        <v>2.4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254" t="s">
        <v>158</v>
      </c>
      <c r="D22" s="255"/>
      <c r="E22" s="255"/>
      <c r="F22" s="255"/>
      <c r="G22" s="255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159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67">
        <v>6</v>
      </c>
      <c r="B24" s="168" t="s">
        <v>160</v>
      </c>
      <c r="C24" s="184" t="s">
        <v>161</v>
      </c>
      <c r="D24" s="169" t="s">
        <v>142</v>
      </c>
      <c r="E24" s="170">
        <v>185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157</v>
      </c>
      <c r="S24" s="172" t="s">
        <v>133</v>
      </c>
      <c r="T24" s="173" t="s">
        <v>133</v>
      </c>
      <c r="U24" s="157">
        <v>0.06</v>
      </c>
      <c r="V24" s="157">
        <f>ROUND(E24*U24,2)</f>
        <v>11.1</v>
      </c>
      <c r="W24" s="157"/>
      <c r="X24" s="157" t="s">
        <v>134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135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162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67">
        <v>7</v>
      </c>
      <c r="B26" s="168" t="s">
        <v>163</v>
      </c>
      <c r="C26" s="184" t="s">
        <v>164</v>
      </c>
      <c r="D26" s="169" t="s">
        <v>142</v>
      </c>
      <c r="E26" s="170">
        <v>15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 t="s">
        <v>157</v>
      </c>
      <c r="S26" s="172" t="s">
        <v>133</v>
      </c>
      <c r="T26" s="173" t="s">
        <v>133</v>
      </c>
      <c r="U26" s="157">
        <v>0.63200000000000001</v>
      </c>
      <c r="V26" s="157">
        <f>ROUND(E26*U26,2)</f>
        <v>9.48</v>
      </c>
      <c r="W26" s="157"/>
      <c r="X26" s="157" t="s">
        <v>134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165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7">
        <v>8</v>
      </c>
      <c r="B28" s="168" t="s">
        <v>166</v>
      </c>
      <c r="C28" s="184" t="s">
        <v>167</v>
      </c>
      <c r="D28" s="169" t="s">
        <v>142</v>
      </c>
      <c r="E28" s="170">
        <v>1440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157</v>
      </c>
      <c r="S28" s="172" t="s">
        <v>133</v>
      </c>
      <c r="T28" s="173" t="s">
        <v>133</v>
      </c>
      <c r="U28" s="157">
        <v>0.11899999999999999</v>
      </c>
      <c r="V28" s="157">
        <f>ROUND(E28*U28,2)</f>
        <v>171.36</v>
      </c>
      <c r="W28" s="157"/>
      <c r="X28" s="157" t="s">
        <v>134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168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67">
        <v>9</v>
      </c>
      <c r="B30" s="168" t="s">
        <v>169</v>
      </c>
      <c r="C30" s="184" t="s">
        <v>170</v>
      </c>
      <c r="D30" s="169" t="s">
        <v>142</v>
      </c>
      <c r="E30" s="170">
        <v>1440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 t="s">
        <v>157</v>
      </c>
      <c r="S30" s="172" t="s">
        <v>133</v>
      </c>
      <c r="T30" s="173" t="s">
        <v>133</v>
      </c>
      <c r="U30" s="157">
        <v>0.113</v>
      </c>
      <c r="V30" s="157">
        <f>ROUND(E30*U30,2)</f>
        <v>162.72</v>
      </c>
      <c r="W30" s="157"/>
      <c r="X30" s="157" t="s">
        <v>134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171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10</v>
      </c>
      <c r="B32" s="168" t="s">
        <v>172</v>
      </c>
      <c r="C32" s="184" t="s">
        <v>173</v>
      </c>
      <c r="D32" s="169" t="s">
        <v>174</v>
      </c>
      <c r="E32" s="170">
        <v>138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 t="s">
        <v>157</v>
      </c>
      <c r="S32" s="172" t="s">
        <v>133</v>
      </c>
      <c r="T32" s="173" t="s">
        <v>133</v>
      </c>
      <c r="U32" s="157">
        <v>0.123</v>
      </c>
      <c r="V32" s="157">
        <f>ROUND(E32*U32,2)</f>
        <v>16.97</v>
      </c>
      <c r="W32" s="157"/>
      <c r="X32" s="157" t="s">
        <v>134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54" t="s">
        <v>175</v>
      </c>
      <c r="D33" s="255"/>
      <c r="E33" s="255"/>
      <c r="F33" s="255"/>
      <c r="G33" s="255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74" t="str">
        <f>C33</f>
        <v>s vybouráním lože, s přemístěním hmot na skládku na vzdálenost do 3 m nebo naložením na dopravní prostředek</v>
      </c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176</v>
      </c>
      <c r="D34" s="158"/>
      <c r="E34" s="159">
        <v>27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177</v>
      </c>
      <c r="D35" s="158"/>
      <c r="E35" s="159">
        <v>111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139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67">
        <v>11</v>
      </c>
      <c r="B36" s="168" t="s">
        <v>178</v>
      </c>
      <c r="C36" s="184" t="s">
        <v>179</v>
      </c>
      <c r="D36" s="169" t="s">
        <v>152</v>
      </c>
      <c r="E36" s="170">
        <v>3285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132</v>
      </c>
      <c r="S36" s="172" t="s">
        <v>133</v>
      </c>
      <c r="T36" s="173" t="s">
        <v>133</v>
      </c>
      <c r="U36" s="157">
        <v>0.08</v>
      </c>
      <c r="V36" s="157">
        <f>ROUND(E36*U36,2)</f>
        <v>262.8</v>
      </c>
      <c r="W36" s="157"/>
      <c r="X36" s="157" t="s">
        <v>134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54" t="s">
        <v>180</v>
      </c>
      <c r="D37" s="255"/>
      <c r="E37" s="255"/>
      <c r="F37" s="255"/>
      <c r="G37" s="25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181</v>
      </c>
      <c r="D38" s="158"/>
      <c r="E38" s="159">
        <v>3285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12</v>
      </c>
      <c r="B39" s="168" t="s">
        <v>182</v>
      </c>
      <c r="C39" s="184" t="s">
        <v>183</v>
      </c>
      <c r="D39" s="169" t="s">
        <v>152</v>
      </c>
      <c r="E39" s="170">
        <v>556.79999999999995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 t="s">
        <v>132</v>
      </c>
      <c r="S39" s="172" t="s">
        <v>133</v>
      </c>
      <c r="T39" s="173" t="s">
        <v>133</v>
      </c>
      <c r="U39" s="157">
        <v>0.2</v>
      </c>
      <c r="V39" s="157">
        <f>ROUND(E39*U39,2)</f>
        <v>111.36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135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55"/>
      <c r="B40" s="156"/>
      <c r="C40" s="254" t="s">
        <v>184</v>
      </c>
      <c r="D40" s="255"/>
      <c r="E40" s="255"/>
      <c r="F40" s="255"/>
      <c r="G40" s="255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74" t="str">
        <f>C40</f>
        <v>zapažených i nezapažených s urovnáním dna do předepsaného profilu a spádu, s přehozením výkopku na přilehlém terénu na vzdálenost do 3 m od podélné osy rýhy nebo s naložením výkopku na dopravní prostředek.</v>
      </c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185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67">
        <v>13</v>
      </c>
      <c r="B42" s="168" t="s">
        <v>186</v>
      </c>
      <c r="C42" s="184" t="s">
        <v>187</v>
      </c>
      <c r="D42" s="169" t="s">
        <v>152</v>
      </c>
      <c r="E42" s="170">
        <v>64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 t="s">
        <v>132</v>
      </c>
      <c r="S42" s="172" t="s">
        <v>133</v>
      </c>
      <c r="T42" s="173" t="s">
        <v>133</v>
      </c>
      <c r="U42" s="157">
        <v>1.8260000000000001</v>
      </c>
      <c r="V42" s="157">
        <f>ROUND(E42*U42,2)</f>
        <v>116.86</v>
      </c>
      <c r="W42" s="157"/>
      <c r="X42" s="157" t="s">
        <v>134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135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33.75" outlineLevel="1" x14ac:dyDescent="0.2">
      <c r="A43" s="155"/>
      <c r="B43" s="156"/>
      <c r="C43" s="254" t="s">
        <v>188</v>
      </c>
      <c r="D43" s="255"/>
      <c r="E43" s="255"/>
      <c r="F43" s="255"/>
      <c r="G43" s="255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74" t="str">
        <f>C43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189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67">
        <v>14</v>
      </c>
      <c r="B45" s="168" t="s">
        <v>190</v>
      </c>
      <c r="C45" s="184" t="s">
        <v>191</v>
      </c>
      <c r="D45" s="169" t="s">
        <v>152</v>
      </c>
      <c r="E45" s="170">
        <v>3794.9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132</v>
      </c>
      <c r="S45" s="172" t="s">
        <v>133</v>
      </c>
      <c r="T45" s="173" t="s">
        <v>133</v>
      </c>
      <c r="U45" s="157">
        <v>0.01</v>
      </c>
      <c r="V45" s="157">
        <f>ROUND(E45*U45,2)</f>
        <v>37.950000000000003</v>
      </c>
      <c r="W45" s="157"/>
      <c r="X45" s="157" t="s">
        <v>134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135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4" t="s">
        <v>192</v>
      </c>
      <c r="D46" s="255"/>
      <c r="E46" s="255"/>
      <c r="F46" s="255"/>
      <c r="G46" s="255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193</v>
      </c>
      <c r="D47" s="158"/>
      <c r="E47" s="159">
        <v>3794.9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67">
        <v>15</v>
      </c>
      <c r="B48" s="168" t="s">
        <v>194</v>
      </c>
      <c r="C48" s="184" t="s">
        <v>195</v>
      </c>
      <c r="D48" s="169" t="s">
        <v>152</v>
      </c>
      <c r="E48" s="170">
        <v>685.17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132</v>
      </c>
      <c r="S48" s="172" t="s">
        <v>133</v>
      </c>
      <c r="T48" s="173" t="s">
        <v>133</v>
      </c>
      <c r="U48" s="157">
        <v>1.2E-2</v>
      </c>
      <c r="V48" s="157">
        <f>ROUND(E48*U48,2)</f>
        <v>8.2200000000000006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135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54" t="s">
        <v>192</v>
      </c>
      <c r="D49" s="255"/>
      <c r="E49" s="255"/>
      <c r="F49" s="255"/>
      <c r="G49" s="255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55"/>
      <c r="B50" s="156"/>
      <c r="C50" s="185" t="s">
        <v>196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67">
        <v>16</v>
      </c>
      <c r="B51" s="168" t="s">
        <v>197</v>
      </c>
      <c r="C51" s="184" t="s">
        <v>198</v>
      </c>
      <c r="D51" s="169" t="s">
        <v>152</v>
      </c>
      <c r="E51" s="170">
        <v>1821.9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132</v>
      </c>
      <c r="S51" s="172" t="s">
        <v>133</v>
      </c>
      <c r="T51" s="173" t="s">
        <v>133</v>
      </c>
      <c r="U51" s="157">
        <v>3.5999999999999997E-2</v>
      </c>
      <c r="V51" s="157">
        <f>ROUND(E51*U51,2)</f>
        <v>65.59</v>
      </c>
      <c r="W51" s="157"/>
      <c r="X51" s="157" t="s">
        <v>134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135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254" t="s">
        <v>199</v>
      </c>
      <c r="D52" s="255"/>
      <c r="E52" s="255"/>
      <c r="F52" s="255"/>
      <c r="G52" s="255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200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67">
        <v>17</v>
      </c>
      <c r="B54" s="168" t="s">
        <v>201</v>
      </c>
      <c r="C54" s="184" t="s">
        <v>202</v>
      </c>
      <c r="D54" s="169" t="s">
        <v>152</v>
      </c>
      <c r="E54" s="170">
        <v>4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132</v>
      </c>
      <c r="S54" s="172" t="s">
        <v>133</v>
      </c>
      <c r="T54" s="173" t="s">
        <v>133</v>
      </c>
      <c r="U54" s="157">
        <v>0.20200000000000001</v>
      </c>
      <c r="V54" s="157">
        <f>ROUND(E54*U54,2)</f>
        <v>0.81</v>
      </c>
      <c r="W54" s="157"/>
      <c r="X54" s="157" t="s">
        <v>134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135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4" t="s">
        <v>203</v>
      </c>
      <c r="D55" s="255"/>
      <c r="E55" s="255"/>
      <c r="F55" s="255"/>
      <c r="G55" s="255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204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18</v>
      </c>
      <c r="B57" s="168" t="s">
        <v>205</v>
      </c>
      <c r="C57" s="184" t="s">
        <v>206</v>
      </c>
      <c r="D57" s="169" t="s">
        <v>142</v>
      </c>
      <c r="E57" s="170">
        <v>2000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 t="s">
        <v>132</v>
      </c>
      <c r="S57" s="172" t="s">
        <v>133</v>
      </c>
      <c r="T57" s="173" t="s">
        <v>133</v>
      </c>
      <c r="U57" s="157">
        <v>0.107</v>
      </c>
      <c r="V57" s="157">
        <f>ROUND(E57*U57,2)</f>
        <v>214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135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4" t="s">
        <v>207</v>
      </c>
      <c r="D58" s="255"/>
      <c r="E58" s="255"/>
      <c r="F58" s="255"/>
      <c r="G58" s="25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19</v>
      </c>
      <c r="B59" s="168" t="s">
        <v>208</v>
      </c>
      <c r="C59" s="184" t="s">
        <v>209</v>
      </c>
      <c r="D59" s="169" t="s">
        <v>142</v>
      </c>
      <c r="E59" s="170">
        <v>16820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 t="s">
        <v>132</v>
      </c>
      <c r="S59" s="172" t="s">
        <v>133</v>
      </c>
      <c r="T59" s="173" t="s">
        <v>133</v>
      </c>
      <c r="U59" s="157">
        <v>0.02</v>
      </c>
      <c r="V59" s="157">
        <f>ROUND(E59*U59,2)</f>
        <v>336.4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135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54" t="s">
        <v>210</v>
      </c>
      <c r="D60" s="255"/>
      <c r="E60" s="255"/>
      <c r="F60" s="255"/>
      <c r="G60" s="255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211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212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139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213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214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215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67">
        <v>20</v>
      </c>
      <c r="B66" s="168" t="s">
        <v>216</v>
      </c>
      <c r="C66" s="184" t="s">
        <v>217</v>
      </c>
      <c r="D66" s="169" t="s">
        <v>142</v>
      </c>
      <c r="E66" s="170">
        <v>905.7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 t="s">
        <v>132</v>
      </c>
      <c r="S66" s="172" t="s">
        <v>133</v>
      </c>
      <c r="T66" s="173" t="s">
        <v>133</v>
      </c>
      <c r="U66" s="157">
        <v>1.9E-2</v>
      </c>
      <c r="V66" s="157">
        <f>ROUND(E66*U66,2)</f>
        <v>17.21</v>
      </c>
      <c r="W66" s="157"/>
      <c r="X66" s="157" t="s">
        <v>134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135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55"/>
      <c r="B67" s="156"/>
      <c r="C67" s="254" t="s">
        <v>218</v>
      </c>
      <c r="D67" s="255"/>
      <c r="E67" s="255"/>
      <c r="F67" s="255"/>
      <c r="G67" s="255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74" t="str">
        <f>C67</f>
        <v>s případným nutným přemístěním hromad nebo dočasných skládek na místo potřeby ze vzdálenosti do 30 m, v rovině nebo ve svahu do 1 : 5,</v>
      </c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5">
        <v>21</v>
      </c>
      <c r="B68" s="176" t="s">
        <v>219</v>
      </c>
      <c r="C68" s="186" t="s">
        <v>220</v>
      </c>
      <c r="D68" s="177" t="s">
        <v>152</v>
      </c>
      <c r="E68" s="178">
        <v>685.17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 t="s">
        <v>132</v>
      </c>
      <c r="S68" s="180" t="s">
        <v>133</v>
      </c>
      <c r="T68" s="181" t="s">
        <v>133</v>
      </c>
      <c r="U68" s="157">
        <v>0</v>
      </c>
      <c r="V68" s="157">
        <f>ROUND(E68*U68,2)</f>
        <v>0</v>
      </c>
      <c r="W68" s="157"/>
      <c r="X68" s="157" t="s">
        <v>134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135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7">
        <v>22</v>
      </c>
      <c r="B69" s="168" t="s">
        <v>221</v>
      </c>
      <c r="C69" s="184" t="s">
        <v>222</v>
      </c>
      <c r="D69" s="169" t="s">
        <v>152</v>
      </c>
      <c r="E69" s="170">
        <v>3794.9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 t="s">
        <v>132</v>
      </c>
      <c r="S69" s="172" t="s">
        <v>133</v>
      </c>
      <c r="T69" s="173" t="s">
        <v>133</v>
      </c>
      <c r="U69" s="157">
        <v>0</v>
      </c>
      <c r="V69" s="157">
        <f>ROUND(E69*U69,2)</f>
        <v>0</v>
      </c>
      <c r="W69" s="157"/>
      <c r="X69" s="157" t="s">
        <v>134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135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193</v>
      </c>
      <c r="D70" s="158"/>
      <c r="E70" s="159">
        <v>3794.9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139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7">
        <v>23</v>
      </c>
      <c r="B71" s="168" t="s">
        <v>223</v>
      </c>
      <c r="C71" s="184" t="s">
        <v>1188</v>
      </c>
      <c r="D71" s="169" t="s">
        <v>174</v>
      </c>
      <c r="E71" s="170">
        <v>68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0.27399000000000001</v>
      </c>
      <c r="O71" s="172">
        <f>ROUND(E71*N71,2)</f>
        <v>18.63</v>
      </c>
      <c r="P71" s="172">
        <v>0</v>
      </c>
      <c r="Q71" s="172">
        <f>ROUND(E71*P71,2)</f>
        <v>0</v>
      </c>
      <c r="R71" s="172" t="s">
        <v>224</v>
      </c>
      <c r="S71" s="172" t="s">
        <v>133</v>
      </c>
      <c r="T71" s="173" t="s">
        <v>133</v>
      </c>
      <c r="U71" s="157">
        <v>0.60426000000000002</v>
      </c>
      <c r="V71" s="157">
        <f>ROUND(E71*U71,2)</f>
        <v>41.09</v>
      </c>
      <c r="W71" s="157"/>
      <c r="X71" s="157" t="s">
        <v>225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226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5" t="s">
        <v>227</v>
      </c>
      <c r="D72" s="158"/>
      <c r="E72" s="159">
        <v>68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61" t="s">
        <v>127</v>
      </c>
      <c r="B73" s="162" t="s">
        <v>78</v>
      </c>
      <c r="C73" s="183" t="s">
        <v>79</v>
      </c>
      <c r="D73" s="163"/>
      <c r="E73" s="164"/>
      <c r="F73" s="165"/>
      <c r="G73" s="165">
        <f>SUMIF(AG74:AG80,"&lt;&gt;NOR",G74:G80)</f>
        <v>0</v>
      </c>
      <c r="H73" s="165"/>
      <c r="I73" s="165">
        <f>SUM(I74:I80)</f>
        <v>0</v>
      </c>
      <c r="J73" s="165"/>
      <c r="K73" s="165">
        <f>SUM(K74:K80)</f>
        <v>0</v>
      </c>
      <c r="L73" s="165"/>
      <c r="M73" s="165">
        <f>SUM(M74:M80)</f>
        <v>0</v>
      </c>
      <c r="N73" s="165"/>
      <c r="O73" s="165">
        <f>SUM(O74:O80)</f>
        <v>1221.03</v>
      </c>
      <c r="P73" s="165"/>
      <c r="Q73" s="165">
        <f>SUM(Q74:Q80)</f>
        <v>0</v>
      </c>
      <c r="R73" s="165"/>
      <c r="S73" s="165"/>
      <c r="T73" s="166"/>
      <c r="U73" s="160"/>
      <c r="V73" s="160">
        <f>SUM(V74:V80)</f>
        <v>624.85</v>
      </c>
      <c r="W73" s="160"/>
      <c r="X73" s="160"/>
      <c r="AG73" t="s">
        <v>128</v>
      </c>
    </row>
    <row r="74" spans="1:60" outlineLevel="1" x14ac:dyDescent="0.2">
      <c r="A74" s="167">
        <v>24</v>
      </c>
      <c r="B74" s="168" t="s">
        <v>228</v>
      </c>
      <c r="C74" s="184" t="s">
        <v>229</v>
      </c>
      <c r="D74" s="169" t="s">
        <v>152</v>
      </c>
      <c r="E74" s="170">
        <v>556.79999999999995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1.9205000000000001</v>
      </c>
      <c r="O74" s="172">
        <f>ROUND(E74*N74,2)</f>
        <v>1069.33</v>
      </c>
      <c r="P74" s="172">
        <v>0</v>
      </c>
      <c r="Q74" s="172">
        <f>ROUND(E74*P74,2)</f>
        <v>0</v>
      </c>
      <c r="R74" s="172" t="s">
        <v>230</v>
      </c>
      <c r="S74" s="172" t="s">
        <v>133</v>
      </c>
      <c r="T74" s="173" t="s">
        <v>133</v>
      </c>
      <c r="U74" s="157">
        <v>0.76</v>
      </c>
      <c r="V74" s="157">
        <f>ROUND(E74*U74,2)</f>
        <v>423.17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135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4" t="s">
        <v>231</v>
      </c>
      <c r="D75" s="255"/>
      <c r="E75" s="255"/>
      <c r="F75" s="255"/>
      <c r="G75" s="255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232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139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67">
        <v>25</v>
      </c>
      <c r="B77" s="168" t="s">
        <v>233</v>
      </c>
      <c r="C77" s="184" t="s">
        <v>234</v>
      </c>
      <c r="D77" s="169" t="s">
        <v>152</v>
      </c>
      <c r="E77" s="170">
        <v>69.599999999999994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2">
        <v>1.9205000000000001</v>
      </c>
      <c r="O77" s="172">
        <f>ROUND(E77*N77,2)</f>
        <v>133.66999999999999</v>
      </c>
      <c r="P77" s="172">
        <v>0</v>
      </c>
      <c r="Q77" s="172">
        <f>ROUND(E77*P77,2)</f>
        <v>0</v>
      </c>
      <c r="R77" s="172" t="s">
        <v>230</v>
      </c>
      <c r="S77" s="172" t="s">
        <v>133</v>
      </c>
      <c r="T77" s="173" t="s">
        <v>133</v>
      </c>
      <c r="U77" s="157">
        <v>1.2310000000000001</v>
      </c>
      <c r="V77" s="157">
        <f>ROUND(E77*U77,2)</f>
        <v>85.68</v>
      </c>
      <c r="W77" s="157"/>
      <c r="X77" s="157" t="s">
        <v>134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135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235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139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7">
        <v>26</v>
      </c>
      <c r="B79" s="168" t="s">
        <v>236</v>
      </c>
      <c r="C79" s="184" t="s">
        <v>237</v>
      </c>
      <c r="D79" s="169" t="s">
        <v>174</v>
      </c>
      <c r="E79" s="170">
        <v>2320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7.77E-3</v>
      </c>
      <c r="O79" s="172">
        <f>ROUND(E79*N79,2)</f>
        <v>18.03</v>
      </c>
      <c r="P79" s="172">
        <v>0</v>
      </c>
      <c r="Q79" s="172">
        <f>ROUND(E79*P79,2)</f>
        <v>0</v>
      </c>
      <c r="R79" s="172" t="s">
        <v>230</v>
      </c>
      <c r="S79" s="172" t="s">
        <v>238</v>
      </c>
      <c r="T79" s="173" t="s">
        <v>238</v>
      </c>
      <c r="U79" s="157">
        <v>0.05</v>
      </c>
      <c r="V79" s="157">
        <f>ROUND(E79*U79,2)</f>
        <v>116</v>
      </c>
      <c r="W79" s="157"/>
      <c r="X79" s="157" t="s">
        <v>134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135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239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1" t="s">
        <v>127</v>
      </c>
      <c r="B81" s="162" t="s">
        <v>80</v>
      </c>
      <c r="C81" s="183" t="s">
        <v>81</v>
      </c>
      <c r="D81" s="163"/>
      <c r="E81" s="164"/>
      <c r="F81" s="165"/>
      <c r="G81" s="165">
        <f>SUMIF(AG82:AG88,"&lt;&gt;NOR",G82:G88)</f>
        <v>0</v>
      </c>
      <c r="H81" s="165"/>
      <c r="I81" s="165">
        <f>SUM(I82:I88)</f>
        <v>0</v>
      </c>
      <c r="J81" s="165"/>
      <c r="K81" s="165">
        <f>SUM(K82:K88)</f>
        <v>0</v>
      </c>
      <c r="L81" s="165"/>
      <c r="M81" s="165">
        <f>SUM(M82:M88)</f>
        <v>0</v>
      </c>
      <c r="N81" s="165"/>
      <c r="O81" s="165">
        <f>SUM(O82:O88)</f>
        <v>0</v>
      </c>
      <c r="P81" s="165"/>
      <c r="Q81" s="165">
        <f>SUM(Q82:Q88)</f>
        <v>0</v>
      </c>
      <c r="R81" s="165"/>
      <c r="S81" s="165"/>
      <c r="T81" s="166"/>
      <c r="U81" s="160"/>
      <c r="V81" s="160">
        <f>SUM(V82:V88)</f>
        <v>2354.8000000000002</v>
      </c>
      <c r="W81" s="160"/>
      <c r="X81" s="160"/>
      <c r="AG81" t="s">
        <v>128</v>
      </c>
    </row>
    <row r="82" spans="1:60" outlineLevel="1" x14ac:dyDescent="0.2">
      <c r="A82" s="167">
        <v>27</v>
      </c>
      <c r="B82" s="168" t="s">
        <v>240</v>
      </c>
      <c r="C82" s="184" t="s">
        <v>241</v>
      </c>
      <c r="D82" s="169" t="s">
        <v>142</v>
      </c>
      <c r="E82" s="170">
        <v>25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/>
      <c r="S82" s="172" t="s">
        <v>242</v>
      </c>
      <c r="T82" s="173" t="s">
        <v>243</v>
      </c>
      <c r="U82" s="157">
        <v>0</v>
      </c>
      <c r="V82" s="157">
        <f>ROUND(E82*U82,2)</f>
        <v>0</v>
      </c>
      <c r="W82" s="157"/>
      <c r="X82" s="157" t="s">
        <v>244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245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5" t="s">
        <v>246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67">
        <v>28</v>
      </c>
      <c r="B84" s="168" t="s">
        <v>247</v>
      </c>
      <c r="C84" s="184" t="s">
        <v>248</v>
      </c>
      <c r="D84" s="169" t="s">
        <v>142</v>
      </c>
      <c r="E84" s="170">
        <v>16820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21</v>
      </c>
      <c r="M84" s="172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2" t="s">
        <v>249</v>
      </c>
      <c r="S84" s="172" t="s">
        <v>133</v>
      </c>
      <c r="T84" s="173" t="s">
        <v>250</v>
      </c>
      <c r="U84" s="157">
        <v>0.14000000000000001</v>
      </c>
      <c r="V84" s="157">
        <f>ROUND(E84*U84,2)</f>
        <v>2354.8000000000002</v>
      </c>
      <c r="W84" s="157"/>
      <c r="X84" s="157" t="s">
        <v>134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135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254" t="s">
        <v>251</v>
      </c>
      <c r="D85" s="255"/>
      <c r="E85" s="255"/>
      <c r="F85" s="255"/>
      <c r="G85" s="255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137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74" t="str">
        <f>C85</f>
        <v>v rovině nebo ve svahu, s přesahem jednotlivých pásů 150 mm, s uchycením v terénu sponami z betonářské oceli</v>
      </c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5" t="s">
        <v>252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139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2.5" outlineLevel="1" x14ac:dyDescent="0.2">
      <c r="A87" s="167">
        <v>29</v>
      </c>
      <c r="B87" s="168" t="s">
        <v>253</v>
      </c>
      <c r="C87" s="184" t="s">
        <v>254</v>
      </c>
      <c r="D87" s="169" t="s">
        <v>142</v>
      </c>
      <c r="E87" s="170">
        <v>16820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2" t="s">
        <v>255</v>
      </c>
      <c r="S87" s="172" t="s">
        <v>133</v>
      </c>
      <c r="T87" s="173" t="s">
        <v>133</v>
      </c>
      <c r="U87" s="157">
        <v>0</v>
      </c>
      <c r="V87" s="157">
        <f>ROUND(E87*U87,2)</f>
        <v>0</v>
      </c>
      <c r="W87" s="157"/>
      <c r="X87" s="157" t="s">
        <v>244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245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5" t="s">
        <v>252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139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1" t="s">
        <v>127</v>
      </c>
      <c r="B89" s="162" t="s">
        <v>82</v>
      </c>
      <c r="C89" s="183" t="s">
        <v>46</v>
      </c>
      <c r="D89" s="163"/>
      <c r="E89" s="164"/>
      <c r="F89" s="165"/>
      <c r="G89" s="165">
        <f>SUMIF(AG90:AG146,"&lt;&gt;NOR",G90:G146)</f>
        <v>0</v>
      </c>
      <c r="H89" s="165"/>
      <c r="I89" s="165">
        <f>SUM(I90:I146)</f>
        <v>0</v>
      </c>
      <c r="J89" s="165"/>
      <c r="K89" s="165">
        <f>SUM(K90:K146)</f>
        <v>0</v>
      </c>
      <c r="L89" s="165"/>
      <c r="M89" s="165">
        <f>SUM(M90:M146)</f>
        <v>0</v>
      </c>
      <c r="N89" s="165"/>
      <c r="O89" s="165">
        <f>SUM(O90:O146)</f>
        <v>15632.469999999998</v>
      </c>
      <c r="P89" s="165"/>
      <c r="Q89" s="165">
        <f>SUM(Q90:Q146)</f>
        <v>0</v>
      </c>
      <c r="R89" s="165"/>
      <c r="S89" s="165"/>
      <c r="T89" s="166"/>
      <c r="U89" s="160"/>
      <c r="V89" s="160">
        <f>SUM(V90:V146)</f>
        <v>5743.84</v>
      </c>
      <c r="W89" s="160"/>
      <c r="X89" s="160"/>
      <c r="AG89" t="s">
        <v>128</v>
      </c>
    </row>
    <row r="90" spans="1:60" outlineLevel="1" x14ac:dyDescent="0.2">
      <c r="A90" s="167">
        <v>30</v>
      </c>
      <c r="B90" s="168" t="s">
        <v>256</v>
      </c>
      <c r="C90" s="184" t="s">
        <v>257</v>
      </c>
      <c r="D90" s="169" t="s">
        <v>142</v>
      </c>
      <c r="E90" s="170">
        <v>16820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/>
      <c r="S90" s="172" t="s">
        <v>242</v>
      </c>
      <c r="T90" s="173" t="s">
        <v>243</v>
      </c>
      <c r="U90" s="157">
        <v>0</v>
      </c>
      <c r="V90" s="157">
        <f>ROUND(E90*U90,2)</f>
        <v>0</v>
      </c>
      <c r="W90" s="157"/>
      <c r="X90" s="157" t="s">
        <v>134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135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55"/>
      <c r="B91" s="156"/>
      <c r="C91" s="185" t="s">
        <v>258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259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67">
        <v>31</v>
      </c>
      <c r="B93" s="168" t="s">
        <v>260</v>
      </c>
      <c r="C93" s="184" t="s">
        <v>261</v>
      </c>
      <c r="D93" s="169" t="s">
        <v>142</v>
      </c>
      <c r="E93" s="170">
        <v>5415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8.0960000000000004E-2</v>
      </c>
      <c r="O93" s="172">
        <f>ROUND(E93*N93,2)</f>
        <v>438.4</v>
      </c>
      <c r="P93" s="172">
        <v>0</v>
      </c>
      <c r="Q93" s="172">
        <f>ROUND(E93*P93,2)</f>
        <v>0</v>
      </c>
      <c r="R93" s="172" t="s">
        <v>157</v>
      </c>
      <c r="S93" s="172" t="s">
        <v>133</v>
      </c>
      <c r="T93" s="173" t="s">
        <v>133</v>
      </c>
      <c r="U93" s="157">
        <v>2.3E-2</v>
      </c>
      <c r="V93" s="157">
        <f>ROUND(E93*U93,2)</f>
        <v>124.55</v>
      </c>
      <c r="W93" s="157"/>
      <c r="X93" s="157" t="s">
        <v>134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135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54" t="s">
        <v>262</v>
      </c>
      <c r="D94" s="255"/>
      <c r="E94" s="255"/>
      <c r="F94" s="255"/>
      <c r="G94" s="255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263</v>
      </c>
      <c r="D95" s="158"/>
      <c r="E95" s="159">
        <v>1267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5" t="s">
        <v>264</v>
      </c>
      <c r="D96" s="158"/>
      <c r="E96" s="159">
        <v>3747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139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265</v>
      </c>
      <c r="D97" s="158"/>
      <c r="E97" s="159">
        <v>401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67">
        <v>32</v>
      </c>
      <c r="B98" s="168" t="s">
        <v>266</v>
      </c>
      <c r="C98" s="184" t="s">
        <v>267</v>
      </c>
      <c r="D98" s="169" t="s">
        <v>142</v>
      </c>
      <c r="E98" s="170">
        <v>17756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0.27994000000000002</v>
      </c>
      <c r="O98" s="172">
        <f>ROUND(E98*N98,2)</f>
        <v>4970.6099999999997</v>
      </c>
      <c r="P98" s="172">
        <v>0</v>
      </c>
      <c r="Q98" s="172">
        <f>ROUND(E98*P98,2)</f>
        <v>0</v>
      </c>
      <c r="R98" s="172" t="s">
        <v>157</v>
      </c>
      <c r="S98" s="172" t="s">
        <v>133</v>
      </c>
      <c r="T98" s="173" t="s">
        <v>133</v>
      </c>
      <c r="U98" s="157">
        <v>2.5999999999999999E-2</v>
      </c>
      <c r="V98" s="157">
        <f>ROUND(E98*U98,2)</f>
        <v>461.66</v>
      </c>
      <c r="W98" s="157"/>
      <c r="X98" s="157" t="s">
        <v>134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135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268</v>
      </c>
      <c r="D99" s="158"/>
      <c r="E99" s="159">
        <v>10735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139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269</v>
      </c>
      <c r="D100" s="158"/>
      <c r="E100" s="159">
        <v>2534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139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5" t="s">
        <v>264</v>
      </c>
      <c r="D101" s="158"/>
      <c r="E101" s="159">
        <v>3747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139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5" t="s">
        <v>270</v>
      </c>
      <c r="D102" s="158"/>
      <c r="E102" s="159">
        <v>670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271</v>
      </c>
      <c r="D103" s="158"/>
      <c r="E103" s="159">
        <v>70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139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7">
        <v>33</v>
      </c>
      <c r="B104" s="168" t="s">
        <v>272</v>
      </c>
      <c r="C104" s="184" t="s">
        <v>273</v>
      </c>
      <c r="D104" s="169" t="s">
        <v>142</v>
      </c>
      <c r="E104" s="170">
        <v>401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0.59535000000000005</v>
      </c>
      <c r="O104" s="172">
        <f>ROUND(E104*N104,2)</f>
        <v>238.74</v>
      </c>
      <c r="P104" s="172">
        <v>0</v>
      </c>
      <c r="Q104" s="172">
        <f>ROUND(E104*P104,2)</f>
        <v>0</v>
      </c>
      <c r="R104" s="172"/>
      <c r="S104" s="172" t="s">
        <v>242</v>
      </c>
      <c r="T104" s="173" t="s">
        <v>243</v>
      </c>
      <c r="U104" s="157">
        <v>0</v>
      </c>
      <c r="V104" s="157">
        <f>ROUND(E104*U104,2)</f>
        <v>0</v>
      </c>
      <c r="W104" s="157"/>
      <c r="X104" s="157" t="s">
        <v>134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135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5" t="s">
        <v>265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139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34</v>
      </c>
      <c r="B106" s="168" t="s">
        <v>274</v>
      </c>
      <c r="C106" s="184" t="s">
        <v>275</v>
      </c>
      <c r="D106" s="169" t="s">
        <v>142</v>
      </c>
      <c r="E106" s="170">
        <v>70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 t="s">
        <v>157</v>
      </c>
      <c r="S106" s="172" t="s">
        <v>133</v>
      </c>
      <c r="T106" s="173" t="s">
        <v>133</v>
      </c>
      <c r="U106" s="157">
        <v>0.96</v>
      </c>
      <c r="V106" s="157">
        <f>ROUND(E106*U106,2)</f>
        <v>67.2</v>
      </c>
      <c r="W106" s="157"/>
      <c r="X106" s="157" t="s">
        <v>134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135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5" t="s">
        <v>271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139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67">
        <v>35</v>
      </c>
      <c r="B108" s="168" t="s">
        <v>276</v>
      </c>
      <c r="C108" s="184" t="s">
        <v>277</v>
      </c>
      <c r="D108" s="169" t="s">
        <v>142</v>
      </c>
      <c r="E108" s="170">
        <v>670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72">
        <v>0.10141</v>
      </c>
      <c r="O108" s="172">
        <f>ROUND(E108*N108,2)</f>
        <v>67.94</v>
      </c>
      <c r="P108" s="172">
        <v>0</v>
      </c>
      <c r="Q108" s="172">
        <f>ROUND(E108*P108,2)</f>
        <v>0</v>
      </c>
      <c r="R108" s="172" t="s">
        <v>157</v>
      </c>
      <c r="S108" s="172" t="s">
        <v>133</v>
      </c>
      <c r="T108" s="173" t="s">
        <v>133</v>
      </c>
      <c r="U108" s="157">
        <v>6.4000000000000001E-2</v>
      </c>
      <c r="V108" s="157">
        <f>ROUND(E108*U108,2)</f>
        <v>42.88</v>
      </c>
      <c r="W108" s="157"/>
      <c r="X108" s="157" t="s">
        <v>134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135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270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67">
        <v>36</v>
      </c>
      <c r="B110" s="168" t="s">
        <v>278</v>
      </c>
      <c r="C110" s="184" t="s">
        <v>279</v>
      </c>
      <c r="D110" s="169" t="s">
        <v>142</v>
      </c>
      <c r="E110" s="170">
        <v>10735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0.10373</v>
      </c>
      <c r="O110" s="172">
        <f>ROUND(E110*N110,2)</f>
        <v>1113.54</v>
      </c>
      <c r="P110" s="172">
        <v>0</v>
      </c>
      <c r="Q110" s="172">
        <f>ROUND(E110*P110,2)</f>
        <v>0</v>
      </c>
      <c r="R110" s="172" t="s">
        <v>157</v>
      </c>
      <c r="S110" s="172" t="s">
        <v>133</v>
      </c>
      <c r="T110" s="173" t="s">
        <v>133</v>
      </c>
      <c r="U110" s="157">
        <v>6.4000000000000001E-2</v>
      </c>
      <c r="V110" s="157">
        <f>ROUND(E110*U110,2)</f>
        <v>687.04</v>
      </c>
      <c r="W110" s="157"/>
      <c r="X110" s="157" t="s">
        <v>134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135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5" t="s">
        <v>268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67">
        <v>37</v>
      </c>
      <c r="B112" s="168" t="s">
        <v>280</v>
      </c>
      <c r="C112" s="184" t="s">
        <v>281</v>
      </c>
      <c r="D112" s="169" t="s">
        <v>142</v>
      </c>
      <c r="E112" s="170">
        <v>10735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0.15559000000000001</v>
      </c>
      <c r="O112" s="172">
        <f>ROUND(E112*N112,2)</f>
        <v>1670.26</v>
      </c>
      <c r="P112" s="172">
        <v>0</v>
      </c>
      <c r="Q112" s="172">
        <f>ROUND(E112*P112,2)</f>
        <v>0</v>
      </c>
      <c r="R112" s="172" t="s">
        <v>157</v>
      </c>
      <c r="S112" s="172" t="s">
        <v>133</v>
      </c>
      <c r="T112" s="173" t="s">
        <v>133</v>
      </c>
      <c r="U112" s="157">
        <v>8.2000000000000003E-2</v>
      </c>
      <c r="V112" s="157">
        <f>ROUND(E112*U112,2)</f>
        <v>880.27</v>
      </c>
      <c r="W112" s="157"/>
      <c r="X112" s="157" t="s">
        <v>134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135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268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67">
        <v>38</v>
      </c>
      <c r="B114" s="168" t="s">
        <v>282</v>
      </c>
      <c r="C114" s="184" t="s">
        <v>283</v>
      </c>
      <c r="D114" s="169" t="s">
        <v>142</v>
      </c>
      <c r="E114" s="170">
        <v>10735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0.13188</v>
      </c>
      <c r="O114" s="172">
        <f>ROUND(E114*N114,2)</f>
        <v>1415.73</v>
      </c>
      <c r="P114" s="172">
        <v>0</v>
      </c>
      <c r="Q114" s="172">
        <f>ROUND(E114*P114,2)</f>
        <v>0</v>
      </c>
      <c r="R114" s="172" t="s">
        <v>157</v>
      </c>
      <c r="S114" s="172" t="s">
        <v>133</v>
      </c>
      <c r="T114" s="173" t="s">
        <v>133</v>
      </c>
      <c r="U114" s="157">
        <v>4.9000000000000002E-2</v>
      </c>
      <c r="V114" s="157">
        <f>ROUND(E114*U114,2)</f>
        <v>526.02</v>
      </c>
      <c r="W114" s="157"/>
      <c r="X114" s="157" t="s">
        <v>134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135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254" t="s">
        <v>284</v>
      </c>
      <c r="D115" s="255"/>
      <c r="E115" s="255"/>
      <c r="F115" s="255"/>
      <c r="G115" s="255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5" t="s">
        <v>268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139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67">
        <v>39</v>
      </c>
      <c r="B117" s="168" t="s">
        <v>285</v>
      </c>
      <c r="C117" s="184" t="s">
        <v>286</v>
      </c>
      <c r="D117" s="169" t="s">
        <v>142</v>
      </c>
      <c r="E117" s="170">
        <v>670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0.30651</v>
      </c>
      <c r="O117" s="172">
        <f>ROUND(E117*N117,2)</f>
        <v>205.36</v>
      </c>
      <c r="P117" s="172">
        <v>0</v>
      </c>
      <c r="Q117" s="172">
        <f>ROUND(E117*P117,2)</f>
        <v>0</v>
      </c>
      <c r="R117" s="172" t="s">
        <v>157</v>
      </c>
      <c r="S117" s="172" t="s">
        <v>133</v>
      </c>
      <c r="T117" s="173" t="s">
        <v>133</v>
      </c>
      <c r="U117" s="157">
        <v>2.5000000000000001E-2</v>
      </c>
      <c r="V117" s="157">
        <f>ROUND(E117*U117,2)</f>
        <v>16.75</v>
      </c>
      <c r="W117" s="157"/>
      <c r="X117" s="157" t="s">
        <v>134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135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254" t="s">
        <v>287</v>
      </c>
      <c r="D118" s="255"/>
      <c r="E118" s="255"/>
      <c r="F118" s="255"/>
      <c r="G118" s="255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270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67">
        <v>40</v>
      </c>
      <c r="B120" s="168" t="s">
        <v>288</v>
      </c>
      <c r="C120" s="184" t="s">
        <v>289</v>
      </c>
      <c r="D120" s="169" t="s">
        <v>142</v>
      </c>
      <c r="E120" s="170">
        <v>10735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21</v>
      </c>
      <c r="M120" s="172">
        <f>G120*(1+L120/100)</f>
        <v>0</v>
      </c>
      <c r="N120" s="172">
        <v>0.38313999999999998</v>
      </c>
      <c r="O120" s="172">
        <f>ROUND(E120*N120,2)</f>
        <v>4113.01</v>
      </c>
      <c r="P120" s="172">
        <v>0</v>
      </c>
      <c r="Q120" s="172">
        <f>ROUND(E120*P120,2)</f>
        <v>0</v>
      </c>
      <c r="R120" s="172" t="s">
        <v>157</v>
      </c>
      <c r="S120" s="172" t="s">
        <v>133</v>
      </c>
      <c r="T120" s="173" t="s">
        <v>133</v>
      </c>
      <c r="U120" s="157">
        <v>2.5999999999999999E-2</v>
      </c>
      <c r="V120" s="157">
        <f>ROUND(E120*U120,2)</f>
        <v>279.11</v>
      </c>
      <c r="W120" s="157"/>
      <c r="X120" s="157" t="s">
        <v>134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135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254" t="s">
        <v>287</v>
      </c>
      <c r="D121" s="255"/>
      <c r="E121" s="255"/>
      <c r="F121" s="255"/>
      <c r="G121" s="255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137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5" t="s">
        <v>268</v>
      </c>
      <c r="D122" s="158"/>
      <c r="E122" s="159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139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67">
        <v>41</v>
      </c>
      <c r="B123" s="168" t="s">
        <v>290</v>
      </c>
      <c r="C123" s="184" t="s">
        <v>291</v>
      </c>
      <c r="D123" s="169" t="s">
        <v>142</v>
      </c>
      <c r="E123" s="170">
        <v>401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2">
        <v>0.40869</v>
      </c>
      <c r="O123" s="172">
        <f>ROUND(E123*N123,2)</f>
        <v>163.88</v>
      </c>
      <c r="P123" s="172">
        <v>0</v>
      </c>
      <c r="Q123" s="172">
        <f>ROUND(E123*P123,2)</f>
        <v>0</v>
      </c>
      <c r="R123" s="172" t="s">
        <v>157</v>
      </c>
      <c r="S123" s="172" t="s">
        <v>133</v>
      </c>
      <c r="T123" s="173" t="s">
        <v>133</v>
      </c>
      <c r="U123" s="157">
        <v>2.5999999999999999E-2</v>
      </c>
      <c r="V123" s="157">
        <f>ROUND(E123*U123,2)</f>
        <v>10.43</v>
      </c>
      <c r="W123" s="157"/>
      <c r="X123" s="157" t="s">
        <v>134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135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254" t="s">
        <v>287</v>
      </c>
      <c r="D124" s="255"/>
      <c r="E124" s="255"/>
      <c r="F124" s="255"/>
      <c r="G124" s="255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137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5" t="s">
        <v>265</v>
      </c>
      <c r="D125" s="158"/>
      <c r="E125" s="159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139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67">
        <v>42</v>
      </c>
      <c r="B126" s="168" t="s">
        <v>292</v>
      </c>
      <c r="C126" s="184" t="s">
        <v>293</v>
      </c>
      <c r="D126" s="169" t="s">
        <v>142</v>
      </c>
      <c r="E126" s="170">
        <v>32875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2">
        <v>0</v>
      </c>
      <c r="O126" s="172">
        <f>ROUND(E126*N126,2)</f>
        <v>0</v>
      </c>
      <c r="P126" s="172">
        <v>0</v>
      </c>
      <c r="Q126" s="172">
        <f>ROUND(E126*P126,2)</f>
        <v>0</v>
      </c>
      <c r="R126" s="172" t="s">
        <v>157</v>
      </c>
      <c r="S126" s="172" t="s">
        <v>133</v>
      </c>
      <c r="T126" s="173" t="s">
        <v>133</v>
      </c>
      <c r="U126" s="157">
        <v>2E-3</v>
      </c>
      <c r="V126" s="157">
        <f>ROUND(E126*U126,2)</f>
        <v>65.75</v>
      </c>
      <c r="W126" s="157"/>
      <c r="X126" s="157" t="s">
        <v>134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135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294</v>
      </c>
      <c r="D127" s="158"/>
      <c r="E127" s="159">
        <v>32205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5" t="s">
        <v>270</v>
      </c>
      <c r="D128" s="158"/>
      <c r="E128" s="159">
        <v>670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139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67">
        <v>43</v>
      </c>
      <c r="B129" s="168" t="s">
        <v>295</v>
      </c>
      <c r="C129" s="184" t="s">
        <v>296</v>
      </c>
      <c r="D129" s="169" t="s">
        <v>152</v>
      </c>
      <c r="E129" s="170">
        <v>11405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72">
        <v>0</v>
      </c>
      <c r="O129" s="172">
        <f>ROUND(E129*N129,2)</f>
        <v>0</v>
      </c>
      <c r="P129" s="172">
        <v>0</v>
      </c>
      <c r="Q129" s="172">
        <f>ROUND(E129*P129,2)</f>
        <v>0</v>
      </c>
      <c r="R129" s="172" t="s">
        <v>157</v>
      </c>
      <c r="S129" s="172" t="s">
        <v>133</v>
      </c>
      <c r="T129" s="173" t="s">
        <v>133</v>
      </c>
      <c r="U129" s="157">
        <v>8.0000000000000002E-3</v>
      </c>
      <c r="V129" s="157">
        <f>ROUND(E129*U129,2)</f>
        <v>91.24</v>
      </c>
      <c r="W129" s="157"/>
      <c r="X129" s="157" t="s">
        <v>134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135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5" t="s">
        <v>268</v>
      </c>
      <c r="D130" s="158"/>
      <c r="E130" s="159">
        <v>10735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139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5" t="s">
        <v>270</v>
      </c>
      <c r="D131" s="158"/>
      <c r="E131" s="159">
        <v>670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139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67">
        <v>44</v>
      </c>
      <c r="B132" s="168" t="s">
        <v>297</v>
      </c>
      <c r="C132" s="184" t="s">
        <v>298</v>
      </c>
      <c r="D132" s="169" t="s">
        <v>142</v>
      </c>
      <c r="E132" s="170">
        <v>3747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7.3899999999999993E-2</v>
      </c>
      <c r="O132" s="172">
        <f>ROUND(E132*N132,2)</f>
        <v>276.89999999999998</v>
      </c>
      <c r="P132" s="172">
        <v>0</v>
      </c>
      <c r="Q132" s="172">
        <f>ROUND(E132*P132,2)</f>
        <v>0</v>
      </c>
      <c r="R132" s="172" t="s">
        <v>157</v>
      </c>
      <c r="S132" s="172" t="s">
        <v>133</v>
      </c>
      <c r="T132" s="173" t="s">
        <v>133</v>
      </c>
      <c r="U132" s="157">
        <v>0.45200000000000001</v>
      </c>
      <c r="V132" s="157">
        <f>ROUND(E132*U132,2)</f>
        <v>1693.64</v>
      </c>
      <c r="W132" s="157"/>
      <c r="X132" s="157" t="s">
        <v>134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135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1" x14ac:dyDescent="0.2">
      <c r="A133" s="155"/>
      <c r="B133" s="156"/>
      <c r="C133" s="254" t="s">
        <v>299</v>
      </c>
      <c r="D133" s="255"/>
      <c r="E133" s="255"/>
      <c r="F133" s="255"/>
      <c r="G133" s="255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74" t="str">
        <f>C133</f>
        <v>s provedením lože z kameniva drceného, s vyplněním spár, s dvojitým hutněním a se smetením přebytečného materiálu na krajnici. S dodáním hmot pro lože a výplň spár.</v>
      </c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5" t="s">
        <v>264</v>
      </c>
      <c r="D134" s="158"/>
      <c r="E134" s="159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139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67">
        <v>45</v>
      </c>
      <c r="B135" s="168" t="s">
        <v>300</v>
      </c>
      <c r="C135" s="184" t="s">
        <v>301</v>
      </c>
      <c r="D135" s="169" t="s">
        <v>142</v>
      </c>
      <c r="E135" s="170">
        <v>1668</v>
      </c>
      <c r="F135" s="171"/>
      <c r="G135" s="172">
        <f>ROUND(E135*F135,2)</f>
        <v>0</v>
      </c>
      <c r="H135" s="171"/>
      <c r="I135" s="172">
        <f>ROUND(E135*H135,2)</f>
        <v>0</v>
      </c>
      <c r="J135" s="171"/>
      <c r="K135" s="172">
        <f>ROUND(E135*J135,2)</f>
        <v>0</v>
      </c>
      <c r="L135" s="172">
        <v>21</v>
      </c>
      <c r="M135" s="172">
        <f>G135*(1+L135/100)</f>
        <v>0</v>
      </c>
      <c r="N135" s="172">
        <v>7.3899999999999993E-2</v>
      </c>
      <c r="O135" s="172">
        <f>ROUND(E135*N135,2)</f>
        <v>123.27</v>
      </c>
      <c r="P135" s="172">
        <v>0</v>
      </c>
      <c r="Q135" s="172">
        <f>ROUND(E135*P135,2)</f>
        <v>0</v>
      </c>
      <c r="R135" s="172" t="s">
        <v>157</v>
      </c>
      <c r="S135" s="172" t="s">
        <v>133</v>
      </c>
      <c r="T135" s="173" t="s">
        <v>133</v>
      </c>
      <c r="U135" s="157">
        <v>0.47799999999999998</v>
      </c>
      <c r="V135" s="157">
        <f>ROUND(E135*U135,2)</f>
        <v>797.3</v>
      </c>
      <c r="W135" s="157"/>
      <c r="X135" s="157" t="s">
        <v>134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135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55"/>
      <c r="B136" s="156"/>
      <c r="C136" s="254" t="s">
        <v>299</v>
      </c>
      <c r="D136" s="255"/>
      <c r="E136" s="255"/>
      <c r="F136" s="255"/>
      <c r="G136" s="255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137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74" t="str">
        <f>C136</f>
        <v>s provedením lože z kameniva drceného, s vyplněním spár, s dvojitým hutněním a se smetením přebytečného materiálu na krajnici. S dodáním hmot pro lože a výplň spár.</v>
      </c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5" t="s">
        <v>263</v>
      </c>
      <c r="D137" s="158"/>
      <c r="E137" s="159">
        <v>1267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139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5" t="s">
        <v>265</v>
      </c>
      <c r="D138" s="158"/>
      <c r="E138" s="159">
        <v>401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139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67">
        <v>46</v>
      </c>
      <c r="B139" s="168" t="s">
        <v>302</v>
      </c>
      <c r="C139" s="184" t="s">
        <v>303</v>
      </c>
      <c r="D139" s="169" t="s">
        <v>142</v>
      </c>
      <c r="E139" s="170">
        <v>1267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72">
        <v>0.186</v>
      </c>
      <c r="O139" s="172">
        <f>ROUND(E139*N139,2)</f>
        <v>235.66</v>
      </c>
      <c r="P139" s="172">
        <v>0</v>
      </c>
      <c r="Q139" s="172">
        <f>ROUND(E139*P139,2)</f>
        <v>0</v>
      </c>
      <c r="R139" s="172"/>
      <c r="S139" s="172" t="s">
        <v>242</v>
      </c>
      <c r="T139" s="173" t="s">
        <v>243</v>
      </c>
      <c r="U139" s="157">
        <v>0</v>
      </c>
      <c r="V139" s="157">
        <f>ROUND(E139*U139,2)</f>
        <v>0</v>
      </c>
      <c r="W139" s="157"/>
      <c r="X139" s="157" t="s">
        <v>244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245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5" t="s">
        <v>263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139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67">
        <v>47</v>
      </c>
      <c r="B141" s="168" t="s">
        <v>304</v>
      </c>
      <c r="C141" s="184" t="s">
        <v>305</v>
      </c>
      <c r="D141" s="169" t="s">
        <v>142</v>
      </c>
      <c r="E141" s="170">
        <v>401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0.186</v>
      </c>
      <c r="O141" s="172">
        <f>ROUND(E141*N141,2)</f>
        <v>74.59</v>
      </c>
      <c r="P141" s="172">
        <v>0</v>
      </c>
      <c r="Q141" s="172">
        <f>ROUND(E141*P141,2)</f>
        <v>0</v>
      </c>
      <c r="R141" s="172" t="s">
        <v>255</v>
      </c>
      <c r="S141" s="172" t="s">
        <v>133</v>
      </c>
      <c r="T141" s="173" t="s">
        <v>133</v>
      </c>
      <c r="U141" s="157">
        <v>0</v>
      </c>
      <c r="V141" s="157">
        <f>ROUND(E141*U141,2)</f>
        <v>0</v>
      </c>
      <c r="W141" s="157"/>
      <c r="X141" s="157" t="s">
        <v>244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245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265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67">
        <v>48</v>
      </c>
      <c r="B143" s="168" t="s">
        <v>306</v>
      </c>
      <c r="C143" s="184" t="s">
        <v>307</v>
      </c>
      <c r="D143" s="169" t="s">
        <v>142</v>
      </c>
      <c r="E143" s="170">
        <v>3613</v>
      </c>
      <c r="F143" s="171"/>
      <c r="G143" s="172">
        <f>ROUND(E143*F143,2)</f>
        <v>0</v>
      </c>
      <c r="H143" s="171"/>
      <c r="I143" s="172">
        <f>ROUND(E143*H143,2)</f>
        <v>0</v>
      </c>
      <c r="J143" s="171"/>
      <c r="K143" s="172">
        <f>ROUND(E143*J143,2)</f>
        <v>0</v>
      </c>
      <c r="L143" s="172">
        <v>21</v>
      </c>
      <c r="M143" s="172">
        <f>G143*(1+L143/100)</f>
        <v>0</v>
      </c>
      <c r="N143" s="172">
        <v>0.14000000000000001</v>
      </c>
      <c r="O143" s="172">
        <f>ROUND(E143*N143,2)</f>
        <v>505.82</v>
      </c>
      <c r="P143" s="172">
        <v>0</v>
      </c>
      <c r="Q143" s="172">
        <f>ROUND(E143*P143,2)</f>
        <v>0</v>
      </c>
      <c r="R143" s="172" t="s">
        <v>255</v>
      </c>
      <c r="S143" s="172" t="s">
        <v>133</v>
      </c>
      <c r="T143" s="173" t="s">
        <v>243</v>
      </c>
      <c r="U143" s="157">
        <v>0</v>
      </c>
      <c r="V143" s="157">
        <f>ROUND(E143*U143,2)</f>
        <v>0</v>
      </c>
      <c r="W143" s="157"/>
      <c r="X143" s="157" t="s">
        <v>244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245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5" t="s">
        <v>264</v>
      </c>
      <c r="D144" s="158"/>
      <c r="E144" s="159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139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67">
        <v>49</v>
      </c>
      <c r="B145" s="168" t="s">
        <v>308</v>
      </c>
      <c r="C145" s="184" t="s">
        <v>309</v>
      </c>
      <c r="D145" s="169" t="s">
        <v>142</v>
      </c>
      <c r="E145" s="170">
        <v>134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21</v>
      </c>
      <c r="M145" s="172">
        <f>G145*(1+L145/100)</f>
        <v>0</v>
      </c>
      <c r="N145" s="172">
        <v>0.14000000000000001</v>
      </c>
      <c r="O145" s="172">
        <f>ROUND(E145*N145,2)</f>
        <v>18.760000000000002</v>
      </c>
      <c r="P145" s="172">
        <v>0</v>
      </c>
      <c r="Q145" s="172">
        <f>ROUND(E145*P145,2)</f>
        <v>0</v>
      </c>
      <c r="R145" s="172" t="s">
        <v>255</v>
      </c>
      <c r="S145" s="172" t="s">
        <v>133</v>
      </c>
      <c r="T145" s="173" t="s">
        <v>133</v>
      </c>
      <c r="U145" s="157">
        <v>0</v>
      </c>
      <c r="V145" s="157">
        <f>ROUND(E145*U145,2)</f>
        <v>0</v>
      </c>
      <c r="W145" s="157"/>
      <c r="X145" s="157" t="s">
        <v>244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245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5" t="s">
        <v>264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139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x14ac:dyDescent="0.2">
      <c r="A147" s="161" t="s">
        <v>127</v>
      </c>
      <c r="B147" s="162" t="s">
        <v>83</v>
      </c>
      <c r="C147" s="183" t="s">
        <v>84</v>
      </c>
      <c r="D147" s="163"/>
      <c r="E147" s="164"/>
      <c r="F147" s="165"/>
      <c r="G147" s="165">
        <f>SUMIF(AG148:AG159,"&lt;&gt;NOR",G148:G159)</f>
        <v>0</v>
      </c>
      <c r="H147" s="165"/>
      <c r="I147" s="165">
        <f>SUM(I148:I159)</f>
        <v>0</v>
      </c>
      <c r="J147" s="165"/>
      <c r="K147" s="165">
        <f>SUM(K148:K159)</f>
        <v>0</v>
      </c>
      <c r="L147" s="165"/>
      <c r="M147" s="165">
        <f>SUM(M148:M159)</f>
        <v>0</v>
      </c>
      <c r="N147" s="165"/>
      <c r="O147" s="165">
        <f>SUM(O148:O159)</f>
        <v>330.32000000000005</v>
      </c>
      <c r="P147" s="165"/>
      <c r="Q147" s="165">
        <f>SUM(Q148:Q159)</f>
        <v>0</v>
      </c>
      <c r="R147" s="165"/>
      <c r="S147" s="165"/>
      <c r="T147" s="166"/>
      <c r="U147" s="160"/>
      <c r="V147" s="160">
        <f>SUM(V148:V159)</f>
        <v>506.85</v>
      </c>
      <c r="W147" s="160"/>
      <c r="X147" s="160"/>
      <c r="AG147" t="s">
        <v>128</v>
      </c>
    </row>
    <row r="148" spans="1:60" ht="33.75" outlineLevel="1" x14ac:dyDescent="0.2">
      <c r="A148" s="167">
        <v>50</v>
      </c>
      <c r="B148" s="168" t="s">
        <v>310</v>
      </c>
      <c r="C148" s="184" t="s">
        <v>311</v>
      </c>
      <c r="D148" s="169" t="s">
        <v>147</v>
      </c>
      <c r="E148" s="170">
        <v>50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3.0596700000000001</v>
      </c>
      <c r="O148" s="172">
        <f>ROUND(E148*N148,2)</f>
        <v>152.97999999999999</v>
      </c>
      <c r="P148" s="172">
        <v>0</v>
      </c>
      <c r="Q148" s="172">
        <f>ROUND(E148*P148,2)</f>
        <v>0</v>
      </c>
      <c r="R148" s="172" t="s">
        <v>312</v>
      </c>
      <c r="S148" s="172" t="s">
        <v>133</v>
      </c>
      <c r="T148" s="173" t="s">
        <v>133</v>
      </c>
      <c r="U148" s="157">
        <v>5.024</v>
      </c>
      <c r="V148" s="157">
        <f>ROUND(E148*U148,2)</f>
        <v>251.2</v>
      </c>
      <c r="W148" s="157"/>
      <c r="X148" s="157" t="s">
        <v>134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135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254" t="s">
        <v>313</v>
      </c>
      <c r="D149" s="255"/>
      <c r="E149" s="255"/>
      <c r="F149" s="255"/>
      <c r="G149" s="255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137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5" t="s">
        <v>314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139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67">
        <v>51</v>
      </c>
      <c r="B151" s="168" t="s">
        <v>315</v>
      </c>
      <c r="C151" s="184" t="s">
        <v>316</v>
      </c>
      <c r="D151" s="169" t="s">
        <v>152</v>
      </c>
      <c r="E151" s="170">
        <v>50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2">
        <v>2.5249999999999999</v>
      </c>
      <c r="O151" s="172">
        <f>ROUND(E151*N151,2)</f>
        <v>126.25</v>
      </c>
      <c r="P151" s="172">
        <v>0</v>
      </c>
      <c r="Q151" s="172">
        <f>ROUND(E151*P151,2)</f>
        <v>0</v>
      </c>
      <c r="R151" s="172" t="s">
        <v>312</v>
      </c>
      <c r="S151" s="172" t="s">
        <v>133</v>
      </c>
      <c r="T151" s="173" t="s">
        <v>133</v>
      </c>
      <c r="U151" s="157">
        <v>1.3029999999999999</v>
      </c>
      <c r="V151" s="157">
        <f>ROUND(E151*U151,2)</f>
        <v>65.150000000000006</v>
      </c>
      <c r="W151" s="157"/>
      <c r="X151" s="157" t="s">
        <v>134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135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54" t="s">
        <v>317</v>
      </c>
      <c r="D152" s="255"/>
      <c r="E152" s="255"/>
      <c r="F152" s="255"/>
      <c r="G152" s="255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137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5" t="s">
        <v>318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139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67">
        <v>52</v>
      </c>
      <c r="B154" s="168" t="s">
        <v>319</v>
      </c>
      <c r="C154" s="184" t="s">
        <v>320</v>
      </c>
      <c r="D154" s="169" t="s">
        <v>147</v>
      </c>
      <c r="E154" s="170">
        <v>100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72">
        <v>2.0000000000000002E-5</v>
      </c>
      <c r="O154" s="172">
        <f>ROUND(E154*N154,2)</f>
        <v>0</v>
      </c>
      <c r="P154" s="172">
        <v>0</v>
      </c>
      <c r="Q154" s="172">
        <f>ROUND(E154*P154,2)</f>
        <v>0</v>
      </c>
      <c r="R154" s="172" t="s">
        <v>312</v>
      </c>
      <c r="S154" s="172" t="s">
        <v>133</v>
      </c>
      <c r="T154" s="173" t="s">
        <v>133</v>
      </c>
      <c r="U154" s="157">
        <v>0.21</v>
      </c>
      <c r="V154" s="157">
        <f>ROUND(E154*U154,2)</f>
        <v>21</v>
      </c>
      <c r="W154" s="157"/>
      <c r="X154" s="157" t="s">
        <v>134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321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254" t="s">
        <v>322</v>
      </c>
      <c r="D155" s="255"/>
      <c r="E155" s="255"/>
      <c r="F155" s="255"/>
      <c r="G155" s="255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137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85" t="s">
        <v>323</v>
      </c>
      <c r="D156" s="158"/>
      <c r="E156" s="159">
        <v>100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139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5">
        <v>53</v>
      </c>
      <c r="B157" s="176" t="s">
        <v>324</v>
      </c>
      <c r="C157" s="186" t="s">
        <v>325</v>
      </c>
      <c r="D157" s="177" t="s">
        <v>147</v>
      </c>
      <c r="E157" s="178">
        <v>50</v>
      </c>
      <c r="F157" s="179"/>
      <c r="G157" s="180">
        <f>ROUND(E157*F157,2)</f>
        <v>0</v>
      </c>
      <c r="H157" s="179"/>
      <c r="I157" s="180">
        <f>ROUND(E157*H157,2)</f>
        <v>0</v>
      </c>
      <c r="J157" s="179"/>
      <c r="K157" s="180">
        <f>ROUND(E157*J157,2)</f>
        <v>0</v>
      </c>
      <c r="L157" s="180">
        <v>21</v>
      </c>
      <c r="M157" s="180">
        <f>G157*(1+L157/100)</f>
        <v>0</v>
      </c>
      <c r="N157" s="180">
        <v>0</v>
      </c>
      <c r="O157" s="180">
        <f>ROUND(E157*N157,2)</f>
        <v>0</v>
      </c>
      <c r="P157" s="180">
        <v>0</v>
      </c>
      <c r="Q157" s="180">
        <f>ROUND(E157*P157,2)</f>
        <v>0</v>
      </c>
      <c r="R157" s="180" t="s">
        <v>255</v>
      </c>
      <c r="S157" s="180" t="s">
        <v>133</v>
      </c>
      <c r="T157" s="181" t="s">
        <v>133</v>
      </c>
      <c r="U157" s="157">
        <v>0</v>
      </c>
      <c r="V157" s="157">
        <f>ROUND(E157*U157,2)</f>
        <v>0</v>
      </c>
      <c r="W157" s="157"/>
      <c r="X157" s="157" t="s">
        <v>244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326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5">
        <v>54</v>
      </c>
      <c r="B158" s="176" t="s">
        <v>327</v>
      </c>
      <c r="C158" s="186" t="s">
        <v>328</v>
      </c>
      <c r="D158" s="177" t="s">
        <v>147</v>
      </c>
      <c r="E158" s="178">
        <v>50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80">
        <v>0</v>
      </c>
      <c r="O158" s="180">
        <f>ROUND(E158*N158,2)</f>
        <v>0</v>
      </c>
      <c r="P158" s="180">
        <v>0</v>
      </c>
      <c r="Q158" s="180">
        <f>ROUND(E158*P158,2)</f>
        <v>0</v>
      </c>
      <c r="R158" s="180" t="s">
        <v>255</v>
      </c>
      <c r="S158" s="180" t="s">
        <v>133</v>
      </c>
      <c r="T158" s="181" t="s">
        <v>133</v>
      </c>
      <c r="U158" s="157">
        <v>0</v>
      </c>
      <c r="V158" s="157">
        <f>ROUND(E158*U158,2)</f>
        <v>0</v>
      </c>
      <c r="W158" s="157"/>
      <c r="X158" s="157" t="s">
        <v>244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326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5">
        <v>55</v>
      </c>
      <c r="B159" s="176" t="s">
        <v>329</v>
      </c>
      <c r="C159" s="186" t="s">
        <v>330</v>
      </c>
      <c r="D159" s="177" t="s">
        <v>147</v>
      </c>
      <c r="E159" s="178">
        <v>50</v>
      </c>
      <c r="F159" s="179"/>
      <c r="G159" s="180">
        <f>ROUND(E159*F159,2)</f>
        <v>0</v>
      </c>
      <c r="H159" s="179"/>
      <c r="I159" s="180">
        <f>ROUND(E159*H159,2)</f>
        <v>0</v>
      </c>
      <c r="J159" s="179"/>
      <c r="K159" s="180">
        <f>ROUND(E159*J159,2)</f>
        <v>0</v>
      </c>
      <c r="L159" s="180">
        <v>21</v>
      </c>
      <c r="M159" s="180">
        <f>G159*(1+L159/100)</f>
        <v>0</v>
      </c>
      <c r="N159" s="180">
        <v>1.02179</v>
      </c>
      <c r="O159" s="180">
        <f>ROUND(E159*N159,2)</f>
        <v>51.09</v>
      </c>
      <c r="P159" s="180">
        <v>0</v>
      </c>
      <c r="Q159" s="180">
        <f>ROUND(E159*P159,2)</f>
        <v>0</v>
      </c>
      <c r="R159" s="180"/>
      <c r="S159" s="180" t="s">
        <v>133</v>
      </c>
      <c r="T159" s="181" t="s">
        <v>133</v>
      </c>
      <c r="U159" s="157">
        <v>3.39</v>
      </c>
      <c r="V159" s="157">
        <f>ROUND(E159*U159,2)</f>
        <v>169.5</v>
      </c>
      <c r="W159" s="157"/>
      <c r="X159" s="157" t="s">
        <v>134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135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x14ac:dyDescent="0.2">
      <c r="A160" s="161" t="s">
        <v>127</v>
      </c>
      <c r="B160" s="162" t="s">
        <v>85</v>
      </c>
      <c r="C160" s="183" t="s">
        <v>86</v>
      </c>
      <c r="D160" s="163"/>
      <c r="E160" s="164"/>
      <c r="F160" s="165"/>
      <c r="G160" s="165">
        <f>SUMIF(AG161:AG223,"&lt;&gt;NOR",G161:G223)</f>
        <v>0</v>
      </c>
      <c r="H160" s="165"/>
      <c r="I160" s="165">
        <f>SUM(I161:I223)</f>
        <v>0</v>
      </c>
      <c r="J160" s="165"/>
      <c r="K160" s="165">
        <f>SUM(K161:K223)</f>
        <v>0</v>
      </c>
      <c r="L160" s="165"/>
      <c r="M160" s="165">
        <f>SUM(M161:M223)</f>
        <v>0</v>
      </c>
      <c r="N160" s="165"/>
      <c r="O160" s="165">
        <f>SUM(O161:O223)</f>
        <v>1310.8099999999997</v>
      </c>
      <c r="P160" s="165"/>
      <c r="Q160" s="165">
        <f>SUM(Q161:Q223)</f>
        <v>0</v>
      </c>
      <c r="R160" s="165"/>
      <c r="S160" s="165"/>
      <c r="T160" s="166"/>
      <c r="U160" s="160"/>
      <c r="V160" s="160">
        <f>SUM(V161:V223)</f>
        <v>2045.7300000000002</v>
      </c>
      <c r="W160" s="160"/>
      <c r="X160" s="160"/>
      <c r="AG160" t="s">
        <v>128</v>
      </c>
    </row>
    <row r="161" spans="1:60" outlineLevel="1" x14ac:dyDescent="0.2">
      <c r="A161" s="167">
        <v>56</v>
      </c>
      <c r="B161" s="168" t="s">
        <v>331</v>
      </c>
      <c r="C161" s="184" t="s">
        <v>332</v>
      </c>
      <c r="D161" s="169" t="s">
        <v>147</v>
      </c>
      <c r="E161" s="170">
        <v>38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72">
        <v>0.25</v>
      </c>
      <c r="O161" s="172">
        <f>ROUND(E161*N161,2)</f>
        <v>9.5</v>
      </c>
      <c r="P161" s="172">
        <v>0</v>
      </c>
      <c r="Q161" s="172">
        <f>ROUND(E161*P161,2)</f>
        <v>0</v>
      </c>
      <c r="R161" s="172" t="s">
        <v>157</v>
      </c>
      <c r="S161" s="172" t="s">
        <v>133</v>
      </c>
      <c r="T161" s="173" t="s">
        <v>133</v>
      </c>
      <c r="U161" s="157">
        <v>0.81799999999999995</v>
      </c>
      <c r="V161" s="157">
        <f>ROUND(E161*U161,2)</f>
        <v>31.08</v>
      </c>
      <c r="W161" s="157"/>
      <c r="X161" s="157" t="s">
        <v>134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135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5" t="s">
        <v>333</v>
      </c>
      <c r="D162" s="158"/>
      <c r="E162" s="159">
        <v>38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139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t="22.5" outlineLevel="1" x14ac:dyDescent="0.2">
      <c r="A163" s="167">
        <v>57</v>
      </c>
      <c r="B163" s="168" t="s">
        <v>334</v>
      </c>
      <c r="C163" s="184" t="s">
        <v>335</v>
      </c>
      <c r="D163" s="169" t="s">
        <v>147</v>
      </c>
      <c r="E163" s="170">
        <v>69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2" t="s">
        <v>157</v>
      </c>
      <c r="S163" s="172" t="s">
        <v>133</v>
      </c>
      <c r="T163" s="173" t="s">
        <v>133</v>
      </c>
      <c r="U163" s="157">
        <v>0.2</v>
      </c>
      <c r="V163" s="157">
        <f>ROUND(E163*U163,2)</f>
        <v>13.8</v>
      </c>
      <c r="W163" s="157"/>
      <c r="X163" s="157" t="s">
        <v>134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135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5" t="s">
        <v>336</v>
      </c>
      <c r="D164" s="158"/>
      <c r="E164" s="159">
        <v>69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139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67">
        <v>58</v>
      </c>
      <c r="B165" s="168" t="s">
        <v>337</v>
      </c>
      <c r="C165" s="184" t="s">
        <v>338</v>
      </c>
      <c r="D165" s="169" t="s">
        <v>142</v>
      </c>
      <c r="E165" s="170">
        <v>20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0</v>
      </c>
      <c r="O165" s="172">
        <f>ROUND(E165*N165,2)</f>
        <v>0</v>
      </c>
      <c r="P165" s="172">
        <v>0</v>
      </c>
      <c r="Q165" s="172">
        <f>ROUND(E165*P165,2)</f>
        <v>0</v>
      </c>
      <c r="R165" s="172"/>
      <c r="S165" s="172" t="s">
        <v>242</v>
      </c>
      <c r="T165" s="173" t="s">
        <v>243</v>
      </c>
      <c r="U165" s="157">
        <v>0</v>
      </c>
      <c r="V165" s="157">
        <f>ROUND(E165*U165,2)</f>
        <v>0</v>
      </c>
      <c r="W165" s="157"/>
      <c r="X165" s="157" t="s">
        <v>134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135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5" t="s">
        <v>339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139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67">
        <v>59</v>
      </c>
      <c r="B167" s="168" t="s">
        <v>340</v>
      </c>
      <c r="C167" s="184" t="s">
        <v>341</v>
      </c>
      <c r="D167" s="169" t="s">
        <v>142</v>
      </c>
      <c r="E167" s="170">
        <v>65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7.6000000000000004E-4</v>
      </c>
      <c r="O167" s="172">
        <f>ROUND(E167*N167,2)</f>
        <v>0.05</v>
      </c>
      <c r="P167" s="172">
        <v>0</v>
      </c>
      <c r="Q167" s="172">
        <f>ROUND(E167*P167,2)</f>
        <v>0</v>
      </c>
      <c r="R167" s="172" t="s">
        <v>157</v>
      </c>
      <c r="S167" s="172" t="s">
        <v>133</v>
      </c>
      <c r="T167" s="173" t="s">
        <v>133</v>
      </c>
      <c r="U167" s="157">
        <v>0.31</v>
      </c>
      <c r="V167" s="157">
        <f>ROUND(E167*U167,2)</f>
        <v>20.149999999999999</v>
      </c>
      <c r="W167" s="157"/>
      <c r="X167" s="157" t="s">
        <v>134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135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5" t="s">
        <v>342</v>
      </c>
      <c r="D168" s="158"/>
      <c r="E168" s="159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139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67">
        <v>60</v>
      </c>
      <c r="B169" s="168" t="s">
        <v>343</v>
      </c>
      <c r="C169" s="184" t="s">
        <v>344</v>
      </c>
      <c r="D169" s="169" t="s">
        <v>142</v>
      </c>
      <c r="E169" s="170">
        <v>65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21</v>
      </c>
      <c r="M169" s="172">
        <f>G169*(1+L169/100)</f>
        <v>0</v>
      </c>
      <c r="N169" s="172">
        <v>0</v>
      </c>
      <c r="O169" s="172">
        <f>ROUND(E169*N169,2)</f>
        <v>0</v>
      </c>
      <c r="P169" s="172">
        <v>0</v>
      </c>
      <c r="Q169" s="172">
        <f>ROUND(E169*P169,2)</f>
        <v>0</v>
      </c>
      <c r="R169" s="172" t="s">
        <v>157</v>
      </c>
      <c r="S169" s="172" t="s">
        <v>133</v>
      </c>
      <c r="T169" s="173" t="s">
        <v>133</v>
      </c>
      <c r="U169" s="157">
        <v>0.125</v>
      </c>
      <c r="V169" s="157">
        <f>ROUND(E169*U169,2)</f>
        <v>8.1300000000000008</v>
      </c>
      <c r="W169" s="157"/>
      <c r="X169" s="157" t="s">
        <v>134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135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254" t="s">
        <v>345</v>
      </c>
      <c r="D170" s="255"/>
      <c r="E170" s="255"/>
      <c r="F170" s="255"/>
      <c r="G170" s="255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67">
        <v>61</v>
      </c>
      <c r="B171" s="168" t="s">
        <v>346</v>
      </c>
      <c r="C171" s="184" t="s">
        <v>347</v>
      </c>
      <c r="D171" s="169" t="s">
        <v>348</v>
      </c>
      <c r="E171" s="170">
        <v>9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2">
        <f>ROUND(E171*P171,2)</f>
        <v>0</v>
      </c>
      <c r="R171" s="172"/>
      <c r="S171" s="172" t="s">
        <v>242</v>
      </c>
      <c r="T171" s="173" t="s">
        <v>243</v>
      </c>
      <c r="U171" s="157">
        <v>0</v>
      </c>
      <c r="V171" s="157">
        <f>ROUND(E171*U171,2)</f>
        <v>0</v>
      </c>
      <c r="W171" s="157"/>
      <c r="X171" s="157" t="s">
        <v>134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349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85" t="s">
        <v>350</v>
      </c>
      <c r="D172" s="158"/>
      <c r="E172" s="159">
        <v>9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139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ht="22.5" outlineLevel="1" x14ac:dyDescent="0.2">
      <c r="A173" s="167">
        <v>62</v>
      </c>
      <c r="B173" s="168" t="s">
        <v>351</v>
      </c>
      <c r="C173" s="184" t="s">
        <v>352</v>
      </c>
      <c r="D173" s="169" t="s">
        <v>174</v>
      </c>
      <c r="E173" s="170">
        <v>6612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21</v>
      </c>
      <c r="M173" s="172">
        <f>G173*(1+L173/100)</f>
        <v>0</v>
      </c>
      <c r="N173" s="172">
        <v>0.14874000000000001</v>
      </c>
      <c r="O173" s="172">
        <f>ROUND(E173*N173,2)</f>
        <v>983.47</v>
      </c>
      <c r="P173" s="172">
        <v>0</v>
      </c>
      <c r="Q173" s="172">
        <f>ROUND(E173*P173,2)</f>
        <v>0</v>
      </c>
      <c r="R173" s="172" t="s">
        <v>157</v>
      </c>
      <c r="S173" s="172" t="s">
        <v>133</v>
      </c>
      <c r="T173" s="173" t="s">
        <v>133</v>
      </c>
      <c r="U173" s="157">
        <v>0.27200000000000002</v>
      </c>
      <c r="V173" s="157">
        <f>ROUND(E173*U173,2)</f>
        <v>1798.46</v>
      </c>
      <c r="W173" s="157"/>
      <c r="X173" s="157" t="s">
        <v>134</v>
      </c>
      <c r="Y173" s="148"/>
      <c r="Z173" s="148"/>
      <c r="AA173" s="148"/>
      <c r="AB173" s="148"/>
      <c r="AC173" s="148"/>
      <c r="AD173" s="148"/>
      <c r="AE173" s="148"/>
      <c r="AF173" s="148"/>
      <c r="AG173" s="148" t="s">
        <v>135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254" t="s">
        <v>353</v>
      </c>
      <c r="D174" s="255"/>
      <c r="E174" s="255"/>
      <c r="F174" s="255"/>
      <c r="G174" s="255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137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5" t="s">
        <v>354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139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67">
        <v>63</v>
      </c>
      <c r="B176" s="168" t="s">
        <v>355</v>
      </c>
      <c r="C176" s="184" t="s">
        <v>356</v>
      </c>
      <c r="D176" s="169" t="s">
        <v>142</v>
      </c>
      <c r="E176" s="170">
        <v>10735</v>
      </c>
      <c r="F176" s="171"/>
      <c r="G176" s="172">
        <f>ROUND(E176*F176,2)</f>
        <v>0</v>
      </c>
      <c r="H176" s="171"/>
      <c r="I176" s="172">
        <f>ROUND(E176*H176,2)</f>
        <v>0</v>
      </c>
      <c r="J176" s="171"/>
      <c r="K176" s="172">
        <f>ROUND(E176*J176,2)</f>
        <v>0</v>
      </c>
      <c r="L176" s="172">
        <v>21</v>
      </c>
      <c r="M176" s="172">
        <f>G176*(1+L176/100)</f>
        <v>0</v>
      </c>
      <c r="N176" s="172">
        <v>0</v>
      </c>
      <c r="O176" s="172">
        <f>ROUND(E176*N176,2)</f>
        <v>0</v>
      </c>
      <c r="P176" s="172">
        <v>0</v>
      </c>
      <c r="Q176" s="172">
        <f>ROUND(E176*P176,2)</f>
        <v>0</v>
      </c>
      <c r="R176" s="172" t="s">
        <v>157</v>
      </c>
      <c r="S176" s="172" t="s">
        <v>133</v>
      </c>
      <c r="T176" s="173" t="s">
        <v>133</v>
      </c>
      <c r="U176" s="157">
        <v>1.6E-2</v>
      </c>
      <c r="V176" s="157">
        <f>ROUND(E176*U176,2)</f>
        <v>171.76</v>
      </c>
      <c r="W176" s="157"/>
      <c r="X176" s="157" t="s">
        <v>134</v>
      </c>
      <c r="Y176" s="148"/>
      <c r="Z176" s="148"/>
      <c r="AA176" s="148"/>
      <c r="AB176" s="148"/>
      <c r="AC176" s="148"/>
      <c r="AD176" s="148"/>
      <c r="AE176" s="148"/>
      <c r="AF176" s="148"/>
      <c r="AG176" s="148" t="s">
        <v>135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254" t="s">
        <v>357</v>
      </c>
      <c r="D177" s="255"/>
      <c r="E177" s="255"/>
      <c r="F177" s="255"/>
      <c r="G177" s="255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137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67">
        <v>64</v>
      </c>
      <c r="B178" s="168" t="s">
        <v>358</v>
      </c>
      <c r="C178" s="184" t="s">
        <v>359</v>
      </c>
      <c r="D178" s="169" t="s">
        <v>348</v>
      </c>
      <c r="E178" s="170">
        <v>1</v>
      </c>
      <c r="F178" s="171"/>
      <c r="G178" s="172">
        <f>ROUND(E178*F178,2)</f>
        <v>0</v>
      </c>
      <c r="H178" s="171"/>
      <c r="I178" s="172">
        <f>ROUND(E178*H178,2)</f>
        <v>0</v>
      </c>
      <c r="J178" s="171"/>
      <c r="K178" s="172">
        <f>ROUND(E178*J178,2)</f>
        <v>0</v>
      </c>
      <c r="L178" s="172">
        <v>21</v>
      </c>
      <c r="M178" s="172">
        <f>G178*(1+L178/100)</f>
        <v>0</v>
      </c>
      <c r="N178" s="172">
        <v>0</v>
      </c>
      <c r="O178" s="172">
        <f>ROUND(E178*N178,2)</f>
        <v>0</v>
      </c>
      <c r="P178" s="172">
        <v>0</v>
      </c>
      <c r="Q178" s="172">
        <f>ROUND(E178*P178,2)</f>
        <v>0</v>
      </c>
      <c r="R178" s="172" t="s">
        <v>157</v>
      </c>
      <c r="S178" s="172" t="s">
        <v>133</v>
      </c>
      <c r="T178" s="173" t="s">
        <v>133</v>
      </c>
      <c r="U178" s="157">
        <v>0.17399999999999999</v>
      </c>
      <c r="V178" s="157">
        <f>ROUND(E178*U178,2)</f>
        <v>0.17</v>
      </c>
      <c r="W178" s="157"/>
      <c r="X178" s="157" t="s">
        <v>134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135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254" t="s">
        <v>360</v>
      </c>
      <c r="D179" s="255"/>
      <c r="E179" s="255"/>
      <c r="F179" s="255"/>
      <c r="G179" s="255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137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67">
        <v>65</v>
      </c>
      <c r="B180" s="168" t="s">
        <v>361</v>
      </c>
      <c r="C180" s="184" t="s">
        <v>362</v>
      </c>
      <c r="D180" s="169" t="s">
        <v>348</v>
      </c>
      <c r="E180" s="170">
        <v>1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2">
        <v>0</v>
      </c>
      <c r="O180" s="172">
        <f>ROUND(E180*N180,2)</f>
        <v>0</v>
      </c>
      <c r="P180" s="172">
        <v>0</v>
      </c>
      <c r="Q180" s="172">
        <f>ROUND(E180*P180,2)</f>
        <v>0</v>
      </c>
      <c r="R180" s="172" t="s">
        <v>157</v>
      </c>
      <c r="S180" s="172" t="s">
        <v>133</v>
      </c>
      <c r="T180" s="173" t="s">
        <v>133</v>
      </c>
      <c r="U180" s="157">
        <v>0.25</v>
      </c>
      <c r="V180" s="157">
        <f>ROUND(E180*U180,2)</f>
        <v>0.25</v>
      </c>
      <c r="W180" s="157"/>
      <c r="X180" s="157" t="s">
        <v>134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135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254" t="s">
        <v>360</v>
      </c>
      <c r="D181" s="255"/>
      <c r="E181" s="255"/>
      <c r="F181" s="255"/>
      <c r="G181" s="255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137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67">
        <v>66</v>
      </c>
      <c r="B182" s="168" t="s">
        <v>363</v>
      </c>
      <c r="C182" s="184" t="s">
        <v>364</v>
      </c>
      <c r="D182" s="169" t="s">
        <v>147</v>
      </c>
      <c r="E182" s="170">
        <v>3241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2">
        <v>6.5000000000000002E-2</v>
      </c>
      <c r="O182" s="172">
        <f>ROUND(E182*N182,2)</f>
        <v>210.67</v>
      </c>
      <c r="P182" s="172">
        <v>0</v>
      </c>
      <c r="Q182" s="172">
        <f>ROUND(E182*P182,2)</f>
        <v>0</v>
      </c>
      <c r="R182" s="172" t="s">
        <v>255</v>
      </c>
      <c r="S182" s="172" t="s">
        <v>133</v>
      </c>
      <c r="T182" s="173" t="s">
        <v>133</v>
      </c>
      <c r="U182" s="157">
        <v>0</v>
      </c>
      <c r="V182" s="157">
        <f>ROUND(E182*U182,2)</f>
        <v>0</v>
      </c>
      <c r="W182" s="157"/>
      <c r="X182" s="157" t="s">
        <v>244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245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5" t="s">
        <v>365</v>
      </c>
      <c r="D183" s="158"/>
      <c r="E183" s="159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139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1" x14ac:dyDescent="0.2">
      <c r="A184" s="167">
        <v>67</v>
      </c>
      <c r="B184" s="168" t="s">
        <v>366</v>
      </c>
      <c r="C184" s="184" t="s">
        <v>367</v>
      </c>
      <c r="D184" s="169" t="s">
        <v>147</v>
      </c>
      <c r="E184" s="170">
        <v>2720</v>
      </c>
      <c r="F184" s="171"/>
      <c r="G184" s="172">
        <f>ROUND(E184*F184,2)</f>
        <v>0</v>
      </c>
      <c r="H184" s="171"/>
      <c r="I184" s="172">
        <f>ROUND(E184*H184,2)</f>
        <v>0</v>
      </c>
      <c r="J184" s="171"/>
      <c r="K184" s="172">
        <f>ROUND(E184*J184,2)</f>
        <v>0</v>
      </c>
      <c r="L184" s="172">
        <v>21</v>
      </c>
      <c r="M184" s="172">
        <f>G184*(1+L184/100)</f>
        <v>0</v>
      </c>
      <c r="N184" s="172">
        <v>2.7E-2</v>
      </c>
      <c r="O184" s="172">
        <f>ROUND(E184*N184,2)</f>
        <v>73.44</v>
      </c>
      <c r="P184" s="172">
        <v>0</v>
      </c>
      <c r="Q184" s="172">
        <f>ROUND(E184*P184,2)</f>
        <v>0</v>
      </c>
      <c r="R184" s="172" t="s">
        <v>255</v>
      </c>
      <c r="S184" s="172" t="s">
        <v>133</v>
      </c>
      <c r="T184" s="173" t="s">
        <v>133</v>
      </c>
      <c r="U184" s="157">
        <v>0</v>
      </c>
      <c r="V184" s="157">
        <f>ROUND(E184*U184,2)</f>
        <v>0</v>
      </c>
      <c r="W184" s="157"/>
      <c r="X184" s="157" t="s">
        <v>244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245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5" t="s">
        <v>368</v>
      </c>
      <c r="D185" s="158"/>
      <c r="E185" s="159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139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67">
        <v>68</v>
      </c>
      <c r="B186" s="168" t="s">
        <v>369</v>
      </c>
      <c r="C186" s="184" t="s">
        <v>370</v>
      </c>
      <c r="D186" s="169" t="s">
        <v>147</v>
      </c>
      <c r="E186" s="170">
        <v>568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2">
        <v>4.9000000000000002E-2</v>
      </c>
      <c r="O186" s="172">
        <f>ROUND(E186*N186,2)</f>
        <v>27.83</v>
      </c>
      <c r="P186" s="172">
        <v>0</v>
      </c>
      <c r="Q186" s="172">
        <f>ROUND(E186*P186,2)</f>
        <v>0</v>
      </c>
      <c r="R186" s="172" t="s">
        <v>255</v>
      </c>
      <c r="S186" s="172" t="s">
        <v>133</v>
      </c>
      <c r="T186" s="173" t="s">
        <v>133</v>
      </c>
      <c r="U186" s="157">
        <v>0</v>
      </c>
      <c r="V186" s="157">
        <f>ROUND(E186*U186,2)</f>
        <v>0</v>
      </c>
      <c r="W186" s="157"/>
      <c r="X186" s="157" t="s">
        <v>244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245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5" t="s">
        <v>371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139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2.5" outlineLevel="1" x14ac:dyDescent="0.2">
      <c r="A188" s="175">
        <v>69</v>
      </c>
      <c r="B188" s="176" t="s">
        <v>372</v>
      </c>
      <c r="C188" s="186" t="s">
        <v>373</v>
      </c>
      <c r="D188" s="177" t="s">
        <v>147</v>
      </c>
      <c r="E188" s="178">
        <v>83</v>
      </c>
      <c r="F188" s="179"/>
      <c r="G188" s="180">
        <f>ROUND(E188*F188,2)</f>
        <v>0</v>
      </c>
      <c r="H188" s="179"/>
      <c r="I188" s="180">
        <f>ROUND(E188*H188,2)</f>
        <v>0</v>
      </c>
      <c r="J188" s="179"/>
      <c r="K188" s="180">
        <f>ROUND(E188*J188,2)</f>
        <v>0</v>
      </c>
      <c r="L188" s="180">
        <v>21</v>
      </c>
      <c r="M188" s="180">
        <f>G188*(1+L188/100)</f>
        <v>0</v>
      </c>
      <c r="N188" s="180">
        <v>6.5000000000000002E-2</v>
      </c>
      <c r="O188" s="180">
        <f>ROUND(E188*N188,2)</f>
        <v>5.4</v>
      </c>
      <c r="P188" s="180">
        <v>0</v>
      </c>
      <c r="Q188" s="180">
        <f>ROUND(E188*P188,2)</f>
        <v>0</v>
      </c>
      <c r="R188" s="180" t="s">
        <v>255</v>
      </c>
      <c r="S188" s="180" t="s">
        <v>133</v>
      </c>
      <c r="T188" s="181" t="s">
        <v>133</v>
      </c>
      <c r="U188" s="157">
        <v>0</v>
      </c>
      <c r="V188" s="157">
        <f>ROUND(E188*U188,2)</f>
        <v>0</v>
      </c>
      <c r="W188" s="157"/>
      <c r="X188" s="157" t="s">
        <v>244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245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67">
        <v>70</v>
      </c>
      <c r="B189" s="168" t="s">
        <v>374</v>
      </c>
      <c r="C189" s="184" t="s">
        <v>375</v>
      </c>
      <c r="D189" s="169" t="s">
        <v>147</v>
      </c>
      <c r="E189" s="170">
        <v>4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6.0000000000000001E-3</v>
      </c>
      <c r="O189" s="172">
        <f>ROUND(E189*N189,2)</f>
        <v>0.02</v>
      </c>
      <c r="P189" s="172">
        <v>0</v>
      </c>
      <c r="Q189" s="172">
        <f>ROUND(E189*P189,2)</f>
        <v>0</v>
      </c>
      <c r="R189" s="172" t="s">
        <v>255</v>
      </c>
      <c r="S189" s="172" t="s">
        <v>133</v>
      </c>
      <c r="T189" s="173" t="s">
        <v>243</v>
      </c>
      <c r="U189" s="157">
        <v>0</v>
      </c>
      <c r="V189" s="157">
        <f>ROUND(E189*U189,2)</f>
        <v>0</v>
      </c>
      <c r="W189" s="157"/>
      <c r="X189" s="157" t="s">
        <v>244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326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99" t="s">
        <v>80</v>
      </c>
      <c r="D190" s="158"/>
      <c r="E190" s="159">
        <v>4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139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1" x14ac:dyDescent="0.2">
      <c r="A191" s="167">
        <v>71</v>
      </c>
      <c r="B191" s="168" t="s">
        <v>376</v>
      </c>
      <c r="C191" s="184" t="s">
        <v>377</v>
      </c>
      <c r="D191" s="169" t="s">
        <v>147</v>
      </c>
      <c r="E191" s="170">
        <v>16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2">
        <v>5.1000000000000004E-3</v>
      </c>
      <c r="O191" s="172">
        <f>ROUND(E191*N191,2)</f>
        <v>0.08</v>
      </c>
      <c r="P191" s="172">
        <v>0</v>
      </c>
      <c r="Q191" s="172">
        <f>ROUND(E191*P191,2)</f>
        <v>0</v>
      </c>
      <c r="R191" s="172" t="s">
        <v>255</v>
      </c>
      <c r="S191" s="172" t="s">
        <v>133</v>
      </c>
      <c r="T191" s="173" t="s">
        <v>243</v>
      </c>
      <c r="U191" s="157">
        <v>0</v>
      </c>
      <c r="V191" s="157">
        <f>ROUND(E191*U191,2)</f>
        <v>0</v>
      </c>
      <c r="W191" s="157"/>
      <c r="X191" s="157" t="s">
        <v>244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326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99" t="s">
        <v>378</v>
      </c>
      <c r="D192" s="158"/>
      <c r="E192" s="159">
        <v>16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139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 x14ac:dyDescent="0.2">
      <c r="A193" s="167">
        <v>72</v>
      </c>
      <c r="B193" s="168" t="s">
        <v>379</v>
      </c>
      <c r="C193" s="184" t="s">
        <v>380</v>
      </c>
      <c r="D193" s="169" t="s">
        <v>147</v>
      </c>
      <c r="E193" s="170">
        <v>5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2">
        <v>5.1000000000000004E-3</v>
      </c>
      <c r="O193" s="172">
        <f>ROUND(E193*N193,2)</f>
        <v>0.03</v>
      </c>
      <c r="P193" s="172">
        <v>0</v>
      </c>
      <c r="Q193" s="172">
        <f>ROUND(E193*P193,2)</f>
        <v>0</v>
      </c>
      <c r="R193" s="172" t="s">
        <v>255</v>
      </c>
      <c r="S193" s="172" t="s">
        <v>133</v>
      </c>
      <c r="T193" s="173" t="s">
        <v>133</v>
      </c>
      <c r="U193" s="157">
        <v>0</v>
      </c>
      <c r="V193" s="157">
        <f>ROUND(E193*U193,2)</f>
        <v>0</v>
      </c>
      <c r="W193" s="157"/>
      <c r="X193" s="157" t="s">
        <v>244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326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99" t="s">
        <v>381</v>
      </c>
      <c r="D194" s="158"/>
      <c r="E194" s="159">
        <v>5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139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22.5" outlineLevel="1" x14ac:dyDescent="0.2">
      <c r="A195" s="167">
        <v>73</v>
      </c>
      <c r="B195" s="168" t="s">
        <v>382</v>
      </c>
      <c r="C195" s="184" t="s">
        <v>383</v>
      </c>
      <c r="D195" s="169" t="s">
        <v>147</v>
      </c>
      <c r="E195" s="170">
        <v>6</v>
      </c>
      <c r="F195" s="171"/>
      <c r="G195" s="172">
        <f>ROUND(E195*F195,2)</f>
        <v>0</v>
      </c>
      <c r="H195" s="171"/>
      <c r="I195" s="172">
        <f>ROUND(E195*H195,2)</f>
        <v>0</v>
      </c>
      <c r="J195" s="171"/>
      <c r="K195" s="172">
        <f>ROUND(E195*J195,2)</f>
        <v>0</v>
      </c>
      <c r="L195" s="172">
        <v>21</v>
      </c>
      <c r="M195" s="172">
        <f>G195*(1+L195/100)</f>
        <v>0</v>
      </c>
      <c r="N195" s="172">
        <v>5.1000000000000004E-3</v>
      </c>
      <c r="O195" s="172">
        <f>ROUND(E195*N195,2)</f>
        <v>0.03</v>
      </c>
      <c r="P195" s="172">
        <v>0</v>
      </c>
      <c r="Q195" s="172">
        <f>ROUND(E195*P195,2)</f>
        <v>0</v>
      </c>
      <c r="R195" s="172" t="s">
        <v>255</v>
      </c>
      <c r="S195" s="172" t="s">
        <v>133</v>
      </c>
      <c r="T195" s="173" t="s">
        <v>243</v>
      </c>
      <c r="U195" s="157">
        <v>0</v>
      </c>
      <c r="V195" s="157">
        <f>ROUND(E195*U195,2)</f>
        <v>0</v>
      </c>
      <c r="W195" s="157"/>
      <c r="X195" s="157" t="s">
        <v>244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326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9" t="s">
        <v>384</v>
      </c>
      <c r="D196" s="158"/>
      <c r="E196" s="159">
        <v>6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139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2.5" outlineLevel="1" x14ac:dyDescent="0.2">
      <c r="A197" s="167">
        <v>74</v>
      </c>
      <c r="B197" s="168" t="s">
        <v>385</v>
      </c>
      <c r="C197" s="184" t="s">
        <v>386</v>
      </c>
      <c r="D197" s="169" t="s">
        <v>147</v>
      </c>
      <c r="E197" s="170">
        <v>5</v>
      </c>
      <c r="F197" s="171"/>
      <c r="G197" s="172">
        <f>ROUND(E197*F197,2)</f>
        <v>0</v>
      </c>
      <c r="H197" s="171"/>
      <c r="I197" s="172">
        <f>ROUND(E197*H197,2)</f>
        <v>0</v>
      </c>
      <c r="J197" s="171"/>
      <c r="K197" s="172">
        <f>ROUND(E197*J197,2)</f>
        <v>0</v>
      </c>
      <c r="L197" s="172">
        <v>21</v>
      </c>
      <c r="M197" s="172">
        <f>G197*(1+L197/100)</f>
        <v>0</v>
      </c>
      <c r="N197" s="172">
        <v>6.0000000000000001E-3</v>
      </c>
      <c r="O197" s="172">
        <f>ROUND(E197*N197,2)</f>
        <v>0.03</v>
      </c>
      <c r="P197" s="172">
        <v>0</v>
      </c>
      <c r="Q197" s="172">
        <f>ROUND(E197*P197,2)</f>
        <v>0</v>
      </c>
      <c r="R197" s="172" t="s">
        <v>255</v>
      </c>
      <c r="S197" s="172" t="s">
        <v>133</v>
      </c>
      <c r="T197" s="173" t="s">
        <v>243</v>
      </c>
      <c r="U197" s="157">
        <v>0</v>
      </c>
      <c r="V197" s="157">
        <f>ROUND(E197*U197,2)</f>
        <v>0</v>
      </c>
      <c r="W197" s="157"/>
      <c r="X197" s="157" t="s">
        <v>244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326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99" t="s">
        <v>82</v>
      </c>
      <c r="D198" s="158"/>
      <c r="E198" s="159">
        <v>5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139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outlineLevel="1" x14ac:dyDescent="0.2">
      <c r="A199" s="167">
        <v>75</v>
      </c>
      <c r="B199" s="168" t="s">
        <v>387</v>
      </c>
      <c r="C199" s="184" t="s">
        <v>388</v>
      </c>
      <c r="D199" s="169" t="s">
        <v>147</v>
      </c>
      <c r="E199" s="170">
        <v>2</v>
      </c>
      <c r="F199" s="171"/>
      <c r="G199" s="172">
        <f>ROUND(E199*F199,2)</f>
        <v>0</v>
      </c>
      <c r="H199" s="171"/>
      <c r="I199" s="172">
        <f>ROUND(E199*H199,2)</f>
        <v>0</v>
      </c>
      <c r="J199" s="171"/>
      <c r="K199" s="172">
        <f>ROUND(E199*J199,2)</f>
        <v>0</v>
      </c>
      <c r="L199" s="172">
        <v>21</v>
      </c>
      <c r="M199" s="172">
        <f>G199*(1+L199/100)</f>
        <v>0</v>
      </c>
      <c r="N199" s="172">
        <v>5.1000000000000004E-3</v>
      </c>
      <c r="O199" s="172">
        <f>ROUND(E199*N199,2)</f>
        <v>0.01</v>
      </c>
      <c r="P199" s="172">
        <v>0</v>
      </c>
      <c r="Q199" s="172">
        <f>ROUND(E199*P199,2)</f>
        <v>0</v>
      </c>
      <c r="R199" s="172" t="s">
        <v>255</v>
      </c>
      <c r="S199" s="172" t="s">
        <v>133</v>
      </c>
      <c r="T199" s="173" t="s">
        <v>243</v>
      </c>
      <c r="U199" s="157">
        <v>0</v>
      </c>
      <c r="V199" s="157">
        <f>ROUND(E199*U199,2)</f>
        <v>0</v>
      </c>
      <c r="W199" s="157"/>
      <c r="X199" s="157" t="s">
        <v>244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245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99" t="s">
        <v>78</v>
      </c>
      <c r="D200" s="158"/>
      <c r="E200" s="159">
        <v>2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139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67">
        <v>76</v>
      </c>
      <c r="B201" s="168" t="s">
        <v>389</v>
      </c>
      <c r="C201" s="184" t="s">
        <v>390</v>
      </c>
      <c r="D201" s="169" t="s">
        <v>147</v>
      </c>
      <c r="E201" s="170">
        <v>8</v>
      </c>
      <c r="F201" s="171"/>
      <c r="G201" s="172">
        <f>ROUND(E201*F201,2)</f>
        <v>0</v>
      </c>
      <c r="H201" s="171"/>
      <c r="I201" s="172">
        <f>ROUND(E201*H201,2)</f>
        <v>0</v>
      </c>
      <c r="J201" s="171"/>
      <c r="K201" s="172">
        <f>ROUND(E201*J201,2)</f>
        <v>0</v>
      </c>
      <c r="L201" s="172">
        <v>21</v>
      </c>
      <c r="M201" s="172">
        <f>G201*(1+L201/100)</f>
        <v>0</v>
      </c>
      <c r="N201" s="172">
        <v>5.1000000000000004E-3</v>
      </c>
      <c r="O201" s="172">
        <f>ROUND(E201*N201,2)</f>
        <v>0.04</v>
      </c>
      <c r="P201" s="172">
        <v>0</v>
      </c>
      <c r="Q201" s="172">
        <f>ROUND(E201*P201,2)</f>
        <v>0</v>
      </c>
      <c r="R201" s="172" t="s">
        <v>255</v>
      </c>
      <c r="S201" s="172" t="s">
        <v>133</v>
      </c>
      <c r="T201" s="173" t="s">
        <v>243</v>
      </c>
      <c r="U201" s="157">
        <v>0</v>
      </c>
      <c r="V201" s="157">
        <f>ROUND(E201*U201,2)</f>
        <v>0</v>
      </c>
      <c r="W201" s="157"/>
      <c r="X201" s="157" t="s">
        <v>244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326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99" t="s">
        <v>391</v>
      </c>
      <c r="D202" s="158"/>
      <c r="E202" s="159">
        <v>5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139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9" t="s">
        <v>392</v>
      </c>
      <c r="D203" s="158"/>
      <c r="E203" s="159">
        <v>3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139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22.5" outlineLevel="1" x14ac:dyDescent="0.2">
      <c r="A204" s="167">
        <v>77</v>
      </c>
      <c r="B204" s="168" t="s">
        <v>393</v>
      </c>
      <c r="C204" s="184" t="s">
        <v>394</v>
      </c>
      <c r="D204" s="169" t="s">
        <v>147</v>
      </c>
      <c r="E204" s="170">
        <v>12</v>
      </c>
      <c r="F204" s="171"/>
      <c r="G204" s="172">
        <f>ROUND(E204*F204,2)</f>
        <v>0</v>
      </c>
      <c r="H204" s="171"/>
      <c r="I204" s="172">
        <f>ROUND(E204*H204,2)</f>
        <v>0</v>
      </c>
      <c r="J204" s="171"/>
      <c r="K204" s="172">
        <f>ROUND(E204*J204,2)</f>
        <v>0</v>
      </c>
      <c r="L204" s="172">
        <v>21</v>
      </c>
      <c r="M204" s="172">
        <f>G204*(1+L204/100)</f>
        <v>0</v>
      </c>
      <c r="N204" s="172">
        <v>8.0000000000000002E-3</v>
      </c>
      <c r="O204" s="172">
        <f>ROUND(E204*N204,2)</f>
        <v>0.1</v>
      </c>
      <c r="P204" s="172">
        <v>0</v>
      </c>
      <c r="Q204" s="172">
        <f>ROUND(E204*P204,2)</f>
        <v>0</v>
      </c>
      <c r="R204" s="172" t="s">
        <v>255</v>
      </c>
      <c r="S204" s="172" t="s">
        <v>133</v>
      </c>
      <c r="T204" s="173" t="s">
        <v>243</v>
      </c>
      <c r="U204" s="157">
        <v>0</v>
      </c>
      <c r="V204" s="157">
        <f>ROUND(E204*U204,2)</f>
        <v>0</v>
      </c>
      <c r="W204" s="157"/>
      <c r="X204" s="157" t="s">
        <v>244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326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5" t="s">
        <v>395</v>
      </c>
      <c r="D205" s="158"/>
      <c r="E205" s="159">
        <v>12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139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67">
        <v>78</v>
      </c>
      <c r="B206" s="168" t="s">
        <v>396</v>
      </c>
      <c r="C206" s="184" t="s">
        <v>397</v>
      </c>
      <c r="D206" s="169" t="s">
        <v>147</v>
      </c>
      <c r="E206" s="170">
        <v>7</v>
      </c>
      <c r="F206" s="171"/>
      <c r="G206" s="172">
        <f>ROUND(E206*F206,2)</f>
        <v>0</v>
      </c>
      <c r="H206" s="171"/>
      <c r="I206" s="172">
        <f>ROUND(E206*H206,2)</f>
        <v>0</v>
      </c>
      <c r="J206" s="171"/>
      <c r="K206" s="172">
        <f>ROUND(E206*J206,2)</f>
        <v>0</v>
      </c>
      <c r="L206" s="172">
        <v>21</v>
      </c>
      <c r="M206" s="172">
        <f>G206*(1+L206/100)</f>
        <v>0</v>
      </c>
      <c r="N206" s="172">
        <v>8.0000000000000002E-3</v>
      </c>
      <c r="O206" s="172">
        <f>ROUND(E206*N206,2)</f>
        <v>0.06</v>
      </c>
      <c r="P206" s="172">
        <v>0</v>
      </c>
      <c r="Q206" s="172">
        <f>ROUND(E206*P206,2)</f>
        <v>0</v>
      </c>
      <c r="R206" s="172"/>
      <c r="S206" s="172" t="s">
        <v>242</v>
      </c>
      <c r="T206" s="173" t="s">
        <v>243</v>
      </c>
      <c r="U206" s="157">
        <v>0</v>
      </c>
      <c r="V206" s="157">
        <f>ROUND(E206*U206,2)</f>
        <v>0</v>
      </c>
      <c r="W206" s="157"/>
      <c r="X206" s="157" t="s">
        <v>244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326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5" t="s">
        <v>398</v>
      </c>
      <c r="D207" s="158"/>
      <c r="E207" s="159">
        <v>7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139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67">
        <v>79</v>
      </c>
      <c r="B208" s="168" t="s">
        <v>399</v>
      </c>
      <c r="C208" s="184" t="s">
        <v>400</v>
      </c>
      <c r="D208" s="169" t="s">
        <v>147</v>
      </c>
      <c r="E208" s="170">
        <v>4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5.1000000000000004E-3</v>
      </c>
      <c r="O208" s="172">
        <f>ROUND(E208*N208,2)</f>
        <v>0.02</v>
      </c>
      <c r="P208" s="172">
        <v>0</v>
      </c>
      <c r="Q208" s="172">
        <f>ROUND(E208*P208,2)</f>
        <v>0</v>
      </c>
      <c r="R208" s="172" t="s">
        <v>255</v>
      </c>
      <c r="S208" s="172" t="s">
        <v>133</v>
      </c>
      <c r="T208" s="173" t="s">
        <v>243</v>
      </c>
      <c r="U208" s="157">
        <v>0</v>
      </c>
      <c r="V208" s="157">
        <f>ROUND(E208*U208,2)</f>
        <v>0</v>
      </c>
      <c r="W208" s="157"/>
      <c r="X208" s="157" t="s">
        <v>244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326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85" t="s">
        <v>80</v>
      </c>
      <c r="D209" s="158"/>
      <c r="E209" s="159">
        <v>4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139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67">
        <v>80</v>
      </c>
      <c r="B210" s="168" t="s">
        <v>401</v>
      </c>
      <c r="C210" s="184" t="s">
        <v>402</v>
      </c>
      <c r="D210" s="169" t="s">
        <v>147</v>
      </c>
      <c r="E210" s="170">
        <v>38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21</v>
      </c>
      <c r="M210" s="172">
        <f>G210*(1+L210/100)</f>
        <v>0</v>
      </c>
      <c r="N210" s="172">
        <v>0</v>
      </c>
      <c r="O210" s="172">
        <f>ROUND(E210*N210,2)</f>
        <v>0</v>
      </c>
      <c r="P210" s="172">
        <v>0</v>
      </c>
      <c r="Q210" s="172">
        <f>ROUND(E210*P210,2)</f>
        <v>0</v>
      </c>
      <c r="R210" s="172" t="s">
        <v>255</v>
      </c>
      <c r="S210" s="172" t="s">
        <v>133</v>
      </c>
      <c r="T210" s="173" t="s">
        <v>133</v>
      </c>
      <c r="U210" s="157">
        <v>0</v>
      </c>
      <c r="V210" s="157">
        <f>ROUND(E210*U210,2)</f>
        <v>0</v>
      </c>
      <c r="W210" s="157"/>
      <c r="X210" s="157" t="s">
        <v>244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326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5" t="s">
        <v>333</v>
      </c>
      <c r="D211" s="158"/>
      <c r="E211" s="159">
        <v>38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139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5">
        <v>81</v>
      </c>
      <c r="B212" s="176" t="s">
        <v>403</v>
      </c>
      <c r="C212" s="186" t="s">
        <v>404</v>
      </c>
      <c r="D212" s="177" t="s">
        <v>147</v>
      </c>
      <c r="E212" s="178">
        <v>38</v>
      </c>
      <c r="F212" s="179"/>
      <c r="G212" s="180">
        <f>ROUND(E212*F212,2)</f>
        <v>0</v>
      </c>
      <c r="H212" s="179"/>
      <c r="I212" s="180">
        <f>ROUND(E212*H212,2)</f>
        <v>0</v>
      </c>
      <c r="J212" s="179"/>
      <c r="K212" s="180">
        <f>ROUND(E212*J212,2)</f>
        <v>0</v>
      </c>
      <c r="L212" s="180">
        <v>21</v>
      </c>
      <c r="M212" s="180">
        <f>G212*(1+L212/100)</f>
        <v>0</v>
      </c>
      <c r="N212" s="180">
        <v>0</v>
      </c>
      <c r="O212" s="180">
        <f>ROUND(E212*N212,2)</f>
        <v>0</v>
      </c>
      <c r="P212" s="180">
        <v>0</v>
      </c>
      <c r="Q212" s="180">
        <f>ROUND(E212*P212,2)</f>
        <v>0</v>
      </c>
      <c r="R212" s="180" t="s">
        <v>255</v>
      </c>
      <c r="S212" s="180" t="s">
        <v>133</v>
      </c>
      <c r="T212" s="181" t="s">
        <v>133</v>
      </c>
      <c r="U212" s="157">
        <v>0</v>
      </c>
      <c r="V212" s="157">
        <f>ROUND(E212*U212,2)</f>
        <v>0</v>
      </c>
      <c r="W212" s="157"/>
      <c r="X212" s="157" t="s">
        <v>244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326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67">
        <v>82</v>
      </c>
      <c r="B213" s="168" t="s">
        <v>405</v>
      </c>
      <c r="C213" s="184" t="s">
        <v>406</v>
      </c>
      <c r="D213" s="169" t="s">
        <v>147</v>
      </c>
      <c r="E213" s="170">
        <v>38</v>
      </c>
      <c r="F213" s="171"/>
      <c r="G213" s="172">
        <f>ROUND(E213*F213,2)</f>
        <v>0</v>
      </c>
      <c r="H213" s="171"/>
      <c r="I213" s="172">
        <f>ROUND(E213*H213,2)</f>
        <v>0</v>
      </c>
      <c r="J213" s="171"/>
      <c r="K213" s="172">
        <f>ROUND(E213*J213,2)</f>
        <v>0</v>
      </c>
      <c r="L213" s="172">
        <v>21</v>
      </c>
      <c r="M213" s="172">
        <f>G213*(1+L213/100)</f>
        <v>0</v>
      </c>
      <c r="N213" s="172">
        <v>0</v>
      </c>
      <c r="O213" s="172">
        <f>ROUND(E213*N213,2)</f>
        <v>0</v>
      </c>
      <c r="P213" s="172">
        <v>0</v>
      </c>
      <c r="Q213" s="172">
        <f>ROUND(E213*P213,2)</f>
        <v>0</v>
      </c>
      <c r="R213" s="172" t="s">
        <v>255</v>
      </c>
      <c r="S213" s="172" t="s">
        <v>133</v>
      </c>
      <c r="T213" s="173" t="s">
        <v>133</v>
      </c>
      <c r="U213" s="157">
        <v>0</v>
      </c>
      <c r="V213" s="157">
        <f>ROUND(E213*U213,2)</f>
        <v>0</v>
      </c>
      <c r="W213" s="157"/>
      <c r="X213" s="157" t="s">
        <v>244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326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5" t="s">
        <v>333</v>
      </c>
      <c r="D214" s="158"/>
      <c r="E214" s="159">
        <v>38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139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67">
        <v>83</v>
      </c>
      <c r="B215" s="168" t="s">
        <v>407</v>
      </c>
      <c r="C215" s="184" t="s">
        <v>408</v>
      </c>
      <c r="D215" s="169" t="s">
        <v>147</v>
      </c>
      <c r="E215" s="170">
        <v>69</v>
      </c>
      <c r="F215" s="171"/>
      <c r="G215" s="172">
        <f>ROUND(E215*F215,2)</f>
        <v>0</v>
      </c>
      <c r="H215" s="171"/>
      <c r="I215" s="172">
        <f>ROUND(E215*H215,2)</f>
        <v>0</v>
      </c>
      <c r="J215" s="171"/>
      <c r="K215" s="172">
        <f>ROUND(E215*J215,2)</f>
        <v>0</v>
      </c>
      <c r="L215" s="172">
        <v>21</v>
      </c>
      <c r="M215" s="172">
        <f>G215*(1+L215/100)</f>
        <v>0</v>
      </c>
      <c r="N215" s="172">
        <v>1E-4</v>
      </c>
      <c r="O215" s="172">
        <f>ROUND(E215*N215,2)</f>
        <v>0.01</v>
      </c>
      <c r="P215" s="172">
        <v>0</v>
      </c>
      <c r="Q215" s="172">
        <f>ROUND(E215*P215,2)</f>
        <v>0</v>
      </c>
      <c r="R215" s="172" t="s">
        <v>255</v>
      </c>
      <c r="S215" s="172" t="s">
        <v>133</v>
      </c>
      <c r="T215" s="173" t="s">
        <v>243</v>
      </c>
      <c r="U215" s="157">
        <v>0</v>
      </c>
      <c r="V215" s="157">
        <f>ROUND(E215*U215,2)</f>
        <v>0</v>
      </c>
      <c r="W215" s="157"/>
      <c r="X215" s="157" t="s">
        <v>244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326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85" t="s">
        <v>336</v>
      </c>
      <c r="D216" s="158"/>
      <c r="E216" s="159">
        <v>69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139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67">
        <v>84</v>
      </c>
      <c r="B217" s="168" t="s">
        <v>409</v>
      </c>
      <c r="C217" s="184" t="s">
        <v>410</v>
      </c>
      <c r="D217" s="169" t="s">
        <v>147</v>
      </c>
      <c r="E217" s="170">
        <v>38</v>
      </c>
      <c r="F217" s="171"/>
      <c r="G217" s="172">
        <f>ROUND(E217*F217,2)</f>
        <v>0</v>
      </c>
      <c r="H217" s="171"/>
      <c r="I217" s="172">
        <f>ROUND(E217*H217,2)</f>
        <v>0</v>
      </c>
      <c r="J217" s="171"/>
      <c r="K217" s="172">
        <f>ROUND(E217*J217,2)</f>
        <v>0</v>
      </c>
      <c r="L217" s="172">
        <v>21</v>
      </c>
      <c r="M217" s="172">
        <f>G217*(1+L217/100)</f>
        <v>0</v>
      </c>
      <c r="N217" s="172">
        <v>5.0000000000000001E-4</v>
      </c>
      <c r="O217" s="172">
        <f>ROUND(E217*N217,2)</f>
        <v>0.02</v>
      </c>
      <c r="P217" s="172">
        <v>0</v>
      </c>
      <c r="Q217" s="172">
        <f>ROUND(E217*P217,2)</f>
        <v>0</v>
      </c>
      <c r="R217" s="172" t="s">
        <v>255</v>
      </c>
      <c r="S217" s="172" t="s">
        <v>133</v>
      </c>
      <c r="T217" s="173" t="s">
        <v>243</v>
      </c>
      <c r="U217" s="157">
        <v>0</v>
      </c>
      <c r="V217" s="157">
        <f>ROUND(E217*U217,2)</f>
        <v>0</v>
      </c>
      <c r="W217" s="157"/>
      <c r="X217" s="157" t="s">
        <v>244</v>
      </c>
      <c r="Y217" s="148"/>
      <c r="Z217" s="148"/>
      <c r="AA217" s="148"/>
      <c r="AB217" s="148"/>
      <c r="AC217" s="148"/>
      <c r="AD217" s="148"/>
      <c r="AE217" s="148"/>
      <c r="AF217" s="148"/>
      <c r="AG217" s="148" t="s">
        <v>326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85" t="s">
        <v>333</v>
      </c>
      <c r="D218" s="158"/>
      <c r="E218" s="159">
        <v>38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139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67">
        <v>85</v>
      </c>
      <c r="B219" s="168" t="s">
        <v>411</v>
      </c>
      <c r="C219" s="184" t="s">
        <v>412</v>
      </c>
      <c r="D219" s="169" t="s">
        <v>174</v>
      </c>
      <c r="E219" s="170">
        <v>35</v>
      </c>
      <c r="F219" s="171"/>
      <c r="G219" s="172">
        <f>ROUND(E219*F219,2)</f>
        <v>0</v>
      </c>
      <c r="H219" s="171"/>
      <c r="I219" s="172">
        <f>ROUND(E219*H219,2)</f>
        <v>0</v>
      </c>
      <c r="J219" s="171"/>
      <c r="K219" s="172">
        <f>ROUND(E219*J219,2)</f>
        <v>0</v>
      </c>
      <c r="L219" s="172">
        <v>21</v>
      </c>
      <c r="M219" s="172">
        <f>G219*(1+L219/100)</f>
        <v>0</v>
      </c>
      <c r="N219" s="172">
        <v>0</v>
      </c>
      <c r="O219" s="172">
        <f>ROUND(E219*N219,2)</f>
        <v>0</v>
      </c>
      <c r="P219" s="172">
        <v>0</v>
      </c>
      <c r="Q219" s="172">
        <f>ROUND(E219*P219,2)</f>
        <v>0</v>
      </c>
      <c r="R219" s="172" t="s">
        <v>157</v>
      </c>
      <c r="S219" s="172" t="s">
        <v>133</v>
      </c>
      <c r="T219" s="173" t="s">
        <v>133</v>
      </c>
      <c r="U219" s="157">
        <v>5.5E-2</v>
      </c>
      <c r="V219" s="157">
        <f>ROUND(E219*U219,2)</f>
        <v>1.93</v>
      </c>
      <c r="W219" s="157"/>
      <c r="X219" s="157" t="s">
        <v>134</v>
      </c>
      <c r="Y219" s="148"/>
      <c r="Z219" s="148"/>
      <c r="AA219" s="148"/>
      <c r="AB219" s="148"/>
      <c r="AC219" s="148"/>
      <c r="AD219" s="148"/>
      <c r="AE219" s="148"/>
      <c r="AF219" s="148"/>
      <c r="AG219" s="148" t="s">
        <v>135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254" t="s">
        <v>413</v>
      </c>
      <c r="D220" s="255"/>
      <c r="E220" s="255"/>
      <c r="F220" s="255"/>
      <c r="G220" s="255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137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5" t="s">
        <v>342</v>
      </c>
      <c r="D221" s="158"/>
      <c r="E221" s="159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139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67">
        <v>86</v>
      </c>
      <c r="B222" s="168" t="s">
        <v>414</v>
      </c>
      <c r="C222" s="184" t="s">
        <v>415</v>
      </c>
      <c r="D222" s="169" t="s">
        <v>348</v>
      </c>
      <c r="E222" s="170">
        <v>1</v>
      </c>
      <c r="F222" s="171"/>
      <c r="G222" s="172">
        <f>ROUND(E222*F222,2)</f>
        <v>0</v>
      </c>
      <c r="H222" s="171"/>
      <c r="I222" s="172">
        <f>ROUND(E222*H222,2)</f>
        <v>0</v>
      </c>
      <c r="J222" s="171"/>
      <c r="K222" s="172">
        <f>ROUND(E222*J222,2)</f>
        <v>0</v>
      </c>
      <c r="L222" s="172">
        <v>21</v>
      </c>
      <c r="M222" s="172">
        <f>G222*(1+L222/100)</f>
        <v>0</v>
      </c>
      <c r="N222" s="172">
        <v>0</v>
      </c>
      <c r="O222" s="172">
        <f>ROUND(E222*N222,2)</f>
        <v>0</v>
      </c>
      <c r="P222" s="172">
        <v>0</v>
      </c>
      <c r="Q222" s="172">
        <f>ROUND(E222*P222,2)</f>
        <v>0</v>
      </c>
      <c r="R222" s="172"/>
      <c r="S222" s="172" t="s">
        <v>242</v>
      </c>
      <c r="T222" s="173" t="s">
        <v>243</v>
      </c>
      <c r="U222" s="157">
        <v>0</v>
      </c>
      <c r="V222" s="157">
        <f>ROUND(E222*U222,2)</f>
        <v>0</v>
      </c>
      <c r="W222" s="157"/>
      <c r="X222" s="157" t="s">
        <v>134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349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5" t="s">
        <v>74</v>
      </c>
      <c r="D223" s="158"/>
      <c r="E223" s="159">
        <v>1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139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x14ac:dyDescent="0.2">
      <c r="A224" s="161" t="s">
        <v>127</v>
      </c>
      <c r="B224" s="162" t="s">
        <v>87</v>
      </c>
      <c r="C224" s="183" t="s">
        <v>88</v>
      </c>
      <c r="D224" s="163"/>
      <c r="E224" s="164"/>
      <c r="F224" s="165"/>
      <c r="G224" s="165">
        <f>SUMIF(AG225:AG228,"&lt;&gt;NOR",G225:G228)</f>
        <v>0</v>
      </c>
      <c r="H224" s="165"/>
      <c r="I224" s="165">
        <f>SUM(I225:I228)</f>
        <v>0</v>
      </c>
      <c r="J224" s="165"/>
      <c r="K224" s="165">
        <f>SUM(K225:K228)</f>
        <v>0</v>
      </c>
      <c r="L224" s="165"/>
      <c r="M224" s="165">
        <f>SUM(M225:M228)</f>
        <v>0</v>
      </c>
      <c r="N224" s="165"/>
      <c r="O224" s="165">
        <f>SUM(O225:O228)</f>
        <v>0</v>
      </c>
      <c r="P224" s="165"/>
      <c r="Q224" s="165">
        <f>SUM(Q225:Q228)</f>
        <v>0</v>
      </c>
      <c r="R224" s="165"/>
      <c r="S224" s="165"/>
      <c r="T224" s="166"/>
      <c r="U224" s="160"/>
      <c r="V224" s="160">
        <f>SUM(V225:V228)</f>
        <v>1099.77</v>
      </c>
      <c r="W224" s="160"/>
      <c r="X224" s="160"/>
      <c r="AG224" t="s">
        <v>128</v>
      </c>
    </row>
    <row r="225" spans="1:60" outlineLevel="1" x14ac:dyDescent="0.2">
      <c r="A225" s="167">
        <v>87</v>
      </c>
      <c r="B225" s="168" t="s">
        <v>416</v>
      </c>
      <c r="C225" s="184" t="s">
        <v>417</v>
      </c>
      <c r="D225" s="169" t="s">
        <v>418</v>
      </c>
      <c r="E225" s="170">
        <v>2149.46</v>
      </c>
      <c r="F225" s="171"/>
      <c r="G225" s="172">
        <f>ROUND(E225*F225,2)</f>
        <v>0</v>
      </c>
      <c r="H225" s="171"/>
      <c r="I225" s="172">
        <f>ROUND(E225*H225,2)</f>
        <v>0</v>
      </c>
      <c r="J225" s="171"/>
      <c r="K225" s="172">
        <f>ROUND(E225*J225,2)</f>
        <v>0</v>
      </c>
      <c r="L225" s="172">
        <v>21</v>
      </c>
      <c r="M225" s="172">
        <f>G225*(1+L225/100)</f>
        <v>0</v>
      </c>
      <c r="N225" s="172">
        <v>0</v>
      </c>
      <c r="O225" s="172">
        <f>ROUND(E225*N225,2)</f>
        <v>0</v>
      </c>
      <c r="P225" s="172">
        <v>0</v>
      </c>
      <c r="Q225" s="172">
        <f>ROUND(E225*P225,2)</f>
        <v>0</v>
      </c>
      <c r="R225" s="172" t="s">
        <v>157</v>
      </c>
      <c r="S225" s="172" t="s">
        <v>133</v>
      </c>
      <c r="T225" s="173" t="s">
        <v>133</v>
      </c>
      <c r="U225" s="157">
        <v>0.39</v>
      </c>
      <c r="V225" s="157">
        <f>ROUND(E225*U225,2)</f>
        <v>838.29</v>
      </c>
      <c r="W225" s="157"/>
      <c r="X225" s="157" t="s">
        <v>134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135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254" t="s">
        <v>419</v>
      </c>
      <c r="D226" s="255"/>
      <c r="E226" s="255"/>
      <c r="F226" s="255"/>
      <c r="G226" s="255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137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67">
        <v>88</v>
      </c>
      <c r="B227" s="168" t="s">
        <v>420</v>
      </c>
      <c r="C227" s="184" t="s">
        <v>421</v>
      </c>
      <c r="D227" s="169" t="s">
        <v>418</v>
      </c>
      <c r="E227" s="170">
        <v>16342.700999999999</v>
      </c>
      <c r="F227" s="171"/>
      <c r="G227" s="172">
        <f>ROUND(E227*F227,2)</f>
        <v>0</v>
      </c>
      <c r="H227" s="171"/>
      <c r="I227" s="172">
        <f>ROUND(E227*H227,2)</f>
        <v>0</v>
      </c>
      <c r="J227" s="171"/>
      <c r="K227" s="172">
        <f>ROUND(E227*J227,2)</f>
        <v>0</v>
      </c>
      <c r="L227" s="172">
        <v>21</v>
      </c>
      <c r="M227" s="172">
        <f>G227*(1+L227/100)</f>
        <v>0</v>
      </c>
      <c r="N227" s="172">
        <v>0</v>
      </c>
      <c r="O227" s="172">
        <f>ROUND(E227*N227,2)</f>
        <v>0</v>
      </c>
      <c r="P227" s="172">
        <v>0</v>
      </c>
      <c r="Q227" s="172">
        <f>ROUND(E227*P227,2)</f>
        <v>0</v>
      </c>
      <c r="R227" s="172" t="s">
        <v>157</v>
      </c>
      <c r="S227" s="172" t="s">
        <v>133</v>
      </c>
      <c r="T227" s="173" t="s">
        <v>133</v>
      </c>
      <c r="U227" s="157">
        <v>1.6E-2</v>
      </c>
      <c r="V227" s="157">
        <f>ROUND(E227*U227,2)</f>
        <v>261.48</v>
      </c>
      <c r="W227" s="157"/>
      <c r="X227" s="157" t="s">
        <v>134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135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254" t="s">
        <v>419</v>
      </c>
      <c r="D228" s="255"/>
      <c r="E228" s="255"/>
      <c r="F228" s="255"/>
      <c r="G228" s="255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137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x14ac:dyDescent="0.2">
      <c r="A229" s="5"/>
      <c r="B229" s="6"/>
      <c r="C229" s="187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AE229">
        <v>15</v>
      </c>
      <c r="AF229">
        <v>21</v>
      </c>
    </row>
    <row r="230" spans="1:60" x14ac:dyDescent="0.2">
      <c r="A230" s="151"/>
      <c r="B230" s="152" t="s">
        <v>29</v>
      </c>
      <c r="C230" s="188"/>
      <c r="D230" s="153"/>
      <c r="E230" s="154"/>
      <c r="F230" s="154"/>
      <c r="G230" s="182">
        <f>G8+G73+G81+G89+G147+G160+G224</f>
        <v>0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AE230">
        <f>SUMIF(L7:L228,AE229,G7:G228)</f>
        <v>0</v>
      </c>
      <c r="AF230">
        <f>SUMIF(L7:L228,AF229,G7:G228)</f>
        <v>0</v>
      </c>
      <c r="AG230" t="s">
        <v>422</v>
      </c>
    </row>
    <row r="231" spans="1:60" x14ac:dyDescent="0.2">
      <c r="C231" s="189"/>
      <c r="D231" s="139"/>
      <c r="AG231" t="s">
        <v>423</v>
      </c>
    </row>
    <row r="232" spans="1:60" x14ac:dyDescent="0.2">
      <c r="D232" s="139"/>
    </row>
    <row r="233" spans="1:60" x14ac:dyDescent="0.2">
      <c r="D233" s="139"/>
    </row>
    <row r="234" spans="1:60" x14ac:dyDescent="0.2">
      <c r="D234" s="139"/>
    </row>
    <row r="235" spans="1:60" x14ac:dyDescent="0.2">
      <c r="D235" s="139"/>
    </row>
    <row r="236" spans="1:60" x14ac:dyDescent="0.2">
      <c r="D236" s="139"/>
    </row>
    <row r="237" spans="1:60" x14ac:dyDescent="0.2">
      <c r="D237" s="139"/>
    </row>
    <row r="238" spans="1:60" x14ac:dyDescent="0.2">
      <c r="D238" s="139"/>
    </row>
    <row r="239" spans="1:60" x14ac:dyDescent="0.2">
      <c r="D239" s="139"/>
    </row>
    <row r="240" spans="1:60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</sheetData>
  <sheetProtection password="C613" sheet="1" objects="1" scenarios="1"/>
  <mergeCells count="40">
    <mergeCell ref="C40:G40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33:G33"/>
    <mergeCell ref="C37:G37"/>
    <mergeCell ref="C94:G94"/>
    <mergeCell ref="C43:G43"/>
    <mergeCell ref="C46:G46"/>
    <mergeCell ref="C49:G49"/>
    <mergeCell ref="C52:G52"/>
    <mergeCell ref="C55:G55"/>
    <mergeCell ref="C58:G58"/>
    <mergeCell ref="C60:G60"/>
    <mergeCell ref="C67:G67"/>
    <mergeCell ref="C75:G75"/>
    <mergeCell ref="C85:G85"/>
    <mergeCell ref="C177:G177"/>
    <mergeCell ref="C115:G115"/>
    <mergeCell ref="C118:G118"/>
    <mergeCell ref="C121:G121"/>
    <mergeCell ref="C124:G124"/>
    <mergeCell ref="C133:G133"/>
    <mergeCell ref="C136:G136"/>
    <mergeCell ref="C149:G149"/>
    <mergeCell ref="C152:G152"/>
    <mergeCell ref="C155:G155"/>
    <mergeCell ref="C170:G170"/>
    <mergeCell ref="C174:G174"/>
    <mergeCell ref="C179:G179"/>
    <mergeCell ref="C181:G181"/>
    <mergeCell ref="C220:G220"/>
    <mergeCell ref="C226:G226"/>
    <mergeCell ref="C228:G2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36" activePane="bottomLeft" state="frozen"/>
      <selection pane="bottomLeft" activeCell="C250" sqref="C250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49</v>
      </c>
      <c r="C3" s="257" t="s">
        <v>50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51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SUMIF(AG9:AG216,"&lt;&gt;NOR",G9:G216)</f>
        <v>0</v>
      </c>
      <c r="H8" s="165"/>
      <c r="I8" s="165">
        <f>SUM(I9:I216)</f>
        <v>0</v>
      </c>
      <c r="J8" s="165"/>
      <c r="K8" s="165">
        <f>SUM(K9:K216)</f>
        <v>0</v>
      </c>
      <c r="L8" s="165"/>
      <c r="M8" s="165">
        <f>SUM(M9:M216)</f>
        <v>0</v>
      </c>
      <c r="N8" s="165"/>
      <c r="O8" s="165">
        <f>SUM(O9:O216)</f>
        <v>2598.37</v>
      </c>
      <c r="P8" s="165"/>
      <c r="Q8" s="165">
        <f>SUM(Q9:Q216)</f>
        <v>0</v>
      </c>
      <c r="R8" s="165"/>
      <c r="S8" s="165"/>
      <c r="T8" s="166"/>
      <c r="U8" s="160"/>
      <c r="V8" s="160">
        <f>SUM(V9:V216)</f>
        <v>12965.029999999997</v>
      </c>
      <c r="W8" s="160"/>
      <c r="X8" s="160"/>
      <c r="AG8" t="s">
        <v>128</v>
      </c>
    </row>
    <row r="9" spans="1:60" ht="22.5" outlineLevel="1" x14ac:dyDescent="0.2">
      <c r="A9" s="167">
        <v>1</v>
      </c>
      <c r="B9" s="168" t="s">
        <v>424</v>
      </c>
      <c r="C9" s="184" t="s">
        <v>425</v>
      </c>
      <c r="D9" s="169" t="s">
        <v>426</v>
      </c>
      <c r="E9" s="170">
        <v>200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132</v>
      </c>
      <c r="S9" s="172" t="s">
        <v>133</v>
      </c>
      <c r="T9" s="173" t="s">
        <v>133</v>
      </c>
      <c r="U9" s="157">
        <v>0.20300000000000001</v>
      </c>
      <c r="V9" s="157">
        <f>ROUND(E9*U9,2)</f>
        <v>40.6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349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54" t="s">
        <v>427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7">
        <v>2</v>
      </c>
      <c r="B11" s="168" t="s">
        <v>428</v>
      </c>
      <c r="C11" s="184" t="s">
        <v>429</v>
      </c>
      <c r="D11" s="169" t="s">
        <v>430</v>
      </c>
      <c r="E11" s="170">
        <v>25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132</v>
      </c>
      <c r="S11" s="172" t="s">
        <v>133</v>
      </c>
      <c r="T11" s="173" t="s">
        <v>133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349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254" t="s">
        <v>431</v>
      </c>
      <c r="D12" s="255"/>
      <c r="E12" s="255"/>
      <c r="F12" s="255"/>
      <c r="G12" s="25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4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5" t="s">
        <v>432</v>
      </c>
      <c r="D13" s="158"/>
      <c r="E13" s="159">
        <v>25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139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7">
        <v>3</v>
      </c>
      <c r="B14" s="168" t="s">
        <v>433</v>
      </c>
      <c r="C14" s="184" t="s">
        <v>434</v>
      </c>
      <c r="D14" s="169" t="s">
        <v>152</v>
      </c>
      <c r="E14" s="170">
        <v>10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132</v>
      </c>
      <c r="S14" s="172" t="s">
        <v>133</v>
      </c>
      <c r="T14" s="173" t="s">
        <v>133</v>
      </c>
      <c r="U14" s="157">
        <v>1.7629999999999999</v>
      </c>
      <c r="V14" s="157">
        <f>ROUND(E14*U14,2)</f>
        <v>17.63</v>
      </c>
      <c r="W14" s="157"/>
      <c r="X14" s="157" t="s">
        <v>134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349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54" t="s">
        <v>435</v>
      </c>
      <c r="D15" s="255"/>
      <c r="E15" s="255"/>
      <c r="F15" s="255"/>
      <c r="G15" s="255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4" t="str">
        <f>C15</f>
        <v>Příplatek k cenám hloubených vykopávek za ztížení vykopávky v blízkosti podzemního vedení nebo výbušnin pro jakoukoliv třídu horniny.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436</v>
      </c>
      <c r="C16" s="184" t="s">
        <v>437</v>
      </c>
      <c r="D16" s="169" t="s">
        <v>152</v>
      </c>
      <c r="E16" s="170">
        <v>3.8964400000000001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132</v>
      </c>
      <c r="S16" s="172" t="s">
        <v>133</v>
      </c>
      <c r="T16" s="173" t="s">
        <v>133</v>
      </c>
      <c r="U16" s="157">
        <v>1.022</v>
      </c>
      <c r="V16" s="157">
        <f>ROUND(E16*U16,2)</f>
        <v>3.98</v>
      </c>
      <c r="W16" s="157"/>
      <c r="X16" s="157" t="s">
        <v>134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349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55"/>
      <c r="B17" s="156"/>
      <c r="C17" s="254" t="s">
        <v>438</v>
      </c>
      <c r="D17" s="255"/>
      <c r="E17" s="255"/>
      <c r="F17" s="255"/>
      <c r="G17" s="255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74" t="str">
        <f>C17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439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55"/>
      <c r="B19" s="156"/>
      <c r="C19" s="185" t="s">
        <v>440</v>
      </c>
      <c r="D19" s="158"/>
      <c r="E19" s="159">
        <v>11.896000000000001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55"/>
      <c r="B20" s="156"/>
      <c r="C20" s="185" t="s">
        <v>441</v>
      </c>
      <c r="D20" s="158"/>
      <c r="E20" s="159">
        <v>9.2133299999999991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55"/>
      <c r="B21" s="156"/>
      <c r="C21" s="185" t="s">
        <v>442</v>
      </c>
      <c r="D21" s="158"/>
      <c r="E21" s="159">
        <v>15.023999999999999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443</v>
      </c>
      <c r="D22" s="158"/>
      <c r="E22" s="159">
        <v>7.5007999999999999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55"/>
      <c r="B23" s="156"/>
      <c r="C23" s="185" t="s">
        <v>444</v>
      </c>
      <c r="D23" s="158"/>
      <c r="E23" s="159">
        <v>11.026669999999999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55"/>
      <c r="B24" s="156"/>
      <c r="C24" s="185" t="s">
        <v>445</v>
      </c>
      <c r="D24" s="158"/>
      <c r="E24" s="159">
        <v>10.66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55"/>
      <c r="B25" s="156"/>
      <c r="C25" s="185" t="s">
        <v>446</v>
      </c>
      <c r="D25" s="158"/>
      <c r="E25" s="159">
        <v>12.608000000000001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92" t="s">
        <v>447</v>
      </c>
      <c r="D26" s="190"/>
      <c r="E26" s="191">
        <v>77.928799999999995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1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448</v>
      </c>
      <c r="D27" s="158"/>
      <c r="E27" s="159">
        <v>-74.032359999999997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7">
        <v>5</v>
      </c>
      <c r="B28" s="168" t="s">
        <v>449</v>
      </c>
      <c r="C28" s="184" t="s">
        <v>450</v>
      </c>
      <c r="D28" s="169" t="s">
        <v>152</v>
      </c>
      <c r="E28" s="170">
        <v>38.964399999999998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132</v>
      </c>
      <c r="S28" s="172" t="s">
        <v>133</v>
      </c>
      <c r="T28" s="173" t="s">
        <v>133</v>
      </c>
      <c r="U28" s="157">
        <v>2.2490000000000001</v>
      </c>
      <c r="V28" s="157">
        <f>ROUND(E28*U28,2)</f>
        <v>87.63</v>
      </c>
      <c r="W28" s="157"/>
      <c r="X28" s="157" t="s">
        <v>134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349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55"/>
      <c r="B29" s="156"/>
      <c r="C29" s="254" t="s">
        <v>438</v>
      </c>
      <c r="D29" s="255"/>
      <c r="E29" s="255"/>
      <c r="F29" s="255"/>
      <c r="G29" s="25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4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439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55"/>
      <c r="B31" s="156"/>
      <c r="C31" s="185" t="s">
        <v>440</v>
      </c>
      <c r="D31" s="158"/>
      <c r="E31" s="159">
        <v>11.896000000000001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55"/>
      <c r="B32" s="156"/>
      <c r="C32" s="185" t="s">
        <v>441</v>
      </c>
      <c r="D32" s="158"/>
      <c r="E32" s="159">
        <v>9.2133299999999991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55"/>
      <c r="B33" s="156"/>
      <c r="C33" s="185" t="s">
        <v>442</v>
      </c>
      <c r="D33" s="158"/>
      <c r="E33" s="159">
        <v>15.023999999999999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443</v>
      </c>
      <c r="D34" s="158"/>
      <c r="E34" s="159">
        <v>7.5007999999999999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55"/>
      <c r="B35" s="156"/>
      <c r="C35" s="185" t="s">
        <v>444</v>
      </c>
      <c r="D35" s="158"/>
      <c r="E35" s="159">
        <v>11.026669999999999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139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55"/>
      <c r="B36" s="156"/>
      <c r="C36" s="185" t="s">
        <v>445</v>
      </c>
      <c r="D36" s="158"/>
      <c r="E36" s="159">
        <v>10.66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55"/>
      <c r="B37" s="156"/>
      <c r="C37" s="185" t="s">
        <v>446</v>
      </c>
      <c r="D37" s="158"/>
      <c r="E37" s="159">
        <v>12.608000000000001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2" t="s">
        <v>447</v>
      </c>
      <c r="D38" s="190"/>
      <c r="E38" s="191">
        <v>77.928799999999995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1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451</v>
      </c>
      <c r="D39" s="158"/>
      <c r="E39" s="159">
        <v>-38.964399999999998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139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6</v>
      </c>
      <c r="B40" s="168" t="s">
        <v>452</v>
      </c>
      <c r="C40" s="184" t="s">
        <v>453</v>
      </c>
      <c r="D40" s="169" t="s">
        <v>152</v>
      </c>
      <c r="E40" s="170">
        <v>23.378640000000001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132</v>
      </c>
      <c r="S40" s="172" t="s">
        <v>133</v>
      </c>
      <c r="T40" s="173" t="s">
        <v>133</v>
      </c>
      <c r="U40" s="157">
        <v>2.9649999999999999</v>
      </c>
      <c r="V40" s="157">
        <f>ROUND(E40*U40,2)</f>
        <v>69.319999999999993</v>
      </c>
      <c r="W40" s="157"/>
      <c r="X40" s="157" t="s">
        <v>134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349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55"/>
      <c r="B41" s="156"/>
      <c r="C41" s="254" t="s">
        <v>438</v>
      </c>
      <c r="D41" s="255"/>
      <c r="E41" s="255"/>
      <c r="F41" s="255"/>
      <c r="G41" s="255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74" t="str">
        <f>C41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439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55"/>
      <c r="B43" s="156"/>
      <c r="C43" s="185" t="s">
        <v>440</v>
      </c>
      <c r="D43" s="158"/>
      <c r="E43" s="159">
        <v>11.896000000000001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139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55"/>
      <c r="B44" s="156"/>
      <c r="C44" s="185" t="s">
        <v>441</v>
      </c>
      <c r="D44" s="158"/>
      <c r="E44" s="159">
        <v>9.2133299999999991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55"/>
      <c r="B45" s="156"/>
      <c r="C45" s="185" t="s">
        <v>442</v>
      </c>
      <c r="D45" s="158"/>
      <c r="E45" s="159">
        <v>15.023999999999999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443</v>
      </c>
      <c r="D46" s="158"/>
      <c r="E46" s="159">
        <v>7.5007999999999999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55"/>
      <c r="B47" s="156"/>
      <c r="C47" s="185" t="s">
        <v>444</v>
      </c>
      <c r="D47" s="158"/>
      <c r="E47" s="159">
        <v>11.026669999999999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55"/>
      <c r="B48" s="156"/>
      <c r="C48" s="185" t="s">
        <v>445</v>
      </c>
      <c r="D48" s="158"/>
      <c r="E48" s="159">
        <v>10.66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139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55"/>
      <c r="B49" s="156"/>
      <c r="C49" s="185" t="s">
        <v>446</v>
      </c>
      <c r="D49" s="158"/>
      <c r="E49" s="159">
        <v>12.608000000000001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2" t="s">
        <v>447</v>
      </c>
      <c r="D50" s="190"/>
      <c r="E50" s="191">
        <v>77.928799999999995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1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454</v>
      </c>
      <c r="D51" s="158"/>
      <c r="E51" s="159">
        <v>-54.550159999999998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7">
        <v>7</v>
      </c>
      <c r="B52" s="168" t="s">
        <v>455</v>
      </c>
      <c r="C52" s="184" t="s">
        <v>456</v>
      </c>
      <c r="D52" s="169" t="s">
        <v>152</v>
      </c>
      <c r="E52" s="170">
        <v>7.7928800000000003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3.5000000000000001E-3</v>
      </c>
      <c r="O52" s="172">
        <f>ROUND(E52*N52,2)</f>
        <v>0.03</v>
      </c>
      <c r="P52" s="172">
        <v>0</v>
      </c>
      <c r="Q52" s="172">
        <f>ROUND(E52*P52,2)</f>
        <v>0</v>
      </c>
      <c r="R52" s="172" t="s">
        <v>132</v>
      </c>
      <c r="S52" s="172" t="s">
        <v>133</v>
      </c>
      <c r="T52" s="173" t="s">
        <v>133</v>
      </c>
      <c r="U52" s="157">
        <v>3.2639999999999998</v>
      </c>
      <c r="V52" s="157">
        <f>ROUND(E52*U52,2)</f>
        <v>25.44</v>
      </c>
      <c r="W52" s="157"/>
      <c r="X52" s="157" t="s">
        <v>134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321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55"/>
      <c r="B53" s="156"/>
      <c r="C53" s="254" t="s">
        <v>438</v>
      </c>
      <c r="D53" s="255"/>
      <c r="E53" s="255"/>
      <c r="F53" s="255"/>
      <c r="G53" s="255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74" t="str">
        <f>C53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439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139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55"/>
      <c r="B55" s="156"/>
      <c r="C55" s="185" t="s">
        <v>440</v>
      </c>
      <c r="D55" s="158"/>
      <c r="E55" s="159">
        <v>11.896000000000001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139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55"/>
      <c r="B56" s="156"/>
      <c r="C56" s="185" t="s">
        <v>441</v>
      </c>
      <c r="D56" s="158"/>
      <c r="E56" s="159">
        <v>9.2133299999999991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55"/>
      <c r="B57" s="156"/>
      <c r="C57" s="185" t="s">
        <v>442</v>
      </c>
      <c r="D57" s="158"/>
      <c r="E57" s="159">
        <v>15.023999999999999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139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443</v>
      </c>
      <c r="D58" s="158"/>
      <c r="E58" s="159">
        <v>7.5007999999999999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55"/>
      <c r="B59" s="156"/>
      <c r="C59" s="185" t="s">
        <v>444</v>
      </c>
      <c r="D59" s="158"/>
      <c r="E59" s="159">
        <v>11.026669999999999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139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55"/>
      <c r="B60" s="156"/>
      <c r="C60" s="185" t="s">
        <v>445</v>
      </c>
      <c r="D60" s="158"/>
      <c r="E60" s="159">
        <v>10.66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55"/>
      <c r="B61" s="156"/>
      <c r="C61" s="185" t="s">
        <v>446</v>
      </c>
      <c r="D61" s="158"/>
      <c r="E61" s="159">
        <v>12.608000000000001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92" t="s">
        <v>447</v>
      </c>
      <c r="D62" s="190"/>
      <c r="E62" s="191">
        <v>77.928799999999995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139</v>
      </c>
      <c r="AH62" s="148">
        <v>1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457</v>
      </c>
      <c r="D63" s="158"/>
      <c r="E63" s="159">
        <v>-70.135919999999999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7">
        <v>8</v>
      </c>
      <c r="B64" s="168" t="s">
        <v>458</v>
      </c>
      <c r="C64" s="184" t="s">
        <v>459</v>
      </c>
      <c r="D64" s="169" t="s">
        <v>152</v>
      </c>
      <c r="E64" s="170">
        <v>3.1171500000000001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1.538E-2</v>
      </c>
      <c r="O64" s="172">
        <f>ROUND(E64*N64,2)</f>
        <v>0.05</v>
      </c>
      <c r="P64" s="172">
        <v>0</v>
      </c>
      <c r="Q64" s="172">
        <f>ROUND(E64*P64,2)</f>
        <v>0</v>
      </c>
      <c r="R64" s="172" t="s">
        <v>132</v>
      </c>
      <c r="S64" s="172" t="s">
        <v>133</v>
      </c>
      <c r="T64" s="173" t="s">
        <v>133</v>
      </c>
      <c r="U64" s="157">
        <v>1.49</v>
      </c>
      <c r="V64" s="157">
        <f>ROUND(E64*U64,2)</f>
        <v>4.6399999999999997</v>
      </c>
      <c r="W64" s="157"/>
      <c r="X64" s="157" t="s">
        <v>134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349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55"/>
      <c r="B65" s="156"/>
      <c r="C65" s="254" t="s">
        <v>438</v>
      </c>
      <c r="D65" s="255"/>
      <c r="E65" s="255"/>
      <c r="F65" s="255"/>
      <c r="G65" s="255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74" t="str">
        <f>C65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439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55"/>
      <c r="B67" s="156"/>
      <c r="C67" s="185" t="s">
        <v>440</v>
      </c>
      <c r="D67" s="158"/>
      <c r="E67" s="159">
        <v>11.896000000000001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55"/>
      <c r="B68" s="156"/>
      <c r="C68" s="185" t="s">
        <v>441</v>
      </c>
      <c r="D68" s="158"/>
      <c r="E68" s="159">
        <v>9.2133299999999991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139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55"/>
      <c r="B69" s="156"/>
      <c r="C69" s="185" t="s">
        <v>442</v>
      </c>
      <c r="D69" s="158"/>
      <c r="E69" s="159">
        <v>15.023999999999999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443</v>
      </c>
      <c r="D70" s="158"/>
      <c r="E70" s="159">
        <v>7.5007999999999999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139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55"/>
      <c r="B71" s="156"/>
      <c r="C71" s="185" t="s">
        <v>444</v>
      </c>
      <c r="D71" s="158"/>
      <c r="E71" s="159">
        <v>11.026669999999999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139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55"/>
      <c r="B72" s="156"/>
      <c r="C72" s="185" t="s">
        <v>445</v>
      </c>
      <c r="D72" s="158"/>
      <c r="E72" s="159">
        <v>10.66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55"/>
      <c r="B73" s="156"/>
      <c r="C73" s="185" t="s">
        <v>446</v>
      </c>
      <c r="D73" s="158"/>
      <c r="E73" s="159">
        <v>12.608000000000001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92" t="s">
        <v>447</v>
      </c>
      <c r="D74" s="190"/>
      <c r="E74" s="191">
        <v>77.928799999999995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139</v>
      </c>
      <c r="AH74" s="148">
        <v>1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460</v>
      </c>
      <c r="D75" s="158"/>
      <c r="E75" s="159">
        <v>-74.81165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7">
        <v>9</v>
      </c>
      <c r="B76" s="168" t="s">
        <v>461</v>
      </c>
      <c r="C76" s="184" t="s">
        <v>462</v>
      </c>
      <c r="D76" s="169" t="s">
        <v>152</v>
      </c>
      <c r="E76" s="170">
        <v>0.77929000000000004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1.7299999999999999E-2</v>
      </c>
      <c r="O76" s="172">
        <f>ROUND(E76*N76,2)</f>
        <v>0.01</v>
      </c>
      <c r="P76" s="172">
        <v>0</v>
      </c>
      <c r="Q76" s="172">
        <f>ROUND(E76*P76,2)</f>
        <v>0</v>
      </c>
      <c r="R76" s="172" t="s">
        <v>132</v>
      </c>
      <c r="S76" s="172" t="s">
        <v>133</v>
      </c>
      <c r="T76" s="173" t="s">
        <v>133</v>
      </c>
      <c r="U76" s="157">
        <v>1.1479999999999999</v>
      </c>
      <c r="V76" s="157">
        <f>ROUND(E76*U76,2)</f>
        <v>0.89</v>
      </c>
      <c r="W76" s="157"/>
      <c r="X76" s="157" t="s">
        <v>134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349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55"/>
      <c r="B77" s="156"/>
      <c r="C77" s="254" t="s">
        <v>438</v>
      </c>
      <c r="D77" s="255"/>
      <c r="E77" s="255"/>
      <c r="F77" s="255"/>
      <c r="G77" s="255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74" t="str">
        <f>C77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439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139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55"/>
      <c r="B79" s="156"/>
      <c r="C79" s="185" t="s">
        <v>440</v>
      </c>
      <c r="D79" s="158"/>
      <c r="E79" s="159">
        <v>11.896000000000001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55"/>
      <c r="B80" s="156"/>
      <c r="C80" s="185" t="s">
        <v>441</v>
      </c>
      <c r="D80" s="158"/>
      <c r="E80" s="159">
        <v>9.2133299999999991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55"/>
      <c r="B81" s="156"/>
      <c r="C81" s="185" t="s">
        <v>442</v>
      </c>
      <c r="D81" s="158"/>
      <c r="E81" s="159">
        <v>15.023999999999999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5" t="s">
        <v>443</v>
      </c>
      <c r="D82" s="158"/>
      <c r="E82" s="159">
        <v>7.5007999999999999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139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55"/>
      <c r="B83" s="156"/>
      <c r="C83" s="185" t="s">
        <v>444</v>
      </c>
      <c r="D83" s="158"/>
      <c r="E83" s="159">
        <v>11.026669999999999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55"/>
      <c r="B84" s="156"/>
      <c r="C84" s="185" t="s">
        <v>445</v>
      </c>
      <c r="D84" s="158"/>
      <c r="E84" s="159">
        <v>10.66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55"/>
      <c r="B85" s="156"/>
      <c r="C85" s="185" t="s">
        <v>446</v>
      </c>
      <c r="D85" s="158"/>
      <c r="E85" s="159">
        <v>12.608000000000001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139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92" t="s">
        <v>447</v>
      </c>
      <c r="D86" s="190"/>
      <c r="E86" s="191">
        <v>77.928799999999995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139</v>
      </c>
      <c r="AH86" s="148">
        <v>1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5" t="s">
        <v>463</v>
      </c>
      <c r="D87" s="158"/>
      <c r="E87" s="159">
        <v>-77.149510000000006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139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7">
        <v>10</v>
      </c>
      <c r="B88" s="168" t="s">
        <v>464</v>
      </c>
      <c r="C88" s="184" t="s">
        <v>465</v>
      </c>
      <c r="D88" s="169" t="s">
        <v>152</v>
      </c>
      <c r="E88" s="170">
        <v>252.19370000000001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132</v>
      </c>
      <c r="S88" s="172" t="s">
        <v>133</v>
      </c>
      <c r="T88" s="173" t="s">
        <v>133</v>
      </c>
      <c r="U88" s="157">
        <v>0.1</v>
      </c>
      <c r="V88" s="157">
        <f>ROUND(E88*U88,2)</f>
        <v>25.22</v>
      </c>
      <c r="W88" s="157"/>
      <c r="X88" s="157" t="s">
        <v>134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321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33.75" outlineLevel="1" x14ac:dyDescent="0.2">
      <c r="A89" s="155"/>
      <c r="B89" s="156"/>
      <c r="C89" s="254" t="s">
        <v>466</v>
      </c>
      <c r="D89" s="255"/>
      <c r="E89" s="255"/>
      <c r="F89" s="255"/>
      <c r="G89" s="255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74" t="str">
        <f>C89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5" t="s">
        <v>467</v>
      </c>
      <c r="D90" s="158"/>
      <c r="E90" s="159">
        <v>1275.07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139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5" t="s">
        <v>468</v>
      </c>
      <c r="D91" s="158"/>
      <c r="E91" s="159">
        <v>1989.25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469</v>
      </c>
      <c r="D92" s="158"/>
      <c r="E92" s="159">
        <v>532.37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55"/>
      <c r="B93" s="156"/>
      <c r="C93" s="185" t="s">
        <v>470</v>
      </c>
      <c r="D93" s="158"/>
      <c r="E93" s="159">
        <v>1247.184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139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2" t="s">
        <v>447</v>
      </c>
      <c r="D94" s="190"/>
      <c r="E94" s="191">
        <v>5043.8739999999998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139</v>
      </c>
      <c r="AH94" s="148">
        <v>1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471</v>
      </c>
      <c r="D95" s="158"/>
      <c r="E95" s="159">
        <v>-4791.6803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11</v>
      </c>
      <c r="B96" s="168" t="s">
        <v>472</v>
      </c>
      <c r="C96" s="184" t="s">
        <v>473</v>
      </c>
      <c r="D96" s="169" t="s">
        <v>152</v>
      </c>
      <c r="E96" s="170">
        <v>2521.9369999999999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132</v>
      </c>
      <c r="S96" s="172" t="s">
        <v>133</v>
      </c>
      <c r="T96" s="173" t="s">
        <v>133</v>
      </c>
      <c r="U96" s="157">
        <v>0.12</v>
      </c>
      <c r="V96" s="157">
        <f>ROUND(E96*U96,2)</f>
        <v>302.63</v>
      </c>
      <c r="W96" s="157"/>
      <c r="X96" s="157" t="s">
        <v>134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321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33.75" outlineLevel="1" x14ac:dyDescent="0.2">
      <c r="A97" s="155"/>
      <c r="B97" s="156"/>
      <c r="C97" s="254" t="s">
        <v>466</v>
      </c>
      <c r="D97" s="255"/>
      <c r="E97" s="255"/>
      <c r="F97" s="255"/>
      <c r="G97" s="255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137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74" t="str">
        <f>C97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467</v>
      </c>
      <c r="D98" s="158"/>
      <c r="E98" s="159">
        <v>1275.07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139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468</v>
      </c>
      <c r="D99" s="158"/>
      <c r="E99" s="159">
        <v>1989.25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139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469</v>
      </c>
      <c r="D100" s="158"/>
      <c r="E100" s="159">
        <v>532.37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139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55"/>
      <c r="B101" s="156"/>
      <c r="C101" s="185" t="s">
        <v>470</v>
      </c>
      <c r="D101" s="158"/>
      <c r="E101" s="159">
        <v>1247.184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139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2" t="s">
        <v>447</v>
      </c>
      <c r="D102" s="190"/>
      <c r="E102" s="191">
        <v>5043.8739999999998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>
        <v>1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474</v>
      </c>
      <c r="D103" s="158"/>
      <c r="E103" s="159">
        <v>-2521.9369999999999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139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7">
        <v>12</v>
      </c>
      <c r="B104" s="168" t="s">
        <v>475</v>
      </c>
      <c r="C104" s="184" t="s">
        <v>476</v>
      </c>
      <c r="D104" s="169" t="s">
        <v>152</v>
      </c>
      <c r="E104" s="170">
        <v>2521.9369999999999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2" t="s">
        <v>132</v>
      </c>
      <c r="S104" s="172" t="s">
        <v>133</v>
      </c>
      <c r="T104" s="173" t="s">
        <v>133</v>
      </c>
      <c r="U104" s="157">
        <v>0.08</v>
      </c>
      <c r="V104" s="157">
        <f>ROUND(E104*U104,2)</f>
        <v>201.75</v>
      </c>
      <c r="W104" s="157"/>
      <c r="X104" s="157" t="s">
        <v>134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33.75" outlineLevel="1" x14ac:dyDescent="0.2">
      <c r="A105" s="155"/>
      <c r="B105" s="156"/>
      <c r="C105" s="254" t="s">
        <v>466</v>
      </c>
      <c r="D105" s="255"/>
      <c r="E105" s="255"/>
      <c r="F105" s="255"/>
      <c r="G105" s="255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137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74" t="str">
        <f>C105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13</v>
      </c>
      <c r="B106" s="168" t="s">
        <v>477</v>
      </c>
      <c r="C106" s="184" t="s">
        <v>478</v>
      </c>
      <c r="D106" s="169" t="s">
        <v>152</v>
      </c>
      <c r="E106" s="170">
        <v>1513.1622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 t="s">
        <v>132</v>
      </c>
      <c r="S106" s="172" t="s">
        <v>133</v>
      </c>
      <c r="T106" s="173" t="s">
        <v>133</v>
      </c>
      <c r="U106" s="157">
        <v>0.25</v>
      </c>
      <c r="V106" s="157">
        <f>ROUND(E106*U106,2)</f>
        <v>378.29</v>
      </c>
      <c r="W106" s="157"/>
      <c r="X106" s="157" t="s">
        <v>134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33.75" outlineLevel="1" x14ac:dyDescent="0.2">
      <c r="A107" s="155"/>
      <c r="B107" s="156"/>
      <c r="C107" s="254" t="s">
        <v>466</v>
      </c>
      <c r="D107" s="255"/>
      <c r="E107" s="255"/>
      <c r="F107" s="255"/>
      <c r="G107" s="255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74" t="str">
        <f>C107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467</v>
      </c>
      <c r="D108" s="158"/>
      <c r="E108" s="159">
        <v>1275.07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139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468</v>
      </c>
      <c r="D109" s="158"/>
      <c r="E109" s="159">
        <v>1989.25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469</v>
      </c>
      <c r="D110" s="158"/>
      <c r="E110" s="159">
        <v>532.37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55"/>
      <c r="B111" s="156"/>
      <c r="C111" s="185" t="s">
        <v>470</v>
      </c>
      <c r="D111" s="158"/>
      <c r="E111" s="159">
        <v>1247.184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92" t="s">
        <v>447</v>
      </c>
      <c r="D112" s="190"/>
      <c r="E112" s="191">
        <v>5043.8739999999998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139</v>
      </c>
      <c r="AH112" s="148">
        <v>1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479</v>
      </c>
      <c r="D113" s="158"/>
      <c r="E113" s="159">
        <v>-3530.7118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67">
        <v>14</v>
      </c>
      <c r="B114" s="168" t="s">
        <v>480</v>
      </c>
      <c r="C114" s="184" t="s">
        <v>481</v>
      </c>
      <c r="D114" s="169" t="s">
        <v>152</v>
      </c>
      <c r="E114" s="170">
        <v>1513.1622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</v>
      </c>
      <c r="O114" s="172">
        <f>ROUND(E114*N114,2)</f>
        <v>0</v>
      </c>
      <c r="P114" s="172">
        <v>0</v>
      </c>
      <c r="Q114" s="172">
        <f>ROUND(E114*P114,2)</f>
        <v>0</v>
      </c>
      <c r="R114" s="172" t="s">
        <v>132</v>
      </c>
      <c r="S114" s="172" t="s">
        <v>133</v>
      </c>
      <c r="T114" s="173" t="s">
        <v>133</v>
      </c>
      <c r="U114" s="157">
        <v>0.15</v>
      </c>
      <c r="V114" s="157">
        <f>ROUND(E114*U114,2)</f>
        <v>226.97</v>
      </c>
      <c r="W114" s="157"/>
      <c r="X114" s="157" t="s">
        <v>134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321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33.75" outlineLevel="1" x14ac:dyDescent="0.2">
      <c r="A115" s="155"/>
      <c r="B115" s="156"/>
      <c r="C115" s="254" t="s">
        <v>466</v>
      </c>
      <c r="D115" s="255"/>
      <c r="E115" s="255"/>
      <c r="F115" s="255"/>
      <c r="G115" s="255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74" t="str">
        <f>C115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7">
        <v>15</v>
      </c>
      <c r="B116" s="168" t="s">
        <v>482</v>
      </c>
      <c r="C116" s="184" t="s">
        <v>483</v>
      </c>
      <c r="D116" s="169" t="s">
        <v>152</v>
      </c>
      <c r="E116" s="170">
        <v>504.38740000000001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2" t="s">
        <v>132</v>
      </c>
      <c r="S116" s="172" t="s">
        <v>133</v>
      </c>
      <c r="T116" s="173" t="s">
        <v>133</v>
      </c>
      <c r="U116" s="157">
        <v>0.53</v>
      </c>
      <c r="V116" s="157">
        <f>ROUND(E116*U116,2)</f>
        <v>267.33</v>
      </c>
      <c r="W116" s="157"/>
      <c r="X116" s="157" t="s">
        <v>134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349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33.75" outlineLevel="1" x14ac:dyDescent="0.2">
      <c r="A117" s="155"/>
      <c r="B117" s="156"/>
      <c r="C117" s="254" t="s">
        <v>466</v>
      </c>
      <c r="D117" s="255"/>
      <c r="E117" s="255"/>
      <c r="F117" s="255"/>
      <c r="G117" s="255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74" t="str">
        <f>C117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5" t="s">
        <v>467</v>
      </c>
      <c r="D118" s="158"/>
      <c r="E118" s="159">
        <v>1275.07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139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468</v>
      </c>
      <c r="D119" s="158"/>
      <c r="E119" s="159">
        <v>1989.25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5" t="s">
        <v>469</v>
      </c>
      <c r="D120" s="158"/>
      <c r="E120" s="159">
        <v>532.37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55"/>
      <c r="B121" s="156"/>
      <c r="C121" s="185" t="s">
        <v>470</v>
      </c>
      <c r="D121" s="158"/>
      <c r="E121" s="159">
        <v>1247.184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139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2" t="s">
        <v>447</v>
      </c>
      <c r="D122" s="190"/>
      <c r="E122" s="191">
        <v>5043.8739999999998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139</v>
      </c>
      <c r="AH122" s="148">
        <v>1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5" t="s">
        <v>484</v>
      </c>
      <c r="D123" s="158"/>
      <c r="E123" s="159">
        <v>-4539.4866000000002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7">
        <v>16</v>
      </c>
      <c r="B124" s="168" t="s">
        <v>485</v>
      </c>
      <c r="C124" s="184" t="s">
        <v>486</v>
      </c>
      <c r="D124" s="169" t="s">
        <v>152</v>
      </c>
      <c r="E124" s="170">
        <v>201.75496000000001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0</v>
      </c>
      <c r="O124" s="172">
        <f>ROUND(E124*N124,2)</f>
        <v>0</v>
      </c>
      <c r="P124" s="172">
        <v>0</v>
      </c>
      <c r="Q124" s="172">
        <f>ROUND(E124*P124,2)</f>
        <v>0</v>
      </c>
      <c r="R124" s="172" t="s">
        <v>132</v>
      </c>
      <c r="S124" s="172" t="s">
        <v>133</v>
      </c>
      <c r="T124" s="173" t="s">
        <v>133</v>
      </c>
      <c r="U124" s="157">
        <v>0.25</v>
      </c>
      <c r="V124" s="157">
        <f>ROUND(E124*U124,2)</f>
        <v>50.44</v>
      </c>
      <c r="W124" s="157"/>
      <c r="X124" s="157" t="s">
        <v>134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349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33.75" outlineLevel="1" x14ac:dyDescent="0.2">
      <c r="A125" s="155"/>
      <c r="B125" s="156"/>
      <c r="C125" s="254" t="s">
        <v>466</v>
      </c>
      <c r="D125" s="255"/>
      <c r="E125" s="255"/>
      <c r="F125" s="255"/>
      <c r="G125" s="255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74" t="str">
        <f>C125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5" t="s">
        <v>467</v>
      </c>
      <c r="D126" s="158"/>
      <c r="E126" s="159">
        <v>1275.07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139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468</v>
      </c>
      <c r="D127" s="158"/>
      <c r="E127" s="159">
        <v>1989.25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5" t="s">
        <v>469</v>
      </c>
      <c r="D128" s="158"/>
      <c r="E128" s="159">
        <v>532.37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139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55"/>
      <c r="B129" s="156"/>
      <c r="C129" s="185" t="s">
        <v>470</v>
      </c>
      <c r="D129" s="158"/>
      <c r="E129" s="159">
        <v>1247.184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139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2" t="s">
        <v>447</v>
      </c>
      <c r="D130" s="190"/>
      <c r="E130" s="191">
        <v>5043.8739999999998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139</v>
      </c>
      <c r="AH130" s="148">
        <v>1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5" t="s">
        <v>487</v>
      </c>
      <c r="D131" s="158"/>
      <c r="E131" s="159">
        <v>-4842.1190399999996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139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67">
        <v>17</v>
      </c>
      <c r="B132" s="168" t="s">
        <v>488</v>
      </c>
      <c r="C132" s="184" t="s">
        <v>489</v>
      </c>
      <c r="D132" s="169" t="s">
        <v>152</v>
      </c>
      <c r="E132" s="170">
        <v>50.438740000000003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1.9220000000000001E-2</v>
      </c>
      <c r="O132" s="172">
        <f>ROUND(E132*N132,2)</f>
        <v>0.97</v>
      </c>
      <c r="P132" s="172">
        <v>0</v>
      </c>
      <c r="Q132" s="172">
        <f>ROUND(E132*P132,2)</f>
        <v>0</v>
      </c>
      <c r="R132" s="172" t="s">
        <v>132</v>
      </c>
      <c r="S132" s="172" t="s">
        <v>133</v>
      </c>
      <c r="T132" s="173" t="s">
        <v>133</v>
      </c>
      <c r="U132" s="157">
        <v>1.5863</v>
      </c>
      <c r="V132" s="157">
        <f>ROUND(E132*U132,2)</f>
        <v>80.010000000000005</v>
      </c>
      <c r="W132" s="157"/>
      <c r="X132" s="157" t="s">
        <v>134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349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33.75" outlineLevel="1" x14ac:dyDescent="0.2">
      <c r="A133" s="155"/>
      <c r="B133" s="156"/>
      <c r="C133" s="254" t="s">
        <v>466</v>
      </c>
      <c r="D133" s="255"/>
      <c r="E133" s="255"/>
      <c r="F133" s="255"/>
      <c r="G133" s="255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74" t="str">
        <f>C133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5" t="s">
        <v>467</v>
      </c>
      <c r="D134" s="158"/>
      <c r="E134" s="159">
        <v>1275.07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139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5" t="s">
        <v>468</v>
      </c>
      <c r="D135" s="158"/>
      <c r="E135" s="159">
        <v>1989.25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139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5" t="s">
        <v>469</v>
      </c>
      <c r="D136" s="158"/>
      <c r="E136" s="159">
        <v>532.37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139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 x14ac:dyDescent="0.2">
      <c r="A137" s="155"/>
      <c r="B137" s="156"/>
      <c r="C137" s="185" t="s">
        <v>470</v>
      </c>
      <c r="D137" s="158"/>
      <c r="E137" s="159">
        <v>1247.184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139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92" t="s">
        <v>447</v>
      </c>
      <c r="D138" s="190"/>
      <c r="E138" s="191">
        <v>5043.8739999999998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139</v>
      </c>
      <c r="AH138" s="148">
        <v>1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5" t="s">
        <v>490</v>
      </c>
      <c r="D139" s="158"/>
      <c r="E139" s="159">
        <v>-4993.4352600000002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139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67">
        <v>18</v>
      </c>
      <c r="B140" s="168" t="s">
        <v>491</v>
      </c>
      <c r="C140" s="184" t="s">
        <v>492</v>
      </c>
      <c r="D140" s="169" t="s">
        <v>142</v>
      </c>
      <c r="E140" s="170">
        <v>2807.88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2">
        <v>9.8999999999999999E-4</v>
      </c>
      <c r="O140" s="172">
        <f>ROUND(E140*N140,2)</f>
        <v>2.78</v>
      </c>
      <c r="P140" s="172">
        <v>0</v>
      </c>
      <c r="Q140" s="172">
        <f>ROUND(E140*P140,2)</f>
        <v>0</v>
      </c>
      <c r="R140" s="172" t="s">
        <v>132</v>
      </c>
      <c r="S140" s="172" t="s">
        <v>133</v>
      </c>
      <c r="T140" s="173" t="s">
        <v>133</v>
      </c>
      <c r="U140" s="157">
        <v>0.24</v>
      </c>
      <c r="V140" s="157">
        <f>ROUND(E140*U140,2)</f>
        <v>673.89</v>
      </c>
      <c r="W140" s="157"/>
      <c r="X140" s="157" t="s">
        <v>134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321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254" t="s">
        <v>493</v>
      </c>
      <c r="D141" s="255"/>
      <c r="E141" s="255"/>
      <c r="F141" s="255"/>
      <c r="G141" s="255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137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494</v>
      </c>
      <c r="D142" s="158"/>
      <c r="E142" s="159">
        <v>168.88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5" t="s">
        <v>495</v>
      </c>
      <c r="D143" s="158"/>
      <c r="E143" s="159">
        <v>401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139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5" t="s">
        <v>496</v>
      </c>
      <c r="D144" s="158"/>
      <c r="E144" s="159">
        <v>159.36000000000001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139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55"/>
      <c r="B145" s="156"/>
      <c r="C145" s="185" t="s">
        <v>497</v>
      </c>
      <c r="D145" s="158"/>
      <c r="E145" s="159">
        <v>2078.64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139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67">
        <v>19</v>
      </c>
      <c r="B146" s="168" t="s">
        <v>498</v>
      </c>
      <c r="C146" s="184" t="s">
        <v>499</v>
      </c>
      <c r="D146" s="169" t="s">
        <v>142</v>
      </c>
      <c r="E146" s="170">
        <v>4997.3100000000004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8.5999999999999998E-4</v>
      </c>
      <c r="O146" s="172">
        <f>ROUND(E146*N146,2)</f>
        <v>4.3</v>
      </c>
      <c r="P146" s="172">
        <v>0</v>
      </c>
      <c r="Q146" s="172">
        <f>ROUND(E146*P146,2)</f>
        <v>0</v>
      </c>
      <c r="R146" s="172" t="s">
        <v>132</v>
      </c>
      <c r="S146" s="172" t="s">
        <v>133</v>
      </c>
      <c r="T146" s="173" t="s">
        <v>133</v>
      </c>
      <c r="U146" s="157">
        <v>0.48</v>
      </c>
      <c r="V146" s="157">
        <f>ROUND(E146*U146,2)</f>
        <v>2398.71</v>
      </c>
      <c r="W146" s="157"/>
      <c r="X146" s="157" t="s">
        <v>134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321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254" t="s">
        <v>493</v>
      </c>
      <c r="D147" s="255"/>
      <c r="E147" s="255"/>
      <c r="F147" s="255"/>
      <c r="G147" s="255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5" t="s">
        <v>500</v>
      </c>
      <c r="D148" s="158"/>
      <c r="E148" s="159">
        <v>1765.55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139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5" t="s">
        <v>501</v>
      </c>
      <c r="D149" s="158"/>
      <c r="E149" s="159">
        <v>2568.56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5" t="s">
        <v>502</v>
      </c>
      <c r="D150" s="158"/>
      <c r="E150" s="159">
        <v>663.2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139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67">
        <v>20</v>
      </c>
      <c r="B151" s="168" t="s">
        <v>503</v>
      </c>
      <c r="C151" s="184" t="s">
        <v>504</v>
      </c>
      <c r="D151" s="169" t="s">
        <v>142</v>
      </c>
      <c r="E151" s="170">
        <v>2807.88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2">
        <v>0</v>
      </c>
      <c r="O151" s="172">
        <f>ROUND(E151*N151,2)</f>
        <v>0</v>
      </c>
      <c r="P151" s="172">
        <v>0</v>
      </c>
      <c r="Q151" s="172">
        <f>ROUND(E151*P151,2)</f>
        <v>0</v>
      </c>
      <c r="R151" s="172" t="s">
        <v>132</v>
      </c>
      <c r="S151" s="172" t="s">
        <v>133</v>
      </c>
      <c r="T151" s="173" t="s">
        <v>133</v>
      </c>
      <c r="U151" s="157">
        <v>7.0000000000000007E-2</v>
      </c>
      <c r="V151" s="157">
        <f>ROUND(E151*U151,2)</f>
        <v>196.55</v>
      </c>
      <c r="W151" s="157"/>
      <c r="X151" s="157" t="s">
        <v>134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321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54" t="s">
        <v>505</v>
      </c>
      <c r="D152" s="255"/>
      <c r="E152" s="255"/>
      <c r="F152" s="255"/>
      <c r="G152" s="255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137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67">
        <v>21</v>
      </c>
      <c r="B153" s="168" t="s">
        <v>506</v>
      </c>
      <c r="C153" s="184" t="s">
        <v>507</v>
      </c>
      <c r="D153" s="169" t="s">
        <v>142</v>
      </c>
      <c r="E153" s="170">
        <v>4997.3100000000004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2" t="s">
        <v>132</v>
      </c>
      <c r="S153" s="172" t="s">
        <v>133</v>
      </c>
      <c r="T153" s="173" t="s">
        <v>133</v>
      </c>
      <c r="U153" s="157">
        <v>0.32700000000000001</v>
      </c>
      <c r="V153" s="157">
        <f>ROUND(E153*U153,2)</f>
        <v>1634.12</v>
      </c>
      <c r="W153" s="157"/>
      <c r="X153" s="157" t="s">
        <v>134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321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254" t="s">
        <v>505</v>
      </c>
      <c r="D154" s="255"/>
      <c r="E154" s="255"/>
      <c r="F154" s="255"/>
      <c r="G154" s="255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137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67">
        <v>22</v>
      </c>
      <c r="B155" s="168" t="s">
        <v>508</v>
      </c>
      <c r="C155" s="184" t="s">
        <v>509</v>
      </c>
      <c r="D155" s="169" t="s">
        <v>152</v>
      </c>
      <c r="E155" s="170">
        <v>2220.3015099999998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0</v>
      </c>
      <c r="O155" s="172">
        <f>ROUND(E155*N155,2)</f>
        <v>0</v>
      </c>
      <c r="P155" s="172">
        <v>0</v>
      </c>
      <c r="Q155" s="172">
        <f>ROUND(E155*P155,2)</f>
        <v>0</v>
      </c>
      <c r="R155" s="172" t="s">
        <v>132</v>
      </c>
      <c r="S155" s="172" t="s">
        <v>133</v>
      </c>
      <c r="T155" s="173" t="s">
        <v>133</v>
      </c>
      <c r="U155" s="157">
        <v>0.35</v>
      </c>
      <c r="V155" s="157">
        <f>ROUND(E155*U155,2)</f>
        <v>777.11</v>
      </c>
      <c r="W155" s="157"/>
      <c r="X155" s="157" t="s">
        <v>134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321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254" t="s">
        <v>510</v>
      </c>
      <c r="D156" s="255"/>
      <c r="E156" s="255"/>
      <c r="F156" s="255"/>
      <c r="G156" s="255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137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74" t="str">
        <f>C156</f>
        <v>bez naložení do dopravní nádoby, ale s vyprázdněním dopravní nádoby na hromadu nebo na dopravní prostředek,</v>
      </c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5" t="s">
        <v>511</v>
      </c>
      <c r="D157" s="158"/>
      <c r="E157" s="159">
        <v>33.782130000000002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139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5" t="s">
        <v>512</v>
      </c>
      <c r="D158" s="158"/>
      <c r="E158" s="159">
        <v>2186.5193800000002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139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67">
        <v>23</v>
      </c>
      <c r="B159" s="168" t="s">
        <v>513</v>
      </c>
      <c r="C159" s="184" t="s">
        <v>514</v>
      </c>
      <c r="D159" s="169" t="s">
        <v>152</v>
      </c>
      <c r="E159" s="170">
        <v>2133.2308699999999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2">
        <v>0</v>
      </c>
      <c r="O159" s="172">
        <f>ROUND(E159*N159,2)</f>
        <v>0</v>
      </c>
      <c r="P159" s="172">
        <v>0</v>
      </c>
      <c r="Q159" s="172">
        <f>ROUND(E159*P159,2)</f>
        <v>0</v>
      </c>
      <c r="R159" s="172" t="s">
        <v>132</v>
      </c>
      <c r="S159" s="172" t="s">
        <v>133</v>
      </c>
      <c r="T159" s="173" t="s">
        <v>133</v>
      </c>
      <c r="U159" s="157">
        <v>0.52</v>
      </c>
      <c r="V159" s="157">
        <f>ROUND(E159*U159,2)</f>
        <v>1109.28</v>
      </c>
      <c r="W159" s="157"/>
      <c r="X159" s="157" t="s">
        <v>134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321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254" t="s">
        <v>510</v>
      </c>
      <c r="D160" s="255"/>
      <c r="E160" s="255"/>
      <c r="F160" s="255"/>
      <c r="G160" s="255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137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74" t="str">
        <f>C160</f>
        <v>bez naložení do dopravní nádoby, ale s vyprázdněním dopravní nádoby na hromadu nebo na dopravní prostředek,</v>
      </c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5" t="s">
        <v>515</v>
      </c>
      <c r="D161" s="158"/>
      <c r="E161" s="159">
        <v>32.457349999999998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139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5" t="s">
        <v>516</v>
      </c>
      <c r="D162" s="158"/>
      <c r="E162" s="159">
        <v>2100.7735200000002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139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67">
        <v>24</v>
      </c>
      <c r="B163" s="168" t="s">
        <v>517</v>
      </c>
      <c r="C163" s="184" t="s">
        <v>518</v>
      </c>
      <c r="D163" s="169" t="s">
        <v>152</v>
      </c>
      <c r="E163" s="170">
        <v>768.26981999999998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2" t="s">
        <v>132</v>
      </c>
      <c r="S163" s="172" t="s">
        <v>133</v>
      </c>
      <c r="T163" s="173" t="s">
        <v>133</v>
      </c>
      <c r="U163" s="157">
        <v>0.73</v>
      </c>
      <c r="V163" s="157">
        <f>ROUND(E163*U163,2)</f>
        <v>560.84</v>
      </c>
      <c r="W163" s="157"/>
      <c r="X163" s="157" t="s">
        <v>134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321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254" t="s">
        <v>510</v>
      </c>
      <c r="D164" s="255"/>
      <c r="E164" s="255"/>
      <c r="F164" s="255"/>
      <c r="G164" s="255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137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74" t="str">
        <f>C164</f>
        <v>bez naložení do dopravní nádoby, ale s vyprázdněním dopravní nádoby na hromadu nebo na dopravní prostředek,</v>
      </c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5" t="s">
        <v>519</v>
      </c>
      <c r="D165" s="158"/>
      <c r="E165" s="159">
        <v>11.68872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139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5" t="s">
        <v>520</v>
      </c>
      <c r="D166" s="158"/>
      <c r="E166" s="159">
        <v>756.58109999999999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139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67">
        <v>25</v>
      </c>
      <c r="B167" s="168" t="s">
        <v>521</v>
      </c>
      <c r="C167" s="184" t="s">
        <v>522</v>
      </c>
      <c r="D167" s="169" t="s">
        <v>152</v>
      </c>
      <c r="E167" s="170">
        <v>768.26981999999998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0</v>
      </c>
      <c r="O167" s="172">
        <f>ROUND(E167*N167,2)</f>
        <v>0</v>
      </c>
      <c r="P167" s="172">
        <v>0</v>
      </c>
      <c r="Q167" s="172">
        <f>ROUND(E167*P167,2)</f>
        <v>0</v>
      </c>
      <c r="R167" s="172" t="s">
        <v>132</v>
      </c>
      <c r="S167" s="172" t="s">
        <v>133</v>
      </c>
      <c r="T167" s="173" t="s">
        <v>133</v>
      </c>
      <c r="U167" s="157">
        <v>1.2E-2</v>
      </c>
      <c r="V167" s="157">
        <f>ROUND(E167*U167,2)</f>
        <v>9.2200000000000006</v>
      </c>
      <c r="W167" s="157"/>
      <c r="X167" s="157" t="s">
        <v>134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321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254" t="s">
        <v>192</v>
      </c>
      <c r="D168" s="255"/>
      <c r="E168" s="255"/>
      <c r="F168" s="255"/>
      <c r="G168" s="255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137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5" t="s">
        <v>519</v>
      </c>
      <c r="D169" s="158"/>
      <c r="E169" s="159">
        <v>11.68872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139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5" t="s">
        <v>520</v>
      </c>
      <c r="D170" s="158"/>
      <c r="E170" s="159">
        <v>756.58109999999999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139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67">
        <v>26</v>
      </c>
      <c r="B171" s="168" t="s">
        <v>523</v>
      </c>
      <c r="C171" s="184" t="s">
        <v>524</v>
      </c>
      <c r="D171" s="169" t="s">
        <v>152</v>
      </c>
      <c r="E171" s="170">
        <v>4353.5323799999996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2">
        <f>ROUND(E171*P171,2)</f>
        <v>0</v>
      </c>
      <c r="R171" s="172" t="s">
        <v>132</v>
      </c>
      <c r="S171" s="172" t="s">
        <v>133</v>
      </c>
      <c r="T171" s="173" t="s">
        <v>133</v>
      </c>
      <c r="U171" s="157">
        <v>1.0999999999999999E-2</v>
      </c>
      <c r="V171" s="157">
        <f>ROUND(E171*U171,2)</f>
        <v>47.89</v>
      </c>
      <c r="W171" s="157"/>
      <c r="X171" s="157" t="s">
        <v>134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321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254" t="s">
        <v>192</v>
      </c>
      <c r="D172" s="255"/>
      <c r="E172" s="255"/>
      <c r="F172" s="255"/>
      <c r="G172" s="255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137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5" t="s">
        <v>525</v>
      </c>
      <c r="D173" s="158"/>
      <c r="E173" s="159">
        <v>4353.5323799999996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139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67">
        <v>27</v>
      </c>
      <c r="B174" s="168" t="s">
        <v>526</v>
      </c>
      <c r="C174" s="184" t="s">
        <v>527</v>
      </c>
      <c r="D174" s="169" t="s">
        <v>152</v>
      </c>
      <c r="E174" s="170">
        <v>438.2808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1.8907700000000001</v>
      </c>
      <c r="O174" s="172">
        <f>ROUND(E174*N174,2)</f>
        <v>828.69</v>
      </c>
      <c r="P174" s="172">
        <v>0</v>
      </c>
      <c r="Q174" s="172">
        <f>ROUND(E174*P174,2)</f>
        <v>0</v>
      </c>
      <c r="R174" s="172" t="s">
        <v>312</v>
      </c>
      <c r="S174" s="172" t="s">
        <v>133</v>
      </c>
      <c r="T174" s="173" t="s">
        <v>133</v>
      </c>
      <c r="U174" s="157">
        <v>1.3169999999999999</v>
      </c>
      <c r="V174" s="157">
        <f>ROUND(E174*U174,2)</f>
        <v>577.22</v>
      </c>
      <c r="W174" s="157"/>
      <c r="X174" s="157" t="s">
        <v>134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321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254" t="s">
        <v>322</v>
      </c>
      <c r="D175" s="255"/>
      <c r="E175" s="255"/>
      <c r="F175" s="255"/>
      <c r="G175" s="255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137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5" t="s">
        <v>528</v>
      </c>
      <c r="D176" s="158"/>
      <c r="E176" s="159">
        <v>117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139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5" t="s">
        <v>529</v>
      </c>
      <c r="D177" s="158"/>
      <c r="E177" s="159">
        <v>163.66999999999999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139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5" t="s">
        <v>530</v>
      </c>
      <c r="D178" s="158"/>
      <c r="E178" s="159">
        <v>46.75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139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1" x14ac:dyDescent="0.2">
      <c r="A179" s="155"/>
      <c r="B179" s="156"/>
      <c r="C179" s="185" t="s">
        <v>531</v>
      </c>
      <c r="D179" s="158"/>
      <c r="E179" s="159">
        <v>110.86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139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67">
        <v>28</v>
      </c>
      <c r="B180" s="168" t="s">
        <v>532</v>
      </c>
      <c r="C180" s="184" t="s">
        <v>533</v>
      </c>
      <c r="D180" s="169" t="s">
        <v>152</v>
      </c>
      <c r="E180" s="170">
        <v>1036.2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2">
        <v>1.7</v>
      </c>
      <c r="O180" s="172">
        <f>ROUND(E180*N180,2)</f>
        <v>1761.54</v>
      </c>
      <c r="P180" s="172">
        <v>0</v>
      </c>
      <c r="Q180" s="172">
        <f>ROUND(E180*P180,2)</f>
        <v>0</v>
      </c>
      <c r="R180" s="172" t="s">
        <v>132</v>
      </c>
      <c r="S180" s="172" t="s">
        <v>133</v>
      </c>
      <c r="T180" s="173" t="s">
        <v>133</v>
      </c>
      <c r="U180" s="157">
        <v>1.587</v>
      </c>
      <c r="V180" s="157">
        <f>ROUND(E180*U180,2)</f>
        <v>1644.45</v>
      </c>
      <c r="W180" s="157"/>
      <c r="X180" s="157" t="s">
        <v>134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321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1" x14ac:dyDescent="0.2">
      <c r="A181" s="155"/>
      <c r="B181" s="156"/>
      <c r="C181" s="254" t="s">
        <v>534</v>
      </c>
      <c r="D181" s="255"/>
      <c r="E181" s="255"/>
      <c r="F181" s="255"/>
      <c r="G181" s="255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137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74" t="str">
        <f>C181</f>
        <v>sypaninou z vhodných hornin tř. 1 - 4 nebo materiálem připraveným podél výkopu ve vzdálenosti do 3 m od jeho kraje, pro jakoukoliv hloubku výkopu a jakoukoliv míru zhutnění,</v>
      </c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5" t="s">
        <v>535</v>
      </c>
      <c r="D182" s="158"/>
      <c r="E182" s="159">
        <v>245.54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139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5" t="s">
        <v>536</v>
      </c>
      <c r="D183" s="158"/>
      <c r="E183" s="159">
        <v>345.17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139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5" t="s">
        <v>537</v>
      </c>
      <c r="D184" s="158"/>
      <c r="E184" s="159">
        <v>99.05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139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55"/>
      <c r="B185" s="156"/>
      <c r="C185" s="185" t="s">
        <v>538</v>
      </c>
      <c r="D185" s="158"/>
      <c r="E185" s="159">
        <v>346.44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139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67">
        <v>29</v>
      </c>
      <c r="B186" s="168" t="s">
        <v>201</v>
      </c>
      <c r="C186" s="184" t="s">
        <v>202</v>
      </c>
      <c r="D186" s="169" t="s">
        <v>152</v>
      </c>
      <c r="E186" s="170">
        <v>3647.3220000000001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2">
        <v>0</v>
      </c>
      <c r="O186" s="172">
        <f>ROUND(E186*N186,2)</f>
        <v>0</v>
      </c>
      <c r="P186" s="172">
        <v>0</v>
      </c>
      <c r="Q186" s="172">
        <f>ROUND(E186*P186,2)</f>
        <v>0</v>
      </c>
      <c r="R186" s="172" t="s">
        <v>132</v>
      </c>
      <c r="S186" s="172" t="s">
        <v>133</v>
      </c>
      <c r="T186" s="173" t="s">
        <v>133</v>
      </c>
      <c r="U186" s="157">
        <v>0.2</v>
      </c>
      <c r="V186" s="157">
        <f>ROUND(E186*U186,2)</f>
        <v>729.46</v>
      </c>
      <c r="W186" s="157"/>
      <c r="X186" s="157" t="s">
        <v>134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321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254" t="s">
        <v>203</v>
      </c>
      <c r="D187" s="255"/>
      <c r="E187" s="255"/>
      <c r="F187" s="255"/>
      <c r="G187" s="255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137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5" t="s">
        <v>539</v>
      </c>
      <c r="D188" s="158"/>
      <c r="E188" s="159">
        <v>3647.3220000000001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139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67">
        <v>30</v>
      </c>
      <c r="B189" s="168" t="s">
        <v>540</v>
      </c>
      <c r="C189" s="184" t="s">
        <v>541</v>
      </c>
      <c r="D189" s="169" t="s">
        <v>152</v>
      </c>
      <c r="E189" s="170">
        <v>706.21037999999999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0</v>
      </c>
      <c r="O189" s="172">
        <f>ROUND(E189*N189,2)</f>
        <v>0</v>
      </c>
      <c r="P189" s="172">
        <v>0</v>
      </c>
      <c r="Q189" s="172">
        <f>ROUND(E189*P189,2)</f>
        <v>0</v>
      </c>
      <c r="R189" s="172" t="s">
        <v>132</v>
      </c>
      <c r="S189" s="172" t="s">
        <v>133</v>
      </c>
      <c r="T189" s="173" t="s">
        <v>133</v>
      </c>
      <c r="U189" s="157">
        <v>0.05</v>
      </c>
      <c r="V189" s="157">
        <f>ROUND(E189*U189,2)</f>
        <v>35.31</v>
      </c>
      <c r="W189" s="157"/>
      <c r="X189" s="157" t="s">
        <v>134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321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5" t="s">
        <v>542</v>
      </c>
      <c r="D190" s="158"/>
      <c r="E190" s="159">
        <v>438.2808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139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5" t="s">
        <v>543</v>
      </c>
      <c r="D191" s="158"/>
      <c r="E191" s="159">
        <v>1036.2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139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5" t="s">
        <v>544</v>
      </c>
      <c r="D192" s="158"/>
      <c r="E192" s="159">
        <v>-768.27041999999994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139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 x14ac:dyDescent="0.2">
      <c r="A193" s="167">
        <v>31</v>
      </c>
      <c r="B193" s="168" t="s">
        <v>545</v>
      </c>
      <c r="C193" s="184" t="s">
        <v>546</v>
      </c>
      <c r="D193" s="169" t="s">
        <v>152</v>
      </c>
      <c r="E193" s="170">
        <v>768.27041999999994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2">
        <v>0</v>
      </c>
      <c r="O193" s="172">
        <f>ROUND(E193*N193,2)</f>
        <v>0</v>
      </c>
      <c r="P193" s="172">
        <v>0</v>
      </c>
      <c r="Q193" s="172">
        <f>ROUND(E193*P193,2)</f>
        <v>0</v>
      </c>
      <c r="R193" s="172" t="s">
        <v>132</v>
      </c>
      <c r="S193" s="172" t="s">
        <v>133</v>
      </c>
      <c r="T193" s="173" t="s">
        <v>133</v>
      </c>
      <c r="U193" s="157">
        <v>0.89</v>
      </c>
      <c r="V193" s="157">
        <f>ROUND(E193*U193,2)</f>
        <v>683.76</v>
      </c>
      <c r="W193" s="157"/>
      <c r="X193" s="157" t="s">
        <v>134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321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5" t="s">
        <v>547</v>
      </c>
      <c r="D194" s="158"/>
      <c r="E194" s="159">
        <v>11.68932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139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5" t="s">
        <v>548</v>
      </c>
      <c r="D195" s="158"/>
      <c r="E195" s="159">
        <v>756.58109999999999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139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 x14ac:dyDescent="0.2">
      <c r="A196" s="167">
        <v>32</v>
      </c>
      <c r="B196" s="168" t="s">
        <v>190</v>
      </c>
      <c r="C196" s="184" t="s">
        <v>191</v>
      </c>
      <c r="D196" s="169" t="s">
        <v>152</v>
      </c>
      <c r="E196" s="170">
        <v>706.21037999999999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0</v>
      </c>
      <c r="O196" s="172">
        <f>ROUND(E196*N196,2)</f>
        <v>0</v>
      </c>
      <c r="P196" s="172">
        <v>0</v>
      </c>
      <c r="Q196" s="172">
        <f>ROUND(E196*P196,2)</f>
        <v>0</v>
      </c>
      <c r="R196" s="172" t="s">
        <v>132</v>
      </c>
      <c r="S196" s="172" t="s">
        <v>133</v>
      </c>
      <c r="T196" s="173" t="s">
        <v>133</v>
      </c>
      <c r="U196" s="157">
        <v>0.01</v>
      </c>
      <c r="V196" s="157">
        <f>ROUND(E196*U196,2)</f>
        <v>7.06</v>
      </c>
      <c r="W196" s="157"/>
      <c r="X196" s="157" t="s">
        <v>134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321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254" t="s">
        <v>192</v>
      </c>
      <c r="D197" s="255"/>
      <c r="E197" s="255"/>
      <c r="F197" s="255"/>
      <c r="G197" s="255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137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5" t="s">
        <v>542</v>
      </c>
      <c r="D198" s="158"/>
      <c r="E198" s="159">
        <v>438.2808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139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5" t="s">
        <v>543</v>
      </c>
      <c r="D199" s="158"/>
      <c r="E199" s="159">
        <v>1036.2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139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5" t="s">
        <v>544</v>
      </c>
      <c r="D200" s="158"/>
      <c r="E200" s="159">
        <v>-768.27041999999994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139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67">
        <v>33</v>
      </c>
      <c r="B201" s="168" t="s">
        <v>194</v>
      </c>
      <c r="C201" s="184" t="s">
        <v>195</v>
      </c>
      <c r="D201" s="169" t="s">
        <v>152</v>
      </c>
      <c r="E201" s="170">
        <v>768.27041999999994</v>
      </c>
      <c r="F201" s="171"/>
      <c r="G201" s="172">
        <f>ROUND(E201*F201,2)</f>
        <v>0</v>
      </c>
      <c r="H201" s="171"/>
      <c r="I201" s="172">
        <f>ROUND(E201*H201,2)</f>
        <v>0</v>
      </c>
      <c r="J201" s="171"/>
      <c r="K201" s="172">
        <f>ROUND(E201*J201,2)</f>
        <v>0</v>
      </c>
      <c r="L201" s="172">
        <v>21</v>
      </c>
      <c r="M201" s="172">
        <f>G201*(1+L201/100)</f>
        <v>0</v>
      </c>
      <c r="N201" s="172">
        <v>0</v>
      </c>
      <c r="O201" s="172">
        <f>ROUND(E201*N201,2)</f>
        <v>0</v>
      </c>
      <c r="P201" s="172">
        <v>0</v>
      </c>
      <c r="Q201" s="172">
        <f>ROUND(E201*P201,2)</f>
        <v>0</v>
      </c>
      <c r="R201" s="172" t="s">
        <v>132</v>
      </c>
      <c r="S201" s="172" t="s">
        <v>133</v>
      </c>
      <c r="T201" s="173" t="s">
        <v>133</v>
      </c>
      <c r="U201" s="157">
        <v>0.01</v>
      </c>
      <c r="V201" s="157">
        <f>ROUND(E201*U201,2)</f>
        <v>7.68</v>
      </c>
      <c r="W201" s="157"/>
      <c r="X201" s="157" t="s">
        <v>134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321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254" t="s">
        <v>192</v>
      </c>
      <c r="D202" s="255"/>
      <c r="E202" s="255"/>
      <c r="F202" s="255"/>
      <c r="G202" s="255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137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5" t="s">
        <v>547</v>
      </c>
      <c r="D203" s="158"/>
      <c r="E203" s="159">
        <v>11.68932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139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5" t="s">
        <v>548</v>
      </c>
      <c r="D204" s="158"/>
      <c r="E204" s="159">
        <v>756.58109999999999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139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33.75" outlineLevel="1" x14ac:dyDescent="0.2">
      <c r="A205" s="167">
        <v>34</v>
      </c>
      <c r="B205" s="168" t="s">
        <v>549</v>
      </c>
      <c r="C205" s="184" t="s">
        <v>550</v>
      </c>
      <c r="D205" s="169" t="s">
        <v>152</v>
      </c>
      <c r="E205" s="170">
        <v>2850.5544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0</v>
      </c>
      <c r="O205" s="172">
        <f>ROUND(E205*N205,2)</f>
        <v>0</v>
      </c>
      <c r="P205" s="172">
        <v>0</v>
      </c>
      <c r="Q205" s="172">
        <f>ROUND(E205*P205,2)</f>
        <v>0</v>
      </c>
      <c r="R205" s="172" t="s">
        <v>132</v>
      </c>
      <c r="S205" s="172" t="s">
        <v>133</v>
      </c>
      <c r="T205" s="173" t="s">
        <v>133</v>
      </c>
      <c r="U205" s="157">
        <v>0</v>
      </c>
      <c r="V205" s="157">
        <f>ROUND(E205*U205,2)</f>
        <v>0</v>
      </c>
      <c r="W205" s="157"/>
      <c r="X205" s="157" t="s">
        <v>134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321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254" t="s">
        <v>192</v>
      </c>
      <c r="D206" s="255"/>
      <c r="E206" s="255"/>
      <c r="F206" s="255"/>
      <c r="G206" s="255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137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5" t="s">
        <v>551</v>
      </c>
      <c r="D207" s="158"/>
      <c r="E207" s="159">
        <v>2850.5544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139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33.75" outlineLevel="1" x14ac:dyDescent="0.2">
      <c r="A208" s="167">
        <v>35</v>
      </c>
      <c r="B208" s="168" t="s">
        <v>552</v>
      </c>
      <c r="C208" s="184" t="s">
        <v>553</v>
      </c>
      <c r="D208" s="169" t="s">
        <v>152</v>
      </c>
      <c r="E208" s="170">
        <v>3047.4888000000001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0</v>
      </c>
      <c r="O208" s="172">
        <f>ROUND(E208*N208,2)</f>
        <v>0</v>
      </c>
      <c r="P208" s="172">
        <v>0</v>
      </c>
      <c r="Q208" s="172">
        <f>ROUND(E208*P208,2)</f>
        <v>0</v>
      </c>
      <c r="R208" s="172" t="s">
        <v>132</v>
      </c>
      <c r="S208" s="172" t="s">
        <v>133</v>
      </c>
      <c r="T208" s="173" t="s">
        <v>133</v>
      </c>
      <c r="U208" s="157">
        <v>0</v>
      </c>
      <c r="V208" s="157">
        <f>ROUND(E208*U208,2)</f>
        <v>0</v>
      </c>
      <c r="W208" s="157"/>
      <c r="X208" s="157" t="s">
        <v>134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321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254" t="s">
        <v>192</v>
      </c>
      <c r="D209" s="255"/>
      <c r="E209" s="255"/>
      <c r="F209" s="255"/>
      <c r="G209" s="255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137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5" t="s">
        <v>554</v>
      </c>
      <c r="D210" s="158"/>
      <c r="E210" s="159">
        <v>3047.4888000000001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139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56.25" outlineLevel="1" x14ac:dyDescent="0.2">
      <c r="A211" s="167">
        <v>36</v>
      </c>
      <c r="B211" s="168" t="s">
        <v>555</v>
      </c>
      <c r="C211" s="184" t="s">
        <v>556</v>
      </c>
      <c r="D211" s="169" t="s">
        <v>152</v>
      </c>
      <c r="E211" s="170">
        <v>2242.7512200000001</v>
      </c>
      <c r="F211" s="171"/>
      <c r="G211" s="172">
        <f>ROUND(E211*F211,2)</f>
        <v>0</v>
      </c>
      <c r="H211" s="171"/>
      <c r="I211" s="172">
        <f>ROUND(E211*H211,2)</f>
        <v>0</v>
      </c>
      <c r="J211" s="171"/>
      <c r="K211" s="172">
        <f>ROUND(E211*J211,2)</f>
        <v>0</v>
      </c>
      <c r="L211" s="172">
        <v>21</v>
      </c>
      <c r="M211" s="172">
        <f>G211*(1+L211/100)</f>
        <v>0</v>
      </c>
      <c r="N211" s="172">
        <v>0</v>
      </c>
      <c r="O211" s="172">
        <f>ROUND(E211*N211,2)</f>
        <v>0</v>
      </c>
      <c r="P211" s="172">
        <v>0</v>
      </c>
      <c r="Q211" s="172">
        <f>ROUND(E211*P211,2)</f>
        <v>0</v>
      </c>
      <c r="R211" s="172" t="s">
        <v>132</v>
      </c>
      <c r="S211" s="172" t="s">
        <v>133</v>
      </c>
      <c r="T211" s="173" t="s">
        <v>133</v>
      </c>
      <c r="U211" s="157">
        <v>0.04</v>
      </c>
      <c r="V211" s="157">
        <f>ROUND(E211*U211,2)</f>
        <v>89.71</v>
      </c>
      <c r="W211" s="157"/>
      <c r="X211" s="157" t="s">
        <v>134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321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254" t="s">
        <v>557</v>
      </c>
      <c r="D212" s="255"/>
      <c r="E212" s="255"/>
      <c r="F212" s="255"/>
      <c r="G212" s="255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137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5" t="s">
        <v>558</v>
      </c>
      <c r="D213" s="158"/>
      <c r="E213" s="159">
        <v>1474.4808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139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5" t="s">
        <v>559</v>
      </c>
      <c r="D214" s="158"/>
      <c r="E214" s="159">
        <v>768.27041999999994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139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5">
        <v>37</v>
      </c>
      <c r="B215" s="176" t="s">
        <v>221</v>
      </c>
      <c r="C215" s="186" t="s">
        <v>222</v>
      </c>
      <c r="D215" s="177" t="s">
        <v>152</v>
      </c>
      <c r="E215" s="178">
        <v>706.21029999999996</v>
      </c>
      <c r="F215" s="179"/>
      <c r="G215" s="180">
        <f>ROUND(E215*F215,2)</f>
        <v>0</v>
      </c>
      <c r="H215" s="179"/>
      <c r="I215" s="180">
        <f>ROUND(E215*H215,2)</f>
        <v>0</v>
      </c>
      <c r="J215" s="179"/>
      <c r="K215" s="180">
        <f>ROUND(E215*J215,2)</f>
        <v>0</v>
      </c>
      <c r="L215" s="180">
        <v>21</v>
      </c>
      <c r="M215" s="180">
        <f>G215*(1+L215/100)</f>
        <v>0</v>
      </c>
      <c r="N215" s="180">
        <v>0</v>
      </c>
      <c r="O215" s="180">
        <f>ROUND(E215*N215,2)</f>
        <v>0</v>
      </c>
      <c r="P215" s="180">
        <v>0</v>
      </c>
      <c r="Q215" s="180">
        <f>ROUND(E215*P215,2)</f>
        <v>0</v>
      </c>
      <c r="R215" s="180" t="s">
        <v>132</v>
      </c>
      <c r="S215" s="180" t="s">
        <v>133</v>
      </c>
      <c r="T215" s="181" t="s">
        <v>133</v>
      </c>
      <c r="U215" s="157">
        <v>0</v>
      </c>
      <c r="V215" s="157">
        <f>ROUND(E215*U215,2)</f>
        <v>0</v>
      </c>
      <c r="W215" s="157"/>
      <c r="X215" s="157" t="s">
        <v>134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321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5">
        <v>38</v>
      </c>
      <c r="B216" s="176" t="s">
        <v>219</v>
      </c>
      <c r="C216" s="186" t="s">
        <v>220</v>
      </c>
      <c r="D216" s="177" t="s">
        <v>152</v>
      </c>
      <c r="E216" s="178">
        <v>768.27041999999994</v>
      </c>
      <c r="F216" s="179"/>
      <c r="G216" s="180">
        <f>ROUND(E216*F216,2)</f>
        <v>0</v>
      </c>
      <c r="H216" s="179"/>
      <c r="I216" s="180">
        <f>ROUND(E216*H216,2)</f>
        <v>0</v>
      </c>
      <c r="J216" s="179"/>
      <c r="K216" s="180">
        <f>ROUND(E216*J216,2)</f>
        <v>0</v>
      </c>
      <c r="L216" s="180">
        <v>21</v>
      </c>
      <c r="M216" s="180">
        <f>G216*(1+L216/100)</f>
        <v>0</v>
      </c>
      <c r="N216" s="180">
        <v>0</v>
      </c>
      <c r="O216" s="180">
        <f>ROUND(E216*N216,2)</f>
        <v>0</v>
      </c>
      <c r="P216" s="180">
        <v>0</v>
      </c>
      <c r="Q216" s="180">
        <f>ROUND(E216*P216,2)</f>
        <v>0</v>
      </c>
      <c r="R216" s="180" t="s">
        <v>132</v>
      </c>
      <c r="S216" s="180" t="s">
        <v>133</v>
      </c>
      <c r="T216" s="181" t="s">
        <v>133</v>
      </c>
      <c r="U216" s="157">
        <v>0</v>
      </c>
      <c r="V216" s="157">
        <f>ROUND(E216*U216,2)</f>
        <v>0</v>
      </c>
      <c r="W216" s="157"/>
      <c r="X216" s="157" t="s">
        <v>134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321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1" t="s">
        <v>127</v>
      </c>
      <c r="B217" s="162" t="s">
        <v>78</v>
      </c>
      <c r="C217" s="183" t="s">
        <v>79</v>
      </c>
      <c r="D217" s="163"/>
      <c r="E217" s="164"/>
      <c r="F217" s="165"/>
      <c r="G217" s="165">
        <f>SUMIF(AG218:AG224,"&lt;&gt;NOR",G218:G224)</f>
        <v>0</v>
      </c>
      <c r="H217" s="165"/>
      <c r="I217" s="165">
        <f>SUM(I218:I224)</f>
        <v>0</v>
      </c>
      <c r="J217" s="165"/>
      <c r="K217" s="165">
        <f>SUM(K218:K224)</f>
        <v>0</v>
      </c>
      <c r="L217" s="165"/>
      <c r="M217" s="165">
        <f>SUM(M218:M224)</f>
        <v>0</v>
      </c>
      <c r="N217" s="165"/>
      <c r="O217" s="165">
        <f>SUM(O218:O224)</f>
        <v>92.33</v>
      </c>
      <c r="P217" s="165"/>
      <c r="Q217" s="165">
        <f>SUM(Q218:Q224)</f>
        <v>0</v>
      </c>
      <c r="R217" s="165"/>
      <c r="S217" s="165"/>
      <c r="T217" s="166"/>
      <c r="U217" s="160"/>
      <c r="V217" s="160">
        <f>SUM(V218:V224)</f>
        <v>118.46</v>
      </c>
      <c r="W217" s="160"/>
      <c r="X217" s="160"/>
      <c r="AG217" t="s">
        <v>128</v>
      </c>
    </row>
    <row r="218" spans="1:60" outlineLevel="1" x14ac:dyDescent="0.2">
      <c r="A218" s="167">
        <v>39</v>
      </c>
      <c r="B218" s="168" t="s">
        <v>560</v>
      </c>
      <c r="C218" s="184" t="s">
        <v>561</v>
      </c>
      <c r="D218" s="169" t="s">
        <v>152</v>
      </c>
      <c r="E218" s="170">
        <v>55.88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2">
        <v>1.63</v>
      </c>
      <c r="O218" s="172">
        <f>ROUND(E218*N218,2)</f>
        <v>91.08</v>
      </c>
      <c r="P218" s="172">
        <v>0</v>
      </c>
      <c r="Q218" s="172">
        <f>ROUND(E218*P218,2)</f>
        <v>0</v>
      </c>
      <c r="R218" s="172" t="s">
        <v>230</v>
      </c>
      <c r="S218" s="172" t="s">
        <v>133</v>
      </c>
      <c r="T218" s="173" t="s">
        <v>133</v>
      </c>
      <c r="U218" s="157">
        <v>0.92</v>
      </c>
      <c r="V218" s="157">
        <f>ROUND(E218*U218,2)</f>
        <v>51.41</v>
      </c>
      <c r="W218" s="157"/>
      <c r="X218" s="157" t="s">
        <v>134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321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254" t="s">
        <v>231</v>
      </c>
      <c r="D219" s="255"/>
      <c r="E219" s="255"/>
      <c r="F219" s="255"/>
      <c r="G219" s="255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137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85" t="s">
        <v>562</v>
      </c>
      <c r="D220" s="158"/>
      <c r="E220" s="159">
        <v>55.88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139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67">
        <v>40</v>
      </c>
      <c r="B221" s="168" t="s">
        <v>563</v>
      </c>
      <c r="C221" s="184" t="s">
        <v>564</v>
      </c>
      <c r="D221" s="169" t="s">
        <v>142</v>
      </c>
      <c r="E221" s="170">
        <v>894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2">
        <v>1.8000000000000001E-4</v>
      </c>
      <c r="O221" s="172">
        <f>ROUND(E221*N221,2)</f>
        <v>0.16</v>
      </c>
      <c r="P221" s="172">
        <v>0</v>
      </c>
      <c r="Q221" s="172">
        <f>ROUND(E221*P221,2)</f>
        <v>0</v>
      </c>
      <c r="R221" s="172" t="s">
        <v>230</v>
      </c>
      <c r="S221" s="172" t="s">
        <v>133</v>
      </c>
      <c r="T221" s="173" t="s">
        <v>133</v>
      </c>
      <c r="U221" s="157">
        <v>7.4999999999999997E-2</v>
      </c>
      <c r="V221" s="157">
        <f>ROUND(E221*U221,2)</f>
        <v>67.05</v>
      </c>
      <c r="W221" s="157"/>
      <c r="X221" s="157" t="s">
        <v>134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321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254" t="s">
        <v>565</v>
      </c>
      <c r="D222" s="255"/>
      <c r="E222" s="255"/>
      <c r="F222" s="255"/>
      <c r="G222" s="255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137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5" t="s">
        <v>566</v>
      </c>
      <c r="D223" s="158"/>
      <c r="E223" s="159">
        <v>894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139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22.5" outlineLevel="1" x14ac:dyDescent="0.2">
      <c r="A224" s="175">
        <v>41</v>
      </c>
      <c r="B224" s="176" t="s">
        <v>567</v>
      </c>
      <c r="C224" s="186" t="s">
        <v>568</v>
      </c>
      <c r="D224" s="177" t="s">
        <v>174</v>
      </c>
      <c r="E224" s="178">
        <v>894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21</v>
      </c>
      <c r="M224" s="180">
        <f>G224*(1+L224/100)</f>
        <v>0</v>
      </c>
      <c r="N224" s="180">
        <v>1.2199999999999999E-3</v>
      </c>
      <c r="O224" s="180">
        <f>ROUND(E224*N224,2)</f>
        <v>1.0900000000000001</v>
      </c>
      <c r="P224" s="180">
        <v>0</v>
      </c>
      <c r="Q224" s="180">
        <f>ROUND(E224*P224,2)</f>
        <v>0</v>
      </c>
      <c r="R224" s="180" t="s">
        <v>255</v>
      </c>
      <c r="S224" s="180" t="s">
        <v>133</v>
      </c>
      <c r="T224" s="181" t="s">
        <v>133</v>
      </c>
      <c r="U224" s="157">
        <v>0</v>
      </c>
      <c r="V224" s="157">
        <f>ROUND(E224*U224,2)</f>
        <v>0</v>
      </c>
      <c r="W224" s="157"/>
      <c r="X224" s="157" t="s">
        <v>244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326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x14ac:dyDescent="0.2">
      <c r="A225" s="161" t="s">
        <v>127</v>
      </c>
      <c r="B225" s="162" t="s">
        <v>83</v>
      </c>
      <c r="C225" s="183" t="s">
        <v>84</v>
      </c>
      <c r="D225" s="163"/>
      <c r="E225" s="164"/>
      <c r="F225" s="165"/>
      <c r="G225" s="165">
        <f>SUMIF(AG226:AG227,"&lt;&gt;NOR",G226:G227)</f>
        <v>0</v>
      </c>
      <c r="H225" s="165"/>
      <c r="I225" s="165">
        <f>SUM(I226:I227)</f>
        <v>0</v>
      </c>
      <c r="J225" s="165"/>
      <c r="K225" s="165">
        <f>SUM(K226:K227)</f>
        <v>0</v>
      </c>
      <c r="L225" s="165"/>
      <c r="M225" s="165">
        <f>SUM(M226:M227)</f>
        <v>0</v>
      </c>
      <c r="N225" s="165"/>
      <c r="O225" s="165">
        <f>SUM(O226:O227)</f>
        <v>0</v>
      </c>
      <c r="P225" s="165"/>
      <c r="Q225" s="165">
        <f>SUM(Q226:Q227)</f>
        <v>0</v>
      </c>
      <c r="R225" s="165"/>
      <c r="S225" s="165"/>
      <c r="T225" s="166"/>
      <c r="U225" s="160"/>
      <c r="V225" s="160">
        <f>SUM(V226:V227)</f>
        <v>1.84</v>
      </c>
      <c r="W225" s="160"/>
      <c r="X225" s="160"/>
      <c r="AG225" t="s">
        <v>128</v>
      </c>
    </row>
    <row r="226" spans="1:60" outlineLevel="1" x14ac:dyDescent="0.2">
      <c r="A226" s="167">
        <v>42</v>
      </c>
      <c r="B226" s="168" t="s">
        <v>569</v>
      </c>
      <c r="C226" s="184" t="s">
        <v>570</v>
      </c>
      <c r="D226" s="169" t="s">
        <v>174</v>
      </c>
      <c r="E226" s="170">
        <v>55.88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21</v>
      </c>
      <c r="M226" s="172">
        <f>G226*(1+L226/100)</f>
        <v>0</v>
      </c>
      <c r="N226" s="172">
        <v>0</v>
      </c>
      <c r="O226" s="172">
        <f>ROUND(E226*N226,2)</f>
        <v>0</v>
      </c>
      <c r="P226" s="172">
        <v>0</v>
      </c>
      <c r="Q226" s="172">
        <f>ROUND(E226*P226,2)</f>
        <v>0</v>
      </c>
      <c r="R226" s="172"/>
      <c r="S226" s="172" t="s">
        <v>133</v>
      </c>
      <c r="T226" s="173" t="s">
        <v>133</v>
      </c>
      <c r="U226" s="157">
        <v>3.3000000000000002E-2</v>
      </c>
      <c r="V226" s="157">
        <f>ROUND(E226*U226,2)</f>
        <v>1.84</v>
      </c>
      <c r="W226" s="157"/>
      <c r="X226" s="157" t="s">
        <v>134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349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85" t="s">
        <v>562</v>
      </c>
      <c r="D227" s="158"/>
      <c r="E227" s="159">
        <v>55.88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139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x14ac:dyDescent="0.2">
      <c r="A228" s="161" t="s">
        <v>127</v>
      </c>
      <c r="B228" s="162" t="s">
        <v>78</v>
      </c>
      <c r="C228" s="183" t="s">
        <v>79</v>
      </c>
      <c r="D228" s="163"/>
      <c r="E228" s="164"/>
      <c r="F228" s="165"/>
      <c r="G228" s="165">
        <f>SUMIF(AG229:AG248,"&lt;&gt;NOR",G229:G248)</f>
        <v>0</v>
      </c>
      <c r="H228" s="165"/>
      <c r="I228" s="165">
        <f>SUM(I229:I248)</f>
        <v>0</v>
      </c>
      <c r="J228" s="165"/>
      <c r="K228" s="165">
        <f>SUM(K229:K248)</f>
        <v>0</v>
      </c>
      <c r="L228" s="165"/>
      <c r="M228" s="165">
        <f>SUM(M229:M248)</f>
        <v>0</v>
      </c>
      <c r="N228" s="165"/>
      <c r="O228" s="165">
        <f>SUM(O229:O248)</f>
        <v>45.8</v>
      </c>
      <c r="P228" s="165"/>
      <c r="Q228" s="165">
        <f>SUM(Q229:Q248)</f>
        <v>0</v>
      </c>
      <c r="R228" s="165"/>
      <c r="S228" s="165"/>
      <c r="T228" s="166"/>
      <c r="U228" s="160"/>
      <c r="V228" s="160">
        <f>SUM(V229:V248)</f>
        <v>61.639999999999993</v>
      </c>
      <c r="W228" s="160"/>
      <c r="X228" s="160"/>
      <c r="AG228" t="s">
        <v>128</v>
      </c>
    </row>
    <row r="229" spans="1:60" outlineLevel="1" x14ac:dyDescent="0.2">
      <c r="A229" s="167">
        <v>43</v>
      </c>
      <c r="B229" s="168" t="s">
        <v>571</v>
      </c>
      <c r="C229" s="184" t="s">
        <v>572</v>
      </c>
      <c r="D229" s="169" t="s">
        <v>152</v>
      </c>
      <c r="E229" s="170">
        <v>10.656000000000001</v>
      </c>
      <c r="F229" s="171"/>
      <c r="G229" s="172">
        <f>ROUND(E229*F229,2)</f>
        <v>0</v>
      </c>
      <c r="H229" s="171"/>
      <c r="I229" s="172">
        <f>ROUND(E229*H229,2)</f>
        <v>0</v>
      </c>
      <c r="J229" s="171"/>
      <c r="K229" s="172">
        <f>ROUND(E229*J229,2)</f>
        <v>0</v>
      </c>
      <c r="L229" s="172">
        <v>21</v>
      </c>
      <c r="M229" s="172">
        <f>G229*(1+L229/100)</f>
        <v>0</v>
      </c>
      <c r="N229" s="172">
        <v>2.5249999999999999</v>
      </c>
      <c r="O229" s="172">
        <f>ROUND(E229*N229,2)</f>
        <v>26.91</v>
      </c>
      <c r="P229" s="172">
        <v>0</v>
      </c>
      <c r="Q229" s="172">
        <f>ROUND(E229*P229,2)</f>
        <v>0</v>
      </c>
      <c r="R229" s="172" t="s">
        <v>573</v>
      </c>
      <c r="S229" s="172" t="s">
        <v>133</v>
      </c>
      <c r="T229" s="173" t="s">
        <v>133</v>
      </c>
      <c r="U229" s="157">
        <v>0.47699999999999998</v>
      </c>
      <c r="V229" s="157">
        <f>ROUND(E229*U229,2)</f>
        <v>5.08</v>
      </c>
      <c r="W229" s="157"/>
      <c r="X229" s="157" t="s">
        <v>134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321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254" t="s">
        <v>574</v>
      </c>
      <c r="D230" s="255"/>
      <c r="E230" s="255"/>
      <c r="F230" s="255"/>
      <c r="G230" s="255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137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85" t="s">
        <v>575</v>
      </c>
      <c r="D231" s="158"/>
      <c r="E231" s="159">
        <v>10.66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139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67">
        <v>44</v>
      </c>
      <c r="B232" s="168" t="s">
        <v>576</v>
      </c>
      <c r="C232" s="184" t="s">
        <v>577</v>
      </c>
      <c r="D232" s="169" t="s">
        <v>142</v>
      </c>
      <c r="E232" s="170">
        <v>35.520000000000003</v>
      </c>
      <c r="F232" s="171"/>
      <c r="G232" s="172">
        <f>ROUND(E232*F232,2)</f>
        <v>0</v>
      </c>
      <c r="H232" s="171"/>
      <c r="I232" s="172">
        <f>ROUND(E232*H232,2)</f>
        <v>0</v>
      </c>
      <c r="J232" s="171"/>
      <c r="K232" s="172">
        <f>ROUND(E232*J232,2)</f>
        <v>0</v>
      </c>
      <c r="L232" s="172">
        <v>21</v>
      </c>
      <c r="M232" s="172">
        <f>G232*(1+L232/100)</f>
        <v>0</v>
      </c>
      <c r="N232" s="172">
        <v>3.6400000000000002E-2</v>
      </c>
      <c r="O232" s="172">
        <f>ROUND(E232*N232,2)</f>
        <v>1.29</v>
      </c>
      <c r="P232" s="172">
        <v>0</v>
      </c>
      <c r="Q232" s="172">
        <f>ROUND(E232*P232,2)</f>
        <v>0</v>
      </c>
      <c r="R232" s="172" t="s">
        <v>573</v>
      </c>
      <c r="S232" s="172" t="s">
        <v>133</v>
      </c>
      <c r="T232" s="173" t="s">
        <v>133</v>
      </c>
      <c r="U232" s="157">
        <v>0.52700000000000002</v>
      </c>
      <c r="V232" s="157">
        <f>ROUND(E232*U232,2)</f>
        <v>18.72</v>
      </c>
      <c r="W232" s="157"/>
      <c r="X232" s="157" t="s">
        <v>134</v>
      </c>
      <c r="Y232" s="148"/>
      <c r="Z232" s="148"/>
      <c r="AA232" s="148"/>
      <c r="AB232" s="148"/>
      <c r="AC232" s="148"/>
      <c r="AD232" s="148"/>
      <c r="AE232" s="148"/>
      <c r="AF232" s="148"/>
      <c r="AG232" s="148" t="s">
        <v>321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22.5" outlineLevel="1" x14ac:dyDescent="0.2">
      <c r="A233" s="155"/>
      <c r="B233" s="156"/>
      <c r="C233" s="254" t="s">
        <v>578</v>
      </c>
      <c r="D233" s="255"/>
      <c r="E233" s="255"/>
      <c r="F233" s="255"/>
      <c r="G233" s="255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137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74" t="str">
        <f>C233</f>
        <v>svislé nebo šikmé (odkloněné) , půdorysně přímé nebo zalomené, stěn základových desek ve volných nebo zapažených jámách, rýhách, šachtách, včetně případných vzpěr,</v>
      </c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5" t="s">
        <v>579</v>
      </c>
      <c r="D234" s="158"/>
      <c r="E234" s="159">
        <v>35.520000000000003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139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67">
        <v>45</v>
      </c>
      <c r="B235" s="168" t="s">
        <v>580</v>
      </c>
      <c r="C235" s="184" t="s">
        <v>581</v>
      </c>
      <c r="D235" s="169" t="s">
        <v>142</v>
      </c>
      <c r="E235" s="170">
        <v>35.520000000000003</v>
      </c>
      <c r="F235" s="171"/>
      <c r="G235" s="172">
        <f>ROUND(E235*F235,2)</f>
        <v>0</v>
      </c>
      <c r="H235" s="171"/>
      <c r="I235" s="172">
        <f>ROUND(E235*H235,2)</f>
        <v>0</v>
      </c>
      <c r="J235" s="171"/>
      <c r="K235" s="172">
        <f>ROUND(E235*J235,2)</f>
        <v>0</v>
      </c>
      <c r="L235" s="172">
        <v>21</v>
      </c>
      <c r="M235" s="172">
        <f>G235*(1+L235/100)</f>
        <v>0</v>
      </c>
      <c r="N235" s="172">
        <v>0</v>
      </c>
      <c r="O235" s="172">
        <f>ROUND(E235*N235,2)</f>
        <v>0</v>
      </c>
      <c r="P235" s="172">
        <v>0</v>
      </c>
      <c r="Q235" s="172">
        <f>ROUND(E235*P235,2)</f>
        <v>0</v>
      </c>
      <c r="R235" s="172" t="s">
        <v>573</v>
      </c>
      <c r="S235" s="172" t="s">
        <v>133</v>
      </c>
      <c r="T235" s="173" t="s">
        <v>133</v>
      </c>
      <c r="U235" s="157">
        <v>0.32</v>
      </c>
      <c r="V235" s="157">
        <f>ROUND(E235*U235,2)</f>
        <v>11.37</v>
      </c>
      <c r="W235" s="157"/>
      <c r="X235" s="157" t="s">
        <v>134</v>
      </c>
      <c r="Y235" s="148"/>
      <c r="Z235" s="148"/>
      <c r="AA235" s="148"/>
      <c r="AB235" s="148"/>
      <c r="AC235" s="148"/>
      <c r="AD235" s="148"/>
      <c r="AE235" s="148"/>
      <c r="AF235" s="148"/>
      <c r="AG235" s="148" t="s">
        <v>321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22.5" outlineLevel="1" x14ac:dyDescent="0.2">
      <c r="A236" s="155"/>
      <c r="B236" s="156"/>
      <c r="C236" s="254" t="s">
        <v>578</v>
      </c>
      <c r="D236" s="255"/>
      <c r="E236" s="255"/>
      <c r="F236" s="255"/>
      <c r="G236" s="255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137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74" t="str">
        <f>C236</f>
        <v>svislé nebo šikmé (odkloněné) , půdorysně přímé nebo zalomené, stěn základových desek ve volných nebo zapažených jámách, rýhách, šachtách, včetně případných vzpěr,</v>
      </c>
      <c r="BB236" s="148"/>
      <c r="BC236" s="148"/>
      <c r="BD236" s="148"/>
      <c r="BE236" s="148"/>
      <c r="BF236" s="148"/>
      <c r="BG236" s="148"/>
      <c r="BH236" s="148"/>
    </row>
    <row r="237" spans="1:60" ht="22.5" outlineLevel="1" x14ac:dyDescent="0.2">
      <c r="A237" s="167">
        <v>46</v>
      </c>
      <c r="B237" s="168" t="s">
        <v>582</v>
      </c>
      <c r="C237" s="184" t="s">
        <v>583</v>
      </c>
      <c r="D237" s="169" t="s">
        <v>152</v>
      </c>
      <c r="E237" s="170">
        <v>6.6761999999999997</v>
      </c>
      <c r="F237" s="171"/>
      <c r="G237" s="172">
        <f>ROUND(E237*F237,2)</f>
        <v>0</v>
      </c>
      <c r="H237" s="171"/>
      <c r="I237" s="172">
        <f>ROUND(E237*H237,2)</f>
        <v>0</v>
      </c>
      <c r="J237" s="171"/>
      <c r="K237" s="172">
        <f>ROUND(E237*J237,2)</f>
        <v>0</v>
      </c>
      <c r="L237" s="172">
        <v>21</v>
      </c>
      <c r="M237" s="172">
        <f>G237*(1+L237/100)</f>
        <v>0</v>
      </c>
      <c r="N237" s="172">
        <v>2.5249999999999999</v>
      </c>
      <c r="O237" s="172">
        <f>ROUND(E237*N237,2)</f>
        <v>16.86</v>
      </c>
      <c r="P237" s="172">
        <v>0</v>
      </c>
      <c r="Q237" s="172">
        <f>ROUND(E237*P237,2)</f>
        <v>0</v>
      </c>
      <c r="R237" s="172" t="s">
        <v>573</v>
      </c>
      <c r="S237" s="172" t="s">
        <v>133</v>
      </c>
      <c r="T237" s="173" t="s">
        <v>133</v>
      </c>
      <c r="U237" s="157">
        <v>0.58899999999999997</v>
      </c>
      <c r="V237" s="157">
        <f>ROUND(E237*U237,2)</f>
        <v>3.93</v>
      </c>
      <c r="W237" s="157"/>
      <c r="X237" s="157" t="s">
        <v>134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321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5" t="s">
        <v>584</v>
      </c>
      <c r="D238" s="158"/>
      <c r="E238" s="159">
        <v>4.22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139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5" t="s">
        <v>585</v>
      </c>
      <c r="D239" s="158"/>
      <c r="E239" s="159">
        <v>-1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139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5" t="s">
        <v>586</v>
      </c>
      <c r="D240" s="158"/>
      <c r="E240" s="159">
        <v>3.46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139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67">
        <v>47</v>
      </c>
      <c r="B241" s="168" t="s">
        <v>587</v>
      </c>
      <c r="C241" s="184" t="s">
        <v>588</v>
      </c>
      <c r="D241" s="169" t="s">
        <v>142</v>
      </c>
      <c r="E241" s="170">
        <v>20.68</v>
      </c>
      <c r="F241" s="171"/>
      <c r="G241" s="172">
        <f>ROUND(E241*F241,2)</f>
        <v>0</v>
      </c>
      <c r="H241" s="171"/>
      <c r="I241" s="172">
        <f>ROUND(E241*H241,2)</f>
        <v>0</v>
      </c>
      <c r="J241" s="171"/>
      <c r="K241" s="172">
        <f>ROUND(E241*J241,2)</f>
        <v>0</v>
      </c>
      <c r="L241" s="172">
        <v>21</v>
      </c>
      <c r="M241" s="172">
        <f>G241*(1+L241/100)</f>
        <v>0</v>
      </c>
      <c r="N241" s="172">
        <v>3.5249999999999997E-2</v>
      </c>
      <c r="O241" s="172">
        <f>ROUND(E241*N241,2)</f>
        <v>0.73</v>
      </c>
      <c r="P241" s="172">
        <v>0</v>
      </c>
      <c r="Q241" s="172">
        <f>ROUND(E241*P241,2)</f>
        <v>0</v>
      </c>
      <c r="R241" s="172" t="s">
        <v>573</v>
      </c>
      <c r="S241" s="172" t="s">
        <v>133</v>
      </c>
      <c r="T241" s="173" t="s">
        <v>133</v>
      </c>
      <c r="U241" s="157">
        <v>0.74</v>
      </c>
      <c r="V241" s="157">
        <f>ROUND(E241*U241,2)</f>
        <v>15.3</v>
      </c>
      <c r="W241" s="157"/>
      <c r="X241" s="157" t="s">
        <v>134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321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22.5" outlineLevel="1" x14ac:dyDescent="0.2">
      <c r="A242" s="155"/>
      <c r="B242" s="156"/>
      <c r="C242" s="254" t="s">
        <v>589</v>
      </c>
      <c r="D242" s="255"/>
      <c r="E242" s="255"/>
      <c r="F242" s="255"/>
      <c r="G242" s="255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137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74" t="str">
        <f>C242</f>
        <v>bednění svislé nebo šikmé (odkloněné), půdorysně přímé nebo zalomené základových zdí ve volných nebo zapažených jámách, rýhách, šachtách, včetně případných vzpěr,</v>
      </c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5" t="s">
        <v>590</v>
      </c>
      <c r="D243" s="158"/>
      <c r="E243" s="159">
        <v>13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139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85" t="s">
        <v>591</v>
      </c>
      <c r="D244" s="158"/>
      <c r="E244" s="159">
        <v>7.68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139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67">
        <v>48</v>
      </c>
      <c r="B245" s="168" t="s">
        <v>592</v>
      </c>
      <c r="C245" s="184" t="s">
        <v>593</v>
      </c>
      <c r="D245" s="169" t="s">
        <v>142</v>
      </c>
      <c r="E245" s="170">
        <v>20.68</v>
      </c>
      <c r="F245" s="171"/>
      <c r="G245" s="172">
        <f>ROUND(E245*F245,2)</f>
        <v>0</v>
      </c>
      <c r="H245" s="171"/>
      <c r="I245" s="172">
        <f>ROUND(E245*H245,2)</f>
        <v>0</v>
      </c>
      <c r="J245" s="171"/>
      <c r="K245" s="172">
        <f>ROUND(E245*J245,2)</f>
        <v>0</v>
      </c>
      <c r="L245" s="172">
        <v>21</v>
      </c>
      <c r="M245" s="172">
        <f>G245*(1+L245/100)</f>
        <v>0</v>
      </c>
      <c r="N245" s="172">
        <v>0</v>
      </c>
      <c r="O245" s="172">
        <f>ROUND(E245*N245,2)</f>
        <v>0</v>
      </c>
      <c r="P245" s="172">
        <v>0</v>
      </c>
      <c r="Q245" s="172">
        <f>ROUND(E245*P245,2)</f>
        <v>0</v>
      </c>
      <c r="R245" s="172" t="s">
        <v>573</v>
      </c>
      <c r="S245" s="172" t="s">
        <v>133</v>
      </c>
      <c r="T245" s="173" t="s">
        <v>133</v>
      </c>
      <c r="U245" s="157">
        <v>0.35</v>
      </c>
      <c r="V245" s="157">
        <f>ROUND(E245*U245,2)</f>
        <v>7.24</v>
      </c>
      <c r="W245" s="157"/>
      <c r="X245" s="157" t="s">
        <v>134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321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2.5" outlineLevel="1" x14ac:dyDescent="0.2">
      <c r="A246" s="155"/>
      <c r="B246" s="156"/>
      <c r="C246" s="254" t="s">
        <v>589</v>
      </c>
      <c r="D246" s="255"/>
      <c r="E246" s="255"/>
      <c r="F246" s="255"/>
      <c r="G246" s="255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137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74" t="str">
        <f>C246</f>
        <v>bednění svislé nebo šikmé (odkloněné), půdorysně přímé nebo zalomené základových zdí ve volných nebo zapažených jámách, rýhách, šachtách, včetně případných vzpěr,</v>
      </c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67">
        <v>49</v>
      </c>
      <c r="B247" s="168" t="s">
        <v>594</v>
      </c>
      <c r="C247" s="184" t="s">
        <v>595</v>
      </c>
      <c r="D247" s="169" t="s">
        <v>174</v>
      </c>
      <c r="E247" s="170">
        <v>2.4</v>
      </c>
      <c r="F247" s="171"/>
      <c r="G247" s="172">
        <f>ROUND(E247*F247,2)</f>
        <v>0</v>
      </c>
      <c r="H247" s="171"/>
      <c r="I247" s="172">
        <f>ROUND(E247*H247,2)</f>
        <v>0</v>
      </c>
      <c r="J247" s="171"/>
      <c r="K247" s="172">
        <f>ROUND(E247*J247,2)</f>
        <v>0</v>
      </c>
      <c r="L247" s="172">
        <v>21</v>
      </c>
      <c r="M247" s="172">
        <f>G247*(1+L247/100)</f>
        <v>0</v>
      </c>
      <c r="N247" s="172">
        <v>3.8700000000000002E-3</v>
      </c>
      <c r="O247" s="172">
        <f>ROUND(E247*N247,2)</f>
        <v>0.01</v>
      </c>
      <c r="P247" s="172">
        <v>0</v>
      </c>
      <c r="Q247" s="172">
        <f>ROUND(E247*P247,2)</f>
        <v>0</v>
      </c>
      <c r="R247" s="172"/>
      <c r="S247" s="172" t="s">
        <v>242</v>
      </c>
      <c r="T247" s="173" t="s">
        <v>243</v>
      </c>
      <c r="U247" s="157">
        <v>0</v>
      </c>
      <c r="V247" s="157">
        <f>ROUND(E247*U247,2)</f>
        <v>0</v>
      </c>
      <c r="W247" s="157"/>
      <c r="X247" s="157" t="s">
        <v>244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245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85" t="s">
        <v>596</v>
      </c>
      <c r="D248" s="158"/>
      <c r="E248" s="159">
        <v>2.4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139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x14ac:dyDescent="0.2">
      <c r="A249" s="161" t="s">
        <v>127</v>
      </c>
      <c r="B249" s="162" t="s">
        <v>83</v>
      </c>
      <c r="C249" s="183" t="s">
        <v>84</v>
      </c>
      <c r="D249" s="163"/>
      <c r="E249" s="164"/>
      <c r="F249" s="165"/>
      <c r="G249" s="165">
        <f>SUMIF(AG250:AG334,"&lt;&gt;NOR",G250:G334)</f>
        <v>0</v>
      </c>
      <c r="H249" s="165"/>
      <c r="I249" s="165">
        <f>SUM(I250:I334)</f>
        <v>0</v>
      </c>
      <c r="J249" s="165"/>
      <c r="K249" s="165">
        <f>SUM(K250:K334)</f>
        <v>0</v>
      </c>
      <c r="L249" s="165"/>
      <c r="M249" s="165">
        <f>SUM(M250:M334)</f>
        <v>0</v>
      </c>
      <c r="N249" s="165"/>
      <c r="O249" s="165">
        <f>SUM(O250:O334)</f>
        <v>156.38999999999996</v>
      </c>
      <c r="P249" s="165"/>
      <c r="Q249" s="165">
        <f>SUM(Q250:Q334)</f>
        <v>0</v>
      </c>
      <c r="R249" s="165"/>
      <c r="S249" s="165"/>
      <c r="T249" s="166"/>
      <c r="U249" s="160"/>
      <c r="V249" s="160">
        <f>SUM(V250:V334)</f>
        <v>1268.3200000000002</v>
      </c>
      <c r="W249" s="160"/>
      <c r="X249" s="160"/>
      <c r="AG249" t="s">
        <v>128</v>
      </c>
    </row>
    <row r="250" spans="1:60" ht="22.5" outlineLevel="1" x14ac:dyDescent="0.2">
      <c r="A250" s="167">
        <v>50</v>
      </c>
      <c r="B250" s="168" t="s">
        <v>597</v>
      </c>
      <c r="C250" s="184" t="s">
        <v>598</v>
      </c>
      <c r="D250" s="169" t="s">
        <v>147</v>
      </c>
      <c r="E250" s="170">
        <v>51</v>
      </c>
      <c r="F250" s="171"/>
      <c r="G250" s="172">
        <f>ROUND(E250*F250,2)</f>
        <v>0</v>
      </c>
      <c r="H250" s="171"/>
      <c r="I250" s="172">
        <f>ROUND(E250*H250,2)</f>
        <v>0</v>
      </c>
      <c r="J250" s="171"/>
      <c r="K250" s="172">
        <f>ROUND(E250*J250,2)</f>
        <v>0</v>
      </c>
      <c r="L250" s="172">
        <v>21</v>
      </c>
      <c r="M250" s="172">
        <f>G250*(1+L250/100)</f>
        <v>0</v>
      </c>
      <c r="N250" s="172">
        <v>7.3349999999999999E-2</v>
      </c>
      <c r="O250" s="172">
        <f>ROUND(E250*N250,2)</f>
        <v>3.74</v>
      </c>
      <c r="P250" s="172">
        <v>0</v>
      </c>
      <c r="Q250" s="172">
        <f>ROUND(E250*P250,2)</f>
        <v>0</v>
      </c>
      <c r="R250" s="172" t="s">
        <v>312</v>
      </c>
      <c r="S250" s="172" t="s">
        <v>133</v>
      </c>
      <c r="T250" s="173" t="s">
        <v>133</v>
      </c>
      <c r="U250" s="157">
        <v>1.56</v>
      </c>
      <c r="V250" s="157">
        <f>ROUND(E250*U250,2)</f>
        <v>79.56</v>
      </c>
      <c r="W250" s="157"/>
      <c r="X250" s="157" t="s">
        <v>134</v>
      </c>
      <c r="Y250" s="148"/>
      <c r="Z250" s="148"/>
      <c r="AA250" s="148"/>
      <c r="AB250" s="148"/>
      <c r="AC250" s="148"/>
      <c r="AD250" s="148"/>
      <c r="AE250" s="148"/>
      <c r="AF250" s="148"/>
      <c r="AG250" s="148" t="s">
        <v>321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254" t="s">
        <v>599</v>
      </c>
      <c r="D251" s="255"/>
      <c r="E251" s="255"/>
      <c r="F251" s="255"/>
      <c r="G251" s="255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137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ht="33.75" outlineLevel="1" x14ac:dyDescent="0.2">
      <c r="A252" s="167">
        <v>51</v>
      </c>
      <c r="B252" s="168" t="s">
        <v>600</v>
      </c>
      <c r="C252" s="184" t="s">
        <v>1186</v>
      </c>
      <c r="D252" s="169" t="s">
        <v>174</v>
      </c>
      <c r="E252" s="170">
        <v>577.4</v>
      </c>
      <c r="F252" s="171"/>
      <c r="G252" s="172">
        <f>ROUND(E252*F252,2)</f>
        <v>0</v>
      </c>
      <c r="H252" s="171"/>
      <c r="I252" s="172">
        <f>ROUND(E252*H252,2)</f>
        <v>0</v>
      </c>
      <c r="J252" s="171"/>
      <c r="K252" s="172">
        <f>ROUND(E252*J252,2)</f>
        <v>0</v>
      </c>
      <c r="L252" s="172">
        <v>21</v>
      </c>
      <c r="M252" s="172">
        <f>G252*(1+L252/100)</f>
        <v>0</v>
      </c>
      <c r="N252" s="172">
        <v>3.3899999999999998E-3</v>
      </c>
      <c r="O252" s="172">
        <f>ROUND(E252*N252,2)</f>
        <v>1.96</v>
      </c>
      <c r="P252" s="172">
        <v>0</v>
      </c>
      <c r="Q252" s="172">
        <f>ROUND(E252*P252,2)</f>
        <v>0</v>
      </c>
      <c r="R252" s="172" t="s">
        <v>312</v>
      </c>
      <c r="S252" s="172" t="s">
        <v>133</v>
      </c>
      <c r="T252" s="173" t="s">
        <v>133</v>
      </c>
      <c r="U252" s="157">
        <v>0.08</v>
      </c>
      <c r="V252" s="157">
        <f>ROUND(E252*U252,2)</f>
        <v>46.19</v>
      </c>
      <c r="W252" s="157"/>
      <c r="X252" s="157" t="s">
        <v>134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321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254" t="s">
        <v>601</v>
      </c>
      <c r="D253" s="255"/>
      <c r="E253" s="255"/>
      <c r="F253" s="255"/>
      <c r="G253" s="255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137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5" t="s">
        <v>602</v>
      </c>
      <c r="D254" s="158"/>
      <c r="E254" s="159">
        <v>577.4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139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67">
        <v>52</v>
      </c>
      <c r="B255" s="168" t="s">
        <v>603</v>
      </c>
      <c r="C255" s="184" t="s">
        <v>604</v>
      </c>
      <c r="D255" s="169" t="s">
        <v>174</v>
      </c>
      <c r="E255" s="170">
        <v>832.5</v>
      </c>
      <c r="F255" s="171"/>
      <c r="G255" s="172">
        <f>ROUND(E255*F255,2)</f>
        <v>0</v>
      </c>
      <c r="H255" s="171"/>
      <c r="I255" s="172">
        <f>ROUND(E255*H255,2)</f>
        <v>0</v>
      </c>
      <c r="J255" s="171"/>
      <c r="K255" s="172">
        <f>ROUND(E255*J255,2)</f>
        <v>0</v>
      </c>
      <c r="L255" s="172">
        <v>21</v>
      </c>
      <c r="M255" s="172">
        <f>G255*(1+L255/100)</f>
        <v>0</v>
      </c>
      <c r="N255" s="172">
        <v>1.0000000000000001E-5</v>
      </c>
      <c r="O255" s="172">
        <f>ROUND(E255*N255,2)</f>
        <v>0.01</v>
      </c>
      <c r="P255" s="172">
        <v>0</v>
      </c>
      <c r="Q255" s="172">
        <f>ROUND(E255*P255,2)</f>
        <v>0</v>
      </c>
      <c r="R255" s="172" t="s">
        <v>312</v>
      </c>
      <c r="S255" s="172" t="s">
        <v>133</v>
      </c>
      <c r="T255" s="173" t="s">
        <v>133</v>
      </c>
      <c r="U255" s="157">
        <v>9.7000000000000003E-2</v>
      </c>
      <c r="V255" s="157">
        <f>ROUND(E255*U255,2)</f>
        <v>80.75</v>
      </c>
      <c r="W255" s="157"/>
      <c r="X255" s="157" t="s">
        <v>134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321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254" t="s">
        <v>601</v>
      </c>
      <c r="D256" s="255"/>
      <c r="E256" s="255"/>
      <c r="F256" s="255"/>
      <c r="G256" s="255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137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67">
        <v>53</v>
      </c>
      <c r="B257" s="168" t="s">
        <v>605</v>
      </c>
      <c r="C257" s="184" t="s">
        <v>606</v>
      </c>
      <c r="D257" s="169" t="s">
        <v>174</v>
      </c>
      <c r="E257" s="170">
        <v>385</v>
      </c>
      <c r="F257" s="171"/>
      <c r="G257" s="172">
        <f>ROUND(E257*F257,2)</f>
        <v>0</v>
      </c>
      <c r="H257" s="171"/>
      <c r="I257" s="172">
        <f>ROUND(E257*H257,2)</f>
        <v>0</v>
      </c>
      <c r="J257" s="171"/>
      <c r="K257" s="172">
        <f>ROUND(E257*J257,2)</f>
        <v>0</v>
      </c>
      <c r="L257" s="172">
        <v>21</v>
      </c>
      <c r="M257" s="172">
        <f>G257*(1+L257/100)</f>
        <v>0</v>
      </c>
      <c r="N257" s="172">
        <v>1.0000000000000001E-5</v>
      </c>
      <c r="O257" s="172">
        <f>ROUND(E257*N257,2)</f>
        <v>0</v>
      </c>
      <c r="P257" s="172">
        <v>0</v>
      </c>
      <c r="Q257" s="172">
        <f>ROUND(E257*P257,2)</f>
        <v>0</v>
      </c>
      <c r="R257" s="172" t="s">
        <v>312</v>
      </c>
      <c r="S257" s="172" t="s">
        <v>133</v>
      </c>
      <c r="T257" s="173" t="s">
        <v>133</v>
      </c>
      <c r="U257" s="157">
        <v>0.14499999999999999</v>
      </c>
      <c r="V257" s="157">
        <f>ROUND(E257*U257,2)</f>
        <v>55.83</v>
      </c>
      <c r="W257" s="157"/>
      <c r="X257" s="157" t="s">
        <v>134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321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254" t="s">
        <v>601</v>
      </c>
      <c r="D258" s="255"/>
      <c r="E258" s="255"/>
      <c r="F258" s="255"/>
      <c r="G258" s="255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137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33.75" outlineLevel="1" x14ac:dyDescent="0.2">
      <c r="A259" s="167">
        <v>54</v>
      </c>
      <c r="B259" s="168" t="s">
        <v>607</v>
      </c>
      <c r="C259" s="184" t="s">
        <v>608</v>
      </c>
      <c r="D259" s="169" t="s">
        <v>147</v>
      </c>
      <c r="E259" s="170">
        <v>39</v>
      </c>
      <c r="F259" s="171"/>
      <c r="G259" s="172">
        <f>ROUND(E259*F259,2)</f>
        <v>0</v>
      </c>
      <c r="H259" s="171"/>
      <c r="I259" s="172">
        <f>ROUND(E259*H259,2)</f>
        <v>0</v>
      </c>
      <c r="J259" s="171"/>
      <c r="K259" s="172">
        <f>ROUND(E259*J259,2)</f>
        <v>0</v>
      </c>
      <c r="L259" s="172">
        <v>21</v>
      </c>
      <c r="M259" s="172">
        <f>G259*(1+L259/100)</f>
        <v>0</v>
      </c>
      <c r="N259" s="172">
        <v>9.9900000000000006E-3</v>
      </c>
      <c r="O259" s="172">
        <f>ROUND(E259*N259,2)</f>
        <v>0.39</v>
      </c>
      <c r="P259" s="172">
        <v>0</v>
      </c>
      <c r="Q259" s="172">
        <f>ROUND(E259*P259,2)</f>
        <v>0</v>
      </c>
      <c r="R259" s="172" t="s">
        <v>312</v>
      </c>
      <c r="S259" s="172" t="s">
        <v>133</v>
      </c>
      <c r="T259" s="173" t="s">
        <v>133</v>
      </c>
      <c r="U259" s="157">
        <v>0.42</v>
      </c>
      <c r="V259" s="157">
        <f>ROUND(E259*U259,2)</f>
        <v>16.38</v>
      </c>
      <c r="W259" s="157"/>
      <c r="X259" s="157" t="s">
        <v>134</v>
      </c>
      <c r="Y259" s="148"/>
      <c r="Z259" s="148"/>
      <c r="AA259" s="148"/>
      <c r="AB259" s="148"/>
      <c r="AC259" s="148"/>
      <c r="AD259" s="148"/>
      <c r="AE259" s="148"/>
      <c r="AF259" s="148"/>
      <c r="AG259" s="148" t="s">
        <v>321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254" t="s">
        <v>322</v>
      </c>
      <c r="D260" s="255"/>
      <c r="E260" s="255"/>
      <c r="F260" s="255"/>
      <c r="G260" s="255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137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33.75" outlineLevel="1" x14ac:dyDescent="0.2">
      <c r="A261" s="167">
        <v>55</v>
      </c>
      <c r="B261" s="168" t="s">
        <v>609</v>
      </c>
      <c r="C261" s="184" t="s">
        <v>610</v>
      </c>
      <c r="D261" s="169" t="s">
        <v>147</v>
      </c>
      <c r="E261" s="170">
        <v>12</v>
      </c>
      <c r="F261" s="171"/>
      <c r="G261" s="172">
        <f>ROUND(E261*F261,2)</f>
        <v>0</v>
      </c>
      <c r="H261" s="171"/>
      <c r="I261" s="172">
        <f>ROUND(E261*H261,2)</f>
        <v>0</v>
      </c>
      <c r="J261" s="171"/>
      <c r="K261" s="172">
        <f>ROUND(E261*J261,2)</f>
        <v>0</v>
      </c>
      <c r="L261" s="172">
        <v>21</v>
      </c>
      <c r="M261" s="172">
        <f>G261*(1+L261/100)</f>
        <v>0</v>
      </c>
      <c r="N261" s="172">
        <v>1.435E-2</v>
      </c>
      <c r="O261" s="172">
        <f>ROUND(E261*N261,2)</f>
        <v>0.17</v>
      </c>
      <c r="P261" s="172">
        <v>0</v>
      </c>
      <c r="Q261" s="172">
        <f>ROUND(E261*P261,2)</f>
        <v>0</v>
      </c>
      <c r="R261" s="172" t="s">
        <v>312</v>
      </c>
      <c r="S261" s="172" t="s">
        <v>133</v>
      </c>
      <c r="T261" s="173" t="s">
        <v>133</v>
      </c>
      <c r="U261" s="157">
        <v>0.55500000000000005</v>
      </c>
      <c r="V261" s="157">
        <f>ROUND(E261*U261,2)</f>
        <v>6.66</v>
      </c>
      <c r="W261" s="157"/>
      <c r="X261" s="157" t="s">
        <v>134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321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254" t="s">
        <v>322</v>
      </c>
      <c r="D262" s="255"/>
      <c r="E262" s="255"/>
      <c r="F262" s="255"/>
      <c r="G262" s="255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137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ht="22.5" outlineLevel="1" x14ac:dyDescent="0.2">
      <c r="A263" s="167">
        <v>56</v>
      </c>
      <c r="B263" s="168" t="s">
        <v>319</v>
      </c>
      <c r="C263" s="184" t="s">
        <v>320</v>
      </c>
      <c r="D263" s="169" t="s">
        <v>147</v>
      </c>
      <c r="E263" s="170">
        <v>143</v>
      </c>
      <c r="F263" s="171"/>
      <c r="G263" s="172">
        <f>ROUND(E263*F263,2)</f>
        <v>0</v>
      </c>
      <c r="H263" s="171"/>
      <c r="I263" s="172">
        <f>ROUND(E263*H263,2)</f>
        <v>0</v>
      </c>
      <c r="J263" s="171"/>
      <c r="K263" s="172">
        <f>ROUND(E263*J263,2)</f>
        <v>0</v>
      </c>
      <c r="L263" s="172">
        <v>21</v>
      </c>
      <c r="M263" s="172">
        <f>G263*(1+L263/100)</f>
        <v>0</v>
      </c>
      <c r="N263" s="172">
        <v>2.0000000000000002E-5</v>
      </c>
      <c r="O263" s="172">
        <f>ROUND(E263*N263,2)</f>
        <v>0</v>
      </c>
      <c r="P263" s="172">
        <v>0</v>
      </c>
      <c r="Q263" s="172">
        <f>ROUND(E263*P263,2)</f>
        <v>0</v>
      </c>
      <c r="R263" s="172" t="s">
        <v>312</v>
      </c>
      <c r="S263" s="172" t="s">
        <v>133</v>
      </c>
      <c r="T263" s="173" t="s">
        <v>133</v>
      </c>
      <c r="U263" s="157">
        <v>0.21</v>
      </c>
      <c r="V263" s="157">
        <f>ROUND(E263*U263,2)</f>
        <v>30.03</v>
      </c>
      <c r="W263" s="157"/>
      <c r="X263" s="157" t="s">
        <v>134</v>
      </c>
      <c r="Y263" s="148"/>
      <c r="Z263" s="148"/>
      <c r="AA263" s="148"/>
      <c r="AB263" s="148"/>
      <c r="AC263" s="148"/>
      <c r="AD263" s="148"/>
      <c r="AE263" s="148"/>
      <c r="AF263" s="148"/>
      <c r="AG263" s="148" t="s">
        <v>321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254" t="s">
        <v>322</v>
      </c>
      <c r="D264" s="255"/>
      <c r="E264" s="255"/>
      <c r="F264" s="255"/>
      <c r="G264" s="255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137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85" t="s">
        <v>611</v>
      </c>
      <c r="D265" s="158"/>
      <c r="E265" s="159">
        <v>104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139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5" t="s">
        <v>612</v>
      </c>
      <c r="D266" s="158"/>
      <c r="E266" s="159">
        <v>39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139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ht="22.5" outlineLevel="1" x14ac:dyDescent="0.2">
      <c r="A267" s="167">
        <v>57</v>
      </c>
      <c r="B267" s="168" t="s">
        <v>613</v>
      </c>
      <c r="C267" s="184" t="s">
        <v>614</v>
      </c>
      <c r="D267" s="169" t="s">
        <v>147</v>
      </c>
      <c r="E267" s="170">
        <v>39</v>
      </c>
      <c r="F267" s="171"/>
      <c r="G267" s="172">
        <f>ROUND(E267*F267,2)</f>
        <v>0</v>
      </c>
      <c r="H267" s="171"/>
      <c r="I267" s="172">
        <f>ROUND(E267*H267,2)</f>
        <v>0</v>
      </c>
      <c r="J267" s="171"/>
      <c r="K267" s="172">
        <f>ROUND(E267*J267,2)</f>
        <v>0</v>
      </c>
      <c r="L267" s="172">
        <v>21</v>
      </c>
      <c r="M267" s="172">
        <f>G267*(1+L267/100)</f>
        <v>0</v>
      </c>
      <c r="N267" s="172">
        <v>3.0000000000000001E-5</v>
      </c>
      <c r="O267" s="172">
        <f>ROUND(E267*N267,2)</f>
        <v>0</v>
      </c>
      <c r="P267" s="172">
        <v>0</v>
      </c>
      <c r="Q267" s="172">
        <f>ROUND(E267*P267,2)</f>
        <v>0</v>
      </c>
      <c r="R267" s="172" t="s">
        <v>312</v>
      </c>
      <c r="S267" s="172" t="s">
        <v>133</v>
      </c>
      <c r="T267" s="173" t="s">
        <v>133</v>
      </c>
      <c r="U267" s="157">
        <v>0.26900000000000002</v>
      </c>
      <c r="V267" s="157">
        <f>ROUND(E267*U267,2)</f>
        <v>10.49</v>
      </c>
      <c r="W267" s="157"/>
      <c r="X267" s="157" t="s">
        <v>134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349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254" t="s">
        <v>322</v>
      </c>
      <c r="D268" s="255"/>
      <c r="E268" s="255"/>
      <c r="F268" s="255"/>
      <c r="G268" s="255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137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22.5" outlineLevel="1" x14ac:dyDescent="0.2">
      <c r="A269" s="167">
        <v>58</v>
      </c>
      <c r="B269" s="168" t="s">
        <v>615</v>
      </c>
      <c r="C269" s="184" t="s">
        <v>616</v>
      </c>
      <c r="D269" s="169" t="s">
        <v>147</v>
      </c>
      <c r="E269" s="170">
        <v>14</v>
      </c>
      <c r="F269" s="171"/>
      <c r="G269" s="172">
        <f>ROUND(E269*F269,2)</f>
        <v>0</v>
      </c>
      <c r="H269" s="171"/>
      <c r="I269" s="172">
        <f>ROUND(E269*H269,2)</f>
        <v>0</v>
      </c>
      <c r="J269" s="171"/>
      <c r="K269" s="172">
        <f>ROUND(E269*J269,2)</f>
        <v>0</v>
      </c>
      <c r="L269" s="172">
        <v>21</v>
      </c>
      <c r="M269" s="172">
        <f>G269*(1+L269/100)</f>
        <v>0</v>
      </c>
      <c r="N269" s="172">
        <v>5.0000000000000002E-5</v>
      </c>
      <c r="O269" s="172">
        <f>ROUND(E269*N269,2)</f>
        <v>0</v>
      </c>
      <c r="P269" s="172">
        <v>0</v>
      </c>
      <c r="Q269" s="172">
        <f>ROUND(E269*P269,2)</f>
        <v>0</v>
      </c>
      <c r="R269" s="172" t="s">
        <v>312</v>
      </c>
      <c r="S269" s="172" t="s">
        <v>133</v>
      </c>
      <c r="T269" s="173" t="s">
        <v>133</v>
      </c>
      <c r="U269" s="157">
        <v>0.34499999999999997</v>
      </c>
      <c r="V269" s="157">
        <f>ROUND(E269*U269,2)</f>
        <v>4.83</v>
      </c>
      <c r="W269" s="157"/>
      <c r="X269" s="157" t="s">
        <v>134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349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254" t="s">
        <v>322</v>
      </c>
      <c r="D270" s="255"/>
      <c r="E270" s="255"/>
      <c r="F270" s="255"/>
      <c r="G270" s="255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137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33.75" outlineLevel="1" x14ac:dyDescent="0.2">
      <c r="A271" s="167">
        <v>59</v>
      </c>
      <c r="B271" s="168" t="s">
        <v>617</v>
      </c>
      <c r="C271" s="184" t="s">
        <v>618</v>
      </c>
      <c r="D271" s="169" t="s">
        <v>619</v>
      </c>
      <c r="E271" s="170">
        <v>51</v>
      </c>
      <c r="F271" s="171"/>
      <c r="G271" s="172">
        <f>ROUND(E271*F271,2)</f>
        <v>0</v>
      </c>
      <c r="H271" s="171"/>
      <c r="I271" s="172">
        <f>ROUND(E271*H271,2)</f>
        <v>0</v>
      </c>
      <c r="J271" s="171"/>
      <c r="K271" s="172">
        <f>ROUND(E271*J271,2)</f>
        <v>0</v>
      </c>
      <c r="L271" s="172">
        <v>21</v>
      </c>
      <c r="M271" s="172">
        <f>G271*(1+L271/100)</f>
        <v>0</v>
      </c>
      <c r="N271" s="172">
        <v>1.2999999999999999E-4</v>
      </c>
      <c r="O271" s="172">
        <f>ROUND(E271*N271,2)</f>
        <v>0.01</v>
      </c>
      <c r="P271" s="172">
        <v>0</v>
      </c>
      <c r="Q271" s="172">
        <f>ROUND(E271*P271,2)</f>
        <v>0</v>
      </c>
      <c r="R271" s="172" t="s">
        <v>312</v>
      </c>
      <c r="S271" s="172" t="s">
        <v>133</v>
      </c>
      <c r="T271" s="173" t="s">
        <v>133</v>
      </c>
      <c r="U271" s="157">
        <v>6.2</v>
      </c>
      <c r="V271" s="157">
        <f>ROUND(E271*U271,2)</f>
        <v>316.2</v>
      </c>
      <c r="W271" s="157"/>
      <c r="X271" s="157" t="s">
        <v>134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321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254" t="s">
        <v>620</v>
      </c>
      <c r="D272" s="255"/>
      <c r="E272" s="255"/>
      <c r="F272" s="255"/>
      <c r="G272" s="255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137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ht="33.75" outlineLevel="1" x14ac:dyDescent="0.2">
      <c r="A273" s="167">
        <v>60</v>
      </c>
      <c r="B273" s="168" t="s">
        <v>621</v>
      </c>
      <c r="C273" s="184" t="s">
        <v>622</v>
      </c>
      <c r="D273" s="169" t="s">
        <v>619</v>
      </c>
      <c r="E273" s="170">
        <v>8</v>
      </c>
      <c r="F273" s="171"/>
      <c r="G273" s="172">
        <f>ROUND(E273*F273,2)</f>
        <v>0</v>
      </c>
      <c r="H273" s="171"/>
      <c r="I273" s="172">
        <f>ROUND(E273*H273,2)</f>
        <v>0</v>
      </c>
      <c r="J273" s="171"/>
      <c r="K273" s="172">
        <f>ROUND(E273*J273,2)</f>
        <v>0</v>
      </c>
      <c r="L273" s="172">
        <v>21</v>
      </c>
      <c r="M273" s="172">
        <f>G273*(1+L273/100)</f>
        <v>0</v>
      </c>
      <c r="N273" s="172">
        <v>3.2000000000000003E-4</v>
      </c>
      <c r="O273" s="172">
        <f>ROUND(E273*N273,2)</f>
        <v>0</v>
      </c>
      <c r="P273" s="172">
        <v>0</v>
      </c>
      <c r="Q273" s="172">
        <f>ROUND(E273*P273,2)</f>
        <v>0</v>
      </c>
      <c r="R273" s="172" t="s">
        <v>312</v>
      </c>
      <c r="S273" s="172" t="s">
        <v>133</v>
      </c>
      <c r="T273" s="173" t="s">
        <v>133</v>
      </c>
      <c r="U273" s="157">
        <v>8.1999999999999993</v>
      </c>
      <c r="V273" s="157">
        <f>ROUND(E273*U273,2)</f>
        <v>65.599999999999994</v>
      </c>
      <c r="W273" s="157"/>
      <c r="X273" s="157" t="s">
        <v>134</v>
      </c>
      <c r="Y273" s="148"/>
      <c r="Z273" s="148"/>
      <c r="AA273" s="148"/>
      <c r="AB273" s="148"/>
      <c r="AC273" s="148"/>
      <c r="AD273" s="148"/>
      <c r="AE273" s="148"/>
      <c r="AF273" s="148"/>
      <c r="AG273" s="148" t="s">
        <v>321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254" t="s">
        <v>620</v>
      </c>
      <c r="D274" s="255"/>
      <c r="E274" s="255"/>
      <c r="F274" s="255"/>
      <c r="G274" s="255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137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33.75" outlineLevel="1" x14ac:dyDescent="0.2">
      <c r="A275" s="167">
        <v>61</v>
      </c>
      <c r="B275" s="168" t="s">
        <v>623</v>
      </c>
      <c r="C275" s="184" t="s">
        <v>624</v>
      </c>
      <c r="D275" s="169" t="s">
        <v>619</v>
      </c>
      <c r="E275" s="170">
        <v>29</v>
      </c>
      <c r="F275" s="171"/>
      <c r="G275" s="172">
        <f>ROUND(E275*F275,2)</f>
        <v>0</v>
      </c>
      <c r="H275" s="171"/>
      <c r="I275" s="172">
        <f>ROUND(E275*H275,2)</f>
        <v>0</v>
      </c>
      <c r="J275" s="171"/>
      <c r="K275" s="172">
        <f>ROUND(E275*J275,2)</f>
        <v>0</v>
      </c>
      <c r="L275" s="172">
        <v>21</v>
      </c>
      <c r="M275" s="172">
        <f>G275*(1+L275/100)</f>
        <v>0</v>
      </c>
      <c r="N275" s="172">
        <v>1.2999999999999999E-4</v>
      </c>
      <c r="O275" s="172">
        <f>ROUND(E275*N275,2)</f>
        <v>0</v>
      </c>
      <c r="P275" s="172">
        <v>0</v>
      </c>
      <c r="Q275" s="172">
        <f>ROUND(E275*P275,2)</f>
        <v>0</v>
      </c>
      <c r="R275" s="172" t="s">
        <v>312</v>
      </c>
      <c r="S275" s="172" t="s">
        <v>133</v>
      </c>
      <c r="T275" s="173" t="s">
        <v>133</v>
      </c>
      <c r="U275" s="157">
        <v>7.5</v>
      </c>
      <c r="V275" s="157">
        <f>ROUND(E275*U275,2)</f>
        <v>217.5</v>
      </c>
      <c r="W275" s="157"/>
      <c r="X275" s="157" t="s">
        <v>134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321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254" t="s">
        <v>620</v>
      </c>
      <c r="D276" s="255"/>
      <c r="E276" s="255"/>
      <c r="F276" s="255"/>
      <c r="G276" s="255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137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75">
        <v>62</v>
      </c>
      <c r="B277" s="176" t="s">
        <v>625</v>
      </c>
      <c r="C277" s="186" t="s">
        <v>626</v>
      </c>
      <c r="D277" s="177" t="s">
        <v>174</v>
      </c>
      <c r="E277" s="178">
        <v>832.5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/>
      <c r="S277" s="180" t="s">
        <v>133</v>
      </c>
      <c r="T277" s="181" t="s">
        <v>133</v>
      </c>
      <c r="U277" s="157">
        <v>0</v>
      </c>
      <c r="V277" s="157">
        <f>ROUND(E277*U277,2)</f>
        <v>0</v>
      </c>
      <c r="W277" s="157"/>
      <c r="X277" s="157" t="s">
        <v>134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349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75">
        <v>63</v>
      </c>
      <c r="B278" s="176" t="s">
        <v>627</v>
      </c>
      <c r="C278" s="186" t="s">
        <v>628</v>
      </c>
      <c r="D278" s="177" t="s">
        <v>174</v>
      </c>
      <c r="E278" s="178">
        <v>385</v>
      </c>
      <c r="F278" s="179"/>
      <c r="G278" s="180">
        <f>ROUND(E278*F278,2)</f>
        <v>0</v>
      </c>
      <c r="H278" s="179"/>
      <c r="I278" s="180">
        <f>ROUND(E278*H278,2)</f>
        <v>0</v>
      </c>
      <c r="J278" s="179"/>
      <c r="K278" s="180">
        <f>ROUND(E278*J278,2)</f>
        <v>0</v>
      </c>
      <c r="L278" s="180">
        <v>21</v>
      </c>
      <c r="M278" s="180">
        <f>G278*(1+L278/100)</f>
        <v>0</v>
      </c>
      <c r="N278" s="180">
        <v>0</v>
      </c>
      <c r="O278" s="180">
        <f>ROUND(E278*N278,2)</f>
        <v>0</v>
      </c>
      <c r="P278" s="180">
        <v>0</v>
      </c>
      <c r="Q278" s="180">
        <f>ROUND(E278*P278,2)</f>
        <v>0</v>
      </c>
      <c r="R278" s="180"/>
      <c r="S278" s="180" t="s">
        <v>133</v>
      </c>
      <c r="T278" s="181" t="s">
        <v>133</v>
      </c>
      <c r="U278" s="157">
        <v>0</v>
      </c>
      <c r="V278" s="157">
        <f>ROUND(E278*U278,2)</f>
        <v>0</v>
      </c>
      <c r="W278" s="157"/>
      <c r="X278" s="157" t="s">
        <v>134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349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67">
        <v>64</v>
      </c>
      <c r="B279" s="168" t="s">
        <v>629</v>
      </c>
      <c r="C279" s="184" t="s">
        <v>630</v>
      </c>
      <c r="D279" s="169" t="s">
        <v>174</v>
      </c>
      <c r="E279" s="170">
        <v>1117.5</v>
      </c>
      <c r="F279" s="171"/>
      <c r="G279" s="172">
        <f>ROUND(E279*F279,2)</f>
        <v>0</v>
      </c>
      <c r="H279" s="171"/>
      <c r="I279" s="172">
        <f>ROUND(E279*H279,2)</f>
        <v>0</v>
      </c>
      <c r="J279" s="171"/>
      <c r="K279" s="172">
        <f>ROUND(E279*J279,2)</f>
        <v>0</v>
      </c>
      <c r="L279" s="172">
        <v>21</v>
      </c>
      <c r="M279" s="172">
        <f>G279*(1+L279/100)</f>
        <v>0</v>
      </c>
      <c r="N279" s="172">
        <v>0</v>
      </c>
      <c r="O279" s="172">
        <f>ROUND(E279*N279,2)</f>
        <v>0</v>
      </c>
      <c r="P279" s="172">
        <v>0</v>
      </c>
      <c r="Q279" s="172">
        <f>ROUND(E279*P279,2)</f>
        <v>0</v>
      </c>
      <c r="R279" s="172" t="s">
        <v>312</v>
      </c>
      <c r="S279" s="172" t="s">
        <v>133</v>
      </c>
      <c r="T279" s="173" t="s">
        <v>133</v>
      </c>
      <c r="U279" s="157">
        <v>3.1E-2</v>
      </c>
      <c r="V279" s="157">
        <f>ROUND(E279*U279,2)</f>
        <v>34.64</v>
      </c>
      <c r="W279" s="157"/>
      <c r="X279" s="157" t="s">
        <v>134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321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5" t="s">
        <v>631</v>
      </c>
      <c r="D280" s="158"/>
      <c r="E280" s="159">
        <v>1117.5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139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ht="22.5" outlineLevel="1" x14ac:dyDescent="0.2">
      <c r="A281" s="167">
        <v>65</v>
      </c>
      <c r="B281" s="168" t="s">
        <v>632</v>
      </c>
      <c r="C281" s="184" t="s">
        <v>633</v>
      </c>
      <c r="D281" s="169" t="s">
        <v>147</v>
      </c>
      <c r="E281" s="170">
        <v>22</v>
      </c>
      <c r="F281" s="171"/>
      <c r="G281" s="172">
        <f>ROUND(E281*F281,2)</f>
        <v>0</v>
      </c>
      <c r="H281" s="171"/>
      <c r="I281" s="172">
        <f>ROUND(E281*H281,2)</f>
        <v>0</v>
      </c>
      <c r="J281" s="171"/>
      <c r="K281" s="172">
        <f>ROUND(E281*J281,2)</f>
        <v>0</v>
      </c>
      <c r="L281" s="172">
        <v>21</v>
      </c>
      <c r="M281" s="172">
        <f>G281*(1+L281/100)</f>
        <v>0</v>
      </c>
      <c r="N281" s="172">
        <v>3.5819999999999998E-2</v>
      </c>
      <c r="O281" s="172">
        <f>ROUND(E281*N281,2)</f>
        <v>0.79</v>
      </c>
      <c r="P281" s="172">
        <v>0</v>
      </c>
      <c r="Q281" s="172">
        <f>ROUND(E281*P281,2)</f>
        <v>0</v>
      </c>
      <c r="R281" s="172" t="s">
        <v>312</v>
      </c>
      <c r="S281" s="172" t="s">
        <v>133</v>
      </c>
      <c r="T281" s="173" t="s">
        <v>133</v>
      </c>
      <c r="U281" s="157">
        <v>3.024</v>
      </c>
      <c r="V281" s="157">
        <f>ROUND(E281*U281,2)</f>
        <v>66.53</v>
      </c>
      <c r="W281" s="157"/>
      <c r="X281" s="157" t="s">
        <v>134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321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85" t="s">
        <v>634</v>
      </c>
      <c r="D282" s="158"/>
      <c r="E282" s="159">
        <v>22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139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22.5" outlineLevel="1" x14ac:dyDescent="0.2">
      <c r="A283" s="175">
        <v>66</v>
      </c>
      <c r="B283" s="176" t="s">
        <v>635</v>
      </c>
      <c r="C283" s="186" t="s">
        <v>636</v>
      </c>
      <c r="D283" s="177" t="s">
        <v>147</v>
      </c>
      <c r="E283" s="178">
        <v>22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6.6E-3</v>
      </c>
      <c r="O283" s="180">
        <f>ROUND(E283*N283,2)</f>
        <v>0.15</v>
      </c>
      <c r="P283" s="180">
        <v>0</v>
      </c>
      <c r="Q283" s="180">
        <f>ROUND(E283*P283,2)</f>
        <v>0</v>
      </c>
      <c r="R283" s="180" t="s">
        <v>312</v>
      </c>
      <c r="S283" s="180" t="s">
        <v>133</v>
      </c>
      <c r="T283" s="181" t="s">
        <v>133</v>
      </c>
      <c r="U283" s="157">
        <v>0.28000000000000003</v>
      </c>
      <c r="V283" s="157">
        <f>ROUND(E283*U283,2)</f>
        <v>6.16</v>
      </c>
      <c r="W283" s="157"/>
      <c r="X283" s="157" t="s">
        <v>134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349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ht="22.5" outlineLevel="1" x14ac:dyDescent="0.2">
      <c r="A284" s="175">
        <v>67</v>
      </c>
      <c r="B284" s="176" t="s">
        <v>637</v>
      </c>
      <c r="C284" s="186" t="s">
        <v>638</v>
      </c>
      <c r="D284" s="177" t="s">
        <v>147</v>
      </c>
      <c r="E284" s="178">
        <v>21</v>
      </c>
      <c r="F284" s="179"/>
      <c r="G284" s="180">
        <f>ROUND(E284*F284,2)</f>
        <v>0</v>
      </c>
      <c r="H284" s="179"/>
      <c r="I284" s="180">
        <f>ROUND(E284*H284,2)</f>
        <v>0</v>
      </c>
      <c r="J284" s="179"/>
      <c r="K284" s="180">
        <f>ROUND(E284*J284,2)</f>
        <v>0</v>
      </c>
      <c r="L284" s="180">
        <v>21</v>
      </c>
      <c r="M284" s="180">
        <f>G284*(1+L284/100)</f>
        <v>0</v>
      </c>
      <c r="N284" s="180">
        <v>6.6E-3</v>
      </c>
      <c r="O284" s="180">
        <f>ROUND(E284*N284,2)</f>
        <v>0.14000000000000001</v>
      </c>
      <c r="P284" s="180">
        <v>0</v>
      </c>
      <c r="Q284" s="180">
        <f>ROUND(E284*P284,2)</f>
        <v>0</v>
      </c>
      <c r="R284" s="180" t="s">
        <v>312</v>
      </c>
      <c r="S284" s="180" t="s">
        <v>133</v>
      </c>
      <c r="T284" s="181" t="s">
        <v>133</v>
      </c>
      <c r="U284" s="157">
        <v>0.56000000000000005</v>
      </c>
      <c r="V284" s="157">
        <f>ROUND(E284*U284,2)</f>
        <v>11.76</v>
      </c>
      <c r="W284" s="157"/>
      <c r="X284" s="157" t="s">
        <v>134</v>
      </c>
      <c r="Y284" s="148"/>
      <c r="Z284" s="148"/>
      <c r="AA284" s="148"/>
      <c r="AB284" s="148"/>
      <c r="AC284" s="148"/>
      <c r="AD284" s="148"/>
      <c r="AE284" s="148"/>
      <c r="AF284" s="148"/>
      <c r="AG284" s="148" t="s">
        <v>349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ht="22.5" outlineLevel="1" x14ac:dyDescent="0.2">
      <c r="A285" s="167">
        <v>68</v>
      </c>
      <c r="B285" s="168" t="s">
        <v>639</v>
      </c>
      <c r="C285" s="184" t="s">
        <v>640</v>
      </c>
      <c r="D285" s="169" t="s">
        <v>147</v>
      </c>
      <c r="E285" s="170">
        <v>55</v>
      </c>
      <c r="F285" s="171"/>
      <c r="G285" s="172">
        <f>ROUND(E285*F285,2)</f>
        <v>0</v>
      </c>
      <c r="H285" s="171"/>
      <c r="I285" s="172">
        <f>ROUND(E285*H285,2)</f>
        <v>0</v>
      </c>
      <c r="J285" s="171"/>
      <c r="K285" s="172">
        <f>ROUND(E285*J285,2)</f>
        <v>0</v>
      </c>
      <c r="L285" s="172">
        <v>21</v>
      </c>
      <c r="M285" s="172">
        <f>G285*(1+L285/100)</f>
        <v>0</v>
      </c>
      <c r="N285" s="172">
        <v>0</v>
      </c>
      <c r="O285" s="172">
        <f>ROUND(E285*N285,2)</f>
        <v>0</v>
      </c>
      <c r="P285" s="172">
        <v>0</v>
      </c>
      <c r="Q285" s="172">
        <f>ROUND(E285*P285,2)</f>
        <v>0</v>
      </c>
      <c r="R285" s="172" t="s">
        <v>312</v>
      </c>
      <c r="S285" s="172" t="s">
        <v>133</v>
      </c>
      <c r="T285" s="173" t="s">
        <v>133</v>
      </c>
      <c r="U285" s="157">
        <v>0.9</v>
      </c>
      <c r="V285" s="157">
        <f>ROUND(E285*U285,2)</f>
        <v>49.5</v>
      </c>
      <c r="W285" s="157"/>
      <c r="X285" s="157" t="s">
        <v>134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321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254" t="s">
        <v>641</v>
      </c>
      <c r="D286" s="255"/>
      <c r="E286" s="255"/>
      <c r="F286" s="255"/>
      <c r="G286" s="255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137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85" t="s">
        <v>642</v>
      </c>
      <c r="D287" s="158"/>
      <c r="E287" s="159">
        <v>52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139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85" t="s">
        <v>643</v>
      </c>
      <c r="D288" s="158"/>
      <c r="E288" s="159">
        <v>3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139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1" x14ac:dyDescent="0.2">
      <c r="A289" s="167">
        <v>69</v>
      </c>
      <c r="B289" s="168" t="s">
        <v>644</v>
      </c>
      <c r="C289" s="184" t="s">
        <v>640</v>
      </c>
      <c r="D289" s="169" t="s">
        <v>147</v>
      </c>
      <c r="E289" s="170">
        <v>38</v>
      </c>
      <c r="F289" s="171"/>
      <c r="G289" s="172">
        <f>ROUND(E289*F289,2)</f>
        <v>0</v>
      </c>
      <c r="H289" s="171"/>
      <c r="I289" s="172">
        <f>ROUND(E289*H289,2)</f>
        <v>0</v>
      </c>
      <c r="J289" s="171"/>
      <c r="K289" s="172">
        <f>ROUND(E289*J289,2)</f>
        <v>0</v>
      </c>
      <c r="L289" s="172">
        <v>21</v>
      </c>
      <c r="M289" s="172">
        <f>G289*(1+L289/100)</f>
        <v>0</v>
      </c>
      <c r="N289" s="172">
        <v>0</v>
      </c>
      <c r="O289" s="172">
        <f>ROUND(E289*N289,2)</f>
        <v>0</v>
      </c>
      <c r="P289" s="172">
        <v>0</v>
      </c>
      <c r="Q289" s="172">
        <f>ROUND(E289*P289,2)</f>
        <v>0</v>
      </c>
      <c r="R289" s="172" t="s">
        <v>312</v>
      </c>
      <c r="S289" s="172" t="s">
        <v>133</v>
      </c>
      <c r="T289" s="173" t="s">
        <v>133</v>
      </c>
      <c r="U289" s="157">
        <v>0.9</v>
      </c>
      <c r="V289" s="157">
        <f>ROUND(E289*U289,2)</f>
        <v>34.200000000000003</v>
      </c>
      <c r="W289" s="157"/>
      <c r="X289" s="157" t="s">
        <v>134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321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254" t="s">
        <v>641</v>
      </c>
      <c r="D290" s="255"/>
      <c r="E290" s="255"/>
      <c r="F290" s="255"/>
      <c r="G290" s="255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137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5" t="s">
        <v>645</v>
      </c>
      <c r="D291" s="158"/>
      <c r="E291" s="159">
        <v>37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139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5" t="s">
        <v>646</v>
      </c>
      <c r="D292" s="158"/>
      <c r="E292" s="159">
        <v>1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139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ht="22.5" outlineLevel="1" x14ac:dyDescent="0.2">
      <c r="A293" s="167">
        <v>70</v>
      </c>
      <c r="B293" s="168" t="s">
        <v>647</v>
      </c>
      <c r="C293" s="184" t="s">
        <v>648</v>
      </c>
      <c r="D293" s="169" t="s">
        <v>147</v>
      </c>
      <c r="E293" s="170">
        <v>38</v>
      </c>
      <c r="F293" s="171"/>
      <c r="G293" s="172">
        <f>ROUND(E293*F293,2)</f>
        <v>0</v>
      </c>
      <c r="H293" s="171"/>
      <c r="I293" s="172">
        <f>ROUND(E293*H293,2)</f>
        <v>0</v>
      </c>
      <c r="J293" s="171"/>
      <c r="K293" s="172">
        <f>ROUND(E293*J293,2)</f>
        <v>0</v>
      </c>
      <c r="L293" s="172">
        <v>21</v>
      </c>
      <c r="M293" s="172">
        <f>G293*(1+L293/100)</f>
        <v>0</v>
      </c>
      <c r="N293" s="172">
        <v>0</v>
      </c>
      <c r="O293" s="172">
        <f>ROUND(E293*N293,2)</f>
        <v>0</v>
      </c>
      <c r="P293" s="172">
        <v>0</v>
      </c>
      <c r="Q293" s="172">
        <f>ROUND(E293*P293,2)</f>
        <v>0</v>
      </c>
      <c r="R293" s="172" t="s">
        <v>312</v>
      </c>
      <c r="S293" s="172" t="s">
        <v>133</v>
      </c>
      <c r="T293" s="173" t="s">
        <v>133</v>
      </c>
      <c r="U293" s="157">
        <v>2.2519999999999998</v>
      </c>
      <c r="V293" s="157">
        <f>ROUND(E293*U293,2)</f>
        <v>85.58</v>
      </c>
      <c r="W293" s="157"/>
      <c r="X293" s="157" t="s">
        <v>134</v>
      </c>
      <c r="Y293" s="148"/>
      <c r="Z293" s="148"/>
      <c r="AA293" s="148"/>
      <c r="AB293" s="148"/>
      <c r="AC293" s="148"/>
      <c r="AD293" s="148"/>
      <c r="AE293" s="148"/>
      <c r="AF293" s="148"/>
      <c r="AG293" s="148" t="s">
        <v>321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254" t="s">
        <v>641</v>
      </c>
      <c r="D294" s="255"/>
      <c r="E294" s="255"/>
      <c r="F294" s="255"/>
      <c r="G294" s="255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137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85" t="s">
        <v>645</v>
      </c>
      <c r="D295" s="158"/>
      <c r="E295" s="159">
        <v>37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139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85" t="s">
        <v>646</v>
      </c>
      <c r="D296" s="158"/>
      <c r="E296" s="159">
        <v>1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139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67">
        <v>71</v>
      </c>
      <c r="B297" s="168" t="s">
        <v>649</v>
      </c>
      <c r="C297" s="184" t="s">
        <v>650</v>
      </c>
      <c r="D297" s="169" t="s">
        <v>147</v>
      </c>
      <c r="E297" s="170">
        <v>38</v>
      </c>
      <c r="F297" s="171"/>
      <c r="G297" s="172">
        <f>ROUND(E297*F297,2)</f>
        <v>0</v>
      </c>
      <c r="H297" s="171"/>
      <c r="I297" s="172">
        <f>ROUND(E297*H297,2)</f>
        <v>0</v>
      </c>
      <c r="J297" s="171"/>
      <c r="K297" s="172">
        <f>ROUND(E297*J297,2)</f>
        <v>0</v>
      </c>
      <c r="L297" s="172">
        <v>21</v>
      </c>
      <c r="M297" s="172">
        <f>G297*(1+L297/100)</f>
        <v>0</v>
      </c>
      <c r="N297" s="172">
        <v>7.0200000000000002E-3</v>
      </c>
      <c r="O297" s="172">
        <f>ROUND(E297*N297,2)</f>
        <v>0.27</v>
      </c>
      <c r="P297" s="172">
        <v>0</v>
      </c>
      <c r="Q297" s="172">
        <f>ROUND(E297*P297,2)</f>
        <v>0</v>
      </c>
      <c r="R297" s="172" t="s">
        <v>312</v>
      </c>
      <c r="S297" s="172" t="s">
        <v>133</v>
      </c>
      <c r="T297" s="173" t="s">
        <v>133</v>
      </c>
      <c r="U297" s="157">
        <v>1.3140000000000001</v>
      </c>
      <c r="V297" s="157">
        <f>ROUND(E297*U297,2)</f>
        <v>49.93</v>
      </c>
      <c r="W297" s="157"/>
      <c r="X297" s="157" t="s">
        <v>134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321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5" t="s">
        <v>645</v>
      </c>
      <c r="D298" s="158"/>
      <c r="E298" s="159">
        <v>37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139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5" t="s">
        <v>646</v>
      </c>
      <c r="D299" s="158"/>
      <c r="E299" s="159">
        <v>1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139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75">
        <v>72</v>
      </c>
      <c r="B300" s="176" t="s">
        <v>651</v>
      </c>
      <c r="C300" s="186" t="s">
        <v>652</v>
      </c>
      <c r="D300" s="177" t="s">
        <v>348</v>
      </c>
      <c r="E300" s="178">
        <v>3</v>
      </c>
      <c r="F300" s="179"/>
      <c r="G300" s="180">
        <f t="shared" ref="G300:G306" si="0">ROUND(E300*F300,2)</f>
        <v>0</v>
      </c>
      <c r="H300" s="179"/>
      <c r="I300" s="180">
        <f t="shared" ref="I300:I306" si="1">ROUND(E300*H300,2)</f>
        <v>0</v>
      </c>
      <c r="J300" s="179"/>
      <c r="K300" s="180">
        <f t="shared" ref="K300:K306" si="2">ROUND(E300*J300,2)</f>
        <v>0</v>
      </c>
      <c r="L300" s="180">
        <v>21</v>
      </c>
      <c r="M300" s="180">
        <f t="shared" ref="M300:M306" si="3">G300*(1+L300/100)</f>
        <v>0</v>
      </c>
      <c r="N300" s="180">
        <v>0</v>
      </c>
      <c r="O300" s="180">
        <f t="shared" ref="O300:O306" si="4">ROUND(E300*N300,2)</f>
        <v>0</v>
      </c>
      <c r="P300" s="180">
        <v>0</v>
      </c>
      <c r="Q300" s="180">
        <f t="shared" ref="Q300:Q306" si="5">ROUND(E300*P300,2)</f>
        <v>0</v>
      </c>
      <c r="R300" s="180"/>
      <c r="S300" s="180" t="s">
        <v>242</v>
      </c>
      <c r="T300" s="181" t="s">
        <v>243</v>
      </c>
      <c r="U300" s="157">
        <v>0</v>
      </c>
      <c r="V300" s="157">
        <f t="shared" ref="V300:V306" si="6">ROUND(E300*U300,2)</f>
        <v>0</v>
      </c>
      <c r="W300" s="157"/>
      <c r="X300" s="157" t="s">
        <v>134</v>
      </c>
      <c r="Y300" s="148"/>
      <c r="Z300" s="148"/>
      <c r="AA300" s="148"/>
      <c r="AB300" s="148"/>
      <c r="AC300" s="148"/>
      <c r="AD300" s="148"/>
      <c r="AE300" s="148"/>
      <c r="AF300" s="148"/>
      <c r="AG300" s="148" t="s">
        <v>321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5">
        <v>73</v>
      </c>
      <c r="B301" s="176" t="s">
        <v>653</v>
      </c>
      <c r="C301" s="186" t="s">
        <v>654</v>
      </c>
      <c r="D301" s="177" t="s">
        <v>348</v>
      </c>
      <c r="E301" s="178">
        <v>9</v>
      </c>
      <c r="F301" s="179"/>
      <c r="G301" s="180">
        <f t="shared" si="0"/>
        <v>0</v>
      </c>
      <c r="H301" s="179"/>
      <c r="I301" s="180">
        <f t="shared" si="1"/>
        <v>0</v>
      </c>
      <c r="J301" s="179"/>
      <c r="K301" s="180">
        <f t="shared" si="2"/>
        <v>0</v>
      </c>
      <c r="L301" s="180">
        <v>21</v>
      </c>
      <c r="M301" s="180">
        <f t="shared" si="3"/>
        <v>0</v>
      </c>
      <c r="N301" s="180">
        <v>0</v>
      </c>
      <c r="O301" s="180">
        <f t="shared" si="4"/>
        <v>0</v>
      </c>
      <c r="P301" s="180">
        <v>0</v>
      </c>
      <c r="Q301" s="180">
        <f t="shared" si="5"/>
        <v>0</v>
      </c>
      <c r="R301" s="180"/>
      <c r="S301" s="180" t="s">
        <v>242</v>
      </c>
      <c r="T301" s="181" t="s">
        <v>243</v>
      </c>
      <c r="U301" s="157">
        <v>0</v>
      </c>
      <c r="V301" s="157">
        <f t="shared" si="6"/>
        <v>0</v>
      </c>
      <c r="W301" s="157"/>
      <c r="X301" s="157" t="s">
        <v>134</v>
      </c>
      <c r="Y301" s="148"/>
      <c r="Z301" s="148"/>
      <c r="AA301" s="148"/>
      <c r="AB301" s="148"/>
      <c r="AC301" s="148"/>
      <c r="AD301" s="148"/>
      <c r="AE301" s="148"/>
      <c r="AF301" s="148"/>
      <c r="AG301" s="148" t="s">
        <v>321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75">
        <v>74</v>
      </c>
      <c r="B302" s="176" t="s">
        <v>655</v>
      </c>
      <c r="C302" s="186" t="s">
        <v>656</v>
      </c>
      <c r="D302" s="177" t="s">
        <v>348</v>
      </c>
      <c r="E302" s="178">
        <v>1</v>
      </c>
      <c r="F302" s="179"/>
      <c r="G302" s="180">
        <f t="shared" si="0"/>
        <v>0</v>
      </c>
      <c r="H302" s="179"/>
      <c r="I302" s="180">
        <f t="shared" si="1"/>
        <v>0</v>
      </c>
      <c r="J302" s="179"/>
      <c r="K302" s="180">
        <f t="shared" si="2"/>
        <v>0</v>
      </c>
      <c r="L302" s="180">
        <v>21</v>
      </c>
      <c r="M302" s="180">
        <f t="shared" si="3"/>
        <v>0</v>
      </c>
      <c r="N302" s="180">
        <v>0</v>
      </c>
      <c r="O302" s="180">
        <f t="shared" si="4"/>
        <v>0</v>
      </c>
      <c r="P302" s="180">
        <v>0</v>
      </c>
      <c r="Q302" s="180">
        <f t="shared" si="5"/>
        <v>0</v>
      </c>
      <c r="R302" s="180"/>
      <c r="S302" s="180" t="s">
        <v>242</v>
      </c>
      <c r="T302" s="181" t="s">
        <v>243</v>
      </c>
      <c r="U302" s="157">
        <v>0</v>
      </c>
      <c r="V302" s="157">
        <f t="shared" si="6"/>
        <v>0</v>
      </c>
      <c r="W302" s="157"/>
      <c r="X302" s="157" t="s">
        <v>134</v>
      </c>
      <c r="Y302" s="148"/>
      <c r="Z302" s="148"/>
      <c r="AA302" s="148"/>
      <c r="AB302" s="148"/>
      <c r="AC302" s="148"/>
      <c r="AD302" s="148"/>
      <c r="AE302" s="148"/>
      <c r="AF302" s="148"/>
      <c r="AG302" s="148" t="s">
        <v>321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75">
        <v>75</v>
      </c>
      <c r="B303" s="176" t="s">
        <v>657</v>
      </c>
      <c r="C303" s="186" t="s">
        <v>658</v>
      </c>
      <c r="D303" s="177" t="s">
        <v>147</v>
      </c>
      <c r="E303" s="178">
        <v>104</v>
      </c>
      <c r="F303" s="179"/>
      <c r="G303" s="180">
        <f t="shared" si="0"/>
        <v>0</v>
      </c>
      <c r="H303" s="179"/>
      <c r="I303" s="180">
        <f t="shared" si="1"/>
        <v>0</v>
      </c>
      <c r="J303" s="179"/>
      <c r="K303" s="180">
        <f t="shared" si="2"/>
        <v>0</v>
      </c>
      <c r="L303" s="180">
        <v>21</v>
      </c>
      <c r="M303" s="180">
        <f t="shared" si="3"/>
        <v>0</v>
      </c>
      <c r="N303" s="180">
        <v>0</v>
      </c>
      <c r="O303" s="180">
        <f t="shared" si="4"/>
        <v>0</v>
      </c>
      <c r="P303" s="180">
        <v>0</v>
      </c>
      <c r="Q303" s="180">
        <f t="shared" si="5"/>
        <v>0</v>
      </c>
      <c r="R303" s="180" t="s">
        <v>255</v>
      </c>
      <c r="S303" s="180" t="s">
        <v>133</v>
      </c>
      <c r="T303" s="181" t="s">
        <v>133</v>
      </c>
      <c r="U303" s="157">
        <v>0</v>
      </c>
      <c r="V303" s="157">
        <f t="shared" si="6"/>
        <v>0</v>
      </c>
      <c r="W303" s="157"/>
      <c r="X303" s="157" t="s">
        <v>244</v>
      </c>
      <c r="Y303" s="148"/>
      <c r="Z303" s="148"/>
      <c r="AA303" s="148"/>
      <c r="AB303" s="148"/>
      <c r="AC303" s="148"/>
      <c r="AD303" s="148"/>
      <c r="AE303" s="148"/>
      <c r="AF303" s="148"/>
      <c r="AG303" s="148" t="s">
        <v>245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ht="22.5" outlineLevel="1" x14ac:dyDescent="0.2">
      <c r="A304" s="175">
        <v>76</v>
      </c>
      <c r="B304" s="176" t="s">
        <v>659</v>
      </c>
      <c r="C304" s="186" t="s">
        <v>660</v>
      </c>
      <c r="D304" s="177" t="s">
        <v>147</v>
      </c>
      <c r="E304" s="178">
        <v>39</v>
      </c>
      <c r="F304" s="179"/>
      <c r="G304" s="180">
        <f t="shared" si="0"/>
        <v>0</v>
      </c>
      <c r="H304" s="179"/>
      <c r="I304" s="180">
        <f t="shared" si="1"/>
        <v>0</v>
      </c>
      <c r="J304" s="179"/>
      <c r="K304" s="180">
        <f t="shared" si="2"/>
        <v>0</v>
      </c>
      <c r="L304" s="180">
        <v>21</v>
      </c>
      <c r="M304" s="180">
        <f t="shared" si="3"/>
        <v>0</v>
      </c>
      <c r="N304" s="180">
        <v>2.0999999999999999E-3</v>
      </c>
      <c r="O304" s="180">
        <f t="shared" si="4"/>
        <v>0.08</v>
      </c>
      <c r="P304" s="180">
        <v>0</v>
      </c>
      <c r="Q304" s="180">
        <f t="shared" si="5"/>
        <v>0</v>
      </c>
      <c r="R304" s="180" t="s">
        <v>255</v>
      </c>
      <c r="S304" s="180" t="s">
        <v>133</v>
      </c>
      <c r="T304" s="181" t="s">
        <v>133</v>
      </c>
      <c r="U304" s="157">
        <v>0</v>
      </c>
      <c r="V304" s="157">
        <f t="shared" si="6"/>
        <v>0</v>
      </c>
      <c r="W304" s="157"/>
      <c r="X304" s="157" t="s">
        <v>244</v>
      </c>
      <c r="Y304" s="148"/>
      <c r="Z304" s="148"/>
      <c r="AA304" s="148"/>
      <c r="AB304" s="148"/>
      <c r="AC304" s="148"/>
      <c r="AD304" s="148"/>
      <c r="AE304" s="148"/>
      <c r="AF304" s="148"/>
      <c r="AG304" s="148" t="s">
        <v>326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ht="22.5" outlineLevel="1" x14ac:dyDescent="0.2">
      <c r="A305" s="175">
        <v>77</v>
      </c>
      <c r="B305" s="176" t="s">
        <v>661</v>
      </c>
      <c r="C305" s="186" t="s">
        <v>662</v>
      </c>
      <c r="D305" s="177" t="s">
        <v>147</v>
      </c>
      <c r="E305" s="178">
        <v>14</v>
      </c>
      <c r="F305" s="179"/>
      <c r="G305" s="180">
        <f t="shared" si="0"/>
        <v>0</v>
      </c>
      <c r="H305" s="179"/>
      <c r="I305" s="180">
        <f t="shared" si="1"/>
        <v>0</v>
      </c>
      <c r="J305" s="179"/>
      <c r="K305" s="180">
        <f t="shared" si="2"/>
        <v>0</v>
      </c>
      <c r="L305" s="180">
        <v>21</v>
      </c>
      <c r="M305" s="180">
        <f t="shared" si="3"/>
        <v>0</v>
      </c>
      <c r="N305" s="180">
        <v>4.1999999999999997E-3</v>
      </c>
      <c r="O305" s="180">
        <f t="shared" si="4"/>
        <v>0.06</v>
      </c>
      <c r="P305" s="180">
        <v>0</v>
      </c>
      <c r="Q305" s="180">
        <f t="shared" si="5"/>
        <v>0</v>
      </c>
      <c r="R305" s="180" t="s">
        <v>255</v>
      </c>
      <c r="S305" s="180" t="s">
        <v>133</v>
      </c>
      <c r="T305" s="181" t="s">
        <v>133</v>
      </c>
      <c r="U305" s="157">
        <v>0</v>
      </c>
      <c r="V305" s="157">
        <f t="shared" si="6"/>
        <v>0</v>
      </c>
      <c r="W305" s="157"/>
      <c r="X305" s="157" t="s">
        <v>244</v>
      </c>
      <c r="Y305" s="148"/>
      <c r="Z305" s="148"/>
      <c r="AA305" s="148"/>
      <c r="AB305" s="148"/>
      <c r="AC305" s="148"/>
      <c r="AD305" s="148"/>
      <c r="AE305" s="148"/>
      <c r="AF305" s="148"/>
      <c r="AG305" s="148" t="s">
        <v>326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67">
        <v>78</v>
      </c>
      <c r="B306" s="168" t="s">
        <v>663</v>
      </c>
      <c r="C306" s="184" t="s">
        <v>664</v>
      </c>
      <c r="D306" s="169" t="s">
        <v>147</v>
      </c>
      <c r="E306" s="170">
        <v>8</v>
      </c>
      <c r="F306" s="171"/>
      <c r="G306" s="172">
        <f t="shared" si="0"/>
        <v>0</v>
      </c>
      <c r="H306" s="171"/>
      <c r="I306" s="172">
        <f t="shared" si="1"/>
        <v>0</v>
      </c>
      <c r="J306" s="171"/>
      <c r="K306" s="172">
        <f t="shared" si="2"/>
        <v>0</v>
      </c>
      <c r="L306" s="172">
        <v>21</v>
      </c>
      <c r="M306" s="172">
        <f t="shared" si="3"/>
        <v>0</v>
      </c>
      <c r="N306" s="172">
        <v>0</v>
      </c>
      <c r="O306" s="172">
        <f t="shared" si="4"/>
        <v>0</v>
      </c>
      <c r="P306" s="172">
        <v>0</v>
      </c>
      <c r="Q306" s="172">
        <f t="shared" si="5"/>
        <v>0</v>
      </c>
      <c r="R306" s="172" t="s">
        <v>255</v>
      </c>
      <c r="S306" s="172" t="s">
        <v>133</v>
      </c>
      <c r="T306" s="173" t="s">
        <v>133</v>
      </c>
      <c r="U306" s="157">
        <v>0</v>
      </c>
      <c r="V306" s="157">
        <f t="shared" si="6"/>
        <v>0</v>
      </c>
      <c r="W306" s="157"/>
      <c r="X306" s="157" t="s">
        <v>244</v>
      </c>
      <c r="Y306" s="148"/>
      <c r="Z306" s="148"/>
      <c r="AA306" s="148"/>
      <c r="AB306" s="148"/>
      <c r="AC306" s="148"/>
      <c r="AD306" s="148"/>
      <c r="AE306" s="148"/>
      <c r="AF306" s="148"/>
      <c r="AG306" s="148" t="s">
        <v>326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85" t="s">
        <v>83</v>
      </c>
      <c r="D307" s="158"/>
      <c r="E307" s="159">
        <v>8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139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ht="22.5" outlineLevel="1" x14ac:dyDescent="0.2">
      <c r="A308" s="167">
        <v>79</v>
      </c>
      <c r="B308" s="168" t="s">
        <v>665</v>
      </c>
      <c r="C308" s="184" t="s">
        <v>666</v>
      </c>
      <c r="D308" s="169" t="s">
        <v>147</v>
      </c>
      <c r="E308" s="170">
        <v>38</v>
      </c>
      <c r="F308" s="171"/>
      <c r="G308" s="172">
        <f>ROUND(E308*F308,2)</f>
        <v>0</v>
      </c>
      <c r="H308" s="171"/>
      <c r="I308" s="172">
        <f>ROUND(E308*H308,2)</f>
        <v>0</v>
      </c>
      <c r="J308" s="171"/>
      <c r="K308" s="172">
        <f>ROUND(E308*J308,2)</f>
        <v>0</v>
      </c>
      <c r="L308" s="172">
        <v>21</v>
      </c>
      <c r="M308" s="172">
        <f>G308*(1+L308/100)</f>
        <v>0</v>
      </c>
      <c r="N308" s="172">
        <v>0.158</v>
      </c>
      <c r="O308" s="172">
        <f>ROUND(E308*N308,2)</f>
        <v>6</v>
      </c>
      <c r="P308" s="172">
        <v>0</v>
      </c>
      <c r="Q308" s="172">
        <f>ROUND(E308*P308,2)</f>
        <v>0</v>
      </c>
      <c r="R308" s="172" t="s">
        <v>255</v>
      </c>
      <c r="S308" s="172" t="s">
        <v>133</v>
      </c>
      <c r="T308" s="173" t="s">
        <v>133</v>
      </c>
      <c r="U308" s="157">
        <v>0</v>
      </c>
      <c r="V308" s="157">
        <f>ROUND(E308*U308,2)</f>
        <v>0</v>
      </c>
      <c r="W308" s="157"/>
      <c r="X308" s="157" t="s">
        <v>244</v>
      </c>
      <c r="Y308" s="148"/>
      <c r="Z308" s="148"/>
      <c r="AA308" s="148"/>
      <c r="AB308" s="148"/>
      <c r="AC308" s="148"/>
      <c r="AD308" s="148"/>
      <c r="AE308" s="148"/>
      <c r="AF308" s="148"/>
      <c r="AG308" s="148" t="s">
        <v>245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85" t="s">
        <v>333</v>
      </c>
      <c r="D309" s="158"/>
      <c r="E309" s="159">
        <v>38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139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ht="22.5" outlineLevel="1" x14ac:dyDescent="0.2">
      <c r="A310" s="167">
        <v>80</v>
      </c>
      <c r="B310" s="168" t="s">
        <v>667</v>
      </c>
      <c r="C310" s="184" t="s">
        <v>668</v>
      </c>
      <c r="D310" s="169" t="s">
        <v>147</v>
      </c>
      <c r="E310" s="170">
        <v>13</v>
      </c>
      <c r="F310" s="171"/>
      <c r="G310" s="172">
        <f>ROUND(E310*F310,2)</f>
        <v>0</v>
      </c>
      <c r="H310" s="171"/>
      <c r="I310" s="172">
        <f>ROUND(E310*H310,2)</f>
        <v>0</v>
      </c>
      <c r="J310" s="171"/>
      <c r="K310" s="172">
        <f>ROUND(E310*J310,2)</f>
        <v>0</v>
      </c>
      <c r="L310" s="172">
        <v>21</v>
      </c>
      <c r="M310" s="172">
        <f>G310*(1+L310/100)</f>
        <v>0</v>
      </c>
      <c r="N310" s="172">
        <v>0.25</v>
      </c>
      <c r="O310" s="172">
        <f>ROUND(E310*N310,2)</f>
        <v>3.25</v>
      </c>
      <c r="P310" s="172">
        <v>0</v>
      </c>
      <c r="Q310" s="172">
        <f>ROUND(E310*P310,2)</f>
        <v>0</v>
      </c>
      <c r="R310" s="172" t="s">
        <v>255</v>
      </c>
      <c r="S310" s="172" t="s">
        <v>133</v>
      </c>
      <c r="T310" s="173" t="s">
        <v>133</v>
      </c>
      <c r="U310" s="157">
        <v>0</v>
      </c>
      <c r="V310" s="157">
        <f>ROUND(E310*U310,2)</f>
        <v>0</v>
      </c>
      <c r="W310" s="157"/>
      <c r="X310" s="157" t="s">
        <v>244</v>
      </c>
      <c r="Y310" s="148"/>
      <c r="Z310" s="148"/>
      <c r="AA310" s="148"/>
      <c r="AB310" s="148"/>
      <c r="AC310" s="148"/>
      <c r="AD310" s="148"/>
      <c r="AE310" s="148"/>
      <c r="AF310" s="148"/>
      <c r="AG310" s="148" t="s">
        <v>245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85" t="s">
        <v>669</v>
      </c>
      <c r="D311" s="158"/>
      <c r="E311" s="159">
        <v>13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139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ht="22.5" outlineLevel="1" x14ac:dyDescent="0.2">
      <c r="A312" s="167">
        <v>81</v>
      </c>
      <c r="B312" s="168" t="s">
        <v>670</v>
      </c>
      <c r="C312" s="184" t="s">
        <v>671</v>
      </c>
      <c r="D312" s="169" t="s">
        <v>147</v>
      </c>
      <c r="E312" s="170">
        <v>17</v>
      </c>
      <c r="F312" s="171"/>
      <c r="G312" s="172">
        <f>ROUND(E312*F312,2)</f>
        <v>0</v>
      </c>
      <c r="H312" s="171"/>
      <c r="I312" s="172">
        <f>ROUND(E312*H312,2)</f>
        <v>0</v>
      </c>
      <c r="J312" s="171"/>
      <c r="K312" s="172">
        <f>ROUND(E312*J312,2)</f>
        <v>0</v>
      </c>
      <c r="L312" s="172">
        <v>21</v>
      </c>
      <c r="M312" s="172">
        <f>G312*(1+L312/100)</f>
        <v>0</v>
      </c>
      <c r="N312" s="172">
        <v>0.52</v>
      </c>
      <c r="O312" s="172">
        <f>ROUND(E312*N312,2)</f>
        <v>8.84</v>
      </c>
      <c r="P312" s="172">
        <v>0</v>
      </c>
      <c r="Q312" s="172">
        <f>ROUND(E312*P312,2)</f>
        <v>0</v>
      </c>
      <c r="R312" s="172" t="s">
        <v>255</v>
      </c>
      <c r="S312" s="172" t="s">
        <v>133</v>
      </c>
      <c r="T312" s="173" t="s">
        <v>133</v>
      </c>
      <c r="U312" s="157">
        <v>0</v>
      </c>
      <c r="V312" s="157">
        <f>ROUND(E312*U312,2)</f>
        <v>0</v>
      </c>
      <c r="W312" s="157"/>
      <c r="X312" s="157" t="s">
        <v>244</v>
      </c>
      <c r="Y312" s="148"/>
      <c r="Z312" s="148"/>
      <c r="AA312" s="148"/>
      <c r="AB312" s="148"/>
      <c r="AC312" s="148"/>
      <c r="AD312" s="148"/>
      <c r="AE312" s="148"/>
      <c r="AF312" s="148"/>
      <c r="AG312" s="148" t="s">
        <v>245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85" t="s">
        <v>672</v>
      </c>
      <c r="D313" s="158"/>
      <c r="E313" s="159">
        <v>17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139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ht="22.5" outlineLevel="1" x14ac:dyDescent="0.2">
      <c r="A314" s="167">
        <v>82</v>
      </c>
      <c r="B314" s="168" t="s">
        <v>673</v>
      </c>
      <c r="C314" s="184" t="s">
        <v>674</v>
      </c>
      <c r="D314" s="169" t="s">
        <v>147</v>
      </c>
      <c r="E314" s="170">
        <v>25</v>
      </c>
      <c r="F314" s="171"/>
      <c r="G314" s="172">
        <f>ROUND(E314*F314,2)</f>
        <v>0</v>
      </c>
      <c r="H314" s="171"/>
      <c r="I314" s="172">
        <f>ROUND(E314*H314,2)</f>
        <v>0</v>
      </c>
      <c r="J314" s="171"/>
      <c r="K314" s="172">
        <f>ROUND(E314*J314,2)</f>
        <v>0</v>
      </c>
      <c r="L314" s="172">
        <v>21</v>
      </c>
      <c r="M314" s="172">
        <f>G314*(1+L314/100)</f>
        <v>0</v>
      </c>
      <c r="N314" s="172">
        <v>1.0349999999999999</v>
      </c>
      <c r="O314" s="172">
        <f>ROUND(E314*N314,2)</f>
        <v>25.88</v>
      </c>
      <c r="P314" s="172">
        <v>0</v>
      </c>
      <c r="Q314" s="172">
        <f>ROUND(E314*P314,2)</f>
        <v>0</v>
      </c>
      <c r="R314" s="172" t="s">
        <v>255</v>
      </c>
      <c r="S314" s="172" t="s">
        <v>133</v>
      </c>
      <c r="T314" s="173" t="s">
        <v>133</v>
      </c>
      <c r="U314" s="157">
        <v>0</v>
      </c>
      <c r="V314" s="157">
        <f>ROUND(E314*U314,2)</f>
        <v>0</v>
      </c>
      <c r="W314" s="157"/>
      <c r="X314" s="157" t="s">
        <v>244</v>
      </c>
      <c r="Y314" s="148"/>
      <c r="Z314" s="148"/>
      <c r="AA314" s="148"/>
      <c r="AB314" s="148"/>
      <c r="AC314" s="148"/>
      <c r="AD314" s="148"/>
      <c r="AE314" s="148"/>
      <c r="AF314" s="148"/>
      <c r="AG314" s="148" t="s">
        <v>245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5" t="s">
        <v>675</v>
      </c>
      <c r="D315" s="158"/>
      <c r="E315" s="159">
        <v>25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139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ht="22.5" outlineLevel="1" x14ac:dyDescent="0.2">
      <c r="A316" s="167">
        <v>83</v>
      </c>
      <c r="B316" s="168" t="s">
        <v>676</v>
      </c>
      <c r="C316" s="184" t="s">
        <v>677</v>
      </c>
      <c r="D316" s="169" t="s">
        <v>147</v>
      </c>
      <c r="E316" s="170">
        <v>38</v>
      </c>
      <c r="F316" s="171"/>
      <c r="G316" s="172">
        <f>ROUND(E316*F316,2)</f>
        <v>0</v>
      </c>
      <c r="H316" s="171"/>
      <c r="I316" s="172">
        <f>ROUND(E316*H316,2)</f>
        <v>0</v>
      </c>
      <c r="J316" s="171"/>
      <c r="K316" s="172">
        <f>ROUND(E316*J316,2)</f>
        <v>0</v>
      </c>
      <c r="L316" s="172">
        <v>21</v>
      </c>
      <c r="M316" s="172">
        <f>G316*(1+L316/100)</f>
        <v>0</v>
      </c>
      <c r="N316" s="172">
        <v>0.61</v>
      </c>
      <c r="O316" s="172">
        <f>ROUND(E316*N316,2)</f>
        <v>23.18</v>
      </c>
      <c r="P316" s="172">
        <v>0</v>
      </c>
      <c r="Q316" s="172">
        <f>ROUND(E316*P316,2)</f>
        <v>0</v>
      </c>
      <c r="R316" s="172" t="s">
        <v>255</v>
      </c>
      <c r="S316" s="172" t="s">
        <v>133</v>
      </c>
      <c r="T316" s="173" t="s">
        <v>133</v>
      </c>
      <c r="U316" s="157">
        <v>0</v>
      </c>
      <c r="V316" s="157">
        <f>ROUND(E316*U316,2)</f>
        <v>0</v>
      </c>
      <c r="W316" s="157"/>
      <c r="X316" s="157" t="s">
        <v>244</v>
      </c>
      <c r="Y316" s="148"/>
      <c r="Z316" s="148"/>
      <c r="AA316" s="148"/>
      <c r="AB316" s="148"/>
      <c r="AC316" s="148"/>
      <c r="AD316" s="148"/>
      <c r="AE316" s="148"/>
      <c r="AF316" s="148"/>
      <c r="AG316" s="148" t="s">
        <v>245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85" t="s">
        <v>333</v>
      </c>
      <c r="D317" s="158"/>
      <c r="E317" s="159">
        <v>38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139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ht="22.5" outlineLevel="1" x14ac:dyDescent="0.2">
      <c r="A318" s="167">
        <v>84</v>
      </c>
      <c r="B318" s="168" t="s">
        <v>678</v>
      </c>
      <c r="C318" s="184" t="s">
        <v>679</v>
      </c>
      <c r="D318" s="169" t="s">
        <v>147</v>
      </c>
      <c r="E318" s="170">
        <v>7</v>
      </c>
      <c r="F318" s="171"/>
      <c r="G318" s="172">
        <f>ROUND(E318*F318,2)</f>
        <v>0</v>
      </c>
      <c r="H318" s="171"/>
      <c r="I318" s="172">
        <f>ROUND(E318*H318,2)</f>
        <v>0</v>
      </c>
      <c r="J318" s="171"/>
      <c r="K318" s="172">
        <f>ROUND(E318*J318,2)</f>
        <v>0</v>
      </c>
      <c r="L318" s="172">
        <v>21</v>
      </c>
      <c r="M318" s="172">
        <f>G318*(1+L318/100)</f>
        <v>0</v>
      </c>
      <c r="N318" s="172">
        <v>1.6140000000000001</v>
      </c>
      <c r="O318" s="172">
        <f>ROUND(E318*N318,2)</f>
        <v>11.3</v>
      </c>
      <c r="P318" s="172">
        <v>0</v>
      </c>
      <c r="Q318" s="172">
        <f>ROUND(E318*P318,2)</f>
        <v>0</v>
      </c>
      <c r="R318" s="172" t="s">
        <v>255</v>
      </c>
      <c r="S318" s="172" t="s">
        <v>133</v>
      </c>
      <c r="T318" s="173" t="s">
        <v>243</v>
      </c>
      <c r="U318" s="157">
        <v>0</v>
      </c>
      <c r="V318" s="157">
        <f>ROUND(E318*U318,2)</f>
        <v>0</v>
      </c>
      <c r="W318" s="157"/>
      <c r="X318" s="157" t="s">
        <v>244</v>
      </c>
      <c r="Y318" s="148"/>
      <c r="Z318" s="148"/>
      <c r="AA318" s="148"/>
      <c r="AB318" s="148"/>
      <c r="AC318" s="148"/>
      <c r="AD318" s="148"/>
      <c r="AE318" s="148"/>
      <c r="AF318" s="148"/>
      <c r="AG318" s="148" t="s">
        <v>326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85" t="s">
        <v>680</v>
      </c>
      <c r="D319" s="158"/>
      <c r="E319" s="159">
        <v>7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139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ht="22.5" outlineLevel="1" x14ac:dyDescent="0.2">
      <c r="A320" s="167">
        <v>85</v>
      </c>
      <c r="B320" s="168" t="s">
        <v>681</v>
      </c>
      <c r="C320" s="184" t="s">
        <v>682</v>
      </c>
      <c r="D320" s="169" t="s">
        <v>147</v>
      </c>
      <c r="E320" s="170">
        <v>26</v>
      </c>
      <c r="F320" s="171"/>
      <c r="G320" s="172">
        <f>ROUND(E320*F320,2)</f>
        <v>0</v>
      </c>
      <c r="H320" s="171"/>
      <c r="I320" s="172">
        <f>ROUND(E320*H320,2)</f>
        <v>0</v>
      </c>
      <c r="J320" s="171"/>
      <c r="K320" s="172">
        <f>ROUND(E320*J320,2)</f>
        <v>0</v>
      </c>
      <c r="L320" s="172">
        <v>21</v>
      </c>
      <c r="M320" s="172">
        <f>G320*(1+L320/100)</f>
        <v>0</v>
      </c>
      <c r="N320" s="172">
        <v>1.6140000000000001</v>
      </c>
      <c r="O320" s="172">
        <f>ROUND(E320*N320,2)</f>
        <v>41.96</v>
      </c>
      <c r="P320" s="172">
        <v>0</v>
      </c>
      <c r="Q320" s="172">
        <f>ROUND(E320*P320,2)</f>
        <v>0</v>
      </c>
      <c r="R320" s="172"/>
      <c r="S320" s="172" t="s">
        <v>242</v>
      </c>
      <c r="T320" s="173" t="s">
        <v>243</v>
      </c>
      <c r="U320" s="157">
        <v>0</v>
      </c>
      <c r="V320" s="157">
        <f>ROUND(E320*U320,2)</f>
        <v>0</v>
      </c>
      <c r="W320" s="157"/>
      <c r="X320" s="157" t="s">
        <v>244</v>
      </c>
      <c r="Y320" s="148"/>
      <c r="Z320" s="148"/>
      <c r="AA320" s="148"/>
      <c r="AB320" s="148"/>
      <c r="AC320" s="148"/>
      <c r="AD320" s="148"/>
      <c r="AE320" s="148"/>
      <c r="AF320" s="148"/>
      <c r="AG320" s="148" t="s">
        <v>326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85" t="s">
        <v>683</v>
      </c>
      <c r="D321" s="158"/>
      <c r="E321" s="159">
        <v>26</v>
      </c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139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ht="22.5" outlineLevel="1" x14ac:dyDescent="0.2">
      <c r="A322" s="167">
        <v>86</v>
      </c>
      <c r="B322" s="168" t="s">
        <v>684</v>
      </c>
      <c r="C322" s="184" t="s">
        <v>685</v>
      </c>
      <c r="D322" s="169" t="s">
        <v>147</v>
      </c>
      <c r="E322" s="170">
        <v>4</v>
      </c>
      <c r="F322" s="171"/>
      <c r="G322" s="172">
        <f>ROUND(E322*F322,2)</f>
        <v>0</v>
      </c>
      <c r="H322" s="171"/>
      <c r="I322" s="172">
        <f>ROUND(E322*H322,2)</f>
        <v>0</v>
      </c>
      <c r="J322" s="171"/>
      <c r="K322" s="172">
        <f>ROUND(E322*J322,2)</f>
        <v>0</v>
      </c>
      <c r="L322" s="172">
        <v>21</v>
      </c>
      <c r="M322" s="172">
        <f>G322*(1+L322/100)</f>
        <v>0</v>
      </c>
      <c r="N322" s="172">
        <v>1.6140000000000001</v>
      </c>
      <c r="O322" s="172">
        <f>ROUND(E322*N322,2)</f>
        <v>6.46</v>
      </c>
      <c r="P322" s="172">
        <v>0</v>
      </c>
      <c r="Q322" s="172">
        <f>ROUND(E322*P322,2)</f>
        <v>0</v>
      </c>
      <c r="R322" s="172"/>
      <c r="S322" s="172" t="s">
        <v>242</v>
      </c>
      <c r="T322" s="173" t="s">
        <v>243</v>
      </c>
      <c r="U322" s="157">
        <v>0</v>
      </c>
      <c r="V322" s="157">
        <f>ROUND(E322*U322,2)</f>
        <v>0</v>
      </c>
      <c r="W322" s="157"/>
      <c r="X322" s="157" t="s">
        <v>244</v>
      </c>
      <c r="Y322" s="148"/>
      <c r="Z322" s="148"/>
      <c r="AA322" s="148"/>
      <c r="AB322" s="148"/>
      <c r="AC322" s="148"/>
      <c r="AD322" s="148"/>
      <c r="AE322" s="148"/>
      <c r="AF322" s="148"/>
      <c r="AG322" s="148" t="s">
        <v>326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85" t="s">
        <v>80</v>
      </c>
      <c r="D323" s="158"/>
      <c r="E323" s="159">
        <v>4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139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75">
        <v>87</v>
      </c>
      <c r="B324" s="176" t="s">
        <v>686</v>
      </c>
      <c r="C324" s="186" t="s">
        <v>687</v>
      </c>
      <c r="D324" s="177" t="s">
        <v>147</v>
      </c>
      <c r="E324" s="178">
        <v>7</v>
      </c>
      <c r="F324" s="179"/>
      <c r="G324" s="180">
        <f t="shared" ref="G324:G329" si="7">ROUND(E324*F324,2)</f>
        <v>0</v>
      </c>
      <c r="H324" s="179"/>
      <c r="I324" s="180">
        <f t="shared" ref="I324:I329" si="8">ROUND(E324*H324,2)</f>
        <v>0</v>
      </c>
      <c r="J324" s="179"/>
      <c r="K324" s="180">
        <f t="shared" ref="K324:K329" si="9">ROUND(E324*J324,2)</f>
        <v>0</v>
      </c>
      <c r="L324" s="180">
        <v>21</v>
      </c>
      <c r="M324" s="180">
        <f t="shared" ref="M324:M329" si="10">G324*(1+L324/100)</f>
        <v>0</v>
      </c>
      <c r="N324" s="180">
        <v>2.4E-2</v>
      </c>
      <c r="O324" s="180">
        <f t="shared" ref="O324:O329" si="11">ROUND(E324*N324,2)</f>
        <v>0.17</v>
      </c>
      <c r="P324" s="180">
        <v>0</v>
      </c>
      <c r="Q324" s="180">
        <f t="shared" ref="Q324:Q329" si="12">ROUND(E324*P324,2)</f>
        <v>0</v>
      </c>
      <c r="R324" s="180" t="s">
        <v>255</v>
      </c>
      <c r="S324" s="180" t="s">
        <v>133</v>
      </c>
      <c r="T324" s="181" t="s">
        <v>133</v>
      </c>
      <c r="U324" s="157">
        <v>0</v>
      </c>
      <c r="V324" s="157">
        <f t="shared" ref="V324:V329" si="13">ROUND(E324*U324,2)</f>
        <v>0</v>
      </c>
      <c r="W324" s="157"/>
      <c r="X324" s="157" t="s">
        <v>244</v>
      </c>
      <c r="Y324" s="148"/>
      <c r="Z324" s="148"/>
      <c r="AA324" s="148"/>
      <c r="AB324" s="148"/>
      <c r="AC324" s="148"/>
      <c r="AD324" s="148"/>
      <c r="AE324" s="148"/>
      <c r="AF324" s="148"/>
      <c r="AG324" s="148" t="s">
        <v>326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75">
        <v>88</v>
      </c>
      <c r="B325" s="176" t="s">
        <v>688</v>
      </c>
      <c r="C325" s="186" t="s">
        <v>689</v>
      </c>
      <c r="D325" s="177" t="s">
        <v>147</v>
      </c>
      <c r="E325" s="178">
        <v>6</v>
      </c>
      <c r="F325" s="179"/>
      <c r="G325" s="180">
        <f t="shared" si="7"/>
        <v>0</v>
      </c>
      <c r="H325" s="179"/>
      <c r="I325" s="180">
        <f t="shared" si="8"/>
        <v>0</v>
      </c>
      <c r="J325" s="179"/>
      <c r="K325" s="180">
        <f t="shared" si="9"/>
        <v>0</v>
      </c>
      <c r="L325" s="180">
        <v>21</v>
      </c>
      <c r="M325" s="180">
        <f t="shared" si="10"/>
        <v>0</v>
      </c>
      <c r="N325" s="180">
        <v>3.9E-2</v>
      </c>
      <c r="O325" s="180">
        <f t="shared" si="11"/>
        <v>0.23</v>
      </c>
      <c r="P325" s="180">
        <v>0</v>
      </c>
      <c r="Q325" s="180">
        <f t="shared" si="12"/>
        <v>0</v>
      </c>
      <c r="R325" s="180" t="s">
        <v>255</v>
      </c>
      <c r="S325" s="180" t="s">
        <v>133</v>
      </c>
      <c r="T325" s="181" t="s">
        <v>133</v>
      </c>
      <c r="U325" s="157">
        <v>0</v>
      </c>
      <c r="V325" s="157">
        <f t="shared" si="13"/>
        <v>0</v>
      </c>
      <c r="W325" s="157"/>
      <c r="X325" s="157" t="s">
        <v>244</v>
      </c>
      <c r="Y325" s="148"/>
      <c r="Z325" s="148"/>
      <c r="AA325" s="148"/>
      <c r="AB325" s="148"/>
      <c r="AC325" s="148"/>
      <c r="AD325" s="148"/>
      <c r="AE325" s="148"/>
      <c r="AF325" s="148"/>
      <c r="AG325" s="148" t="s">
        <v>326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75">
        <v>89</v>
      </c>
      <c r="B326" s="176" t="s">
        <v>690</v>
      </c>
      <c r="C326" s="186" t="s">
        <v>691</v>
      </c>
      <c r="D326" s="177" t="s">
        <v>147</v>
      </c>
      <c r="E326" s="178">
        <v>7</v>
      </c>
      <c r="F326" s="179"/>
      <c r="G326" s="180">
        <f t="shared" si="7"/>
        <v>0</v>
      </c>
      <c r="H326" s="179"/>
      <c r="I326" s="180">
        <f t="shared" si="8"/>
        <v>0</v>
      </c>
      <c r="J326" s="179"/>
      <c r="K326" s="180">
        <f t="shared" si="9"/>
        <v>0</v>
      </c>
      <c r="L326" s="180">
        <v>21</v>
      </c>
      <c r="M326" s="180">
        <f t="shared" si="10"/>
        <v>0</v>
      </c>
      <c r="N326" s="180">
        <v>5.0999999999999997E-2</v>
      </c>
      <c r="O326" s="180">
        <f t="shared" si="11"/>
        <v>0.36</v>
      </c>
      <c r="P326" s="180">
        <v>0</v>
      </c>
      <c r="Q326" s="180">
        <f t="shared" si="12"/>
        <v>0</v>
      </c>
      <c r="R326" s="180" t="s">
        <v>255</v>
      </c>
      <c r="S326" s="180" t="s">
        <v>133</v>
      </c>
      <c r="T326" s="181" t="s">
        <v>133</v>
      </c>
      <c r="U326" s="157">
        <v>0</v>
      </c>
      <c r="V326" s="157">
        <f t="shared" si="13"/>
        <v>0</v>
      </c>
      <c r="W326" s="157"/>
      <c r="X326" s="157" t="s">
        <v>244</v>
      </c>
      <c r="Y326" s="148"/>
      <c r="Z326" s="148"/>
      <c r="AA326" s="148"/>
      <c r="AB326" s="148"/>
      <c r="AC326" s="148"/>
      <c r="AD326" s="148"/>
      <c r="AE326" s="148"/>
      <c r="AF326" s="148"/>
      <c r="AG326" s="148" t="s">
        <v>326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75">
        <v>90</v>
      </c>
      <c r="B327" s="176" t="s">
        <v>692</v>
      </c>
      <c r="C327" s="186" t="s">
        <v>693</v>
      </c>
      <c r="D327" s="177" t="s">
        <v>147</v>
      </c>
      <c r="E327" s="178">
        <v>2</v>
      </c>
      <c r="F327" s="179"/>
      <c r="G327" s="180">
        <f t="shared" si="7"/>
        <v>0</v>
      </c>
      <c r="H327" s="179"/>
      <c r="I327" s="180">
        <f t="shared" si="8"/>
        <v>0</v>
      </c>
      <c r="J327" s="179"/>
      <c r="K327" s="180">
        <f t="shared" si="9"/>
        <v>0</v>
      </c>
      <c r="L327" s="180">
        <v>21</v>
      </c>
      <c r="M327" s="180">
        <f t="shared" si="10"/>
        <v>0</v>
      </c>
      <c r="N327" s="180">
        <v>6.8000000000000005E-2</v>
      </c>
      <c r="O327" s="180">
        <f t="shared" si="11"/>
        <v>0.14000000000000001</v>
      </c>
      <c r="P327" s="180">
        <v>0</v>
      </c>
      <c r="Q327" s="180">
        <f t="shared" si="12"/>
        <v>0</v>
      </c>
      <c r="R327" s="180" t="s">
        <v>255</v>
      </c>
      <c r="S327" s="180" t="s">
        <v>133</v>
      </c>
      <c r="T327" s="181" t="s">
        <v>133</v>
      </c>
      <c r="U327" s="157">
        <v>0</v>
      </c>
      <c r="V327" s="157">
        <f t="shared" si="13"/>
        <v>0</v>
      </c>
      <c r="W327" s="157"/>
      <c r="X327" s="157" t="s">
        <v>244</v>
      </c>
      <c r="Y327" s="148"/>
      <c r="Z327" s="148"/>
      <c r="AA327" s="148"/>
      <c r="AB327" s="148"/>
      <c r="AC327" s="148"/>
      <c r="AD327" s="148"/>
      <c r="AE327" s="148"/>
      <c r="AF327" s="148"/>
      <c r="AG327" s="148" t="s">
        <v>326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75">
        <v>91</v>
      </c>
      <c r="B328" s="176" t="s">
        <v>694</v>
      </c>
      <c r="C328" s="186" t="s">
        <v>695</v>
      </c>
      <c r="D328" s="177" t="s">
        <v>147</v>
      </c>
      <c r="E328" s="178">
        <v>21</v>
      </c>
      <c r="F328" s="179"/>
      <c r="G328" s="180">
        <f t="shared" si="7"/>
        <v>0</v>
      </c>
      <c r="H328" s="179"/>
      <c r="I328" s="180">
        <f t="shared" si="8"/>
        <v>0</v>
      </c>
      <c r="J328" s="179"/>
      <c r="K328" s="180">
        <f t="shared" si="9"/>
        <v>0</v>
      </c>
      <c r="L328" s="180">
        <v>21</v>
      </c>
      <c r="M328" s="180">
        <f t="shared" si="10"/>
        <v>0</v>
      </c>
      <c r="N328" s="180">
        <v>0.08</v>
      </c>
      <c r="O328" s="180">
        <f t="shared" si="11"/>
        <v>1.68</v>
      </c>
      <c r="P328" s="180">
        <v>0</v>
      </c>
      <c r="Q328" s="180">
        <f t="shared" si="12"/>
        <v>0</v>
      </c>
      <c r="R328" s="180" t="s">
        <v>255</v>
      </c>
      <c r="S328" s="180" t="s">
        <v>133</v>
      </c>
      <c r="T328" s="181" t="s">
        <v>133</v>
      </c>
      <c r="U328" s="157">
        <v>0</v>
      </c>
      <c r="V328" s="157">
        <f t="shared" si="13"/>
        <v>0</v>
      </c>
      <c r="W328" s="157"/>
      <c r="X328" s="157" t="s">
        <v>244</v>
      </c>
      <c r="Y328" s="148"/>
      <c r="Z328" s="148"/>
      <c r="AA328" s="148"/>
      <c r="AB328" s="148"/>
      <c r="AC328" s="148"/>
      <c r="AD328" s="148"/>
      <c r="AE328" s="148"/>
      <c r="AF328" s="148"/>
      <c r="AG328" s="148" t="s">
        <v>326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ht="22.5" outlineLevel="1" x14ac:dyDescent="0.2">
      <c r="A329" s="167">
        <v>92</v>
      </c>
      <c r="B329" s="168" t="s">
        <v>696</v>
      </c>
      <c r="C329" s="184" t="s">
        <v>697</v>
      </c>
      <c r="D329" s="169" t="s">
        <v>147</v>
      </c>
      <c r="E329" s="170">
        <v>93</v>
      </c>
      <c r="F329" s="171"/>
      <c r="G329" s="172">
        <f t="shared" si="7"/>
        <v>0</v>
      </c>
      <c r="H329" s="171"/>
      <c r="I329" s="172">
        <f t="shared" si="8"/>
        <v>0</v>
      </c>
      <c r="J329" s="171"/>
      <c r="K329" s="172">
        <f t="shared" si="9"/>
        <v>0</v>
      </c>
      <c r="L329" s="172">
        <v>21</v>
      </c>
      <c r="M329" s="172">
        <f t="shared" si="10"/>
        <v>0</v>
      </c>
      <c r="N329" s="172">
        <v>2E-3</v>
      </c>
      <c r="O329" s="172">
        <f t="shared" si="11"/>
        <v>0.19</v>
      </c>
      <c r="P329" s="172">
        <v>0</v>
      </c>
      <c r="Q329" s="172">
        <f t="shared" si="12"/>
        <v>0</v>
      </c>
      <c r="R329" s="172" t="s">
        <v>255</v>
      </c>
      <c r="S329" s="172" t="s">
        <v>133</v>
      </c>
      <c r="T329" s="173" t="s">
        <v>133</v>
      </c>
      <c r="U329" s="157">
        <v>0</v>
      </c>
      <c r="V329" s="157">
        <f t="shared" si="13"/>
        <v>0</v>
      </c>
      <c r="W329" s="157"/>
      <c r="X329" s="157" t="s">
        <v>244</v>
      </c>
      <c r="Y329" s="148"/>
      <c r="Z329" s="148"/>
      <c r="AA329" s="148"/>
      <c r="AB329" s="148"/>
      <c r="AC329" s="148"/>
      <c r="AD329" s="148"/>
      <c r="AE329" s="148"/>
      <c r="AF329" s="148"/>
      <c r="AG329" s="148" t="s">
        <v>326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85" t="s">
        <v>698</v>
      </c>
      <c r="D330" s="158"/>
      <c r="E330" s="159">
        <v>93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139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ht="22.5" outlineLevel="1" x14ac:dyDescent="0.2">
      <c r="A331" s="167">
        <v>93</v>
      </c>
      <c r="B331" s="168" t="s">
        <v>699</v>
      </c>
      <c r="C331" s="184" t="s">
        <v>700</v>
      </c>
      <c r="D331" s="169" t="s">
        <v>147</v>
      </c>
      <c r="E331" s="170">
        <v>142.91249999999999</v>
      </c>
      <c r="F331" s="171"/>
      <c r="G331" s="172">
        <f>ROUND(E331*F331,2)</f>
        <v>0</v>
      </c>
      <c r="H331" s="171"/>
      <c r="I331" s="172">
        <f>ROUND(E331*H331,2)</f>
        <v>0</v>
      </c>
      <c r="J331" s="171"/>
      <c r="K331" s="172">
        <f>ROUND(E331*J331,2)</f>
        <v>0</v>
      </c>
      <c r="L331" s="172">
        <v>21</v>
      </c>
      <c r="M331" s="172">
        <f>G331*(1+L331/100)</f>
        <v>0</v>
      </c>
      <c r="N331" s="172">
        <v>7.6200000000000004E-2</v>
      </c>
      <c r="O331" s="172">
        <f>ROUND(E331*N331,2)</f>
        <v>10.89</v>
      </c>
      <c r="P331" s="172">
        <v>0</v>
      </c>
      <c r="Q331" s="172">
        <f>ROUND(E331*P331,2)</f>
        <v>0</v>
      </c>
      <c r="R331" s="172" t="s">
        <v>255</v>
      </c>
      <c r="S331" s="172" t="s">
        <v>133</v>
      </c>
      <c r="T331" s="173" t="s">
        <v>133</v>
      </c>
      <c r="U331" s="157">
        <v>0</v>
      </c>
      <c r="V331" s="157">
        <f>ROUND(E331*U331,2)</f>
        <v>0</v>
      </c>
      <c r="W331" s="157"/>
      <c r="X331" s="157" t="s">
        <v>244</v>
      </c>
      <c r="Y331" s="148"/>
      <c r="Z331" s="148"/>
      <c r="AA331" s="148"/>
      <c r="AB331" s="148"/>
      <c r="AC331" s="148"/>
      <c r="AD331" s="148"/>
      <c r="AE331" s="148"/>
      <c r="AF331" s="148"/>
      <c r="AG331" s="148" t="s">
        <v>326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5" t="s">
        <v>701</v>
      </c>
      <c r="D332" s="158"/>
      <c r="E332" s="159">
        <v>142.91249999999999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139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ht="22.5" outlineLevel="1" x14ac:dyDescent="0.2">
      <c r="A333" s="167">
        <v>94</v>
      </c>
      <c r="B333" s="168" t="s">
        <v>702</v>
      </c>
      <c r="C333" s="184" t="s">
        <v>703</v>
      </c>
      <c r="D333" s="169" t="s">
        <v>147</v>
      </c>
      <c r="E333" s="170">
        <v>66.091669999999993</v>
      </c>
      <c r="F333" s="171"/>
      <c r="G333" s="172">
        <f>ROUND(E333*F333,2)</f>
        <v>0</v>
      </c>
      <c r="H333" s="171"/>
      <c r="I333" s="172">
        <f>ROUND(E333*H333,2)</f>
        <v>0</v>
      </c>
      <c r="J333" s="171"/>
      <c r="K333" s="172">
        <f>ROUND(E333*J333,2)</f>
        <v>0</v>
      </c>
      <c r="L333" s="172">
        <v>21</v>
      </c>
      <c r="M333" s="172">
        <f>G333*(1+L333/100)</f>
        <v>0</v>
      </c>
      <c r="N333" s="172">
        <v>0.12239999999999999</v>
      </c>
      <c r="O333" s="172">
        <f>ROUND(E333*N333,2)</f>
        <v>8.09</v>
      </c>
      <c r="P333" s="172">
        <v>0</v>
      </c>
      <c r="Q333" s="172">
        <f>ROUND(E333*P333,2)</f>
        <v>0</v>
      </c>
      <c r="R333" s="172" t="s">
        <v>255</v>
      </c>
      <c r="S333" s="172" t="s">
        <v>133</v>
      </c>
      <c r="T333" s="173" t="s">
        <v>133</v>
      </c>
      <c r="U333" s="157">
        <v>0</v>
      </c>
      <c r="V333" s="157">
        <f>ROUND(E333*U333,2)</f>
        <v>0</v>
      </c>
      <c r="W333" s="157"/>
      <c r="X333" s="157" t="s">
        <v>244</v>
      </c>
      <c r="Y333" s="148"/>
      <c r="Z333" s="148"/>
      <c r="AA333" s="148"/>
      <c r="AB333" s="148"/>
      <c r="AC333" s="148"/>
      <c r="AD333" s="148"/>
      <c r="AE333" s="148"/>
      <c r="AF333" s="148"/>
      <c r="AG333" s="148" t="s">
        <v>326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85" t="s">
        <v>704</v>
      </c>
      <c r="D334" s="158"/>
      <c r="E334" s="159">
        <v>66.091669999999993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139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x14ac:dyDescent="0.2">
      <c r="A335" s="161" t="s">
        <v>127</v>
      </c>
      <c r="B335" s="162" t="s">
        <v>87</v>
      </c>
      <c r="C335" s="183" t="s">
        <v>88</v>
      </c>
      <c r="D335" s="163"/>
      <c r="E335" s="164"/>
      <c r="F335" s="165"/>
      <c r="G335" s="165">
        <f>SUMIF(AG336:AG338,"&lt;&gt;NOR",G336:G338)</f>
        <v>0</v>
      </c>
      <c r="H335" s="165"/>
      <c r="I335" s="165">
        <f>SUM(I336:I338)</f>
        <v>0</v>
      </c>
      <c r="J335" s="165"/>
      <c r="K335" s="165">
        <f>SUM(K336:K338)</f>
        <v>0</v>
      </c>
      <c r="L335" s="165"/>
      <c r="M335" s="165">
        <f>SUM(M336:M338)</f>
        <v>0</v>
      </c>
      <c r="N335" s="165"/>
      <c r="O335" s="165">
        <f>SUM(O336:O338)</f>
        <v>0</v>
      </c>
      <c r="P335" s="165"/>
      <c r="Q335" s="165">
        <f>SUM(Q336:Q338)</f>
        <v>0</v>
      </c>
      <c r="R335" s="165"/>
      <c r="S335" s="165"/>
      <c r="T335" s="166"/>
      <c r="U335" s="160"/>
      <c r="V335" s="160">
        <f>SUM(V336:V338)</f>
        <v>599.34</v>
      </c>
      <c r="W335" s="160"/>
      <c r="X335" s="160"/>
      <c r="AG335" t="s">
        <v>128</v>
      </c>
    </row>
    <row r="336" spans="1:60" ht="22.5" outlineLevel="1" x14ac:dyDescent="0.2">
      <c r="A336" s="167">
        <v>95</v>
      </c>
      <c r="B336" s="168" t="s">
        <v>705</v>
      </c>
      <c r="C336" s="184" t="s">
        <v>706</v>
      </c>
      <c r="D336" s="169" t="s">
        <v>418</v>
      </c>
      <c r="E336" s="170">
        <v>2853.9903599999998</v>
      </c>
      <c r="F336" s="171"/>
      <c r="G336" s="172">
        <f>ROUND(E336*F336,2)</f>
        <v>0</v>
      </c>
      <c r="H336" s="171"/>
      <c r="I336" s="172">
        <f>ROUND(E336*H336,2)</f>
        <v>0</v>
      </c>
      <c r="J336" s="171"/>
      <c r="K336" s="172">
        <f>ROUND(E336*J336,2)</f>
        <v>0</v>
      </c>
      <c r="L336" s="172">
        <v>21</v>
      </c>
      <c r="M336" s="172">
        <f>G336*(1+L336/100)</f>
        <v>0</v>
      </c>
      <c r="N336" s="172">
        <v>0</v>
      </c>
      <c r="O336" s="172">
        <f>ROUND(E336*N336,2)</f>
        <v>0</v>
      </c>
      <c r="P336" s="172">
        <v>0</v>
      </c>
      <c r="Q336" s="172">
        <f>ROUND(E336*P336,2)</f>
        <v>0</v>
      </c>
      <c r="R336" s="172" t="s">
        <v>312</v>
      </c>
      <c r="S336" s="172" t="s">
        <v>133</v>
      </c>
      <c r="T336" s="173" t="s">
        <v>250</v>
      </c>
      <c r="U336" s="157">
        <v>0.21</v>
      </c>
      <c r="V336" s="157">
        <f>ROUND(E336*U336,2)</f>
        <v>599.34</v>
      </c>
      <c r="W336" s="157"/>
      <c r="X336" s="157" t="s">
        <v>134</v>
      </c>
      <c r="Y336" s="148"/>
      <c r="Z336" s="148"/>
      <c r="AA336" s="148"/>
      <c r="AB336" s="148"/>
      <c r="AC336" s="148"/>
      <c r="AD336" s="148"/>
      <c r="AE336" s="148"/>
      <c r="AF336" s="148"/>
      <c r="AG336" s="148" t="s">
        <v>321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254" t="s">
        <v>707</v>
      </c>
      <c r="D337" s="255"/>
      <c r="E337" s="255"/>
      <c r="F337" s="255"/>
      <c r="G337" s="255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137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85" t="s">
        <v>708</v>
      </c>
      <c r="D338" s="158"/>
      <c r="E338" s="159">
        <v>2853.9903599999998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139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x14ac:dyDescent="0.2">
      <c r="A339" s="161" t="s">
        <v>127</v>
      </c>
      <c r="B339" s="162" t="s">
        <v>89</v>
      </c>
      <c r="C339" s="183" t="s">
        <v>90</v>
      </c>
      <c r="D339" s="163"/>
      <c r="E339" s="164"/>
      <c r="F339" s="165"/>
      <c r="G339" s="165">
        <f>SUMIF(AG340:AG342,"&lt;&gt;NOR",G340:G342)</f>
        <v>0</v>
      </c>
      <c r="H339" s="165"/>
      <c r="I339" s="165">
        <f>SUM(I340:I342)</f>
        <v>0</v>
      </c>
      <c r="J339" s="165"/>
      <c r="K339" s="165">
        <f>SUM(K340:K342)</f>
        <v>0</v>
      </c>
      <c r="L339" s="165"/>
      <c r="M339" s="165">
        <f>SUM(M340:M342)</f>
        <v>0</v>
      </c>
      <c r="N339" s="165"/>
      <c r="O339" s="165">
        <f>SUM(O340:O342)</f>
        <v>0.01</v>
      </c>
      <c r="P339" s="165"/>
      <c r="Q339" s="165">
        <f>SUM(Q340:Q342)</f>
        <v>0</v>
      </c>
      <c r="R339" s="165"/>
      <c r="S339" s="165"/>
      <c r="T339" s="166"/>
      <c r="U339" s="160"/>
      <c r="V339" s="160">
        <f>SUM(V340:V342)</f>
        <v>0.57999999999999996</v>
      </c>
      <c r="W339" s="160"/>
      <c r="X339" s="160"/>
      <c r="AG339" t="s">
        <v>128</v>
      </c>
    </row>
    <row r="340" spans="1:60" ht="22.5" outlineLevel="1" x14ac:dyDescent="0.2">
      <c r="A340" s="175">
        <v>96</v>
      </c>
      <c r="B340" s="176" t="s">
        <v>709</v>
      </c>
      <c r="C340" s="186" t="s">
        <v>710</v>
      </c>
      <c r="D340" s="177" t="s">
        <v>142</v>
      </c>
      <c r="E340" s="178">
        <v>20.68</v>
      </c>
      <c r="F340" s="179"/>
      <c r="G340" s="180">
        <f>ROUND(E340*F340,2)</f>
        <v>0</v>
      </c>
      <c r="H340" s="179"/>
      <c r="I340" s="180">
        <f>ROUND(E340*H340,2)</f>
        <v>0</v>
      </c>
      <c r="J340" s="179"/>
      <c r="K340" s="180">
        <f>ROUND(E340*J340,2)</f>
        <v>0</v>
      </c>
      <c r="L340" s="180">
        <v>21</v>
      </c>
      <c r="M340" s="180">
        <f>G340*(1+L340/100)</f>
        <v>0</v>
      </c>
      <c r="N340" s="180">
        <v>4.4000000000000002E-4</v>
      </c>
      <c r="O340" s="180">
        <f>ROUND(E340*N340,2)</f>
        <v>0.01</v>
      </c>
      <c r="P340" s="180">
        <v>0</v>
      </c>
      <c r="Q340" s="180">
        <f>ROUND(E340*P340,2)</f>
        <v>0</v>
      </c>
      <c r="R340" s="180" t="s">
        <v>711</v>
      </c>
      <c r="S340" s="180" t="s">
        <v>133</v>
      </c>
      <c r="T340" s="181" t="s">
        <v>133</v>
      </c>
      <c r="U340" s="157">
        <v>2.75E-2</v>
      </c>
      <c r="V340" s="157">
        <f>ROUND(E340*U340,2)</f>
        <v>0.56999999999999995</v>
      </c>
      <c r="W340" s="157"/>
      <c r="X340" s="157" t="s">
        <v>134</v>
      </c>
      <c r="Y340" s="148"/>
      <c r="Z340" s="148"/>
      <c r="AA340" s="148"/>
      <c r="AB340" s="148"/>
      <c r="AC340" s="148"/>
      <c r="AD340" s="148"/>
      <c r="AE340" s="148"/>
      <c r="AF340" s="148"/>
      <c r="AG340" s="148" t="s">
        <v>321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67">
        <v>97</v>
      </c>
      <c r="B341" s="168" t="s">
        <v>712</v>
      </c>
      <c r="C341" s="184" t="s">
        <v>713</v>
      </c>
      <c r="D341" s="169" t="s">
        <v>418</v>
      </c>
      <c r="E341" s="170">
        <v>9.1000000000000004E-3</v>
      </c>
      <c r="F341" s="171"/>
      <c r="G341" s="172">
        <f>ROUND(E341*F341,2)</f>
        <v>0</v>
      </c>
      <c r="H341" s="171"/>
      <c r="I341" s="172">
        <f>ROUND(E341*H341,2)</f>
        <v>0</v>
      </c>
      <c r="J341" s="171"/>
      <c r="K341" s="172">
        <f>ROUND(E341*J341,2)</f>
        <v>0</v>
      </c>
      <c r="L341" s="172">
        <v>21</v>
      </c>
      <c r="M341" s="172">
        <f>G341*(1+L341/100)</f>
        <v>0</v>
      </c>
      <c r="N341" s="172">
        <v>0</v>
      </c>
      <c r="O341" s="172">
        <f>ROUND(E341*N341,2)</f>
        <v>0</v>
      </c>
      <c r="P341" s="172">
        <v>0</v>
      </c>
      <c r="Q341" s="172">
        <f>ROUND(E341*P341,2)</f>
        <v>0</v>
      </c>
      <c r="R341" s="172" t="s">
        <v>711</v>
      </c>
      <c r="S341" s="172" t="s">
        <v>133</v>
      </c>
      <c r="T341" s="173" t="s">
        <v>133</v>
      </c>
      <c r="U341" s="157">
        <v>1.5669999999999999</v>
      </c>
      <c r="V341" s="157">
        <f>ROUND(E341*U341,2)</f>
        <v>0.01</v>
      </c>
      <c r="W341" s="157"/>
      <c r="X341" s="157" t="s">
        <v>714</v>
      </c>
      <c r="Y341" s="148"/>
      <c r="Z341" s="148"/>
      <c r="AA341" s="148"/>
      <c r="AB341" s="148"/>
      <c r="AC341" s="148"/>
      <c r="AD341" s="148"/>
      <c r="AE341" s="148"/>
      <c r="AF341" s="148"/>
      <c r="AG341" s="148" t="s">
        <v>715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254" t="s">
        <v>716</v>
      </c>
      <c r="D342" s="255"/>
      <c r="E342" s="255"/>
      <c r="F342" s="255"/>
      <c r="G342" s="255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137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x14ac:dyDescent="0.2">
      <c r="A343" s="5"/>
      <c r="B343" s="6"/>
      <c r="C343" s="187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AE343">
        <v>15</v>
      </c>
      <c r="AF343">
        <v>21</v>
      </c>
    </row>
    <row r="344" spans="1:60" x14ac:dyDescent="0.2">
      <c r="A344" s="151"/>
      <c r="B344" s="152" t="s">
        <v>29</v>
      </c>
      <c r="C344" s="188"/>
      <c r="D344" s="153"/>
      <c r="E344" s="154"/>
      <c r="F344" s="154"/>
      <c r="G344" s="182">
        <f>G8+G217+G225+G228+G249+G335+G339</f>
        <v>0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AE344">
        <f>SUMIF(L7:L342,AE343,G7:G342)</f>
        <v>0</v>
      </c>
      <c r="AF344">
        <f>SUMIF(L7:L342,AF343,G7:G342)</f>
        <v>0</v>
      </c>
      <c r="AG344" t="s">
        <v>422</v>
      </c>
    </row>
    <row r="345" spans="1:60" x14ac:dyDescent="0.2">
      <c r="C345" s="189"/>
      <c r="D345" s="139"/>
      <c r="AG345" t="s">
        <v>423</v>
      </c>
    </row>
    <row r="346" spans="1:60" x14ac:dyDescent="0.2">
      <c r="C346" s="83" t="s">
        <v>1183</v>
      </c>
      <c r="D346" s="139"/>
    </row>
    <row r="347" spans="1:60" x14ac:dyDescent="0.2">
      <c r="C347" s="198" t="s">
        <v>1184</v>
      </c>
      <c r="D347" s="139"/>
    </row>
    <row r="348" spans="1:60" x14ac:dyDescent="0.2">
      <c r="D348" s="139"/>
    </row>
    <row r="349" spans="1:60" x14ac:dyDescent="0.2">
      <c r="D349" s="139"/>
    </row>
    <row r="350" spans="1:60" x14ac:dyDescent="0.2">
      <c r="D350" s="139"/>
    </row>
    <row r="351" spans="1:60" x14ac:dyDescent="0.2">
      <c r="D351" s="139"/>
    </row>
    <row r="352" spans="1:60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62">
    <mergeCell ref="C12:G12"/>
    <mergeCell ref="A1:G1"/>
    <mergeCell ref="C2:G2"/>
    <mergeCell ref="C3:G3"/>
    <mergeCell ref="C4:G4"/>
    <mergeCell ref="C10:G10"/>
    <mergeCell ref="C115:G115"/>
    <mergeCell ref="C15:G15"/>
    <mergeCell ref="C17:G17"/>
    <mergeCell ref="C29:G29"/>
    <mergeCell ref="C41:G41"/>
    <mergeCell ref="C53:G53"/>
    <mergeCell ref="C65:G65"/>
    <mergeCell ref="C77:G77"/>
    <mergeCell ref="C89:G89"/>
    <mergeCell ref="C97:G97"/>
    <mergeCell ref="C105:G105"/>
    <mergeCell ref="C107:G107"/>
    <mergeCell ref="C172:G172"/>
    <mergeCell ref="C117:G117"/>
    <mergeCell ref="C125:G125"/>
    <mergeCell ref="C133:G133"/>
    <mergeCell ref="C141:G141"/>
    <mergeCell ref="C147:G147"/>
    <mergeCell ref="C152:G152"/>
    <mergeCell ref="C154:G154"/>
    <mergeCell ref="C156:G156"/>
    <mergeCell ref="C160:G160"/>
    <mergeCell ref="C164:G164"/>
    <mergeCell ref="C168:G168"/>
    <mergeCell ref="C233:G233"/>
    <mergeCell ref="C175:G175"/>
    <mergeCell ref="C181:G181"/>
    <mergeCell ref="C187:G187"/>
    <mergeCell ref="C197:G197"/>
    <mergeCell ref="C202:G202"/>
    <mergeCell ref="C206:G206"/>
    <mergeCell ref="C209:G209"/>
    <mergeCell ref="C212:G212"/>
    <mergeCell ref="C219:G219"/>
    <mergeCell ref="C222:G222"/>
    <mergeCell ref="C230:G230"/>
    <mergeCell ref="C270:G270"/>
    <mergeCell ref="C236:G236"/>
    <mergeCell ref="C242:G242"/>
    <mergeCell ref="C246:G246"/>
    <mergeCell ref="C251:G251"/>
    <mergeCell ref="C253:G253"/>
    <mergeCell ref="C256:G256"/>
    <mergeCell ref="C258:G258"/>
    <mergeCell ref="C260:G260"/>
    <mergeCell ref="C262:G262"/>
    <mergeCell ref="C264:G264"/>
    <mergeCell ref="C268:G268"/>
    <mergeCell ref="C337:G337"/>
    <mergeCell ref="C342:G342"/>
    <mergeCell ref="C272:G272"/>
    <mergeCell ref="C274:G274"/>
    <mergeCell ref="C276:G276"/>
    <mergeCell ref="C286:G286"/>
    <mergeCell ref="C290:G290"/>
    <mergeCell ref="C294:G294"/>
  </mergeCells>
  <hyperlinks>
    <hyperlink ref="C347" r:id="rId1"/>
  </hyperlinks>
  <pageMargins left="0.59055118110236204" right="0.196850393700787" top="0.78740157499999996" bottom="0.78740157499999996" header="0.3" footer="0.3"/>
  <pageSetup paperSize="9" orientation="landscape" r:id="rId2"/>
  <headerFooter>
    <oddFooter>&amp;RStránka &amp;P z &amp;N&amp;LZpracováno programem BUILDpower S,  © RTS, a.s.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2" sqref="C22:G22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52</v>
      </c>
      <c r="C3" s="257" t="s">
        <v>53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53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SUMIF(AG9:AG85,"&lt;&gt;NOR",G9:G85)</f>
        <v>0</v>
      </c>
      <c r="H8" s="165"/>
      <c r="I8" s="165">
        <f>SUM(I9:I85)</f>
        <v>0</v>
      </c>
      <c r="J8" s="165"/>
      <c r="K8" s="165">
        <f>SUM(K9:K85)</f>
        <v>0</v>
      </c>
      <c r="L8" s="165"/>
      <c r="M8" s="165">
        <f>SUM(M9:M85)</f>
        <v>0</v>
      </c>
      <c r="N8" s="165"/>
      <c r="O8" s="165">
        <f>SUM(O9:O85)</f>
        <v>866.73</v>
      </c>
      <c r="P8" s="165"/>
      <c r="Q8" s="165">
        <f>SUM(Q9:Q85)</f>
        <v>0</v>
      </c>
      <c r="R8" s="165"/>
      <c r="S8" s="165"/>
      <c r="T8" s="166"/>
      <c r="U8" s="160"/>
      <c r="V8" s="160">
        <f>SUM(V9:V85)</f>
        <v>3031.97</v>
      </c>
      <c r="W8" s="160"/>
      <c r="X8" s="160"/>
      <c r="AG8" t="s">
        <v>128</v>
      </c>
    </row>
    <row r="9" spans="1:60" ht="22.5" outlineLevel="1" x14ac:dyDescent="0.2">
      <c r="A9" s="167">
        <v>1</v>
      </c>
      <c r="B9" s="168" t="s">
        <v>424</v>
      </c>
      <c r="C9" s="184" t="s">
        <v>425</v>
      </c>
      <c r="D9" s="169" t="s">
        <v>717</v>
      </c>
      <c r="E9" s="170">
        <v>50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132</v>
      </c>
      <c r="S9" s="172" t="s">
        <v>133</v>
      </c>
      <c r="T9" s="173" t="s">
        <v>133</v>
      </c>
      <c r="U9" s="157">
        <v>0.20300000000000001</v>
      </c>
      <c r="V9" s="157">
        <f>ROUND(E9*U9,2)</f>
        <v>10.15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321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54" t="s">
        <v>427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7">
        <v>2</v>
      </c>
      <c r="B11" s="168" t="s">
        <v>428</v>
      </c>
      <c r="C11" s="184" t="s">
        <v>429</v>
      </c>
      <c r="D11" s="169" t="s">
        <v>430</v>
      </c>
      <c r="E11" s="170">
        <v>100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132</v>
      </c>
      <c r="S11" s="172" t="s">
        <v>133</v>
      </c>
      <c r="T11" s="173" t="s">
        <v>133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321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254" t="s">
        <v>431</v>
      </c>
      <c r="D12" s="255"/>
      <c r="E12" s="255"/>
      <c r="F12" s="255"/>
      <c r="G12" s="25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4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464</v>
      </c>
      <c r="C13" s="184" t="s">
        <v>465</v>
      </c>
      <c r="D13" s="169" t="s">
        <v>152</v>
      </c>
      <c r="E13" s="170">
        <v>74.778000000000006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 t="s">
        <v>132</v>
      </c>
      <c r="S13" s="172" t="s">
        <v>133</v>
      </c>
      <c r="T13" s="173" t="s">
        <v>133</v>
      </c>
      <c r="U13" s="157">
        <v>0.1</v>
      </c>
      <c r="V13" s="157">
        <f>ROUND(E13*U13,2)</f>
        <v>7.48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321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33.75" outlineLevel="1" x14ac:dyDescent="0.2">
      <c r="A14" s="155"/>
      <c r="B14" s="156"/>
      <c r="C14" s="254" t="s">
        <v>466</v>
      </c>
      <c r="D14" s="255"/>
      <c r="E14" s="255"/>
      <c r="F14" s="255"/>
      <c r="G14" s="25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4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718</v>
      </c>
      <c r="D15" s="158"/>
      <c r="E15" s="159">
        <v>62.036700000000003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139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719</v>
      </c>
      <c r="D16" s="158"/>
      <c r="E16" s="159">
        <v>12.741300000000001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4</v>
      </c>
      <c r="B17" s="168" t="s">
        <v>472</v>
      </c>
      <c r="C17" s="184" t="s">
        <v>473</v>
      </c>
      <c r="D17" s="169" t="s">
        <v>152</v>
      </c>
      <c r="E17" s="170">
        <v>747.78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132</v>
      </c>
      <c r="S17" s="172" t="s">
        <v>133</v>
      </c>
      <c r="T17" s="173" t="s">
        <v>133</v>
      </c>
      <c r="U17" s="157">
        <v>0.12</v>
      </c>
      <c r="V17" s="157">
        <f>ROUND(E17*U17,2)</f>
        <v>89.73</v>
      </c>
      <c r="W17" s="157"/>
      <c r="X17" s="157" t="s">
        <v>134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321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33.75" outlineLevel="1" x14ac:dyDescent="0.2">
      <c r="A18" s="155"/>
      <c r="B18" s="156"/>
      <c r="C18" s="254" t="s">
        <v>466</v>
      </c>
      <c r="D18" s="255"/>
      <c r="E18" s="255"/>
      <c r="F18" s="255"/>
      <c r="G18" s="255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4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720</v>
      </c>
      <c r="D19" s="158"/>
      <c r="E19" s="159">
        <v>620.36699999999996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721</v>
      </c>
      <c r="D20" s="158"/>
      <c r="E20" s="159">
        <v>127.413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5</v>
      </c>
      <c r="B21" s="168" t="s">
        <v>475</v>
      </c>
      <c r="C21" s="184" t="s">
        <v>476</v>
      </c>
      <c r="D21" s="169" t="s">
        <v>152</v>
      </c>
      <c r="E21" s="170">
        <v>747.78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132</v>
      </c>
      <c r="S21" s="172" t="s">
        <v>133</v>
      </c>
      <c r="T21" s="173" t="s">
        <v>133</v>
      </c>
      <c r="U21" s="157">
        <v>0.08</v>
      </c>
      <c r="V21" s="157">
        <f>ROUND(E21*U21,2)</f>
        <v>59.82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321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33.75" outlineLevel="1" x14ac:dyDescent="0.2">
      <c r="A22" s="155"/>
      <c r="B22" s="156"/>
      <c r="C22" s="254" t="s">
        <v>466</v>
      </c>
      <c r="D22" s="255"/>
      <c r="E22" s="255"/>
      <c r="F22" s="255"/>
      <c r="G22" s="255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4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7">
        <v>6</v>
      </c>
      <c r="B23" s="168" t="s">
        <v>475</v>
      </c>
      <c r="C23" s="184" t="s">
        <v>476</v>
      </c>
      <c r="D23" s="169" t="s">
        <v>152</v>
      </c>
      <c r="E23" s="170">
        <v>74.778000000000006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 t="s">
        <v>132</v>
      </c>
      <c r="S23" s="172" t="s">
        <v>133</v>
      </c>
      <c r="T23" s="173" t="s">
        <v>133</v>
      </c>
      <c r="U23" s="157">
        <v>0.08</v>
      </c>
      <c r="V23" s="157">
        <f>ROUND(E23*U23,2)</f>
        <v>5.98</v>
      </c>
      <c r="W23" s="157"/>
      <c r="X23" s="157" t="s">
        <v>134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321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33.75" outlineLevel="1" x14ac:dyDescent="0.2">
      <c r="A24" s="155"/>
      <c r="B24" s="156"/>
      <c r="C24" s="254" t="s">
        <v>466</v>
      </c>
      <c r="D24" s="255"/>
      <c r="E24" s="255"/>
      <c r="F24" s="255"/>
      <c r="G24" s="255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4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7</v>
      </c>
      <c r="B25" s="168" t="s">
        <v>722</v>
      </c>
      <c r="C25" s="184" t="s">
        <v>723</v>
      </c>
      <c r="D25" s="169" t="s">
        <v>152</v>
      </c>
      <c r="E25" s="170">
        <v>448.66800000000001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 t="s">
        <v>132</v>
      </c>
      <c r="S25" s="172" t="s">
        <v>133</v>
      </c>
      <c r="T25" s="173" t="s">
        <v>133</v>
      </c>
      <c r="U25" s="157">
        <v>0.3</v>
      </c>
      <c r="V25" s="157">
        <f>ROUND(E25*U25,2)</f>
        <v>134.6</v>
      </c>
      <c r="W25" s="157"/>
      <c r="X25" s="157" t="s">
        <v>134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321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33.75" outlineLevel="1" x14ac:dyDescent="0.2">
      <c r="A26" s="155"/>
      <c r="B26" s="156"/>
      <c r="C26" s="254" t="s">
        <v>466</v>
      </c>
      <c r="D26" s="255"/>
      <c r="E26" s="255"/>
      <c r="F26" s="255"/>
      <c r="G26" s="255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74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724</v>
      </c>
      <c r="D27" s="158"/>
      <c r="E27" s="159">
        <v>372.22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725</v>
      </c>
      <c r="D28" s="158"/>
      <c r="E28" s="159">
        <v>76.45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8</v>
      </c>
      <c r="B29" s="168" t="s">
        <v>480</v>
      </c>
      <c r="C29" s="184" t="s">
        <v>481</v>
      </c>
      <c r="D29" s="169" t="s">
        <v>152</v>
      </c>
      <c r="E29" s="170">
        <v>448.66800000000001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 t="s">
        <v>132</v>
      </c>
      <c r="S29" s="172" t="s">
        <v>133</v>
      </c>
      <c r="T29" s="173" t="s">
        <v>133</v>
      </c>
      <c r="U29" s="157">
        <v>0.14829999999999999</v>
      </c>
      <c r="V29" s="157">
        <f>ROUND(E29*U29,2)</f>
        <v>66.540000000000006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321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3.75" outlineLevel="1" x14ac:dyDescent="0.2">
      <c r="A30" s="155"/>
      <c r="B30" s="156"/>
      <c r="C30" s="254" t="s">
        <v>466</v>
      </c>
      <c r="D30" s="255"/>
      <c r="E30" s="255"/>
      <c r="F30" s="255"/>
      <c r="G30" s="255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4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9</v>
      </c>
      <c r="B31" s="168" t="s">
        <v>482</v>
      </c>
      <c r="C31" s="184" t="s">
        <v>483</v>
      </c>
      <c r="D31" s="169" t="s">
        <v>152</v>
      </c>
      <c r="E31" s="170">
        <v>149.55600000000001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132</v>
      </c>
      <c r="S31" s="172" t="s">
        <v>133</v>
      </c>
      <c r="T31" s="173" t="s">
        <v>133</v>
      </c>
      <c r="U31" s="157">
        <v>0.53</v>
      </c>
      <c r="V31" s="157">
        <f>ROUND(E31*U31,2)</f>
        <v>79.260000000000005</v>
      </c>
      <c r="W31" s="157"/>
      <c r="X31" s="157" t="s">
        <v>134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321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33.75" outlineLevel="1" x14ac:dyDescent="0.2">
      <c r="A32" s="155"/>
      <c r="B32" s="156"/>
      <c r="C32" s="254" t="s">
        <v>466</v>
      </c>
      <c r="D32" s="255"/>
      <c r="E32" s="255"/>
      <c r="F32" s="255"/>
      <c r="G32" s="255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74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5" t="s">
        <v>726</v>
      </c>
      <c r="D33" s="158"/>
      <c r="E33" s="159">
        <v>124.07340000000001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727</v>
      </c>
      <c r="D34" s="158"/>
      <c r="E34" s="159">
        <v>25.482600000000001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10</v>
      </c>
      <c r="B35" s="168" t="s">
        <v>485</v>
      </c>
      <c r="C35" s="184" t="s">
        <v>486</v>
      </c>
      <c r="D35" s="169" t="s">
        <v>152</v>
      </c>
      <c r="E35" s="170">
        <v>74.778000000000006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132</v>
      </c>
      <c r="S35" s="172" t="s">
        <v>133</v>
      </c>
      <c r="T35" s="173" t="s">
        <v>133</v>
      </c>
      <c r="U35" s="157">
        <v>0.25</v>
      </c>
      <c r="V35" s="157">
        <f>ROUND(E35*U35,2)</f>
        <v>18.690000000000001</v>
      </c>
      <c r="W35" s="157"/>
      <c r="X35" s="157" t="s">
        <v>134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349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33.75" outlineLevel="1" x14ac:dyDescent="0.2">
      <c r="A36" s="155"/>
      <c r="B36" s="156"/>
      <c r="C36" s="254" t="s">
        <v>466</v>
      </c>
      <c r="D36" s="255"/>
      <c r="E36" s="255"/>
      <c r="F36" s="255"/>
      <c r="G36" s="255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74" t="str">
        <f>C36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5" t="s">
        <v>718</v>
      </c>
      <c r="D37" s="158"/>
      <c r="E37" s="159">
        <v>62.036700000000003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719</v>
      </c>
      <c r="D38" s="158"/>
      <c r="E38" s="159">
        <v>12.741300000000001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67">
        <v>11</v>
      </c>
      <c r="B39" s="168" t="s">
        <v>491</v>
      </c>
      <c r="C39" s="184" t="s">
        <v>492</v>
      </c>
      <c r="D39" s="169" t="s">
        <v>142</v>
      </c>
      <c r="E39" s="170">
        <v>2662.75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9.8999999999999999E-4</v>
      </c>
      <c r="O39" s="172">
        <f>ROUND(E39*N39,2)</f>
        <v>2.64</v>
      </c>
      <c r="P39" s="172">
        <v>0</v>
      </c>
      <c r="Q39" s="172">
        <f>ROUND(E39*P39,2)</f>
        <v>0</v>
      </c>
      <c r="R39" s="172" t="s">
        <v>132</v>
      </c>
      <c r="S39" s="172" t="s">
        <v>133</v>
      </c>
      <c r="T39" s="173" t="s">
        <v>133</v>
      </c>
      <c r="U39" s="157">
        <v>0.23599999999999999</v>
      </c>
      <c r="V39" s="157">
        <f>ROUND(E39*U39,2)</f>
        <v>628.41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321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54" t="s">
        <v>493</v>
      </c>
      <c r="D40" s="255"/>
      <c r="E40" s="255"/>
      <c r="F40" s="255"/>
      <c r="G40" s="255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728</v>
      </c>
      <c r="D41" s="158"/>
      <c r="E41" s="159">
        <v>2136.25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729</v>
      </c>
      <c r="D42" s="158"/>
      <c r="E42" s="159">
        <v>526.5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12</v>
      </c>
      <c r="B43" s="168" t="s">
        <v>503</v>
      </c>
      <c r="C43" s="184" t="s">
        <v>504</v>
      </c>
      <c r="D43" s="169" t="s">
        <v>142</v>
      </c>
      <c r="E43" s="170">
        <v>2662.75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 t="s">
        <v>132</v>
      </c>
      <c r="S43" s="172" t="s">
        <v>133</v>
      </c>
      <c r="T43" s="173" t="s">
        <v>133</v>
      </c>
      <c r="U43" s="157">
        <v>7.0000000000000007E-2</v>
      </c>
      <c r="V43" s="157">
        <f>ROUND(E43*U43,2)</f>
        <v>186.39</v>
      </c>
      <c r="W43" s="157"/>
      <c r="X43" s="157" t="s">
        <v>134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321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54" t="s">
        <v>505</v>
      </c>
      <c r="D44" s="255"/>
      <c r="E44" s="255"/>
      <c r="F44" s="255"/>
      <c r="G44" s="255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7">
        <v>13</v>
      </c>
      <c r="B45" s="168" t="s">
        <v>508</v>
      </c>
      <c r="C45" s="184" t="s">
        <v>509</v>
      </c>
      <c r="D45" s="169" t="s">
        <v>152</v>
      </c>
      <c r="E45" s="170">
        <v>1271.2260000000001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132</v>
      </c>
      <c r="S45" s="172" t="s">
        <v>133</v>
      </c>
      <c r="T45" s="173" t="s">
        <v>133</v>
      </c>
      <c r="U45" s="157">
        <v>0.35</v>
      </c>
      <c r="V45" s="157">
        <f>ROUND(E45*U45,2)</f>
        <v>444.93</v>
      </c>
      <c r="W45" s="157"/>
      <c r="X45" s="157" t="s">
        <v>134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321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4" t="s">
        <v>510</v>
      </c>
      <c r="D46" s="255"/>
      <c r="E46" s="255"/>
      <c r="F46" s="255"/>
      <c r="G46" s="255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4" t="str">
        <f>C46</f>
        <v>bez naložení do dopravní nádoby, ale s vyprázdněním dopravní nádoby na hromadu nebo na dopravní prostředek,</v>
      </c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730</v>
      </c>
      <c r="D47" s="158"/>
      <c r="E47" s="159">
        <v>1271.2260000000001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14</v>
      </c>
      <c r="B48" s="168" t="s">
        <v>731</v>
      </c>
      <c r="C48" s="184" t="s">
        <v>732</v>
      </c>
      <c r="D48" s="169" t="s">
        <v>152</v>
      </c>
      <c r="E48" s="170">
        <v>224.334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132</v>
      </c>
      <c r="S48" s="172" t="s">
        <v>133</v>
      </c>
      <c r="T48" s="173" t="s">
        <v>133</v>
      </c>
      <c r="U48" s="157">
        <v>0.48399999999999999</v>
      </c>
      <c r="V48" s="157">
        <f>ROUND(E48*U48,2)</f>
        <v>108.58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349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54" t="s">
        <v>510</v>
      </c>
      <c r="D49" s="255"/>
      <c r="E49" s="255"/>
      <c r="F49" s="255"/>
      <c r="G49" s="255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74" t="str">
        <f>C49</f>
        <v>bez naložení do dopravní nádoby, ale s vyprázdněním dopravní nádoby na hromadu nebo na dopravní prostředek,</v>
      </c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7">
        <v>15</v>
      </c>
      <c r="B50" s="168" t="s">
        <v>523</v>
      </c>
      <c r="C50" s="184" t="s">
        <v>524</v>
      </c>
      <c r="D50" s="169" t="s">
        <v>152</v>
      </c>
      <c r="E50" s="170">
        <v>1271.2260000000001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 t="s">
        <v>132</v>
      </c>
      <c r="S50" s="172" t="s">
        <v>133</v>
      </c>
      <c r="T50" s="173" t="s">
        <v>133</v>
      </c>
      <c r="U50" s="157">
        <v>1.0999999999999999E-2</v>
      </c>
      <c r="V50" s="157">
        <f>ROUND(E50*U50,2)</f>
        <v>13.98</v>
      </c>
      <c r="W50" s="157"/>
      <c r="X50" s="157" t="s">
        <v>134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321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54" t="s">
        <v>192</v>
      </c>
      <c r="D51" s="255"/>
      <c r="E51" s="255"/>
      <c r="F51" s="255"/>
      <c r="G51" s="255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730</v>
      </c>
      <c r="D52" s="158"/>
      <c r="E52" s="159">
        <v>1271.2260000000001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139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16</v>
      </c>
      <c r="B53" s="168" t="s">
        <v>521</v>
      </c>
      <c r="C53" s="184" t="s">
        <v>522</v>
      </c>
      <c r="D53" s="169" t="s">
        <v>152</v>
      </c>
      <c r="E53" s="170">
        <v>224.334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 t="s">
        <v>132</v>
      </c>
      <c r="S53" s="172" t="s">
        <v>133</v>
      </c>
      <c r="T53" s="173" t="s">
        <v>133</v>
      </c>
      <c r="U53" s="157">
        <v>1.2E-2</v>
      </c>
      <c r="V53" s="157">
        <f>ROUND(E53*U53,2)</f>
        <v>2.69</v>
      </c>
      <c r="W53" s="157"/>
      <c r="X53" s="157" t="s">
        <v>134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349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54" t="s">
        <v>192</v>
      </c>
      <c r="D54" s="255"/>
      <c r="E54" s="255"/>
      <c r="F54" s="255"/>
      <c r="G54" s="255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67">
        <v>17</v>
      </c>
      <c r="B55" s="168" t="s">
        <v>190</v>
      </c>
      <c r="C55" s="184" t="s">
        <v>191</v>
      </c>
      <c r="D55" s="169" t="s">
        <v>152</v>
      </c>
      <c r="E55" s="170">
        <v>270.06599999999997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 t="s">
        <v>132</v>
      </c>
      <c r="S55" s="172" t="s">
        <v>133</v>
      </c>
      <c r="T55" s="173" t="s">
        <v>133</v>
      </c>
      <c r="U55" s="157">
        <v>1.0999999999999999E-2</v>
      </c>
      <c r="V55" s="157">
        <f>ROUND(E55*U55,2)</f>
        <v>2.97</v>
      </c>
      <c r="W55" s="157"/>
      <c r="X55" s="157" t="s">
        <v>134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54" t="s">
        <v>192</v>
      </c>
      <c r="D56" s="255"/>
      <c r="E56" s="255"/>
      <c r="F56" s="255"/>
      <c r="G56" s="255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137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67">
        <v>18</v>
      </c>
      <c r="B57" s="168" t="s">
        <v>194</v>
      </c>
      <c r="C57" s="184" t="s">
        <v>195</v>
      </c>
      <c r="D57" s="169" t="s">
        <v>152</v>
      </c>
      <c r="E57" s="170">
        <v>224.334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 t="s">
        <v>132</v>
      </c>
      <c r="S57" s="172" t="s">
        <v>133</v>
      </c>
      <c r="T57" s="173" t="s">
        <v>133</v>
      </c>
      <c r="U57" s="157">
        <v>1.2E-2</v>
      </c>
      <c r="V57" s="157">
        <f>ROUND(E57*U57,2)</f>
        <v>2.69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321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4" t="s">
        <v>192</v>
      </c>
      <c r="D58" s="255"/>
      <c r="E58" s="255"/>
      <c r="F58" s="255"/>
      <c r="G58" s="25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33.75" outlineLevel="1" x14ac:dyDescent="0.2">
      <c r="A59" s="167">
        <v>19</v>
      </c>
      <c r="B59" s="168" t="s">
        <v>549</v>
      </c>
      <c r="C59" s="184" t="s">
        <v>550</v>
      </c>
      <c r="D59" s="169" t="s">
        <v>152</v>
      </c>
      <c r="E59" s="170">
        <v>1080.2639999999999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 t="s">
        <v>132</v>
      </c>
      <c r="S59" s="172" t="s">
        <v>133</v>
      </c>
      <c r="T59" s="173" t="s">
        <v>133</v>
      </c>
      <c r="U59" s="157">
        <v>0</v>
      </c>
      <c r="V59" s="157">
        <f>ROUND(E59*U59,2)</f>
        <v>0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321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54" t="s">
        <v>192</v>
      </c>
      <c r="D60" s="255"/>
      <c r="E60" s="255"/>
      <c r="F60" s="255"/>
      <c r="G60" s="255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733</v>
      </c>
      <c r="D61" s="158"/>
      <c r="E61" s="159">
        <v>1080.2639999999999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33.75" outlineLevel="1" x14ac:dyDescent="0.2">
      <c r="A62" s="167">
        <v>20</v>
      </c>
      <c r="B62" s="168" t="s">
        <v>552</v>
      </c>
      <c r="C62" s="184" t="s">
        <v>553</v>
      </c>
      <c r="D62" s="169" t="s">
        <v>152</v>
      </c>
      <c r="E62" s="170">
        <v>897.33600000000001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132</v>
      </c>
      <c r="S62" s="172" t="s">
        <v>133</v>
      </c>
      <c r="T62" s="173" t="s">
        <v>133</v>
      </c>
      <c r="U62" s="157">
        <v>0</v>
      </c>
      <c r="V62" s="157">
        <f>ROUND(E62*U62,2)</f>
        <v>0</v>
      </c>
      <c r="W62" s="157"/>
      <c r="X62" s="157" t="s">
        <v>134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321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54" t="s">
        <v>192</v>
      </c>
      <c r="D63" s="255"/>
      <c r="E63" s="255"/>
      <c r="F63" s="255"/>
      <c r="G63" s="255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734</v>
      </c>
      <c r="D64" s="158"/>
      <c r="E64" s="159">
        <v>897.33600000000001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67">
        <v>21</v>
      </c>
      <c r="B65" s="168" t="s">
        <v>540</v>
      </c>
      <c r="C65" s="184" t="s">
        <v>541</v>
      </c>
      <c r="D65" s="169" t="s">
        <v>152</v>
      </c>
      <c r="E65" s="170">
        <v>270.06599999999997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 t="s">
        <v>132</v>
      </c>
      <c r="S65" s="172" t="s">
        <v>133</v>
      </c>
      <c r="T65" s="173" t="s">
        <v>133</v>
      </c>
      <c r="U65" s="157">
        <v>0.05</v>
      </c>
      <c r="V65" s="157">
        <f>ROUND(E65*U65,2)</f>
        <v>13.5</v>
      </c>
      <c r="W65" s="157"/>
      <c r="X65" s="157" t="s">
        <v>134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321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735</v>
      </c>
      <c r="D66" s="158"/>
      <c r="E66" s="159">
        <v>494.4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736</v>
      </c>
      <c r="D67" s="158"/>
      <c r="E67" s="159">
        <v>-224.334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75">
        <v>22</v>
      </c>
      <c r="B68" s="176" t="s">
        <v>545</v>
      </c>
      <c r="C68" s="186" t="s">
        <v>546</v>
      </c>
      <c r="D68" s="177" t="s">
        <v>152</v>
      </c>
      <c r="E68" s="178">
        <v>224.334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 t="s">
        <v>132</v>
      </c>
      <c r="S68" s="180" t="s">
        <v>133</v>
      </c>
      <c r="T68" s="181" t="s">
        <v>133</v>
      </c>
      <c r="U68" s="157">
        <v>0.89</v>
      </c>
      <c r="V68" s="157">
        <f>ROUND(E68*U68,2)</f>
        <v>199.66</v>
      </c>
      <c r="W68" s="157"/>
      <c r="X68" s="157" t="s">
        <v>134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321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67">
        <v>23</v>
      </c>
      <c r="B69" s="168" t="s">
        <v>737</v>
      </c>
      <c r="C69" s="184" t="s">
        <v>738</v>
      </c>
      <c r="D69" s="169" t="s">
        <v>152</v>
      </c>
      <c r="E69" s="170">
        <v>494.4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 t="s">
        <v>132</v>
      </c>
      <c r="S69" s="172" t="s">
        <v>133</v>
      </c>
      <c r="T69" s="173" t="s">
        <v>133</v>
      </c>
      <c r="U69" s="157">
        <v>8.9999999999999993E-3</v>
      </c>
      <c r="V69" s="157">
        <f>ROUND(E69*U69,2)</f>
        <v>4.45</v>
      </c>
      <c r="W69" s="157"/>
      <c r="X69" s="157" t="s">
        <v>134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321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739</v>
      </c>
      <c r="D70" s="158"/>
      <c r="E70" s="159">
        <v>494.4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139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67">
        <v>24</v>
      </c>
      <c r="B71" s="168" t="s">
        <v>201</v>
      </c>
      <c r="C71" s="184" t="s">
        <v>202</v>
      </c>
      <c r="D71" s="169" t="s">
        <v>152</v>
      </c>
      <c r="E71" s="170">
        <v>1001.16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 t="s">
        <v>132</v>
      </c>
      <c r="S71" s="172" t="s">
        <v>133</v>
      </c>
      <c r="T71" s="173" t="s">
        <v>133</v>
      </c>
      <c r="U71" s="157">
        <v>0.2</v>
      </c>
      <c r="V71" s="157">
        <f>ROUND(E71*U71,2)</f>
        <v>200.23</v>
      </c>
      <c r="W71" s="157"/>
      <c r="X71" s="157" t="s">
        <v>134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321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254" t="s">
        <v>203</v>
      </c>
      <c r="D72" s="255"/>
      <c r="E72" s="255"/>
      <c r="F72" s="255"/>
      <c r="G72" s="255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740</v>
      </c>
      <c r="D73" s="158"/>
      <c r="E73" s="159">
        <v>1001.16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25</v>
      </c>
      <c r="B74" s="168" t="s">
        <v>526</v>
      </c>
      <c r="C74" s="184" t="s">
        <v>527</v>
      </c>
      <c r="D74" s="169" t="s">
        <v>152</v>
      </c>
      <c r="E74" s="170">
        <v>123.6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1.891</v>
      </c>
      <c r="O74" s="172">
        <f>ROUND(E74*N74,2)</f>
        <v>233.73</v>
      </c>
      <c r="P74" s="172">
        <v>0</v>
      </c>
      <c r="Q74" s="172">
        <f>ROUND(E74*P74,2)</f>
        <v>0</v>
      </c>
      <c r="R74" s="172" t="s">
        <v>312</v>
      </c>
      <c r="S74" s="172" t="s">
        <v>133</v>
      </c>
      <c r="T74" s="173" t="s">
        <v>133</v>
      </c>
      <c r="U74" s="157">
        <v>1.3169999999999999</v>
      </c>
      <c r="V74" s="157">
        <f>ROUND(E74*U74,2)</f>
        <v>162.78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321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4" t="s">
        <v>322</v>
      </c>
      <c r="D75" s="255"/>
      <c r="E75" s="255"/>
      <c r="F75" s="255"/>
      <c r="G75" s="255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741</v>
      </c>
      <c r="D76" s="158"/>
      <c r="E76" s="159">
        <v>102.54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139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742</v>
      </c>
      <c r="D77" s="158"/>
      <c r="E77" s="159">
        <v>21.06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26</v>
      </c>
      <c r="B78" s="168" t="s">
        <v>532</v>
      </c>
      <c r="C78" s="184" t="s">
        <v>533</v>
      </c>
      <c r="D78" s="169" t="s">
        <v>152</v>
      </c>
      <c r="E78" s="170">
        <v>370.8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1.7</v>
      </c>
      <c r="O78" s="172">
        <f>ROUND(E78*N78,2)</f>
        <v>630.36</v>
      </c>
      <c r="P78" s="172">
        <v>0</v>
      </c>
      <c r="Q78" s="172">
        <f>ROUND(E78*P78,2)</f>
        <v>0</v>
      </c>
      <c r="R78" s="172" t="s">
        <v>132</v>
      </c>
      <c r="S78" s="172" t="s">
        <v>133</v>
      </c>
      <c r="T78" s="173" t="s">
        <v>133</v>
      </c>
      <c r="U78" s="157">
        <v>1.587</v>
      </c>
      <c r="V78" s="157">
        <f>ROUND(E78*U78,2)</f>
        <v>588.46</v>
      </c>
      <c r="W78" s="157"/>
      <c r="X78" s="157" t="s">
        <v>134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321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55"/>
      <c r="B79" s="156"/>
      <c r="C79" s="254" t="s">
        <v>534</v>
      </c>
      <c r="D79" s="255"/>
      <c r="E79" s="255"/>
      <c r="F79" s="255"/>
      <c r="G79" s="255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74" t="str">
        <f>C79</f>
        <v>sypaninou z vhodných hornin tř. 1 - 4 nebo materiálem připraveným podél výkopu ve vzdálenosti do 3 m od jeho kraje, pro jakoukoliv hloubku výkopu a jakoukoliv míru zhutnění,</v>
      </c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743</v>
      </c>
      <c r="D80" s="158"/>
      <c r="E80" s="159">
        <v>307.62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744</v>
      </c>
      <c r="D81" s="158"/>
      <c r="E81" s="159">
        <v>63.18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7">
        <v>27</v>
      </c>
      <c r="B82" s="168" t="s">
        <v>221</v>
      </c>
      <c r="C82" s="184" t="s">
        <v>222</v>
      </c>
      <c r="D82" s="169" t="s">
        <v>152</v>
      </c>
      <c r="E82" s="170">
        <v>270.06599999999997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 t="s">
        <v>132</v>
      </c>
      <c r="S82" s="172" t="s">
        <v>133</v>
      </c>
      <c r="T82" s="173" t="s">
        <v>133</v>
      </c>
      <c r="U82" s="157">
        <v>0</v>
      </c>
      <c r="V82" s="157">
        <f>ROUND(E82*U82,2)</f>
        <v>0</v>
      </c>
      <c r="W82" s="157"/>
      <c r="X82" s="157" t="s">
        <v>134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321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5" t="s">
        <v>735</v>
      </c>
      <c r="D83" s="158"/>
      <c r="E83" s="159">
        <v>494.4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736</v>
      </c>
      <c r="D84" s="158"/>
      <c r="E84" s="159">
        <v>-224.334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5">
        <v>28</v>
      </c>
      <c r="B85" s="176" t="s">
        <v>219</v>
      </c>
      <c r="C85" s="186" t="s">
        <v>220</v>
      </c>
      <c r="D85" s="177" t="s">
        <v>152</v>
      </c>
      <c r="E85" s="178">
        <v>224.334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0</v>
      </c>
      <c r="O85" s="180">
        <f>ROUND(E85*N85,2)</f>
        <v>0</v>
      </c>
      <c r="P85" s="180">
        <v>0</v>
      </c>
      <c r="Q85" s="180">
        <f>ROUND(E85*P85,2)</f>
        <v>0</v>
      </c>
      <c r="R85" s="180" t="s">
        <v>132</v>
      </c>
      <c r="S85" s="180" t="s">
        <v>133</v>
      </c>
      <c r="T85" s="181" t="s">
        <v>133</v>
      </c>
      <c r="U85" s="157">
        <v>0</v>
      </c>
      <c r="V85" s="157">
        <f>ROUND(E85*U85,2)</f>
        <v>0</v>
      </c>
      <c r="W85" s="157"/>
      <c r="X85" s="157" t="s">
        <v>134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321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61" t="s">
        <v>127</v>
      </c>
      <c r="B86" s="162" t="s">
        <v>83</v>
      </c>
      <c r="C86" s="183" t="s">
        <v>84</v>
      </c>
      <c r="D86" s="163"/>
      <c r="E86" s="164"/>
      <c r="F86" s="165"/>
      <c r="G86" s="165">
        <f>SUMIF(AG87:AG117,"&lt;&gt;NOR",G87:G117)</f>
        <v>0</v>
      </c>
      <c r="H86" s="165"/>
      <c r="I86" s="165">
        <f>SUM(I87:I117)</f>
        <v>0</v>
      </c>
      <c r="J86" s="165"/>
      <c r="K86" s="165">
        <f>SUM(K87:K117)</f>
        <v>0</v>
      </c>
      <c r="L86" s="165"/>
      <c r="M86" s="165">
        <f>SUM(M87:M117)</f>
        <v>0</v>
      </c>
      <c r="N86" s="165"/>
      <c r="O86" s="165">
        <f>SUM(O87:O117)</f>
        <v>2.2400000000000002</v>
      </c>
      <c r="P86" s="165"/>
      <c r="Q86" s="165">
        <f>SUM(Q87:Q117)</f>
        <v>0</v>
      </c>
      <c r="R86" s="165"/>
      <c r="S86" s="165"/>
      <c r="T86" s="166"/>
      <c r="U86" s="160"/>
      <c r="V86" s="160">
        <f>SUM(V87:V117)</f>
        <v>159.72</v>
      </c>
      <c r="W86" s="160"/>
      <c r="X86" s="160"/>
      <c r="AG86" t="s">
        <v>128</v>
      </c>
    </row>
    <row r="87" spans="1:60" ht="22.5" outlineLevel="1" x14ac:dyDescent="0.2">
      <c r="A87" s="167">
        <v>29</v>
      </c>
      <c r="B87" s="168" t="s">
        <v>745</v>
      </c>
      <c r="C87" s="184" t="s">
        <v>746</v>
      </c>
      <c r="D87" s="169" t="s">
        <v>174</v>
      </c>
      <c r="E87" s="170">
        <v>175.5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2" t="s">
        <v>312</v>
      </c>
      <c r="S87" s="172" t="s">
        <v>133</v>
      </c>
      <c r="T87" s="173" t="s">
        <v>133</v>
      </c>
      <c r="U87" s="157">
        <v>3.4000000000000002E-2</v>
      </c>
      <c r="V87" s="157">
        <f>ROUND(E87*U87,2)</f>
        <v>5.97</v>
      </c>
      <c r="W87" s="157"/>
      <c r="X87" s="157" t="s">
        <v>134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321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254" t="s">
        <v>322</v>
      </c>
      <c r="D88" s="255"/>
      <c r="E88" s="255"/>
      <c r="F88" s="255"/>
      <c r="G88" s="255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137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5" t="s">
        <v>747</v>
      </c>
      <c r="D89" s="158"/>
      <c r="E89" s="159">
        <v>175.5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139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67">
        <v>30</v>
      </c>
      <c r="B90" s="168" t="s">
        <v>748</v>
      </c>
      <c r="C90" s="184" t="s">
        <v>749</v>
      </c>
      <c r="D90" s="169" t="s">
        <v>174</v>
      </c>
      <c r="E90" s="170">
        <v>541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 t="s">
        <v>312</v>
      </c>
      <c r="S90" s="172" t="s">
        <v>133</v>
      </c>
      <c r="T90" s="173" t="s">
        <v>133</v>
      </c>
      <c r="U90" s="157">
        <v>5.3999999999999999E-2</v>
      </c>
      <c r="V90" s="157">
        <f>ROUND(E90*U90,2)</f>
        <v>29.21</v>
      </c>
      <c r="W90" s="157"/>
      <c r="X90" s="157" t="s">
        <v>134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321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54" t="s">
        <v>322</v>
      </c>
      <c r="D91" s="255"/>
      <c r="E91" s="255"/>
      <c r="F91" s="255"/>
      <c r="G91" s="255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750</v>
      </c>
      <c r="D92" s="158"/>
      <c r="E92" s="159">
        <v>1030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67">
        <v>31</v>
      </c>
      <c r="B93" s="168" t="s">
        <v>751</v>
      </c>
      <c r="C93" s="184" t="s">
        <v>752</v>
      </c>
      <c r="D93" s="169" t="s">
        <v>174</v>
      </c>
      <c r="E93" s="170">
        <v>313.5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0</v>
      </c>
      <c r="O93" s="172">
        <f>ROUND(E93*N93,2)</f>
        <v>0</v>
      </c>
      <c r="P93" s="172">
        <v>0</v>
      </c>
      <c r="Q93" s="172">
        <f>ROUND(E93*P93,2)</f>
        <v>0</v>
      </c>
      <c r="R93" s="172" t="s">
        <v>312</v>
      </c>
      <c r="S93" s="172" t="s">
        <v>133</v>
      </c>
      <c r="T93" s="173" t="s">
        <v>133</v>
      </c>
      <c r="U93" s="157">
        <v>0.17199999999999999</v>
      </c>
      <c r="V93" s="157">
        <f>ROUND(E93*U93,2)</f>
        <v>53.92</v>
      </c>
      <c r="W93" s="157"/>
      <c r="X93" s="157" t="s">
        <v>134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321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54" t="s">
        <v>322</v>
      </c>
      <c r="D94" s="255"/>
      <c r="E94" s="255"/>
      <c r="F94" s="255"/>
      <c r="G94" s="255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5">
        <v>32</v>
      </c>
      <c r="B95" s="176" t="s">
        <v>753</v>
      </c>
      <c r="C95" s="186" t="s">
        <v>754</v>
      </c>
      <c r="D95" s="177" t="s">
        <v>174</v>
      </c>
      <c r="E95" s="178">
        <v>1029.5</v>
      </c>
      <c r="F95" s="179"/>
      <c r="G95" s="180">
        <f>ROUND(E95*F95,2)</f>
        <v>0</v>
      </c>
      <c r="H95" s="179"/>
      <c r="I95" s="180">
        <f>ROUND(E95*H95,2)</f>
        <v>0</v>
      </c>
      <c r="J95" s="179"/>
      <c r="K95" s="180">
        <f>ROUND(E95*J95,2)</f>
        <v>0</v>
      </c>
      <c r="L95" s="180">
        <v>21</v>
      </c>
      <c r="M95" s="180">
        <f>G95*(1+L95/100)</f>
        <v>0</v>
      </c>
      <c r="N95" s="180">
        <v>0</v>
      </c>
      <c r="O95" s="180">
        <f>ROUND(E95*N95,2)</f>
        <v>0</v>
      </c>
      <c r="P95" s="180">
        <v>0</v>
      </c>
      <c r="Q95" s="180">
        <f>ROUND(E95*P95,2)</f>
        <v>0</v>
      </c>
      <c r="R95" s="180" t="s">
        <v>312</v>
      </c>
      <c r="S95" s="180" t="s">
        <v>133</v>
      </c>
      <c r="T95" s="181" t="s">
        <v>133</v>
      </c>
      <c r="U95" s="157">
        <v>2.5999999999999999E-2</v>
      </c>
      <c r="V95" s="157">
        <f>ROUND(E95*U95,2)</f>
        <v>26.77</v>
      </c>
      <c r="W95" s="157"/>
      <c r="X95" s="157" t="s">
        <v>134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321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33</v>
      </c>
      <c r="B96" s="168" t="s">
        <v>755</v>
      </c>
      <c r="C96" s="184" t="s">
        <v>756</v>
      </c>
      <c r="D96" s="169" t="s">
        <v>174</v>
      </c>
      <c r="E96" s="170">
        <v>1029.5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8.0000000000000007E-5</v>
      </c>
      <c r="O96" s="172">
        <f>ROUND(E96*N96,2)</f>
        <v>0.08</v>
      </c>
      <c r="P96" s="172">
        <v>0</v>
      </c>
      <c r="Q96" s="172">
        <f>ROUND(E96*P96,2)</f>
        <v>0</v>
      </c>
      <c r="R96" s="172" t="s">
        <v>312</v>
      </c>
      <c r="S96" s="172" t="s">
        <v>133</v>
      </c>
      <c r="T96" s="173" t="s">
        <v>133</v>
      </c>
      <c r="U96" s="157">
        <v>3.4000000000000002E-2</v>
      </c>
      <c r="V96" s="157">
        <f>ROUND(E96*U96,2)</f>
        <v>35</v>
      </c>
      <c r="W96" s="157"/>
      <c r="X96" s="157" t="s">
        <v>134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321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757</v>
      </c>
      <c r="D97" s="158"/>
      <c r="E97" s="159">
        <v>1029.5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5">
        <v>34</v>
      </c>
      <c r="B98" s="176" t="s">
        <v>758</v>
      </c>
      <c r="C98" s="186" t="s">
        <v>759</v>
      </c>
      <c r="D98" s="177" t="s">
        <v>147</v>
      </c>
      <c r="E98" s="178">
        <v>39</v>
      </c>
      <c r="F98" s="179"/>
      <c r="G98" s="180">
        <f t="shared" ref="G98:G108" si="0">ROUND(E98*F98,2)</f>
        <v>0</v>
      </c>
      <c r="H98" s="179"/>
      <c r="I98" s="180">
        <f t="shared" ref="I98:I108" si="1">ROUND(E98*H98,2)</f>
        <v>0</v>
      </c>
      <c r="J98" s="179"/>
      <c r="K98" s="180">
        <f t="shared" ref="K98:K108" si="2">ROUND(E98*J98,2)</f>
        <v>0</v>
      </c>
      <c r="L98" s="180">
        <v>21</v>
      </c>
      <c r="M98" s="180">
        <f t="shared" ref="M98:M108" si="3">G98*(1+L98/100)</f>
        <v>0</v>
      </c>
      <c r="N98" s="180">
        <v>6.6E-4</v>
      </c>
      <c r="O98" s="180">
        <f t="shared" ref="O98:O108" si="4">ROUND(E98*N98,2)</f>
        <v>0.03</v>
      </c>
      <c r="P98" s="180">
        <v>0</v>
      </c>
      <c r="Q98" s="180">
        <f t="shared" ref="Q98:Q108" si="5">ROUND(E98*P98,2)</f>
        <v>0</v>
      </c>
      <c r="R98" s="180" t="s">
        <v>760</v>
      </c>
      <c r="S98" s="180" t="s">
        <v>133</v>
      </c>
      <c r="T98" s="181" t="s">
        <v>133</v>
      </c>
      <c r="U98" s="157">
        <v>0.22700000000000001</v>
      </c>
      <c r="V98" s="157">
        <f t="shared" ref="V98:V108" si="6">ROUND(E98*U98,2)</f>
        <v>8.85</v>
      </c>
      <c r="W98" s="157"/>
      <c r="X98" s="157" t="s">
        <v>134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321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5">
        <v>35</v>
      </c>
      <c r="B99" s="176" t="s">
        <v>761</v>
      </c>
      <c r="C99" s="186" t="s">
        <v>762</v>
      </c>
      <c r="D99" s="177" t="s">
        <v>348</v>
      </c>
      <c r="E99" s="178">
        <v>1</v>
      </c>
      <c r="F99" s="179"/>
      <c r="G99" s="180">
        <f t="shared" si="0"/>
        <v>0</v>
      </c>
      <c r="H99" s="179"/>
      <c r="I99" s="180">
        <f t="shared" si="1"/>
        <v>0</v>
      </c>
      <c r="J99" s="179"/>
      <c r="K99" s="180">
        <f t="shared" si="2"/>
        <v>0</v>
      </c>
      <c r="L99" s="180">
        <v>21</v>
      </c>
      <c r="M99" s="180">
        <f t="shared" si="3"/>
        <v>0</v>
      </c>
      <c r="N99" s="180">
        <v>0</v>
      </c>
      <c r="O99" s="180">
        <f t="shared" si="4"/>
        <v>0</v>
      </c>
      <c r="P99" s="180">
        <v>0</v>
      </c>
      <c r="Q99" s="180">
        <f t="shared" si="5"/>
        <v>0</v>
      </c>
      <c r="R99" s="180"/>
      <c r="S99" s="180" t="s">
        <v>242</v>
      </c>
      <c r="T99" s="181" t="s">
        <v>243</v>
      </c>
      <c r="U99" s="157">
        <v>0</v>
      </c>
      <c r="V99" s="157">
        <f t="shared" si="6"/>
        <v>0</v>
      </c>
      <c r="W99" s="157"/>
      <c r="X99" s="157" t="s">
        <v>134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321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5">
        <v>36</v>
      </c>
      <c r="B100" s="176" t="s">
        <v>763</v>
      </c>
      <c r="C100" s="186" t="s">
        <v>764</v>
      </c>
      <c r="D100" s="177" t="s">
        <v>348</v>
      </c>
      <c r="E100" s="178">
        <v>1</v>
      </c>
      <c r="F100" s="179"/>
      <c r="G100" s="180">
        <f t="shared" si="0"/>
        <v>0</v>
      </c>
      <c r="H100" s="179"/>
      <c r="I100" s="180">
        <f t="shared" si="1"/>
        <v>0</v>
      </c>
      <c r="J100" s="179"/>
      <c r="K100" s="180">
        <f t="shared" si="2"/>
        <v>0</v>
      </c>
      <c r="L100" s="180">
        <v>21</v>
      </c>
      <c r="M100" s="180">
        <f t="shared" si="3"/>
        <v>0</v>
      </c>
      <c r="N100" s="180">
        <v>0</v>
      </c>
      <c r="O100" s="180">
        <f t="shared" si="4"/>
        <v>0</v>
      </c>
      <c r="P100" s="180">
        <v>0</v>
      </c>
      <c r="Q100" s="180">
        <f t="shared" si="5"/>
        <v>0</v>
      </c>
      <c r="R100" s="180"/>
      <c r="S100" s="180" t="s">
        <v>242</v>
      </c>
      <c r="T100" s="181" t="s">
        <v>243</v>
      </c>
      <c r="U100" s="157">
        <v>0</v>
      </c>
      <c r="V100" s="157">
        <f t="shared" si="6"/>
        <v>0</v>
      </c>
      <c r="W100" s="157"/>
      <c r="X100" s="157" t="s">
        <v>134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321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5">
        <v>37</v>
      </c>
      <c r="B101" s="176" t="s">
        <v>765</v>
      </c>
      <c r="C101" s="186" t="s">
        <v>766</v>
      </c>
      <c r="D101" s="177" t="s">
        <v>348</v>
      </c>
      <c r="E101" s="178">
        <v>1</v>
      </c>
      <c r="F101" s="179"/>
      <c r="G101" s="180">
        <f t="shared" si="0"/>
        <v>0</v>
      </c>
      <c r="H101" s="179"/>
      <c r="I101" s="180">
        <f t="shared" si="1"/>
        <v>0</v>
      </c>
      <c r="J101" s="179"/>
      <c r="K101" s="180">
        <f t="shared" si="2"/>
        <v>0</v>
      </c>
      <c r="L101" s="180">
        <v>21</v>
      </c>
      <c r="M101" s="180">
        <f t="shared" si="3"/>
        <v>0</v>
      </c>
      <c r="N101" s="180">
        <v>0</v>
      </c>
      <c r="O101" s="180">
        <f t="shared" si="4"/>
        <v>0</v>
      </c>
      <c r="P101" s="180">
        <v>0</v>
      </c>
      <c r="Q101" s="180">
        <f t="shared" si="5"/>
        <v>0</v>
      </c>
      <c r="R101" s="180"/>
      <c r="S101" s="180" t="s">
        <v>242</v>
      </c>
      <c r="T101" s="181" t="s">
        <v>243</v>
      </c>
      <c r="U101" s="157">
        <v>0</v>
      </c>
      <c r="V101" s="157">
        <f t="shared" si="6"/>
        <v>0</v>
      </c>
      <c r="W101" s="157"/>
      <c r="X101" s="157" t="s">
        <v>134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321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5">
        <v>38</v>
      </c>
      <c r="B102" s="176" t="s">
        <v>767</v>
      </c>
      <c r="C102" s="186" t="s">
        <v>768</v>
      </c>
      <c r="D102" s="177" t="s">
        <v>348</v>
      </c>
      <c r="E102" s="178">
        <v>39</v>
      </c>
      <c r="F102" s="179"/>
      <c r="G102" s="180">
        <f t="shared" si="0"/>
        <v>0</v>
      </c>
      <c r="H102" s="179"/>
      <c r="I102" s="180">
        <f t="shared" si="1"/>
        <v>0</v>
      </c>
      <c r="J102" s="179"/>
      <c r="K102" s="180">
        <f t="shared" si="2"/>
        <v>0</v>
      </c>
      <c r="L102" s="180">
        <v>21</v>
      </c>
      <c r="M102" s="180">
        <f t="shared" si="3"/>
        <v>0</v>
      </c>
      <c r="N102" s="180">
        <v>0</v>
      </c>
      <c r="O102" s="180">
        <f t="shared" si="4"/>
        <v>0</v>
      </c>
      <c r="P102" s="180">
        <v>0</v>
      </c>
      <c r="Q102" s="180">
        <f t="shared" si="5"/>
        <v>0</v>
      </c>
      <c r="R102" s="180"/>
      <c r="S102" s="180" t="s">
        <v>242</v>
      </c>
      <c r="T102" s="181" t="s">
        <v>243</v>
      </c>
      <c r="U102" s="157">
        <v>0</v>
      </c>
      <c r="V102" s="157">
        <f t="shared" si="6"/>
        <v>0</v>
      </c>
      <c r="W102" s="157"/>
      <c r="X102" s="157" t="s">
        <v>134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321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5">
        <v>39</v>
      </c>
      <c r="B103" s="176" t="s">
        <v>769</v>
      </c>
      <c r="C103" s="186" t="s">
        <v>770</v>
      </c>
      <c r="D103" s="177" t="s">
        <v>348</v>
      </c>
      <c r="E103" s="178">
        <v>39</v>
      </c>
      <c r="F103" s="179"/>
      <c r="G103" s="180">
        <f t="shared" si="0"/>
        <v>0</v>
      </c>
      <c r="H103" s="179"/>
      <c r="I103" s="180">
        <f t="shared" si="1"/>
        <v>0</v>
      </c>
      <c r="J103" s="179"/>
      <c r="K103" s="180">
        <f t="shared" si="2"/>
        <v>0</v>
      </c>
      <c r="L103" s="180">
        <v>21</v>
      </c>
      <c r="M103" s="180">
        <f t="shared" si="3"/>
        <v>0</v>
      </c>
      <c r="N103" s="180">
        <v>0</v>
      </c>
      <c r="O103" s="180">
        <f t="shared" si="4"/>
        <v>0</v>
      </c>
      <c r="P103" s="180">
        <v>0</v>
      </c>
      <c r="Q103" s="180">
        <f t="shared" si="5"/>
        <v>0</v>
      </c>
      <c r="R103" s="180"/>
      <c r="S103" s="180" t="s">
        <v>242</v>
      </c>
      <c r="T103" s="181" t="s">
        <v>243</v>
      </c>
      <c r="U103" s="157">
        <v>0</v>
      </c>
      <c r="V103" s="157">
        <f t="shared" si="6"/>
        <v>0</v>
      </c>
      <c r="W103" s="157"/>
      <c r="X103" s="157" t="s">
        <v>134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321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5">
        <v>40</v>
      </c>
      <c r="B104" s="176" t="s">
        <v>771</v>
      </c>
      <c r="C104" s="186" t="s">
        <v>772</v>
      </c>
      <c r="D104" s="177" t="s">
        <v>348</v>
      </c>
      <c r="E104" s="178">
        <v>1</v>
      </c>
      <c r="F104" s="179"/>
      <c r="G104" s="180">
        <f t="shared" si="0"/>
        <v>0</v>
      </c>
      <c r="H104" s="179"/>
      <c r="I104" s="180">
        <f t="shared" si="1"/>
        <v>0</v>
      </c>
      <c r="J104" s="179"/>
      <c r="K104" s="180">
        <f t="shared" si="2"/>
        <v>0</v>
      </c>
      <c r="L104" s="180">
        <v>21</v>
      </c>
      <c r="M104" s="180">
        <f t="shared" si="3"/>
        <v>0</v>
      </c>
      <c r="N104" s="180">
        <v>0</v>
      </c>
      <c r="O104" s="180">
        <f t="shared" si="4"/>
        <v>0</v>
      </c>
      <c r="P104" s="180">
        <v>0</v>
      </c>
      <c r="Q104" s="180">
        <f t="shared" si="5"/>
        <v>0</v>
      </c>
      <c r="R104" s="180"/>
      <c r="S104" s="180" t="s">
        <v>242</v>
      </c>
      <c r="T104" s="181" t="s">
        <v>243</v>
      </c>
      <c r="U104" s="157">
        <v>0</v>
      </c>
      <c r="V104" s="157">
        <f t="shared" si="6"/>
        <v>0</v>
      </c>
      <c r="W104" s="157"/>
      <c r="X104" s="157" t="s">
        <v>134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5">
        <v>41</v>
      </c>
      <c r="B105" s="176" t="s">
        <v>773</v>
      </c>
      <c r="C105" s="186" t="s">
        <v>774</v>
      </c>
      <c r="D105" s="177" t="s">
        <v>348</v>
      </c>
      <c r="E105" s="178">
        <v>39</v>
      </c>
      <c r="F105" s="179"/>
      <c r="G105" s="180">
        <f t="shared" si="0"/>
        <v>0</v>
      </c>
      <c r="H105" s="179"/>
      <c r="I105" s="180">
        <f t="shared" si="1"/>
        <v>0</v>
      </c>
      <c r="J105" s="179"/>
      <c r="K105" s="180">
        <f t="shared" si="2"/>
        <v>0</v>
      </c>
      <c r="L105" s="180">
        <v>21</v>
      </c>
      <c r="M105" s="180">
        <f t="shared" si="3"/>
        <v>0</v>
      </c>
      <c r="N105" s="180">
        <v>0</v>
      </c>
      <c r="O105" s="180">
        <f t="shared" si="4"/>
        <v>0</v>
      </c>
      <c r="P105" s="180">
        <v>0</v>
      </c>
      <c r="Q105" s="180">
        <f t="shared" si="5"/>
        <v>0</v>
      </c>
      <c r="R105" s="180"/>
      <c r="S105" s="180" t="s">
        <v>242</v>
      </c>
      <c r="T105" s="181" t="s">
        <v>243</v>
      </c>
      <c r="U105" s="157">
        <v>0</v>
      </c>
      <c r="V105" s="157">
        <f t="shared" si="6"/>
        <v>0</v>
      </c>
      <c r="W105" s="157"/>
      <c r="X105" s="157" t="s">
        <v>134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321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5">
        <v>42</v>
      </c>
      <c r="B106" s="176" t="s">
        <v>775</v>
      </c>
      <c r="C106" s="186" t="s">
        <v>776</v>
      </c>
      <c r="D106" s="177" t="s">
        <v>348</v>
      </c>
      <c r="E106" s="178">
        <v>39</v>
      </c>
      <c r="F106" s="179"/>
      <c r="G106" s="180">
        <f t="shared" si="0"/>
        <v>0</v>
      </c>
      <c r="H106" s="179"/>
      <c r="I106" s="180">
        <f t="shared" si="1"/>
        <v>0</v>
      </c>
      <c r="J106" s="179"/>
      <c r="K106" s="180">
        <f t="shared" si="2"/>
        <v>0</v>
      </c>
      <c r="L106" s="180">
        <v>21</v>
      </c>
      <c r="M106" s="180">
        <f t="shared" si="3"/>
        <v>0</v>
      </c>
      <c r="N106" s="180">
        <v>0</v>
      </c>
      <c r="O106" s="180">
        <f t="shared" si="4"/>
        <v>0</v>
      </c>
      <c r="P106" s="180">
        <v>0</v>
      </c>
      <c r="Q106" s="180">
        <f t="shared" si="5"/>
        <v>0</v>
      </c>
      <c r="R106" s="180"/>
      <c r="S106" s="180" t="s">
        <v>242</v>
      </c>
      <c r="T106" s="181" t="s">
        <v>243</v>
      </c>
      <c r="U106" s="157">
        <v>0</v>
      </c>
      <c r="V106" s="157">
        <f t="shared" si="6"/>
        <v>0</v>
      </c>
      <c r="W106" s="157"/>
      <c r="X106" s="157" t="s">
        <v>134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5">
        <v>43</v>
      </c>
      <c r="B107" s="176" t="s">
        <v>777</v>
      </c>
      <c r="C107" s="186" t="s">
        <v>778</v>
      </c>
      <c r="D107" s="177" t="s">
        <v>348</v>
      </c>
      <c r="E107" s="178">
        <v>1</v>
      </c>
      <c r="F107" s="179"/>
      <c r="G107" s="180">
        <f t="shared" si="0"/>
        <v>0</v>
      </c>
      <c r="H107" s="179"/>
      <c r="I107" s="180">
        <f t="shared" si="1"/>
        <v>0</v>
      </c>
      <c r="J107" s="179"/>
      <c r="K107" s="180">
        <f t="shared" si="2"/>
        <v>0</v>
      </c>
      <c r="L107" s="180">
        <v>21</v>
      </c>
      <c r="M107" s="180">
        <f t="shared" si="3"/>
        <v>0</v>
      </c>
      <c r="N107" s="180">
        <v>0</v>
      </c>
      <c r="O107" s="180">
        <f t="shared" si="4"/>
        <v>0</v>
      </c>
      <c r="P107" s="180">
        <v>0</v>
      </c>
      <c r="Q107" s="180">
        <f t="shared" si="5"/>
        <v>0</v>
      </c>
      <c r="R107" s="180"/>
      <c r="S107" s="180" t="s">
        <v>242</v>
      </c>
      <c r="T107" s="181" t="s">
        <v>243</v>
      </c>
      <c r="U107" s="157">
        <v>0</v>
      </c>
      <c r="V107" s="157">
        <f t="shared" si="6"/>
        <v>0</v>
      </c>
      <c r="W107" s="157"/>
      <c r="X107" s="157" t="s">
        <v>134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321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67">
        <v>44</v>
      </c>
      <c r="B108" s="168" t="s">
        <v>779</v>
      </c>
      <c r="C108" s="184" t="s">
        <v>780</v>
      </c>
      <c r="D108" s="169" t="s">
        <v>174</v>
      </c>
      <c r="E108" s="170">
        <v>180.76499999999999</v>
      </c>
      <c r="F108" s="171"/>
      <c r="G108" s="172">
        <f t="shared" si="0"/>
        <v>0</v>
      </c>
      <c r="H108" s="171"/>
      <c r="I108" s="172">
        <f t="shared" si="1"/>
        <v>0</v>
      </c>
      <c r="J108" s="171"/>
      <c r="K108" s="172">
        <f t="shared" si="2"/>
        <v>0</v>
      </c>
      <c r="L108" s="172">
        <v>21</v>
      </c>
      <c r="M108" s="172">
        <f t="shared" si="3"/>
        <v>0</v>
      </c>
      <c r="N108" s="172">
        <v>2.7E-4</v>
      </c>
      <c r="O108" s="172">
        <f t="shared" si="4"/>
        <v>0.05</v>
      </c>
      <c r="P108" s="172">
        <v>0</v>
      </c>
      <c r="Q108" s="172">
        <f t="shared" si="5"/>
        <v>0</v>
      </c>
      <c r="R108" s="172" t="s">
        <v>255</v>
      </c>
      <c r="S108" s="172" t="s">
        <v>238</v>
      </c>
      <c r="T108" s="173" t="s">
        <v>238</v>
      </c>
      <c r="U108" s="157">
        <v>0</v>
      </c>
      <c r="V108" s="157">
        <f t="shared" si="6"/>
        <v>0</v>
      </c>
      <c r="W108" s="157"/>
      <c r="X108" s="157" t="s">
        <v>244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245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781</v>
      </c>
      <c r="D109" s="158"/>
      <c r="E109" s="159">
        <v>180.76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67">
        <v>45</v>
      </c>
      <c r="B110" s="168" t="s">
        <v>782</v>
      </c>
      <c r="C110" s="184" t="s">
        <v>783</v>
      </c>
      <c r="D110" s="169" t="s">
        <v>174</v>
      </c>
      <c r="E110" s="170">
        <v>557.23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1.0499999999999999E-3</v>
      </c>
      <c r="O110" s="172">
        <f>ROUND(E110*N110,2)</f>
        <v>0.59</v>
      </c>
      <c r="P110" s="172">
        <v>0</v>
      </c>
      <c r="Q110" s="172">
        <f>ROUND(E110*P110,2)</f>
        <v>0</v>
      </c>
      <c r="R110" s="172" t="s">
        <v>255</v>
      </c>
      <c r="S110" s="172" t="s">
        <v>238</v>
      </c>
      <c r="T110" s="173" t="s">
        <v>238</v>
      </c>
      <c r="U110" s="157">
        <v>0</v>
      </c>
      <c r="V110" s="157">
        <f>ROUND(E110*U110,2)</f>
        <v>0</v>
      </c>
      <c r="W110" s="157"/>
      <c r="X110" s="157" t="s">
        <v>244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245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5" t="s">
        <v>784</v>
      </c>
      <c r="D111" s="158"/>
      <c r="E111" s="159">
        <v>557.23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67">
        <v>46</v>
      </c>
      <c r="B112" s="168" t="s">
        <v>785</v>
      </c>
      <c r="C112" s="184" t="s">
        <v>786</v>
      </c>
      <c r="D112" s="169" t="s">
        <v>174</v>
      </c>
      <c r="E112" s="170">
        <v>322.90499999999997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2.0600000000000002E-3</v>
      </c>
      <c r="O112" s="172">
        <f>ROUND(E112*N112,2)</f>
        <v>0.67</v>
      </c>
      <c r="P112" s="172">
        <v>0</v>
      </c>
      <c r="Q112" s="172">
        <f>ROUND(E112*P112,2)</f>
        <v>0</v>
      </c>
      <c r="R112" s="172" t="s">
        <v>255</v>
      </c>
      <c r="S112" s="172" t="s">
        <v>133</v>
      </c>
      <c r="T112" s="173" t="s">
        <v>133</v>
      </c>
      <c r="U112" s="157">
        <v>0</v>
      </c>
      <c r="V112" s="157">
        <f>ROUND(E112*U112,2)</f>
        <v>0</v>
      </c>
      <c r="W112" s="157"/>
      <c r="X112" s="157" t="s">
        <v>244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245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787</v>
      </c>
      <c r="D113" s="158"/>
      <c r="E113" s="159">
        <v>322.89999999999998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75">
        <v>47</v>
      </c>
      <c r="B114" s="176" t="s">
        <v>788</v>
      </c>
      <c r="C114" s="186" t="s">
        <v>789</v>
      </c>
      <c r="D114" s="177" t="s">
        <v>147</v>
      </c>
      <c r="E114" s="178">
        <v>39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80">
        <v>2.5000000000000001E-3</v>
      </c>
      <c r="O114" s="180">
        <f>ROUND(E114*N114,2)</f>
        <v>0.1</v>
      </c>
      <c r="P114" s="180">
        <v>0</v>
      </c>
      <c r="Q114" s="180">
        <f>ROUND(E114*P114,2)</f>
        <v>0</v>
      </c>
      <c r="R114" s="180" t="s">
        <v>255</v>
      </c>
      <c r="S114" s="180" t="s">
        <v>133</v>
      </c>
      <c r="T114" s="181" t="s">
        <v>133</v>
      </c>
      <c r="U114" s="157">
        <v>0</v>
      </c>
      <c r="V114" s="157">
        <f>ROUND(E114*U114,2)</f>
        <v>0</v>
      </c>
      <c r="W114" s="157"/>
      <c r="X114" s="157" t="s">
        <v>244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245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75">
        <v>48</v>
      </c>
      <c r="B115" s="176" t="s">
        <v>790</v>
      </c>
      <c r="C115" s="186" t="s">
        <v>791</v>
      </c>
      <c r="D115" s="177" t="s">
        <v>147</v>
      </c>
      <c r="E115" s="178">
        <v>39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80">
        <v>4.3E-3</v>
      </c>
      <c r="O115" s="180">
        <f>ROUND(E115*N115,2)</f>
        <v>0.17</v>
      </c>
      <c r="P115" s="180">
        <v>0</v>
      </c>
      <c r="Q115" s="180">
        <f>ROUND(E115*P115,2)</f>
        <v>0</v>
      </c>
      <c r="R115" s="180" t="s">
        <v>255</v>
      </c>
      <c r="S115" s="180" t="s">
        <v>133</v>
      </c>
      <c r="T115" s="181" t="s">
        <v>133</v>
      </c>
      <c r="U115" s="157">
        <v>0</v>
      </c>
      <c r="V115" s="157">
        <f>ROUND(E115*U115,2)</f>
        <v>0</v>
      </c>
      <c r="W115" s="157"/>
      <c r="X115" s="157" t="s">
        <v>244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245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45" outlineLevel="1" x14ac:dyDescent="0.2">
      <c r="A116" s="175">
        <v>49</v>
      </c>
      <c r="B116" s="176" t="s">
        <v>792</v>
      </c>
      <c r="C116" s="186" t="s">
        <v>793</v>
      </c>
      <c r="D116" s="177" t="s">
        <v>147</v>
      </c>
      <c r="E116" s="178">
        <v>39</v>
      </c>
      <c r="F116" s="179"/>
      <c r="G116" s="180">
        <f>ROUND(E116*F116,2)</f>
        <v>0</v>
      </c>
      <c r="H116" s="179"/>
      <c r="I116" s="180">
        <f>ROUND(E116*H116,2)</f>
        <v>0</v>
      </c>
      <c r="J116" s="179"/>
      <c r="K116" s="180">
        <f>ROUND(E116*J116,2)</f>
        <v>0</v>
      </c>
      <c r="L116" s="180">
        <v>21</v>
      </c>
      <c r="M116" s="180">
        <f>G116*(1+L116/100)</f>
        <v>0</v>
      </c>
      <c r="N116" s="180">
        <v>1.4E-2</v>
      </c>
      <c r="O116" s="180">
        <f>ROUND(E116*N116,2)</f>
        <v>0.55000000000000004</v>
      </c>
      <c r="P116" s="180">
        <v>0</v>
      </c>
      <c r="Q116" s="180">
        <f>ROUND(E116*P116,2)</f>
        <v>0</v>
      </c>
      <c r="R116" s="180" t="s">
        <v>255</v>
      </c>
      <c r="S116" s="180" t="s">
        <v>133</v>
      </c>
      <c r="T116" s="181" t="s">
        <v>133</v>
      </c>
      <c r="U116" s="157">
        <v>0</v>
      </c>
      <c r="V116" s="157">
        <f>ROUND(E116*U116,2)</f>
        <v>0</v>
      </c>
      <c r="W116" s="157"/>
      <c r="X116" s="157" t="s">
        <v>244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245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5">
        <v>50</v>
      </c>
      <c r="B117" s="176" t="s">
        <v>794</v>
      </c>
      <c r="C117" s="186" t="s">
        <v>795</v>
      </c>
      <c r="D117" s="177" t="s">
        <v>348</v>
      </c>
      <c r="E117" s="178">
        <v>1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80">
        <v>0</v>
      </c>
      <c r="O117" s="180">
        <f>ROUND(E117*N117,2)</f>
        <v>0</v>
      </c>
      <c r="P117" s="180">
        <v>0</v>
      </c>
      <c r="Q117" s="180">
        <f>ROUND(E117*P117,2)</f>
        <v>0</v>
      </c>
      <c r="R117" s="180"/>
      <c r="S117" s="180" t="s">
        <v>242</v>
      </c>
      <c r="T117" s="181" t="s">
        <v>243</v>
      </c>
      <c r="U117" s="157">
        <v>0</v>
      </c>
      <c r="V117" s="157">
        <f>ROUND(E117*U117,2)</f>
        <v>0</v>
      </c>
      <c r="W117" s="157"/>
      <c r="X117" s="157" t="s">
        <v>796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797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61" t="s">
        <v>127</v>
      </c>
      <c r="B118" s="162" t="s">
        <v>87</v>
      </c>
      <c r="C118" s="183" t="s">
        <v>88</v>
      </c>
      <c r="D118" s="163"/>
      <c r="E118" s="164"/>
      <c r="F118" s="165"/>
      <c r="G118" s="165">
        <f>SUMIF(AG119:AG120,"&lt;&gt;NOR",G119:G120)</f>
        <v>0</v>
      </c>
      <c r="H118" s="165"/>
      <c r="I118" s="165">
        <f>SUM(I119:I120)</f>
        <v>0</v>
      </c>
      <c r="J118" s="165"/>
      <c r="K118" s="165">
        <f>SUM(K119:K120)</f>
        <v>0</v>
      </c>
      <c r="L118" s="165"/>
      <c r="M118" s="165">
        <f>SUM(M119:M120)</f>
        <v>0</v>
      </c>
      <c r="N118" s="165"/>
      <c r="O118" s="165">
        <f>SUM(O119:O120)</f>
        <v>0</v>
      </c>
      <c r="P118" s="165"/>
      <c r="Q118" s="165">
        <f>SUM(Q119:Q120)</f>
        <v>0</v>
      </c>
      <c r="R118" s="165"/>
      <c r="S118" s="165"/>
      <c r="T118" s="166"/>
      <c r="U118" s="160"/>
      <c r="V118" s="160">
        <f>SUM(V119:V120)</f>
        <v>182.48</v>
      </c>
      <c r="W118" s="160"/>
      <c r="X118" s="160"/>
      <c r="AG118" t="s">
        <v>128</v>
      </c>
    </row>
    <row r="119" spans="1:60" ht="22.5" outlineLevel="1" x14ac:dyDescent="0.2">
      <c r="A119" s="167">
        <v>51</v>
      </c>
      <c r="B119" s="168" t="s">
        <v>705</v>
      </c>
      <c r="C119" s="184" t="s">
        <v>706</v>
      </c>
      <c r="D119" s="169" t="s">
        <v>418</v>
      </c>
      <c r="E119" s="170">
        <v>868.94209999999998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21</v>
      </c>
      <c r="M119" s="172">
        <f>G119*(1+L119/100)</f>
        <v>0</v>
      </c>
      <c r="N119" s="172">
        <v>0</v>
      </c>
      <c r="O119" s="172">
        <f>ROUND(E119*N119,2)</f>
        <v>0</v>
      </c>
      <c r="P119" s="172">
        <v>0</v>
      </c>
      <c r="Q119" s="172">
        <f>ROUND(E119*P119,2)</f>
        <v>0</v>
      </c>
      <c r="R119" s="172" t="s">
        <v>312</v>
      </c>
      <c r="S119" s="172" t="s">
        <v>133</v>
      </c>
      <c r="T119" s="173" t="s">
        <v>250</v>
      </c>
      <c r="U119" s="157">
        <v>0.21</v>
      </c>
      <c r="V119" s="157">
        <f>ROUND(E119*U119,2)</f>
        <v>182.48</v>
      </c>
      <c r="W119" s="157"/>
      <c r="X119" s="157" t="s">
        <v>714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715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254" t="s">
        <v>707</v>
      </c>
      <c r="D120" s="255"/>
      <c r="E120" s="255"/>
      <c r="F120" s="255"/>
      <c r="G120" s="255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137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x14ac:dyDescent="0.2">
      <c r="A121" s="5"/>
      <c r="B121" s="6"/>
      <c r="C121" s="187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AE121">
        <v>15</v>
      </c>
      <c r="AF121">
        <v>21</v>
      </c>
    </row>
    <row r="122" spans="1:60" x14ac:dyDescent="0.2">
      <c r="A122" s="151"/>
      <c r="B122" s="152" t="s">
        <v>29</v>
      </c>
      <c r="C122" s="188"/>
      <c r="D122" s="153"/>
      <c r="E122" s="154"/>
      <c r="F122" s="154"/>
      <c r="G122" s="182">
        <f>G8+G86+G118</f>
        <v>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AE122">
        <f>SUMIF(L7:L120,AE121,G7:G120)</f>
        <v>0</v>
      </c>
      <c r="AF122">
        <f>SUMIF(L7:L120,AF121,G7:G120)</f>
        <v>0</v>
      </c>
      <c r="AG122" t="s">
        <v>422</v>
      </c>
    </row>
    <row r="123" spans="1:60" x14ac:dyDescent="0.2">
      <c r="C123" s="189"/>
      <c r="D123" s="139"/>
      <c r="AG123" t="s">
        <v>423</v>
      </c>
    </row>
    <row r="124" spans="1:60" x14ac:dyDescent="0.2">
      <c r="D124" s="139"/>
    </row>
    <row r="125" spans="1:60" x14ac:dyDescent="0.2">
      <c r="D125" s="139"/>
    </row>
    <row r="126" spans="1:60" x14ac:dyDescent="0.2">
      <c r="D126" s="139"/>
    </row>
    <row r="127" spans="1:60" x14ac:dyDescent="0.2">
      <c r="D127" s="139"/>
    </row>
    <row r="128" spans="1:60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31">
    <mergeCell ref="C30:G30"/>
    <mergeCell ref="A1:G1"/>
    <mergeCell ref="C2:G2"/>
    <mergeCell ref="C3:G3"/>
    <mergeCell ref="C4:G4"/>
    <mergeCell ref="C10:G10"/>
    <mergeCell ref="C12:G12"/>
    <mergeCell ref="C14:G14"/>
    <mergeCell ref="C18:G18"/>
    <mergeCell ref="C22:G22"/>
    <mergeCell ref="C24:G24"/>
    <mergeCell ref="C26:G26"/>
    <mergeCell ref="C63:G63"/>
    <mergeCell ref="C32:G32"/>
    <mergeCell ref="C36:G36"/>
    <mergeCell ref="C40:G40"/>
    <mergeCell ref="C44:G44"/>
    <mergeCell ref="C46:G46"/>
    <mergeCell ref="C49:G49"/>
    <mergeCell ref="C51:G51"/>
    <mergeCell ref="C54:G54"/>
    <mergeCell ref="C56:G56"/>
    <mergeCell ref="C58:G58"/>
    <mergeCell ref="C60:G60"/>
    <mergeCell ref="C120:G120"/>
    <mergeCell ref="C72:G72"/>
    <mergeCell ref="C75:G75"/>
    <mergeCell ref="C79:G79"/>
    <mergeCell ref="C88:G88"/>
    <mergeCell ref="C91:G91"/>
    <mergeCell ref="C94:G9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9" sqref="C29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54</v>
      </c>
      <c r="C3" s="257" t="s">
        <v>55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56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93</v>
      </c>
      <c r="C8" s="183" t="s">
        <v>94</v>
      </c>
      <c r="D8" s="163"/>
      <c r="E8" s="164"/>
      <c r="F8" s="165"/>
      <c r="G8" s="165">
        <f>SUMIF(AG9:AG38,"&lt;&gt;NOR",G9:G38)</f>
        <v>0</v>
      </c>
      <c r="H8" s="165"/>
      <c r="I8" s="165">
        <f>SUM(I9:I38)</f>
        <v>0</v>
      </c>
      <c r="J8" s="165"/>
      <c r="K8" s="165">
        <f>SUM(K9:K38)</f>
        <v>0</v>
      </c>
      <c r="L8" s="165"/>
      <c r="M8" s="165">
        <f>SUM(M9:M38)</f>
        <v>0</v>
      </c>
      <c r="N8" s="165"/>
      <c r="O8" s="165">
        <f>SUM(O9:O38)</f>
        <v>3.56</v>
      </c>
      <c r="P8" s="165"/>
      <c r="Q8" s="165">
        <f>SUM(Q9:Q38)</f>
        <v>0</v>
      </c>
      <c r="R8" s="165"/>
      <c r="S8" s="165"/>
      <c r="T8" s="166"/>
      <c r="U8" s="160"/>
      <c r="V8" s="160">
        <f>SUM(V9:V38)</f>
        <v>283.35000000000002</v>
      </c>
      <c r="W8" s="160"/>
      <c r="X8" s="160"/>
      <c r="AG8" t="s">
        <v>128</v>
      </c>
    </row>
    <row r="9" spans="1:60" outlineLevel="1" x14ac:dyDescent="0.2">
      <c r="A9" s="175">
        <v>1</v>
      </c>
      <c r="B9" s="176" t="s">
        <v>47</v>
      </c>
      <c r="C9" s="186" t="s">
        <v>798</v>
      </c>
      <c r="D9" s="177" t="s">
        <v>348</v>
      </c>
      <c r="E9" s="178">
        <v>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242</v>
      </c>
      <c r="T9" s="181" t="s">
        <v>243</v>
      </c>
      <c r="U9" s="157">
        <v>0</v>
      </c>
      <c r="V9" s="157">
        <f>ROUND(E9*U9,2)</f>
        <v>0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799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57</v>
      </c>
      <c r="C10" s="186" t="s">
        <v>800</v>
      </c>
      <c r="D10" s="177" t="s">
        <v>348</v>
      </c>
      <c r="E10" s="178">
        <v>1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0"/>
      <c r="S10" s="180" t="s">
        <v>242</v>
      </c>
      <c r="T10" s="181" t="s">
        <v>243</v>
      </c>
      <c r="U10" s="157">
        <v>0</v>
      </c>
      <c r="V10" s="157">
        <f>ROUND(E10*U10,2)</f>
        <v>0</v>
      </c>
      <c r="W10" s="157"/>
      <c r="X10" s="157" t="s">
        <v>134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799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3</v>
      </c>
      <c r="B11" s="168" t="s">
        <v>801</v>
      </c>
      <c r="C11" s="184" t="s">
        <v>802</v>
      </c>
      <c r="D11" s="169" t="s">
        <v>348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242</v>
      </c>
      <c r="T11" s="173" t="s">
        <v>243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349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74</v>
      </c>
      <c r="D12" s="158"/>
      <c r="E12" s="159">
        <v>1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5">
        <v>4</v>
      </c>
      <c r="B13" s="176" t="s">
        <v>803</v>
      </c>
      <c r="C13" s="186" t="s">
        <v>804</v>
      </c>
      <c r="D13" s="177" t="s">
        <v>174</v>
      </c>
      <c r="E13" s="178">
        <v>3200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/>
      <c r="S13" s="180" t="s">
        <v>242</v>
      </c>
      <c r="T13" s="181" t="s">
        <v>243</v>
      </c>
      <c r="U13" s="157">
        <v>0</v>
      </c>
      <c r="V13" s="157">
        <f>ROUND(E13*U13,2)</f>
        <v>0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799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5</v>
      </c>
      <c r="B14" s="176" t="s">
        <v>805</v>
      </c>
      <c r="C14" s="186" t="s">
        <v>806</v>
      </c>
      <c r="D14" s="177" t="s">
        <v>147</v>
      </c>
      <c r="E14" s="178">
        <v>200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/>
      <c r="S14" s="180" t="s">
        <v>242</v>
      </c>
      <c r="T14" s="181" t="s">
        <v>243</v>
      </c>
      <c r="U14" s="157">
        <v>0</v>
      </c>
      <c r="V14" s="157">
        <f>ROUND(E14*U14,2)</f>
        <v>0</v>
      </c>
      <c r="W14" s="157"/>
      <c r="X14" s="157" t="s">
        <v>134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799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5">
        <v>6</v>
      </c>
      <c r="B15" s="176" t="s">
        <v>807</v>
      </c>
      <c r="C15" s="186" t="s">
        <v>808</v>
      </c>
      <c r="D15" s="177" t="s">
        <v>147</v>
      </c>
      <c r="E15" s="178">
        <v>100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0"/>
      <c r="S15" s="180" t="s">
        <v>242</v>
      </c>
      <c r="T15" s="181" t="s">
        <v>243</v>
      </c>
      <c r="U15" s="157">
        <v>0</v>
      </c>
      <c r="V15" s="157">
        <f>ROUND(E15*U15,2)</f>
        <v>0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799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7</v>
      </c>
      <c r="B16" s="168" t="s">
        <v>809</v>
      </c>
      <c r="C16" s="184" t="s">
        <v>810</v>
      </c>
      <c r="D16" s="169" t="s">
        <v>147</v>
      </c>
      <c r="E16" s="170">
        <v>96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242</v>
      </c>
      <c r="T16" s="173" t="s">
        <v>243</v>
      </c>
      <c r="U16" s="157">
        <v>0</v>
      </c>
      <c r="V16" s="157">
        <f>ROUND(E16*U16,2)</f>
        <v>0</v>
      </c>
      <c r="W16" s="157"/>
      <c r="X16" s="157" t="s">
        <v>134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799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811</v>
      </c>
      <c r="D17" s="158"/>
      <c r="E17" s="159">
        <v>96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139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7">
        <v>8</v>
      </c>
      <c r="B18" s="168" t="s">
        <v>812</v>
      </c>
      <c r="C18" s="184" t="s">
        <v>813</v>
      </c>
      <c r="D18" s="169" t="s">
        <v>147</v>
      </c>
      <c r="E18" s="170">
        <v>12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242</v>
      </c>
      <c r="T18" s="173" t="s">
        <v>243</v>
      </c>
      <c r="U18" s="157">
        <v>0</v>
      </c>
      <c r="V18" s="157">
        <f>ROUND(E18*U18,2)</f>
        <v>0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799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814</v>
      </c>
      <c r="D19" s="158"/>
      <c r="E19" s="159">
        <v>12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7">
        <v>9</v>
      </c>
      <c r="B20" s="168" t="s">
        <v>815</v>
      </c>
      <c r="C20" s="184" t="s">
        <v>816</v>
      </c>
      <c r="D20" s="169" t="s">
        <v>147</v>
      </c>
      <c r="E20" s="170">
        <v>57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242</v>
      </c>
      <c r="T20" s="173" t="s">
        <v>243</v>
      </c>
      <c r="U20" s="157">
        <v>0</v>
      </c>
      <c r="V20" s="157">
        <f>ROUND(E20*U20,2)</f>
        <v>0</v>
      </c>
      <c r="W20" s="157"/>
      <c r="X20" s="157" t="s">
        <v>134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799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5" t="s">
        <v>817</v>
      </c>
      <c r="D21" s="158"/>
      <c r="E21" s="159">
        <v>57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10</v>
      </c>
      <c r="B22" s="168" t="s">
        <v>818</v>
      </c>
      <c r="C22" s="184" t="s">
        <v>819</v>
      </c>
      <c r="D22" s="169" t="s">
        <v>147</v>
      </c>
      <c r="E22" s="170">
        <v>10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242</v>
      </c>
      <c r="T22" s="173" t="s">
        <v>243</v>
      </c>
      <c r="U22" s="157">
        <v>0</v>
      </c>
      <c r="V22" s="157">
        <f>ROUND(E22*U22,2)</f>
        <v>0</v>
      </c>
      <c r="W22" s="157"/>
      <c r="X22" s="157" t="s">
        <v>134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799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820</v>
      </c>
      <c r="D23" s="158"/>
      <c r="E23" s="159">
        <v>10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11</v>
      </c>
      <c r="B24" s="176" t="s">
        <v>821</v>
      </c>
      <c r="C24" s="186" t="s">
        <v>822</v>
      </c>
      <c r="D24" s="177" t="s">
        <v>147</v>
      </c>
      <c r="E24" s="178">
        <v>12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0"/>
      <c r="S24" s="180" t="s">
        <v>242</v>
      </c>
      <c r="T24" s="181" t="s">
        <v>243</v>
      </c>
      <c r="U24" s="157">
        <v>0</v>
      </c>
      <c r="V24" s="157">
        <f>ROUND(E24*U24,2)</f>
        <v>0</v>
      </c>
      <c r="W24" s="157"/>
      <c r="X24" s="157" t="s">
        <v>134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799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5">
        <v>12</v>
      </c>
      <c r="B25" s="176" t="s">
        <v>823</v>
      </c>
      <c r="C25" s="186" t="s">
        <v>824</v>
      </c>
      <c r="D25" s="177" t="s">
        <v>147</v>
      </c>
      <c r="E25" s="178">
        <v>5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 t="s">
        <v>242</v>
      </c>
      <c r="T25" s="181" t="s">
        <v>243</v>
      </c>
      <c r="U25" s="157">
        <v>0</v>
      </c>
      <c r="V25" s="157">
        <f>ROUND(E25*U25,2)</f>
        <v>0</v>
      </c>
      <c r="W25" s="157"/>
      <c r="X25" s="157" t="s">
        <v>134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799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5">
        <v>13</v>
      </c>
      <c r="B26" s="176" t="s">
        <v>825</v>
      </c>
      <c r="C26" s="186" t="s">
        <v>826</v>
      </c>
      <c r="D26" s="177" t="s">
        <v>174</v>
      </c>
      <c r="E26" s="178">
        <v>3251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0</v>
      </c>
      <c r="O26" s="180">
        <f>ROUND(E26*N26,2)</f>
        <v>0</v>
      </c>
      <c r="P26" s="180">
        <v>0</v>
      </c>
      <c r="Q26" s="180">
        <f>ROUND(E26*P26,2)</f>
        <v>0</v>
      </c>
      <c r="R26" s="180"/>
      <c r="S26" s="180" t="s">
        <v>242</v>
      </c>
      <c r="T26" s="181" t="s">
        <v>243</v>
      </c>
      <c r="U26" s="157">
        <v>0</v>
      </c>
      <c r="V26" s="157">
        <f>ROUND(E26*U26,2)</f>
        <v>0</v>
      </c>
      <c r="W26" s="157"/>
      <c r="X26" s="157" t="s">
        <v>134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799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14</v>
      </c>
      <c r="B27" s="168" t="s">
        <v>827</v>
      </c>
      <c r="C27" s="184" t="s">
        <v>828</v>
      </c>
      <c r="D27" s="169" t="s">
        <v>174</v>
      </c>
      <c r="E27" s="170">
        <v>3826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9.3000000000000005E-4</v>
      </c>
      <c r="O27" s="172">
        <f>ROUND(E27*N27,2)</f>
        <v>3.56</v>
      </c>
      <c r="P27" s="172">
        <v>0</v>
      </c>
      <c r="Q27" s="172">
        <f>ROUND(E27*P27,2)</f>
        <v>0</v>
      </c>
      <c r="R27" s="172" t="s">
        <v>93</v>
      </c>
      <c r="S27" s="172" t="s">
        <v>133</v>
      </c>
      <c r="T27" s="173" t="s">
        <v>133</v>
      </c>
      <c r="U27" s="157">
        <v>7.4060000000000001E-2</v>
      </c>
      <c r="V27" s="157">
        <f>ROUND(E27*U27,2)</f>
        <v>283.35000000000002</v>
      </c>
      <c r="W27" s="157"/>
      <c r="X27" s="157" t="s">
        <v>134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349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829</v>
      </c>
      <c r="D28" s="158"/>
      <c r="E28" s="159">
        <v>3826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5">
        <v>15</v>
      </c>
      <c r="B29" s="176" t="s">
        <v>830</v>
      </c>
      <c r="C29" s="186" t="s">
        <v>831</v>
      </c>
      <c r="D29" s="177" t="s">
        <v>426</v>
      </c>
      <c r="E29" s="178">
        <v>40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/>
      <c r="S29" s="180" t="s">
        <v>242</v>
      </c>
      <c r="T29" s="181" t="s">
        <v>243</v>
      </c>
      <c r="U29" s="157">
        <v>0</v>
      </c>
      <c r="V29" s="157">
        <f>ROUND(E29*U29,2)</f>
        <v>0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799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5">
        <v>16</v>
      </c>
      <c r="B30" s="176" t="s">
        <v>832</v>
      </c>
      <c r="C30" s="186" t="s">
        <v>833</v>
      </c>
      <c r="D30" s="177" t="s">
        <v>426</v>
      </c>
      <c r="E30" s="178">
        <v>50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0"/>
      <c r="S30" s="180" t="s">
        <v>242</v>
      </c>
      <c r="T30" s="181" t="s">
        <v>243</v>
      </c>
      <c r="U30" s="157">
        <v>0</v>
      </c>
      <c r="V30" s="157">
        <f>ROUND(E30*U30,2)</f>
        <v>0</v>
      </c>
      <c r="W30" s="157"/>
      <c r="X30" s="157" t="s">
        <v>134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799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17</v>
      </c>
      <c r="B31" s="168" t="s">
        <v>834</v>
      </c>
      <c r="C31" s="184" t="s">
        <v>835</v>
      </c>
      <c r="D31" s="169" t="s">
        <v>147</v>
      </c>
      <c r="E31" s="170">
        <v>74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242</v>
      </c>
      <c r="T31" s="173" t="s">
        <v>243</v>
      </c>
      <c r="U31" s="157">
        <v>0</v>
      </c>
      <c r="V31" s="157">
        <f>ROUND(E31*U31,2)</f>
        <v>0</v>
      </c>
      <c r="W31" s="157"/>
      <c r="X31" s="157" t="s">
        <v>244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245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836</v>
      </c>
      <c r="D32" s="158"/>
      <c r="E32" s="159">
        <v>74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18</v>
      </c>
      <c r="B33" s="168" t="s">
        <v>837</v>
      </c>
      <c r="C33" s="184" t="s">
        <v>838</v>
      </c>
      <c r="D33" s="169" t="s">
        <v>147</v>
      </c>
      <c r="E33" s="170">
        <v>12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242</v>
      </c>
      <c r="T33" s="173" t="s">
        <v>243</v>
      </c>
      <c r="U33" s="157">
        <v>0</v>
      </c>
      <c r="V33" s="157">
        <f>ROUND(E33*U33,2)</f>
        <v>0</v>
      </c>
      <c r="W33" s="157"/>
      <c r="X33" s="157" t="s">
        <v>244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245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814</v>
      </c>
      <c r="D34" s="158"/>
      <c r="E34" s="159">
        <v>12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5">
        <v>19</v>
      </c>
      <c r="B35" s="176" t="s">
        <v>839</v>
      </c>
      <c r="C35" s="186" t="s">
        <v>840</v>
      </c>
      <c r="D35" s="177" t="s">
        <v>147</v>
      </c>
      <c r="E35" s="178">
        <v>2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/>
      <c r="S35" s="180" t="s">
        <v>242</v>
      </c>
      <c r="T35" s="181" t="s">
        <v>243</v>
      </c>
      <c r="U35" s="157">
        <v>0</v>
      </c>
      <c r="V35" s="157">
        <f>ROUND(E35*U35,2)</f>
        <v>0</v>
      </c>
      <c r="W35" s="157"/>
      <c r="X35" s="157" t="s">
        <v>244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245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5">
        <v>20</v>
      </c>
      <c r="B36" s="176" t="s">
        <v>841</v>
      </c>
      <c r="C36" s="186" t="s">
        <v>842</v>
      </c>
      <c r="D36" s="177" t="s">
        <v>147</v>
      </c>
      <c r="E36" s="178">
        <v>7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0"/>
      <c r="S36" s="180" t="s">
        <v>242</v>
      </c>
      <c r="T36" s="181" t="s">
        <v>243</v>
      </c>
      <c r="U36" s="157">
        <v>0</v>
      </c>
      <c r="V36" s="157">
        <f>ROUND(E36*U36,2)</f>
        <v>0</v>
      </c>
      <c r="W36" s="157"/>
      <c r="X36" s="157" t="s">
        <v>244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245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5">
        <v>21</v>
      </c>
      <c r="B37" s="176" t="s">
        <v>843</v>
      </c>
      <c r="C37" s="186" t="s">
        <v>844</v>
      </c>
      <c r="D37" s="177" t="s">
        <v>147</v>
      </c>
      <c r="E37" s="178">
        <v>1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0"/>
      <c r="S37" s="180" t="s">
        <v>242</v>
      </c>
      <c r="T37" s="181" t="s">
        <v>243</v>
      </c>
      <c r="U37" s="157">
        <v>0</v>
      </c>
      <c r="V37" s="157">
        <f>ROUND(E37*U37,2)</f>
        <v>0</v>
      </c>
      <c r="W37" s="157"/>
      <c r="X37" s="157" t="s">
        <v>244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245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5">
        <v>22</v>
      </c>
      <c r="B38" s="176" t="s">
        <v>845</v>
      </c>
      <c r="C38" s="186" t="s">
        <v>846</v>
      </c>
      <c r="D38" s="177" t="s">
        <v>847</v>
      </c>
      <c r="E38" s="178">
        <v>1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0"/>
      <c r="S38" s="180" t="s">
        <v>242</v>
      </c>
      <c r="T38" s="181" t="s">
        <v>243</v>
      </c>
      <c r="U38" s="157">
        <v>0</v>
      </c>
      <c r="V38" s="157">
        <f>ROUND(E38*U38,2)</f>
        <v>0</v>
      </c>
      <c r="W38" s="157"/>
      <c r="X38" s="157" t="s">
        <v>848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849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1" t="s">
        <v>127</v>
      </c>
      <c r="B39" s="162" t="s">
        <v>97</v>
      </c>
      <c r="C39" s="183" t="s">
        <v>98</v>
      </c>
      <c r="D39" s="163"/>
      <c r="E39" s="164"/>
      <c r="F39" s="165"/>
      <c r="G39" s="165">
        <f>SUMIF(AG40:AG56,"&lt;&gt;NOR",G40:G56)</f>
        <v>0</v>
      </c>
      <c r="H39" s="165"/>
      <c r="I39" s="165">
        <f>SUM(I40:I56)</f>
        <v>0</v>
      </c>
      <c r="J39" s="165"/>
      <c r="K39" s="165">
        <f>SUM(K40:K56)</f>
        <v>0</v>
      </c>
      <c r="L39" s="165"/>
      <c r="M39" s="165">
        <f>SUM(M40:M56)</f>
        <v>0</v>
      </c>
      <c r="N39" s="165"/>
      <c r="O39" s="165">
        <f>SUM(O40:O56)</f>
        <v>1060.73</v>
      </c>
      <c r="P39" s="165"/>
      <c r="Q39" s="165">
        <f>SUM(Q40:Q56)</f>
        <v>0</v>
      </c>
      <c r="R39" s="165"/>
      <c r="S39" s="165"/>
      <c r="T39" s="166"/>
      <c r="U39" s="160"/>
      <c r="V39" s="160">
        <f>SUM(V40:V56)</f>
        <v>1561.6100000000001</v>
      </c>
      <c r="W39" s="160"/>
      <c r="X39" s="160"/>
      <c r="AG39" t="s">
        <v>128</v>
      </c>
    </row>
    <row r="40" spans="1:60" outlineLevel="1" x14ac:dyDescent="0.2">
      <c r="A40" s="167">
        <v>23</v>
      </c>
      <c r="B40" s="168" t="s">
        <v>850</v>
      </c>
      <c r="C40" s="184" t="s">
        <v>851</v>
      </c>
      <c r="D40" s="169" t="s">
        <v>174</v>
      </c>
      <c r="E40" s="170">
        <v>2211.6999999999998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/>
      <c r="S40" s="172" t="s">
        <v>133</v>
      </c>
      <c r="T40" s="173" t="s">
        <v>243</v>
      </c>
      <c r="U40" s="157">
        <v>0.15246000000000001</v>
      </c>
      <c r="V40" s="157">
        <f>ROUND(E40*U40,2)</f>
        <v>337.2</v>
      </c>
      <c r="W40" s="157"/>
      <c r="X40" s="157" t="s">
        <v>134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349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852</v>
      </c>
      <c r="D41" s="158"/>
      <c r="E41" s="159">
        <v>269.10000000000002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853</v>
      </c>
      <c r="D42" s="158"/>
      <c r="E42" s="159">
        <v>222.5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5" t="s">
        <v>854</v>
      </c>
      <c r="D43" s="158"/>
      <c r="E43" s="159">
        <v>16.8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139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855</v>
      </c>
      <c r="D44" s="158"/>
      <c r="E44" s="159">
        <v>247.5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856</v>
      </c>
      <c r="D45" s="158"/>
      <c r="E45" s="159">
        <v>280.5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857</v>
      </c>
      <c r="D46" s="158"/>
      <c r="E46" s="159">
        <v>506.2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858</v>
      </c>
      <c r="D47" s="158"/>
      <c r="E47" s="159">
        <v>256.60000000000002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5" t="s">
        <v>859</v>
      </c>
      <c r="D48" s="158"/>
      <c r="E48" s="159">
        <v>255.02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139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860</v>
      </c>
      <c r="D49" s="158"/>
      <c r="E49" s="159">
        <v>157.4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861</v>
      </c>
      <c r="D50" s="158"/>
      <c r="E50" s="159">
        <v>0.08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5">
        <v>24</v>
      </c>
      <c r="B51" s="176" t="s">
        <v>862</v>
      </c>
      <c r="C51" s="186" t="s">
        <v>863</v>
      </c>
      <c r="D51" s="177" t="s">
        <v>174</v>
      </c>
      <c r="E51" s="178">
        <v>2211.6999999999998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0.20474999999999999</v>
      </c>
      <c r="O51" s="180">
        <f>ROUND(E51*N51,2)</f>
        <v>452.85</v>
      </c>
      <c r="P51" s="180">
        <v>0</v>
      </c>
      <c r="Q51" s="180">
        <f>ROUND(E51*P51,2)</f>
        <v>0</v>
      </c>
      <c r="R51" s="180"/>
      <c r="S51" s="180" t="s">
        <v>133</v>
      </c>
      <c r="T51" s="181" t="s">
        <v>133</v>
      </c>
      <c r="U51" s="157">
        <v>9.8000000000000004E-2</v>
      </c>
      <c r="V51" s="157">
        <f>ROUND(E51*U51,2)</f>
        <v>216.75</v>
      </c>
      <c r="W51" s="157"/>
      <c r="X51" s="157" t="s">
        <v>134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349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5">
        <v>25</v>
      </c>
      <c r="B52" s="176" t="s">
        <v>864</v>
      </c>
      <c r="C52" s="186" t="s">
        <v>865</v>
      </c>
      <c r="D52" s="177" t="s">
        <v>174</v>
      </c>
      <c r="E52" s="178">
        <v>2211.6999999999998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0.27300000000000002</v>
      </c>
      <c r="O52" s="180">
        <f>ROUND(E52*N52,2)</f>
        <v>603.79</v>
      </c>
      <c r="P52" s="180">
        <v>0</v>
      </c>
      <c r="Q52" s="180">
        <f>ROUND(E52*P52,2)</f>
        <v>0</v>
      </c>
      <c r="R52" s="180"/>
      <c r="S52" s="180" t="s">
        <v>133</v>
      </c>
      <c r="T52" s="181" t="s">
        <v>133</v>
      </c>
      <c r="U52" s="157">
        <v>0.111</v>
      </c>
      <c r="V52" s="157">
        <f>ROUND(E52*U52,2)</f>
        <v>245.5</v>
      </c>
      <c r="W52" s="157"/>
      <c r="X52" s="157" t="s">
        <v>134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349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26</v>
      </c>
      <c r="B53" s="168" t="s">
        <v>866</v>
      </c>
      <c r="C53" s="184" t="s">
        <v>867</v>
      </c>
      <c r="D53" s="169" t="s">
        <v>174</v>
      </c>
      <c r="E53" s="170">
        <v>3200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6.0000000000000002E-5</v>
      </c>
      <c r="O53" s="172">
        <f>ROUND(E53*N53,2)</f>
        <v>0.19</v>
      </c>
      <c r="P53" s="172">
        <v>0</v>
      </c>
      <c r="Q53" s="172">
        <f>ROUND(E53*P53,2)</f>
        <v>0</v>
      </c>
      <c r="R53" s="172"/>
      <c r="S53" s="172" t="s">
        <v>133</v>
      </c>
      <c r="T53" s="173" t="s">
        <v>133</v>
      </c>
      <c r="U53" s="157">
        <v>2.5999999999999999E-2</v>
      </c>
      <c r="V53" s="157">
        <f>ROUND(E53*U53,2)</f>
        <v>83.2</v>
      </c>
      <c r="W53" s="157"/>
      <c r="X53" s="157" t="s">
        <v>134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349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868</v>
      </c>
      <c r="D54" s="158"/>
      <c r="E54" s="159">
        <v>3200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139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5">
        <v>27</v>
      </c>
      <c r="B55" s="176" t="s">
        <v>869</v>
      </c>
      <c r="C55" s="186" t="s">
        <v>870</v>
      </c>
      <c r="D55" s="177" t="s">
        <v>174</v>
      </c>
      <c r="E55" s="178">
        <v>3200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80">
        <v>1.2199999999999999E-3</v>
      </c>
      <c r="O55" s="180">
        <f>ROUND(E55*N55,2)</f>
        <v>3.9</v>
      </c>
      <c r="P55" s="180">
        <v>0</v>
      </c>
      <c r="Q55" s="180">
        <f>ROUND(E55*P55,2)</f>
        <v>0</v>
      </c>
      <c r="R55" s="180"/>
      <c r="S55" s="180" t="s">
        <v>133</v>
      </c>
      <c r="T55" s="181" t="s">
        <v>133</v>
      </c>
      <c r="U55" s="157">
        <v>3.5999999999999997E-2</v>
      </c>
      <c r="V55" s="157">
        <f>ROUND(E55*U55,2)</f>
        <v>115.2</v>
      </c>
      <c r="W55" s="157"/>
      <c r="X55" s="157" t="s">
        <v>134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349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7">
        <v>28</v>
      </c>
      <c r="B56" s="168" t="s">
        <v>871</v>
      </c>
      <c r="C56" s="184" t="s">
        <v>872</v>
      </c>
      <c r="D56" s="169" t="s">
        <v>174</v>
      </c>
      <c r="E56" s="170">
        <v>2211.6999999999998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/>
      <c r="S56" s="172" t="s">
        <v>133</v>
      </c>
      <c r="T56" s="173" t="s">
        <v>243</v>
      </c>
      <c r="U56" s="157">
        <v>0.25490000000000002</v>
      </c>
      <c r="V56" s="157">
        <f>ROUND(E56*U56,2)</f>
        <v>563.76</v>
      </c>
      <c r="W56" s="157"/>
      <c r="X56" s="157" t="s">
        <v>134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349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5"/>
      <c r="B57" s="6"/>
      <c r="C57" s="187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AE57">
        <v>15</v>
      </c>
      <c r="AF57">
        <v>21</v>
      </c>
    </row>
    <row r="58" spans="1:60" x14ac:dyDescent="0.2">
      <c r="A58" s="151"/>
      <c r="B58" s="152" t="s">
        <v>29</v>
      </c>
      <c r="C58" s="188"/>
      <c r="D58" s="153"/>
      <c r="E58" s="154"/>
      <c r="F58" s="154"/>
      <c r="G58" s="182">
        <f>G8+G39</f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AE58">
        <f>SUMIF(L7:L56,AE57,G7:G56)</f>
        <v>0</v>
      </c>
      <c r="AF58">
        <f>SUMIF(L7:L56,AF57,G7:G56)</f>
        <v>0</v>
      </c>
      <c r="AG58" t="s">
        <v>422</v>
      </c>
    </row>
    <row r="59" spans="1:60" x14ac:dyDescent="0.2">
      <c r="C59" s="189"/>
      <c r="D59" s="139"/>
      <c r="AG59" t="s">
        <v>423</v>
      </c>
    </row>
    <row r="60" spans="1:60" x14ac:dyDescent="0.2">
      <c r="D60" s="139"/>
    </row>
    <row r="61" spans="1:60" x14ac:dyDescent="0.2">
      <c r="D61" s="139"/>
    </row>
    <row r="62" spans="1:60" x14ac:dyDescent="0.2">
      <c r="D62" s="139"/>
    </row>
    <row r="63" spans="1:60" x14ac:dyDescent="0.2">
      <c r="D63" s="139"/>
    </row>
    <row r="64" spans="1:60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2" sqref="C22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54</v>
      </c>
      <c r="C3" s="257" t="s">
        <v>55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57</v>
      </c>
      <c r="C4" s="260" t="s">
        <v>58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95</v>
      </c>
      <c r="C8" s="183" t="s">
        <v>96</v>
      </c>
      <c r="D8" s="163"/>
      <c r="E8" s="164"/>
      <c r="F8" s="165"/>
      <c r="G8" s="165">
        <f>SUMIF(AG9:AG25,"&lt;&gt;NOR",G9:G25)</f>
        <v>0</v>
      </c>
      <c r="H8" s="165"/>
      <c r="I8" s="165">
        <f>SUM(I9:I25)</f>
        <v>0</v>
      </c>
      <c r="J8" s="165"/>
      <c r="K8" s="165">
        <f>SUM(K9:K25)</f>
        <v>0</v>
      </c>
      <c r="L8" s="165"/>
      <c r="M8" s="165">
        <f>SUM(M9:M25)</f>
        <v>0</v>
      </c>
      <c r="N8" s="165"/>
      <c r="O8" s="165">
        <f>SUM(O9:O25)</f>
        <v>0.6</v>
      </c>
      <c r="P8" s="165"/>
      <c r="Q8" s="165">
        <f>SUM(Q9:Q25)</f>
        <v>0</v>
      </c>
      <c r="R8" s="165"/>
      <c r="S8" s="165"/>
      <c r="T8" s="166"/>
      <c r="U8" s="160"/>
      <c r="V8" s="160">
        <f>SUM(V9:V25)</f>
        <v>106.49</v>
      </c>
      <c r="W8" s="160"/>
      <c r="X8" s="160"/>
      <c r="AG8" t="s">
        <v>128</v>
      </c>
    </row>
    <row r="9" spans="1:60" outlineLevel="1" x14ac:dyDescent="0.2">
      <c r="A9" s="167">
        <v>1</v>
      </c>
      <c r="B9" s="168" t="s">
        <v>873</v>
      </c>
      <c r="C9" s="184" t="s">
        <v>874</v>
      </c>
      <c r="D9" s="169" t="s">
        <v>174</v>
      </c>
      <c r="E9" s="170">
        <v>1389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133</v>
      </c>
      <c r="T9" s="173" t="s">
        <v>133</v>
      </c>
      <c r="U9" s="157">
        <v>7.6670000000000002E-2</v>
      </c>
      <c r="V9" s="157">
        <f>ROUND(E9*U9,2)</f>
        <v>106.49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349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875</v>
      </c>
      <c r="D10" s="158"/>
      <c r="E10" s="159">
        <v>1389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5">
        <v>2</v>
      </c>
      <c r="B11" s="176" t="s">
        <v>876</v>
      </c>
      <c r="C11" s="186" t="s">
        <v>877</v>
      </c>
      <c r="D11" s="177" t="s">
        <v>348</v>
      </c>
      <c r="E11" s="178">
        <v>15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242</v>
      </c>
      <c r="T11" s="181" t="s">
        <v>243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349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5">
        <v>3</v>
      </c>
      <c r="B12" s="176" t="s">
        <v>878</v>
      </c>
      <c r="C12" s="186" t="s">
        <v>879</v>
      </c>
      <c r="D12" s="177" t="s">
        <v>348</v>
      </c>
      <c r="E12" s="178">
        <v>15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/>
      <c r="S12" s="180" t="s">
        <v>242</v>
      </c>
      <c r="T12" s="181" t="s">
        <v>243</v>
      </c>
      <c r="U12" s="157">
        <v>0</v>
      </c>
      <c r="V12" s="157">
        <f>ROUND(E12*U12,2)</f>
        <v>0</v>
      </c>
      <c r="W12" s="157"/>
      <c r="X12" s="157" t="s">
        <v>134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349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4</v>
      </c>
      <c r="B13" s="168" t="s">
        <v>880</v>
      </c>
      <c r="C13" s="184" t="s">
        <v>881</v>
      </c>
      <c r="D13" s="169" t="s">
        <v>348</v>
      </c>
      <c r="E13" s="170">
        <v>30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242</v>
      </c>
      <c r="T13" s="173" t="s">
        <v>243</v>
      </c>
      <c r="U13" s="157">
        <v>0</v>
      </c>
      <c r="V13" s="157">
        <f>ROUND(E13*U13,2)</f>
        <v>0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349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882</v>
      </c>
      <c r="D14" s="158"/>
      <c r="E14" s="159">
        <v>30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5</v>
      </c>
      <c r="B15" s="168" t="s">
        <v>883</v>
      </c>
      <c r="C15" s="184" t="s">
        <v>884</v>
      </c>
      <c r="D15" s="169" t="s">
        <v>348</v>
      </c>
      <c r="E15" s="170">
        <v>30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242</v>
      </c>
      <c r="T15" s="173" t="s">
        <v>243</v>
      </c>
      <c r="U15" s="157">
        <v>0</v>
      </c>
      <c r="V15" s="157">
        <f>ROUND(E15*U15,2)</f>
        <v>0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349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882</v>
      </c>
      <c r="D16" s="158"/>
      <c r="E16" s="159">
        <v>30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5">
        <v>6</v>
      </c>
      <c r="B17" s="176" t="s">
        <v>885</v>
      </c>
      <c r="C17" s="186" t="s">
        <v>886</v>
      </c>
      <c r="D17" s="177" t="s">
        <v>348</v>
      </c>
      <c r="E17" s="178">
        <v>6</v>
      </c>
      <c r="F17" s="179"/>
      <c r="G17" s="180">
        <f t="shared" ref="G17:G22" si="0">ROUND(E17*F17,2)</f>
        <v>0</v>
      </c>
      <c r="H17" s="179"/>
      <c r="I17" s="180">
        <f t="shared" ref="I17:I22" si="1">ROUND(E17*H17,2)</f>
        <v>0</v>
      </c>
      <c r="J17" s="179"/>
      <c r="K17" s="180">
        <f t="shared" ref="K17:K22" si="2">ROUND(E17*J17,2)</f>
        <v>0</v>
      </c>
      <c r="L17" s="180">
        <v>21</v>
      </c>
      <c r="M17" s="180">
        <f t="shared" ref="M17:M22" si="3">G17*(1+L17/100)</f>
        <v>0</v>
      </c>
      <c r="N17" s="180">
        <v>0</v>
      </c>
      <c r="O17" s="180">
        <f t="shared" ref="O17:O22" si="4">ROUND(E17*N17,2)</f>
        <v>0</v>
      </c>
      <c r="P17" s="180">
        <v>0</v>
      </c>
      <c r="Q17" s="180">
        <f t="shared" ref="Q17:Q22" si="5">ROUND(E17*P17,2)</f>
        <v>0</v>
      </c>
      <c r="R17" s="180"/>
      <c r="S17" s="180" t="s">
        <v>242</v>
      </c>
      <c r="T17" s="181" t="s">
        <v>243</v>
      </c>
      <c r="U17" s="157">
        <v>0</v>
      </c>
      <c r="V17" s="157">
        <f t="shared" ref="V17:V22" si="6">ROUND(E17*U17,2)</f>
        <v>0</v>
      </c>
      <c r="W17" s="157"/>
      <c r="X17" s="157" t="s">
        <v>134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349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7</v>
      </c>
      <c r="B18" s="176" t="s">
        <v>887</v>
      </c>
      <c r="C18" s="186" t="s">
        <v>888</v>
      </c>
      <c r="D18" s="177" t="s">
        <v>174</v>
      </c>
      <c r="E18" s="178">
        <v>1389</v>
      </c>
      <c r="F18" s="179"/>
      <c r="G18" s="180">
        <f t="shared" si="0"/>
        <v>0</v>
      </c>
      <c r="H18" s="179"/>
      <c r="I18" s="180">
        <f t="shared" si="1"/>
        <v>0</v>
      </c>
      <c r="J18" s="179"/>
      <c r="K18" s="180">
        <f t="shared" si="2"/>
        <v>0</v>
      </c>
      <c r="L18" s="180">
        <v>21</v>
      </c>
      <c r="M18" s="180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0"/>
      <c r="S18" s="180" t="s">
        <v>242</v>
      </c>
      <c r="T18" s="181" t="s">
        <v>243</v>
      </c>
      <c r="U18" s="157">
        <v>0</v>
      </c>
      <c r="V18" s="157">
        <f t="shared" si="6"/>
        <v>0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349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5">
        <v>8</v>
      </c>
      <c r="B19" s="176" t="s">
        <v>889</v>
      </c>
      <c r="C19" s="186" t="s">
        <v>890</v>
      </c>
      <c r="D19" s="177" t="s">
        <v>174</v>
      </c>
      <c r="E19" s="178">
        <v>1389</v>
      </c>
      <c r="F19" s="179"/>
      <c r="G19" s="180">
        <f t="shared" si="0"/>
        <v>0</v>
      </c>
      <c r="H19" s="179"/>
      <c r="I19" s="180">
        <f t="shared" si="1"/>
        <v>0</v>
      </c>
      <c r="J19" s="179"/>
      <c r="K19" s="180">
        <f t="shared" si="2"/>
        <v>0</v>
      </c>
      <c r="L19" s="180">
        <v>21</v>
      </c>
      <c r="M19" s="180">
        <f t="shared" si="3"/>
        <v>0</v>
      </c>
      <c r="N19" s="180">
        <v>0</v>
      </c>
      <c r="O19" s="180">
        <f t="shared" si="4"/>
        <v>0</v>
      </c>
      <c r="P19" s="180">
        <v>0</v>
      </c>
      <c r="Q19" s="180">
        <f t="shared" si="5"/>
        <v>0</v>
      </c>
      <c r="R19" s="180"/>
      <c r="S19" s="180" t="s">
        <v>242</v>
      </c>
      <c r="T19" s="181" t="s">
        <v>243</v>
      </c>
      <c r="U19" s="157">
        <v>0</v>
      </c>
      <c r="V19" s="157">
        <f t="shared" si="6"/>
        <v>0</v>
      </c>
      <c r="W19" s="157"/>
      <c r="X19" s="157" t="s">
        <v>134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349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5">
        <v>9</v>
      </c>
      <c r="B20" s="176" t="s">
        <v>891</v>
      </c>
      <c r="C20" s="186" t="s">
        <v>831</v>
      </c>
      <c r="D20" s="177" t="s">
        <v>426</v>
      </c>
      <c r="E20" s="178">
        <v>15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21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242</v>
      </c>
      <c r="T20" s="181" t="s">
        <v>243</v>
      </c>
      <c r="U20" s="157">
        <v>0</v>
      </c>
      <c r="V20" s="157">
        <f t="shared" si="6"/>
        <v>0</v>
      </c>
      <c r="W20" s="157"/>
      <c r="X20" s="157" t="s">
        <v>134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349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5">
        <v>10</v>
      </c>
      <c r="B21" s="176" t="s">
        <v>892</v>
      </c>
      <c r="C21" s="186" t="s">
        <v>893</v>
      </c>
      <c r="D21" s="177" t="s">
        <v>426</v>
      </c>
      <c r="E21" s="178">
        <v>10</v>
      </c>
      <c r="F21" s="179"/>
      <c r="G21" s="180">
        <f t="shared" si="0"/>
        <v>0</v>
      </c>
      <c r="H21" s="179"/>
      <c r="I21" s="180">
        <f t="shared" si="1"/>
        <v>0</v>
      </c>
      <c r="J21" s="179"/>
      <c r="K21" s="180">
        <f t="shared" si="2"/>
        <v>0</v>
      </c>
      <c r="L21" s="180">
        <v>21</v>
      </c>
      <c r="M21" s="180">
        <f t="shared" si="3"/>
        <v>0</v>
      </c>
      <c r="N21" s="180">
        <v>0</v>
      </c>
      <c r="O21" s="180">
        <f t="shared" si="4"/>
        <v>0</v>
      </c>
      <c r="P21" s="180">
        <v>0</v>
      </c>
      <c r="Q21" s="180">
        <f t="shared" si="5"/>
        <v>0</v>
      </c>
      <c r="R21" s="180"/>
      <c r="S21" s="180" t="s">
        <v>242</v>
      </c>
      <c r="T21" s="181" t="s">
        <v>243</v>
      </c>
      <c r="U21" s="157">
        <v>0</v>
      </c>
      <c r="V21" s="157">
        <f t="shared" si="6"/>
        <v>0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799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11</v>
      </c>
      <c r="B22" s="168" t="s">
        <v>894</v>
      </c>
      <c r="C22" s="184" t="s">
        <v>895</v>
      </c>
      <c r="D22" s="169" t="s">
        <v>348</v>
      </c>
      <c r="E22" s="170">
        <v>4</v>
      </c>
      <c r="F22" s="171"/>
      <c r="G22" s="172">
        <f t="shared" si="0"/>
        <v>0</v>
      </c>
      <c r="H22" s="171"/>
      <c r="I22" s="172">
        <f t="shared" si="1"/>
        <v>0</v>
      </c>
      <c r="J22" s="171"/>
      <c r="K22" s="172">
        <f t="shared" si="2"/>
        <v>0</v>
      </c>
      <c r="L22" s="172">
        <v>21</v>
      </c>
      <c r="M22" s="172">
        <f t="shared" si="3"/>
        <v>0</v>
      </c>
      <c r="N22" s="172">
        <v>0</v>
      </c>
      <c r="O22" s="172">
        <f t="shared" si="4"/>
        <v>0</v>
      </c>
      <c r="P22" s="172">
        <v>0</v>
      </c>
      <c r="Q22" s="172">
        <f t="shared" si="5"/>
        <v>0</v>
      </c>
      <c r="R22" s="172"/>
      <c r="S22" s="172" t="s">
        <v>242</v>
      </c>
      <c r="T22" s="173" t="s">
        <v>243</v>
      </c>
      <c r="U22" s="157">
        <v>0</v>
      </c>
      <c r="V22" s="157">
        <f t="shared" si="6"/>
        <v>0</v>
      </c>
      <c r="W22" s="157"/>
      <c r="X22" s="157" t="s">
        <v>134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349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80</v>
      </c>
      <c r="D23" s="158"/>
      <c r="E23" s="159">
        <v>4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67">
        <v>12</v>
      </c>
      <c r="B24" s="168" t="s">
        <v>896</v>
      </c>
      <c r="C24" s="184" t="s">
        <v>897</v>
      </c>
      <c r="D24" s="169" t="s">
        <v>898</v>
      </c>
      <c r="E24" s="170">
        <v>1389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4.2999999999999999E-4</v>
      </c>
      <c r="O24" s="172">
        <f>ROUND(E24*N24,2)</f>
        <v>0.6</v>
      </c>
      <c r="P24" s="172">
        <v>0</v>
      </c>
      <c r="Q24" s="172">
        <f>ROUND(E24*P24,2)</f>
        <v>0</v>
      </c>
      <c r="R24" s="172" t="s">
        <v>255</v>
      </c>
      <c r="S24" s="172" t="s">
        <v>133</v>
      </c>
      <c r="T24" s="173" t="s">
        <v>133</v>
      </c>
      <c r="U24" s="157">
        <v>0</v>
      </c>
      <c r="V24" s="157">
        <f>ROUND(E24*U24,2)</f>
        <v>0</v>
      </c>
      <c r="W24" s="157"/>
      <c r="X24" s="157" t="s">
        <v>244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326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875</v>
      </c>
      <c r="D25" s="158"/>
      <c r="E25" s="159">
        <v>1389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1" t="s">
        <v>127</v>
      </c>
      <c r="B26" s="162" t="s">
        <v>97</v>
      </c>
      <c r="C26" s="183" t="s">
        <v>98</v>
      </c>
      <c r="D26" s="163"/>
      <c r="E26" s="164"/>
      <c r="F26" s="165"/>
      <c r="G26" s="165">
        <f>SUMIF(AG27:AG40,"&lt;&gt;NOR",G27:G40)</f>
        <v>0</v>
      </c>
      <c r="H26" s="165"/>
      <c r="I26" s="165">
        <f>SUM(I27:I40)</f>
        <v>0</v>
      </c>
      <c r="J26" s="165"/>
      <c r="K26" s="165">
        <f>SUM(K27:K40)</f>
        <v>0</v>
      </c>
      <c r="L26" s="165"/>
      <c r="M26" s="165">
        <f>SUM(M27:M40)</f>
        <v>0</v>
      </c>
      <c r="N26" s="165"/>
      <c r="O26" s="165">
        <f>SUM(O27:O40)</f>
        <v>456.72999999999996</v>
      </c>
      <c r="P26" s="165"/>
      <c r="Q26" s="165">
        <f>SUM(Q27:Q40)</f>
        <v>0</v>
      </c>
      <c r="R26" s="165"/>
      <c r="S26" s="165"/>
      <c r="T26" s="166"/>
      <c r="U26" s="160"/>
      <c r="V26" s="160">
        <f>SUM(V27:V40)</f>
        <v>672.33</v>
      </c>
      <c r="W26" s="160"/>
      <c r="X26" s="160"/>
      <c r="AG26" t="s">
        <v>128</v>
      </c>
    </row>
    <row r="27" spans="1:60" outlineLevel="1" x14ac:dyDescent="0.2">
      <c r="A27" s="167">
        <v>13</v>
      </c>
      <c r="B27" s="168" t="s">
        <v>755</v>
      </c>
      <c r="C27" s="184" t="s">
        <v>756</v>
      </c>
      <c r="D27" s="169" t="s">
        <v>174</v>
      </c>
      <c r="E27" s="170">
        <v>1389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8.0000000000000007E-5</v>
      </c>
      <c r="O27" s="172">
        <f>ROUND(E27*N27,2)</f>
        <v>0.11</v>
      </c>
      <c r="P27" s="172">
        <v>0</v>
      </c>
      <c r="Q27" s="172">
        <f>ROUND(E27*P27,2)</f>
        <v>0</v>
      </c>
      <c r="R27" s="172" t="s">
        <v>312</v>
      </c>
      <c r="S27" s="172" t="s">
        <v>133</v>
      </c>
      <c r="T27" s="173" t="s">
        <v>133</v>
      </c>
      <c r="U27" s="157">
        <v>3.4000000000000002E-2</v>
      </c>
      <c r="V27" s="157">
        <f>ROUND(E27*U27,2)</f>
        <v>47.23</v>
      </c>
      <c r="W27" s="157"/>
      <c r="X27" s="157" t="s">
        <v>134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349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875</v>
      </c>
      <c r="D28" s="158"/>
      <c r="E28" s="159">
        <v>1389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14</v>
      </c>
      <c r="B29" s="168" t="s">
        <v>850</v>
      </c>
      <c r="C29" s="184" t="s">
        <v>851</v>
      </c>
      <c r="D29" s="169" t="s">
        <v>174</v>
      </c>
      <c r="E29" s="170">
        <v>955.6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133</v>
      </c>
      <c r="T29" s="173" t="s">
        <v>243</v>
      </c>
      <c r="U29" s="157">
        <v>0.15246000000000001</v>
      </c>
      <c r="V29" s="157">
        <f>ROUND(E29*U29,2)</f>
        <v>145.69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349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899</v>
      </c>
      <c r="D30" s="158"/>
      <c r="E30" s="159">
        <v>260.89999999999998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900</v>
      </c>
      <c r="D31" s="158"/>
      <c r="E31" s="159">
        <v>261.7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901</v>
      </c>
      <c r="D32" s="158"/>
      <c r="E32" s="159">
        <v>433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15</v>
      </c>
      <c r="B33" s="168" t="s">
        <v>862</v>
      </c>
      <c r="C33" s="184" t="s">
        <v>863</v>
      </c>
      <c r="D33" s="169" t="s">
        <v>174</v>
      </c>
      <c r="E33" s="170">
        <v>955.6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0.20474999999999999</v>
      </c>
      <c r="O33" s="172">
        <f>ROUND(E33*N33,2)</f>
        <v>195.66</v>
      </c>
      <c r="P33" s="172">
        <v>0</v>
      </c>
      <c r="Q33" s="172">
        <f>ROUND(E33*P33,2)</f>
        <v>0</v>
      </c>
      <c r="R33" s="172"/>
      <c r="S33" s="172" t="s">
        <v>133</v>
      </c>
      <c r="T33" s="173" t="s">
        <v>133</v>
      </c>
      <c r="U33" s="157">
        <v>9.8000000000000004E-2</v>
      </c>
      <c r="V33" s="157">
        <f>ROUND(E33*U33,2)</f>
        <v>93.65</v>
      </c>
      <c r="W33" s="157"/>
      <c r="X33" s="157" t="s">
        <v>134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349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902</v>
      </c>
      <c r="D34" s="158"/>
      <c r="E34" s="159">
        <v>955.6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16</v>
      </c>
      <c r="B35" s="168" t="s">
        <v>864</v>
      </c>
      <c r="C35" s="184" t="s">
        <v>865</v>
      </c>
      <c r="D35" s="169" t="s">
        <v>174</v>
      </c>
      <c r="E35" s="170">
        <v>955.6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0.27300000000000002</v>
      </c>
      <c r="O35" s="172">
        <f>ROUND(E35*N35,2)</f>
        <v>260.88</v>
      </c>
      <c r="P35" s="172">
        <v>0</v>
      </c>
      <c r="Q35" s="172">
        <f>ROUND(E35*P35,2)</f>
        <v>0</v>
      </c>
      <c r="R35" s="172"/>
      <c r="S35" s="172" t="s">
        <v>133</v>
      </c>
      <c r="T35" s="173" t="s">
        <v>133</v>
      </c>
      <c r="U35" s="157">
        <v>0.111</v>
      </c>
      <c r="V35" s="157">
        <f>ROUND(E35*U35,2)</f>
        <v>106.07</v>
      </c>
      <c r="W35" s="157"/>
      <c r="X35" s="157" t="s">
        <v>134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349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5" t="s">
        <v>902</v>
      </c>
      <c r="D36" s="158"/>
      <c r="E36" s="159">
        <v>955.6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17</v>
      </c>
      <c r="B37" s="168" t="s">
        <v>866</v>
      </c>
      <c r="C37" s="184" t="s">
        <v>867</v>
      </c>
      <c r="D37" s="169" t="s">
        <v>174</v>
      </c>
      <c r="E37" s="170">
        <v>1389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6.0000000000000002E-5</v>
      </c>
      <c r="O37" s="172">
        <f>ROUND(E37*N37,2)</f>
        <v>0.08</v>
      </c>
      <c r="P37" s="172">
        <v>0</v>
      </c>
      <c r="Q37" s="172">
        <f>ROUND(E37*P37,2)</f>
        <v>0</v>
      </c>
      <c r="R37" s="172"/>
      <c r="S37" s="172" t="s">
        <v>133</v>
      </c>
      <c r="T37" s="173" t="s">
        <v>133</v>
      </c>
      <c r="U37" s="157">
        <v>2.5999999999999999E-2</v>
      </c>
      <c r="V37" s="157">
        <f>ROUND(E37*U37,2)</f>
        <v>36.11</v>
      </c>
      <c r="W37" s="157"/>
      <c r="X37" s="157" t="s">
        <v>134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349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875</v>
      </c>
      <c r="D38" s="158"/>
      <c r="E38" s="159">
        <v>1389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18</v>
      </c>
      <c r="B39" s="168" t="s">
        <v>871</v>
      </c>
      <c r="C39" s="184" t="s">
        <v>872</v>
      </c>
      <c r="D39" s="169" t="s">
        <v>174</v>
      </c>
      <c r="E39" s="170">
        <v>955.6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133</v>
      </c>
      <c r="T39" s="173" t="s">
        <v>243</v>
      </c>
      <c r="U39" s="157">
        <v>0.25490000000000002</v>
      </c>
      <c r="V39" s="157">
        <f>ROUND(E39*U39,2)</f>
        <v>243.58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349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902</v>
      </c>
      <c r="D40" s="158"/>
      <c r="E40" s="159">
        <v>955.6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5"/>
      <c r="B41" s="6"/>
      <c r="C41" s="187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AE41">
        <v>15</v>
      </c>
      <c r="AF41">
        <v>21</v>
      </c>
    </row>
    <row r="42" spans="1:60" x14ac:dyDescent="0.2">
      <c r="A42" s="151"/>
      <c r="B42" s="152" t="s">
        <v>29</v>
      </c>
      <c r="C42" s="188"/>
      <c r="D42" s="153"/>
      <c r="E42" s="154"/>
      <c r="F42" s="154"/>
      <c r="G42" s="182">
        <f>G8+G26</f>
        <v>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AE42">
        <f>SUMIF(L7:L40,AE41,G7:G40)</f>
        <v>0</v>
      </c>
      <c r="AF42">
        <f>SUMIF(L7:L40,AF41,G7:G40)</f>
        <v>0</v>
      </c>
      <c r="AG42" t="s">
        <v>422</v>
      </c>
    </row>
    <row r="43" spans="1:60" x14ac:dyDescent="0.2">
      <c r="C43" s="189"/>
      <c r="D43" s="139"/>
      <c r="AG43" t="s">
        <v>423</v>
      </c>
    </row>
    <row r="44" spans="1:60" x14ac:dyDescent="0.2">
      <c r="D44" s="139"/>
    </row>
    <row r="45" spans="1:60" x14ac:dyDescent="0.2">
      <c r="D45" s="139"/>
    </row>
    <row r="46" spans="1:60" x14ac:dyDescent="0.2">
      <c r="D46" s="139"/>
    </row>
    <row r="47" spans="1:60" x14ac:dyDescent="0.2">
      <c r="D47" s="139"/>
    </row>
    <row r="48" spans="1:60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71" activePane="bottomLeft" state="frozen"/>
      <selection pane="bottomLeft" activeCell="C92" sqref="C92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59</v>
      </c>
      <c r="C3" s="257" t="s">
        <v>60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61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SUMIF(AG9:AG129,"&lt;&gt;NOR",G9:G129)</f>
        <v>0</v>
      </c>
      <c r="H8" s="165"/>
      <c r="I8" s="165">
        <f>SUM(I9:I129)</f>
        <v>0</v>
      </c>
      <c r="J8" s="165"/>
      <c r="K8" s="165">
        <f>SUM(K9:K129)</f>
        <v>0</v>
      </c>
      <c r="L8" s="165"/>
      <c r="M8" s="165">
        <f>SUM(M9:M129)</f>
        <v>0</v>
      </c>
      <c r="N8" s="165"/>
      <c r="O8" s="165">
        <f>SUM(O9:O129)</f>
        <v>138.94</v>
      </c>
      <c r="P8" s="165"/>
      <c r="Q8" s="165">
        <f>SUM(Q9:Q129)</f>
        <v>0</v>
      </c>
      <c r="R8" s="165"/>
      <c r="S8" s="165"/>
      <c r="T8" s="166"/>
      <c r="U8" s="160"/>
      <c r="V8" s="160">
        <f>SUM(V9:V129)</f>
        <v>2729.2</v>
      </c>
      <c r="W8" s="160"/>
      <c r="X8" s="160"/>
      <c r="AG8" t="s">
        <v>128</v>
      </c>
    </row>
    <row r="9" spans="1:60" ht="22.5" outlineLevel="1" x14ac:dyDescent="0.2">
      <c r="A9" s="167">
        <v>1</v>
      </c>
      <c r="B9" s="168" t="s">
        <v>903</v>
      </c>
      <c r="C9" s="184" t="s">
        <v>904</v>
      </c>
      <c r="D9" s="169" t="s">
        <v>142</v>
      </c>
      <c r="E9" s="170">
        <v>12864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905</v>
      </c>
      <c r="S9" s="172" t="s">
        <v>133</v>
      </c>
      <c r="T9" s="173" t="s">
        <v>133</v>
      </c>
      <c r="U9" s="157">
        <v>8.0000000000000002E-3</v>
      </c>
      <c r="V9" s="157">
        <f>ROUND(E9*U9,2)</f>
        <v>102.91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349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4" t="s">
        <v>906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907</v>
      </c>
      <c r="D11" s="158"/>
      <c r="E11" s="159">
        <v>9624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139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908</v>
      </c>
      <c r="D12" s="158"/>
      <c r="E12" s="159">
        <v>3240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5">
        <v>2</v>
      </c>
      <c r="B13" s="176" t="s">
        <v>909</v>
      </c>
      <c r="C13" s="186" t="s">
        <v>910</v>
      </c>
      <c r="D13" s="177" t="s">
        <v>147</v>
      </c>
      <c r="E13" s="178">
        <v>4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 t="s">
        <v>905</v>
      </c>
      <c r="S13" s="180" t="s">
        <v>133</v>
      </c>
      <c r="T13" s="181" t="s">
        <v>133</v>
      </c>
      <c r="U13" s="157">
        <v>9.4560000000000005E-2</v>
      </c>
      <c r="V13" s="157">
        <f>ROUND(E13*U13,2)</f>
        <v>0.38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349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67">
        <v>3</v>
      </c>
      <c r="B14" s="168" t="s">
        <v>911</v>
      </c>
      <c r="C14" s="184" t="s">
        <v>912</v>
      </c>
      <c r="D14" s="169" t="s">
        <v>142</v>
      </c>
      <c r="E14" s="170">
        <v>60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905</v>
      </c>
      <c r="S14" s="172" t="s">
        <v>133</v>
      </c>
      <c r="T14" s="173" t="s">
        <v>133</v>
      </c>
      <c r="U14" s="157">
        <v>1.5580000000000001</v>
      </c>
      <c r="V14" s="157">
        <f>ROUND(E14*U14,2)</f>
        <v>93.48</v>
      </c>
      <c r="W14" s="157"/>
      <c r="X14" s="157" t="s">
        <v>134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349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55"/>
      <c r="B15" s="156"/>
      <c r="C15" s="254" t="s">
        <v>913</v>
      </c>
      <c r="D15" s="255"/>
      <c r="E15" s="255"/>
      <c r="F15" s="255"/>
      <c r="G15" s="255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4" t="str">
        <f>C15</f>
        <v>o průměru kmene (krčku) do 10 cm s odklizením vytěžené dřevní hmoty na vzdálenost do 50 m, se složením na hromady, nebo s naložením na dopravní prostředek,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914</v>
      </c>
      <c r="C16" s="184" t="s">
        <v>915</v>
      </c>
      <c r="D16" s="169" t="s">
        <v>152</v>
      </c>
      <c r="E16" s="170">
        <v>0.7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905</v>
      </c>
      <c r="S16" s="172" t="s">
        <v>133</v>
      </c>
      <c r="T16" s="173" t="s">
        <v>133</v>
      </c>
      <c r="U16" s="157">
        <v>4.9480000000000004</v>
      </c>
      <c r="V16" s="157">
        <f>ROUND(E16*U16,2)</f>
        <v>3.46</v>
      </c>
      <c r="W16" s="157"/>
      <c r="X16" s="157" t="s">
        <v>134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349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54" t="s">
        <v>916</v>
      </c>
      <c r="D17" s="255"/>
      <c r="E17" s="255"/>
      <c r="F17" s="255"/>
      <c r="G17" s="255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5</v>
      </c>
      <c r="B18" s="168" t="s">
        <v>917</v>
      </c>
      <c r="C18" s="184" t="s">
        <v>918</v>
      </c>
      <c r="D18" s="169" t="s">
        <v>147</v>
      </c>
      <c r="E18" s="170">
        <v>4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905</v>
      </c>
      <c r="S18" s="172" t="s">
        <v>133</v>
      </c>
      <c r="T18" s="173" t="s">
        <v>133</v>
      </c>
      <c r="U18" s="157">
        <v>1.0029999999999999</v>
      </c>
      <c r="V18" s="157">
        <f>ROUND(E18*U18,2)</f>
        <v>4.01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349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4" t="s">
        <v>919</v>
      </c>
      <c r="D19" s="255"/>
      <c r="E19" s="255"/>
      <c r="F19" s="255"/>
      <c r="G19" s="255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4" t="str">
        <f>C19</f>
        <v>s rozřezáním a odstraněním větví a kmene do vzdálenosti 20 m, se složením na hromady nebo s naložením na dopravní prostředek,</v>
      </c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67">
        <v>6</v>
      </c>
      <c r="B20" s="168" t="s">
        <v>920</v>
      </c>
      <c r="C20" s="184" t="s">
        <v>921</v>
      </c>
      <c r="D20" s="169" t="s">
        <v>147</v>
      </c>
      <c r="E20" s="170">
        <v>4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132</v>
      </c>
      <c r="S20" s="172" t="s">
        <v>133</v>
      </c>
      <c r="T20" s="173" t="s">
        <v>133</v>
      </c>
      <c r="U20" s="157">
        <v>4.4999999999999998E-2</v>
      </c>
      <c r="V20" s="157">
        <f>ROUND(E20*U20,2)</f>
        <v>0.18</v>
      </c>
      <c r="W20" s="157"/>
      <c r="X20" s="157" t="s">
        <v>134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349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54" t="s">
        <v>922</v>
      </c>
      <c r="D21" s="255"/>
      <c r="E21" s="255"/>
      <c r="F21" s="255"/>
      <c r="G21" s="255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67">
        <v>7</v>
      </c>
      <c r="B22" s="168" t="s">
        <v>923</v>
      </c>
      <c r="C22" s="184" t="s">
        <v>924</v>
      </c>
      <c r="D22" s="169" t="s">
        <v>147</v>
      </c>
      <c r="E22" s="170">
        <v>4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132</v>
      </c>
      <c r="S22" s="172" t="s">
        <v>133</v>
      </c>
      <c r="T22" s="173" t="s">
        <v>133</v>
      </c>
      <c r="U22" s="157">
        <v>0.52200000000000002</v>
      </c>
      <c r="V22" s="157">
        <f>ROUND(E22*U22,2)</f>
        <v>2.09</v>
      </c>
      <c r="W22" s="157"/>
      <c r="X22" s="157" t="s">
        <v>134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349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54" t="s">
        <v>922</v>
      </c>
      <c r="D23" s="255"/>
      <c r="E23" s="255"/>
      <c r="F23" s="255"/>
      <c r="G23" s="255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8</v>
      </c>
      <c r="B24" s="168" t="s">
        <v>925</v>
      </c>
      <c r="C24" s="184" t="s">
        <v>926</v>
      </c>
      <c r="D24" s="169" t="s">
        <v>142</v>
      </c>
      <c r="E24" s="170">
        <v>3216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905</v>
      </c>
      <c r="S24" s="172" t="s">
        <v>133</v>
      </c>
      <c r="T24" s="173" t="s">
        <v>133</v>
      </c>
      <c r="U24" s="157">
        <v>0.06</v>
      </c>
      <c r="V24" s="157">
        <f>ROUND(E24*U24,2)</f>
        <v>192.96</v>
      </c>
      <c r="W24" s="157"/>
      <c r="X24" s="157" t="s">
        <v>134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349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54" t="s">
        <v>927</v>
      </c>
      <c r="D25" s="255"/>
      <c r="E25" s="255"/>
      <c r="F25" s="255"/>
      <c r="G25" s="255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928</v>
      </c>
      <c r="D26" s="158"/>
      <c r="E26" s="159">
        <v>2406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929</v>
      </c>
      <c r="D27" s="158"/>
      <c r="E27" s="159">
        <v>810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7">
        <v>9</v>
      </c>
      <c r="B28" s="168" t="s">
        <v>930</v>
      </c>
      <c r="C28" s="184" t="s">
        <v>931</v>
      </c>
      <c r="D28" s="169" t="s">
        <v>142</v>
      </c>
      <c r="E28" s="170">
        <v>3216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905</v>
      </c>
      <c r="S28" s="172" t="s">
        <v>133</v>
      </c>
      <c r="T28" s="173" t="s">
        <v>250</v>
      </c>
      <c r="U28" s="157">
        <v>0.153</v>
      </c>
      <c r="V28" s="157">
        <f>ROUND(E28*U28,2)</f>
        <v>492.05</v>
      </c>
      <c r="W28" s="157"/>
      <c r="X28" s="157" t="s">
        <v>134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349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54" t="s">
        <v>932</v>
      </c>
      <c r="D29" s="255"/>
      <c r="E29" s="255"/>
      <c r="F29" s="255"/>
      <c r="G29" s="25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928</v>
      </c>
      <c r="D30" s="158"/>
      <c r="E30" s="159">
        <v>2406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929</v>
      </c>
      <c r="D31" s="158"/>
      <c r="E31" s="159">
        <v>810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10</v>
      </c>
      <c r="B32" s="168" t="s">
        <v>933</v>
      </c>
      <c r="C32" s="184" t="s">
        <v>934</v>
      </c>
      <c r="D32" s="169" t="s">
        <v>142</v>
      </c>
      <c r="E32" s="170">
        <v>3216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 t="s">
        <v>905</v>
      </c>
      <c r="S32" s="172" t="s">
        <v>133</v>
      </c>
      <c r="T32" s="173" t="s">
        <v>133</v>
      </c>
      <c r="U32" s="157">
        <v>5.5E-2</v>
      </c>
      <c r="V32" s="157">
        <f>ROUND(E32*U32,2)</f>
        <v>176.88</v>
      </c>
      <c r="W32" s="157"/>
      <c r="X32" s="157" t="s">
        <v>134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349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54" t="s">
        <v>935</v>
      </c>
      <c r="D33" s="255"/>
      <c r="E33" s="255"/>
      <c r="F33" s="255"/>
      <c r="G33" s="255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928</v>
      </c>
      <c r="D34" s="158"/>
      <c r="E34" s="159">
        <v>2406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929</v>
      </c>
      <c r="D35" s="158"/>
      <c r="E35" s="159">
        <v>810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139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7">
        <v>11</v>
      </c>
      <c r="B36" s="168" t="s">
        <v>936</v>
      </c>
      <c r="C36" s="184" t="s">
        <v>937</v>
      </c>
      <c r="D36" s="169" t="s">
        <v>147</v>
      </c>
      <c r="E36" s="170">
        <v>576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905</v>
      </c>
      <c r="S36" s="172" t="s">
        <v>133</v>
      </c>
      <c r="T36" s="173" t="s">
        <v>133</v>
      </c>
      <c r="U36" s="157">
        <v>0.24199999999999999</v>
      </c>
      <c r="V36" s="157">
        <f>ROUND(E36*U36,2)</f>
        <v>139.38999999999999</v>
      </c>
      <c r="W36" s="157"/>
      <c r="X36" s="157" t="s">
        <v>134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349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55"/>
      <c r="B37" s="156"/>
      <c r="C37" s="254" t="s">
        <v>938</v>
      </c>
      <c r="D37" s="255"/>
      <c r="E37" s="255"/>
      <c r="F37" s="255"/>
      <c r="G37" s="25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74" t="str">
        <f>C37</f>
        <v>pro vysazování rostlin v hornině 1 až 4 bez výměny půdy, s případným naložením přebytečných výkopků na dopravní prostředek, s odvozem na vzdálenost do 20 km a se složením,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7">
        <v>12</v>
      </c>
      <c r="B38" s="168" t="s">
        <v>939</v>
      </c>
      <c r="C38" s="184" t="s">
        <v>940</v>
      </c>
      <c r="D38" s="169" t="s">
        <v>147</v>
      </c>
      <c r="E38" s="170">
        <v>3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 t="s">
        <v>905</v>
      </c>
      <c r="S38" s="172" t="s">
        <v>133</v>
      </c>
      <c r="T38" s="173" t="s">
        <v>133</v>
      </c>
      <c r="U38" s="157">
        <v>7.4059999999999997</v>
      </c>
      <c r="V38" s="157">
        <f>ROUND(E38*U38,2)</f>
        <v>22.22</v>
      </c>
      <c r="W38" s="157"/>
      <c r="X38" s="157" t="s">
        <v>134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349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55"/>
      <c r="B39" s="156"/>
      <c r="C39" s="254" t="s">
        <v>941</v>
      </c>
      <c r="D39" s="255"/>
      <c r="E39" s="255"/>
      <c r="F39" s="255"/>
      <c r="G39" s="255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137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4" t="str">
        <f>C39</f>
        <v>pro vysazování rostlin v hornině 1 až 4 s výměnou půdy na 50%, s případným naložením přebytečných výkopků na dopravní prostředek, s odvozem na vzdálenost do 20 km a se složením,</v>
      </c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13</v>
      </c>
      <c r="B40" s="168" t="s">
        <v>942</v>
      </c>
      <c r="C40" s="184" t="s">
        <v>943</v>
      </c>
      <c r="D40" s="169" t="s">
        <v>142</v>
      </c>
      <c r="E40" s="170">
        <v>2487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905</v>
      </c>
      <c r="S40" s="172" t="s">
        <v>133</v>
      </c>
      <c r="T40" s="173" t="s">
        <v>133</v>
      </c>
      <c r="U40" s="157">
        <v>1E-3</v>
      </c>
      <c r="V40" s="157">
        <f>ROUND(E40*U40,2)</f>
        <v>2.4900000000000002</v>
      </c>
      <c r="W40" s="157"/>
      <c r="X40" s="157" t="s">
        <v>134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349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944</v>
      </c>
      <c r="D41" s="158"/>
      <c r="E41" s="159">
        <v>2406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945</v>
      </c>
      <c r="D42" s="158"/>
      <c r="E42" s="159">
        <v>81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67">
        <v>14</v>
      </c>
      <c r="B43" s="168" t="s">
        <v>946</v>
      </c>
      <c r="C43" s="184" t="s">
        <v>947</v>
      </c>
      <c r="D43" s="169" t="s">
        <v>142</v>
      </c>
      <c r="E43" s="170">
        <v>729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 t="s">
        <v>905</v>
      </c>
      <c r="S43" s="172" t="s">
        <v>133</v>
      </c>
      <c r="T43" s="173" t="s">
        <v>133</v>
      </c>
      <c r="U43" s="157">
        <v>0.14699999999999999</v>
      </c>
      <c r="V43" s="157">
        <f>ROUND(E43*U43,2)</f>
        <v>107.16</v>
      </c>
      <c r="W43" s="157"/>
      <c r="X43" s="157" t="s">
        <v>134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349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948</v>
      </c>
      <c r="D44" s="158"/>
      <c r="E44" s="159">
        <v>729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7">
        <v>15</v>
      </c>
      <c r="B45" s="168" t="s">
        <v>949</v>
      </c>
      <c r="C45" s="184" t="s">
        <v>950</v>
      </c>
      <c r="D45" s="169" t="s">
        <v>142</v>
      </c>
      <c r="E45" s="170">
        <v>6432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905</v>
      </c>
      <c r="S45" s="172" t="s">
        <v>133</v>
      </c>
      <c r="T45" s="173" t="s">
        <v>133</v>
      </c>
      <c r="U45" s="157">
        <v>1.4999999999999999E-2</v>
      </c>
      <c r="V45" s="157">
        <f>ROUND(E45*U45,2)</f>
        <v>96.48</v>
      </c>
      <c r="W45" s="157"/>
      <c r="X45" s="157" t="s">
        <v>134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349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951</v>
      </c>
      <c r="D46" s="158"/>
      <c r="E46" s="159">
        <v>4812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952</v>
      </c>
      <c r="D47" s="158"/>
      <c r="E47" s="159">
        <v>1620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16</v>
      </c>
      <c r="B48" s="168" t="s">
        <v>953</v>
      </c>
      <c r="C48" s="184" t="s">
        <v>954</v>
      </c>
      <c r="D48" s="169" t="s">
        <v>142</v>
      </c>
      <c r="E48" s="170">
        <v>6432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905</v>
      </c>
      <c r="S48" s="172" t="s">
        <v>133</v>
      </c>
      <c r="T48" s="173" t="s">
        <v>133</v>
      </c>
      <c r="U48" s="157">
        <v>1E-3</v>
      </c>
      <c r="V48" s="157">
        <f>ROUND(E48*U48,2)</f>
        <v>6.43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349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951</v>
      </c>
      <c r="D49" s="158"/>
      <c r="E49" s="159">
        <v>4812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952</v>
      </c>
      <c r="D50" s="158"/>
      <c r="E50" s="159">
        <v>1620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7">
        <v>17</v>
      </c>
      <c r="B51" s="168" t="s">
        <v>955</v>
      </c>
      <c r="C51" s="184" t="s">
        <v>956</v>
      </c>
      <c r="D51" s="169" t="s">
        <v>147</v>
      </c>
      <c r="E51" s="170">
        <v>3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905</v>
      </c>
      <c r="S51" s="172" t="s">
        <v>133</v>
      </c>
      <c r="T51" s="173" t="s">
        <v>133</v>
      </c>
      <c r="U51" s="157">
        <v>5.7380000000000004</v>
      </c>
      <c r="V51" s="157">
        <f>ROUND(E51*U51,2)</f>
        <v>17.21</v>
      </c>
      <c r="W51" s="157"/>
      <c r="X51" s="157" t="s">
        <v>134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349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254" t="s">
        <v>957</v>
      </c>
      <c r="D52" s="255"/>
      <c r="E52" s="255"/>
      <c r="F52" s="255"/>
      <c r="G52" s="255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958</v>
      </c>
      <c r="D53" s="158"/>
      <c r="E53" s="159">
        <v>3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7">
        <v>18</v>
      </c>
      <c r="B54" s="168" t="s">
        <v>959</v>
      </c>
      <c r="C54" s="184" t="s">
        <v>960</v>
      </c>
      <c r="D54" s="169" t="s">
        <v>142</v>
      </c>
      <c r="E54" s="170">
        <v>3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2.4000000000000001E-4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905</v>
      </c>
      <c r="S54" s="172" t="s">
        <v>133</v>
      </c>
      <c r="T54" s="173" t="s">
        <v>133</v>
      </c>
      <c r="U54" s="157">
        <v>0.127</v>
      </c>
      <c r="V54" s="157">
        <f>ROUND(E54*U54,2)</f>
        <v>0.38</v>
      </c>
      <c r="W54" s="157"/>
      <c r="X54" s="157" t="s">
        <v>134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349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4" t="s">
        <v>961</v>
      </c>
      <c r="D55" s="255"/>
      <c r="E55" s="255"/>
      <c r="F55" s="255"/>
      <c r="G55" s="255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962</v>
      </c>
      <c r="D56" s="158"/>
      <c r="E56" s="159">
        <v>3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19</v>
      </c>
      <c r="B57" s="168" t="s">
        <v>963</v>
      </c>
      <c r="C57" s="184" t="s">
        <v>964</v>
      </c>
      <c r="D57" s="169" t="s">
        <v>142</v>
      </c>
      <c r="E57" s="170">
        <v>152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9.4000000000000004E-3</v>
      </c>
      <c r="O57" s="172">
        <f>ROUND(E57*N57,2)</f>
        <v>1.43</v>
      </c>
      <c r="P57" s="172">
        <v>0</v>
      </c>
      <c r="Q57" s="172">
        <f>ROUND(E57*P57,2)</f>
        <v>0</v>
      </c>
      <c r="R57" s="172" t="s">
        <v>905</v>
      </c>
      <c r="S57" s="172" t="s">
        <v>133</v>
      </c>
      <c r="T57" s="173" t="s">
        <v>133</v>
      </c>
      <c r="U57" s="157">
        <v>0.86399999999999999</v>
      </c>
      <c r="V57" s="157">
        <f>ROUND(E57*U57,2)</f>
        <v>131.33000000000001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349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4" t="s">
        <v>965</v>
      </c>
      <c r="D58" s="255"/>
      <c r="E58" s="255"/>
      <c r="F58" s="255"/>
      <c r="G58" s="25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5" t="s">
        <v>966</v>
      </c>
      <c r="D59" s="158"/>
      <c r="E59" s="159">
        <v>80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139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967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968</v>
      </c>
      <c r="D61" s="158"/>
      <c r="E61" s="159">
        <v>72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7">
        <v>20</v>
      </c>
      <c r="B62" s="168" t="s">
        <v>969</v>
      </c>
      <c r="C62" s="184" t="s">
        <v>970</v>
      </c>
      <c r="D62" s="169" t="s">
        <v>142</v>
      </c>
      <c r="E62" s="170">
        <v>152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905</v>
      </c>
      <c r="S62" s="172" t="s">
        <v>133</v>
      </c>
      <c r="T62" s="173" t="s">
        <v>133</v>
      </c>
      <c r="U62" s="157">
        <v>0.371</v>
      </c>
      <c r="V62" s="157">
        <f>ROUND(E62*U62,2)</f>
        <v>56.39</v>
      </c>
      <c r="W62" s="157"/>
      <c r="X62" s="157" t="s">
        <v>134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349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54" t="s">
        <v>965</v>
      </c>
      <c r="D63" s="255"/>
      <c r="E63" s="255"/>
      <c r="F63" s="255"/>
      <c r="G63" s="255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966</v>
      </c>
      <c r="D64" s="158"/>
      <c r="E64" s="159">
        <v>80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967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968</v>
      </c>
      <c r="D66" s="158"/>
      <c r="E66" s="159">
        <v>72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7">
        <v>21</v>
      </c>
      <c r="B67" s="168" t="s">
        <v>971</v>
      </c>
      <c r="C67" s="184" t="s">
        <v>972</v>
      </c>
      <c r="D67" s="169" t="s">
        <v>147</v>
      </c>
      <c r="E67" s="170">
        <v>9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1.0000000000000001E-5</v>
      </c>
      <c r="O67" s="172">
        <f>ROUND(E67*N67,2)</f>
        <v>0</v>
      </c>
      <c r="P67" s="172">
        <v>0</v>
      </c>
      <c r="Q67" s="172">
        <f>ROUND(E67*P67,2)</f>
        <v>0</v>
      </c>
      <c r="R67" s="172" t="s">
        <v>905</v>
      </c>
      <c r="S67" s="172" t="s">
        <v>133</v>
      </c>
      <c r="T67" s="173" t="s">
        <v>133</v>
      </c>
      <c r="U67" s="157">
        <v>0.12</v>
      </c>
      <c r="V67" s="157">
        <f>ROUND(E67*U67,2)</f>
        <v>1.08</v>
      </c>
      <c r="W67" s="157"/>
      <c r="X67" s="157" t="s">
        <v>134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349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254" t="s">
        <v>973</v>
      </c>
      <c r="D68" s="255"/>
      <c r="E68" s="255"/>
      <c r="F68" s="255"/>
      <c r="G68" s="255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137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974</v>
      </c>
      <c r="D69" s="158"/>
      <c r="E69" s="159">
        <v>9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22</v>
      </c>
      <c r="B70" s="168" t="s">
        <v>975</v>
      </c>
      <c r="C70" s="184" t="s">
        <v>976</v>
      </c>
      <c r="D70" s="169" t="s">
        <v>142</v>
      </c>
      <c r="E70" s="170">
        <v>375.35500000000002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 t="s">
        <v>905</v>
      </c>
      <c r="S70" s="172" t="s">
        <v>133</v>
      </c>
      <c r="T70" s="173" t="s">
        <v>133</v>
      </c>
      <c r="U70" s="157">
        <v>0.252</v>
      </c>
      <c r="V70" s="157">
        <f>ROUND(E70*U70,2)</f>
        <v>94.59</v>
      </c>
      <c r="W70" s="157"/>
      <c r="X70" s="157" t="s">
        <v>134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349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254" t="s">
        <v>977</v>
      </c>
      <c r="D71" s="255"/>
      <c r="E71" s="255"/>
      <c r="F71" s="255"/>
      <c r="G71" s="255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74" t="str">
        <f>C71</f>
        <v>vysazených rostlin s případným naložením odpadu na dopravní prostředek, s odvezením do 20 km a se složením,</v>
      </c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5" t="s">
        <v>978</v>
      </c>
      <c r="D72" s="158"/>
      <c r="E72" s="159">
        <v>2.355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979</v>
      </c>
      <c r="D73" s="158"/>
      <c r="E73" s="159">
        <v>373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67">
        <v>23</v>
      </c>
      <c r="B74" s="168" t="s">
        <v>980</v>
      </c>
      <c r="C74" s="184" t="s">
        <v>981</v>
      </c>
      <c r="D74" s="169" t="s">
        <v>418</v>
      </c>
      <c r="E74" s="170">
        <v>0.13209000000000001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905</v>
      </c>
      <c r="S74" s="172" t="s">
        <v>133</v>
      </c>
      <c r="T74" s="173" t="s">
        <v>133</v>
      </c>
      <c r="U74" s="157">
        <v>94.286000000000001</v>
      </c>
      <c r="V74" s="157">
        <f>ROUND(E74*U74,2)</f>
        <v>12.45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349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4" t="s">
        <v>982</v>
      </c>
      <c r="D75" s="255"/>
      <c r="E75" s="255"/>
      <c r="F75" s="255"/>
      <c r="G75" s="255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983</v>
      </c>
      <c r="D76" s="158"/>
      <c r="E76" s="159">
        <v>1.4999999999999999E-4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139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984</v>
      </c>
      <c r="D77" s="158"/>
      <c r="E77" s="159">
        <v>1.728E-2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985</v>
      </c>
      <c r="D78" s="158"/>
      <c r="E78" s="159">
        <v>1.9499999999999999E-3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139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986</v>
      </c>
      <c r="D79" s="158"/>
      <c r="E79" s="159">
        <v>2.2499999999999998E-3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987</v>
      </c>
      <c r="D80" s="158"/>
      <c r="E80" s="159">
        <v>0.10656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988</v>
      </c>
      <c r="D81" s="158"/>
      <c r="E81" s="159">
        <v>3.8999999999999998E-3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7">
        <v>24</v>
      </c>
      <c r="B82" s="168" t="s">
        <v>989</v>
      </c>
      <c r="C82" s="184" t="s">
        <v>990</v>
      </c>
      <c r="D82" s="169" t="s">
        <v>142</v>
      </c>
      <c r="E82" s="170">
        <v>11.775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 t="s">
        <v>905</v>
      </c>
      <c r="S82" s="172" t="s">
        <v>133</v>
      </c>
      <c r="T82" s="173" t="s">
        <v>133</v>
      </c>
      <c r="U82" s="157">
        <v>0.158</v>
      </c>
      <c r="V82" s="157">
        <f>ROUND(E82*U82,2)</f>
        <v>1.86</v>
      </c>
      <c r="W82" s="157"/>
      <c r="X82" s="157" t="s">
        <v>134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349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254" t="s">
        <v>991</v>
      </c>
      <c r="D83" s="255"/>
      <c r="E83" s="255"/>
      <c r="F83" s="255"/>
      <c r="G83" s="255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992</v>
      </c>
      <c r="D84" s="158"/>
      <c r="E84" s="159">
        <v>11.775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67">
        <v>25</v>
      </c>
      <c r="B85" s="168" t="s">
        <v>993</v>
      </c>
      <c r="C85" s="184" t="s">
        <v>994</v>
      </c>
      <c r="D85" s="169" t="s">
        <v>142</v>
      </c>
      <c r="E85" s="170">
        <v>1865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 t="s">
        <v>905</v>
      </c>
      <c r="S85" s="172" t="s">
        <v>133</v>
      </c>
      <c r="T85" s="173" t="s">
        <v>133</v>
      </c>
      <c r="U85" s="157">
        <v>0.157</v>
      </c>
      <c r="V85" s="157">
        <f>ROUND(E85*U85,2)</f>
        <v>292.81</v>
      </c>
      <c r="W85" s="157"/>
      <c r="X85" s="157" t="s">
        <v>134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349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254" t="s">
        <v>991</v>
      </c>
      <c r="D86" s="255"/>
      <c r="E86" s="255"/>
      <c r="F86" s="255"/>
      <c r="G86" s="255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5" t="s">
        <v>995</v>
      </c>
      <c r="D87" s="158"/>
      <c r="E87" s="159">
        <v>1865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139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7">
        <v>26</v>
      </c>
      <c r="B88" s="168" t="s">
        <v>996</v>
      </c>
      <c r="C88" s="184" t="s">
        <v>997</v>
      </c>
      <c r="D88" s="169" t="s">
        <v>142</v>
      </c>
      <c r="E88" s="170">
        <v>3216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905</v>
      </c>
      <c r="S88" s="172" t="s">
        <v>133</v>
      </c>
      <c r="T88" s="173" t="s">
        <v>133</v>
      </c>
      <c r="U88" s="157">
        <v>0.10199999999999999</v>
      </c>
      <c r="V88" s="157">
        <f>ROUND(E88*U88,2)</f>
        <v>328.03</v>
      </c>
      <c r="W88" s="157"/>
      <c r="X88" s="157" t="s">
        <v>134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349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254" t="s">
        <v>991</v>
      </c>
      <c r="D89" s="255"/>
      <c r="E89" s="255"/>
      <c r="F89" s="255"/>
      <c r="G89" s="255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5" t="s">
        <v>928</v>
      </c>
      <c r="D90" s="158"/>
      <c r="E90" s="159">
        <v>2406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139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5" t="s">
        <v>929</v>
      </c>
      <c r="D91" s="158"/>
      <c r="E91" s="159">
        <v>810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67">
        <v>27</v>
      </c>
      <c r="B92" s="168" t="s">
        <v>998</v>
      </c>
      <c r="C92" s="184" t="s">
        <v>999</v>
      </c>
      <c r="D92" s="169" t="s">
        <v>152</v>
      </c>
      <c r="E92" s="170">
        <v>306.375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21</v>
      </c>
      <c r="M92" s="172">
        <f>G92*(1+L92/100)</f>
        <v>0</v>
      </c>
      <c r="N92" s="172">
        <v>0</v>
      </c>
      <c r="O92" s="172">
        <f>ROUND(E92*N92,2)</f>
        <v>0</v>
      </c>
      <c r="P92" s="172">
        <v>0</v>
      </c>
      <c r="Q92" s="172">
        <f>ROUND(E92*P92,2)</f>
        <v>0</v>
      </c>
      <c r="R92" s="172" t="s">
        <v>905</v>
      </c>
      <c r="S92" s="172" t="s">
        <v>133</v>
      </c>
      <c r="T92" s="173" t="s">
        <v>133</v>
      </c>
      <c r="U92" s="157">
        <v>0.26</v>
      </c>
      <c r="V92" s="157">
        <f>ROUND(E92*U92,2)</f>
        <v>79.66</v>
      </c>
      <c r="W92" s="157"/>
      <c r="X92" s="157" t="s">
        <v>134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349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5" t="s">
        <v>1000</v>
      </c>
      <c r="D93" s="158"/>
      <c r="E93" s="159">
        <v>19.5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139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5" t="s">
        <v>1001</v>
      </c>
      <c r="D94" s="158"/>
      <c r="E94" s="159">
        <v>5.625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139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1002</v>
      </c>
      <c r="D95" s="158"/>
      <c r="E95" s="159">
        <v>281.25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28</v>
      </c>
      <c r="B96" s="168" t="s">
        <v>1003</v>
      </c>
      <c r="C96" s="184" t="s">
        <v>1004</v>
      </c>
      <c r="D96" s="169" t="s">
        <v>152</v>
      </c>
      <c r="E96" s="170">
        <v>306.375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905</v>
      </c>
      <c r="S96" s="172" t="s">
        <v>133</v>
      </c>
      <c r="T96" s="173" t="s">
        <v>250</v>
      </c>
      <c r="U96" s="157">
        <v>0.88400000000000001</v>
      </c>
      <c r="V96" s="157">
        <f>ROUND(E96*U96,2)</f>
        <v>270.83999999999997</v>
      </c>
      <c r="W96" s="157"/>
      <c r="X96" s="157" t="s">
        <v>134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349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1000</v>
      </c>
      <c r="D97" s="158"/>
      <c r="E97" s="159">
        <v>19.5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1001</v>
      </c>
      <c r="D98" s="158"/>
      <c r="E98" s="159">
        <v>5.625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139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1002</v>
      </c>
      <c r="D99" s="158"/>
      <c r="E99" s="159">
        <v>281.25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139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5">
        <v>29</v>
      </c>
      <c r="B100" s="176" t="s">
        <v>1005</v>
      </c>
      <c r="C100" s="186" t="s">
        <v>1006</v>
      </c>
      <c r="D100" s="177" t="s">
        <v>348</v>
      </c>
      <c r="E100" s="178">
        <v>13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0"/>
      <c r="S100" s="180" t="s">
        <v>242</v>
      </c>
      <c r="T100" s="181" t="s">
        <v>243</v>
      </c>
      <c r="U100" s="157">
        <v>0</v>
      </c>
      <c r="V100" s="157">
        <f>ROUND(E100*U100,2)</f>
        <v>0</v>
      </c>
      <c r="W100" s="157"/>
      <c r="X100" s="157" t="s">
        <v>134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349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7">
        <v>30</v>
      </c>
      <c r="B101" s="168" t="s">
        <v>1007</v>
      </c>
      <c r="C101" s="184" t="s">
        <v>1008</v>
      </c>
      <c r="D101" s="169" t="s">
        <v>1009</v>
      </c>
      <c r="E101" s="170">
        <v>96.45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1E-3</v>
      </c>
      <c r="O101" s="172">
        <f>ROUND(E101*N101,2)</f>
        <v>0.1</v>
      </c>
      <c r="P101" s="172">
        <v>0</v>
      </c>
      <c r="Q101" s="172">
        <f>ROUND(E101*P101,2)</f>
        <v>0</v>
      </c>
      <c r="R101" s="172" t="s">
        <v>255</v>
      </c>
      <c r="S101" s="172" t="s">
        <v>133</v>
      </c>
      <c r="T101" s="173" t="s">
        <v>133</v>
      </c>
      <c r="U101" s="157">
        <v>0</v>
      </c>
      <c r="V101" s="157">
        <f>ROUND(E101*U101,2)</f>
        <v>0</v>
      </c>
      <c r="W101" s="157"/>
      <c r="X101" s="157" t="s">
        <v>244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326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5" t="s">
        <v>1010</v>
      </c>
      <c r="D102" s="158"/>
      <c r="E102" s="159">
        <v>96.45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5">
        <v>31</v>
      </c>
      <c r="B103" s="176" t="s">
        <v>1011</v>
      </c>
      <c r="C103" s="186" t="s">
        <v>1187</v>
      </c>
      <c r="D103" s="177" t="s">
        <v>147</v>
      </c>
      <c r="E103" s="178">
        <v>576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80">
        <v>8.0000000000000002E-3</v>
      </c>
      <c r="O103" s="180">
        <f>ROUND(E103*N103,2)</f>
        <v>4.6100000000000003</v>
      </c>
      <c r="P103" s="180">
        <v>0</v>
      </c>
      <c r="Q103" s="180">
        <f>ROUND(E103*P103,2)</f>
        <v>0</v>
      </c>
      <c r="R103" s="180" t="s">
        <v>255</v>
      </c>
      <c r="S103" s="180" t="s">
        <v>133</v>
      </c>
      <c r="T103" s="181" t="s">
        <v>133</v>
      </c>
      <c r="U103" s="157">
        <v>0</v>
      </c>
      <c r="V103" s="157">
        <f>ROUND(E103*U103,2)</f>
        <v>0</v>
      </c>
      <c r="W103" s="157"/>
      <c r="X103" s="157" t="s">
        <v>244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326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75">
        <v>32</v>
      </c>
      <c r="B104" s="176" t="s">
        <v>1012</v>
      </c>
      <c r="C104" s="186" t="s">
        <v>1013</v>
      </c>
      <c r="D104" s="177" t="s">
        <v>147</v>
      </c>
      <c r="E104" s="178">
        <v>3</v>
      </c>
      <c r="F104" s="179"/>
      <c r="G104" s="180">
        <f>ROUND(E104*F104,2)</f>
        <v>0</v>
      </c>
      <c r="H104" s="179"/>
      <c r="I104" s="180">
        <f>ROUND(E104*H104,2)</f>
        <v>0</v>
      </c>
      <c r="J104" s="179"/>
      <c r="K104" s="180">
        <f>ROUND(E104*J104,2)</f>
        <v>0</v>
      </c>
      <c r="L104" s="180">
        <v>21</v>
      </c>
      <c r="M104" s="180">
        <f>G104*(1+L104/100)</f>
        <v>0</v>
      </c>
      <c r="N104" s="180">
        <v>1.4999999999999999E-2</v>
      </c>
      <c r="O104" s="180">
        <f>ROUND(E104*N104,2)</f>
        <v>0.05</v>
      </c>
      <c r="P104" s="180">
        <v>0</v>
      </c>
      <c r="Q104" s="180">
        <f>ROUND(E104*P104,2)</f>
        <v>0</v>
      </c>
      <c r="R104" s="180" t="s">
        <v>255</v>
      </c>
      <c r="S104" s="180" t="s">
        <v>133</v>
      </c>
      <c r="T104" s="181" t="s">
        <v>133</v>
      </c>
      <c r="U104" s="157">
        <v>0</v>
      </c>
      <c r="V104" s="157">
        <f>ROUND(E104*U104,2)</f>
        <v>0</v>
      </c>
      <c r="W104" s="157"/>
      <c r="X104" s="157" t="s">
        <v>244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5">
        <v>33</v>
      </c>
      <c r="B105" s="176" t="s">
        <v>1014</v>
      </c>
      <c r="C105" s="186" t="s">
        <v>1015</v>
      </c>
      <c r="D105" s="177" t="s">
        <v>152</v>
      </c>
      <c r="E105" s="178">
        <v>307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80">
        <v>0</v>
      </c>
      <c r="O105" s="180">
        <f>ROUND(E105*N105,2)</f>
        <v>0</v>
      </c>
      <c r="P105" s="180">
        <v>0</v>
      </c>
      <c r="Q105" s="180">
        <f>ROUND(E105*P105,2)</f>
        <v>0</v>
      </c>
      <c r="R105" s="180" t="s">
        <v>255</v>
      </c>
      <c r="S105" s="180" t="s">
        <v>133</v>
      </c>
      <c r="T105" s="181" t="s">
        <v>133</v>
      </c>
      <c r="U105" s="157">
        <v>0</v>
      </c>
      <c r="V105" s="157">
        <f>ROUND(E105*U105,2)</f>
        <v>0</v>
      </c>
      <c r="W105" s="157"/>
      <c r="X105" s="157" t="s">
        <v>244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326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34</v>
      </c>
      <c r="B106" s="168" t="s">
        <v>1016</v>
      </c>
      <c r="C106" s="184" t="s">
        <v>1017</v>
      </c>
      <c r="D106" s="169" t="s">
        <v>152</v>
      </c>
      <c r="E106" s="170">
        <v>160.80000000000001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0.6</v>
      </c>
      <c r="O106" s="172">
        <f>ROUND(E106*N106,2)</f>
        <v>96.48</v>
      </c>
      <c r="P106" s="172">
        <v>0</v>
      </c>
      <c r="Q106" s="172">
        <f>ROUND(E106*P106,2)</f>
        <v>0</v>
      </c>
      <c r="R106" s="172" t="s">
        <v>255</v>
      </c>
      <c r="S106" s="172" t="s">
        <v>133</v>
      </c>
      <c r="T106" s="173" t="s">
        <v>133</v>
      </c>
      <c r="U106" s="157">
        <v>0</v>
      </c>
      <c r="V106" s="157">
        <f>ROUND(E106*U106,2)</f>
        <v>0</v>
      </c>
      <c r="W106" s="157"/>
      <c r="X106" s="157" t="s">
        <v>244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5" t="s">
        <v>1018</v>
      </c>
      <c r="D107" s="158"/>
      <c r="E107" s="159">
        <v>120.3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139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1019</v>
      </c>
      <c r="D108" s="158"/>
      <c r="E108" s="159">
        <v>40.5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139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67">
        <v>35</v>
      </c>
      <c r="B109" s="168" t="s">
        <v>1020</v>
      </c>
      <c r="C109" s="184" t="s">
        <v>1021</v>
      </c>
      <c r="D109" s="169" t="s">
        <v>152</v>
      </c>
      <c r="E109" s="170">
        <v>3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0.6</v>
      </c>
      <c r="O109" s="172">
        <f>ROUND(E109*N109,2)</f>
        <v>1.8</v>
      </c>
      <c r="P109" s="172">
        <v>0</v>
      </c>
      <c r="Q109" s="172">
        <f>ROUND(E109*P109,2)</f>
        <v>0</v>
      </c>
      <c r="R109" s="172"/>
      <c r="S109" s="172" t="s">
        <v>242</v>
      </c>
      <c r="T109" s="173" t="s">
        <v>243</v>
      </c>
      <c r="U109" s="157">
        <v>0</v>
      </c>
      <c r="V109" s="157">
        <f>ROUND(E109*U109,2)</f>
        <v>0</v>
      </c>
      <c r="W109" s="157"/>
      <c r="X109" s="157" t="s">
        <v>244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326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958</v>
      </c>
      <c r="D110" s="158"/>
      <c r="E110" s="159">
        <v>3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67">
        <v>36</v>
      </c>
      <c r="B111" s="168" t="s">
        <v>1022</v>
      </c>
      <c r="C111" s="184" t="s">
        <v>1023</v>
      </c>
      <c r="D111" s="169" t="s">
        <v>152</v>
      </c>
      <c r="E111" s="170">
        <v>56.25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0.6</v>
      </c>
      <c r="O111" s="172">
        <f>ROUND(E111*N111,2)</f>
        <v>33.75</v>
      </c>
      <c r="P111" s="172">
        <v>0</v>
      </c>
      <c r="Q111" s="172">
        <f>ROUND(E111*P111,2)</f>
        <v>0</v>
      </c>
      <c r="R111" s="172" t="s">
        <v>255</v>
      </c>
      <c r="S111" s="172" t="s">
        <v>133</v>
      </c>
      <c r="T111" s="173" t="s">
        <v>133</v>
      </c>
      <c r="U111" s="157">
        <v>0</v>
      </c>
      <c r="V111" s="157">
        <f>ROUND(E111*U111,2)</f>
        <v>0</v>
      </c>
      <c r="W111" s="157"/>
      <c r="X111" s="157" t="s">
        <v>244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326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5" t="s">
        <v>1024</v>
      </c>
      <c r="D112" s="158"/>
      <c r="E112" s="159">
        <v>56.25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139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67">
        <v>37</v>
      </c>
      <c r="B113" s="168" t="s">
        <v>1025</v>
      </c>
      <c r="C113" s="184" t="s">
        <v>1026</v>
      </c>
      <c r="D113" s="169" t="s">
        <v>1009</v>
      </c>
      <c r="E113" s="170">
        <v>108.81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2">
        <v>1E-3</v>
      </c>
      <c r="O113" s="172">
        <f>ROUND(E113*N113,2)</f>
        <v>0.11</v>
      </c>
      <c r="P113" s="172">
        <v>0</v>
      </c>
      <c r="Q113" s="172">
        <f>ROUND(E113*P113,2)</f>
        <v>0</v>
      </c>
      <c r="R113" s="172" t="s">
        <v>255</v>
      </c>
      <c r="S113" s="172" t="s">
        <v>133</v>
      </c>
      <c r="T113" s="173" t="s">
        <v>133</v>
      </c>
      <c r="U113" s="157">
        <v>0</v>
      </c>
      <c r="V113" s="157">
        <f>ROUND(E113*U113,2)</f>
        <v>0</v>
      </c>
      <c r="W113" s="157"/>
      <c r="X113" s="157" t="s">
        <v>244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326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5" t="s">
        <v>1027</v>
      </c>
      <c r="D114" s="158"/>
      <c r="E114" s="159">
        <v>2.25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139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5" t="s">
        <v>1028</v>
      </c>
      <c r="D115" s="158"/>
      <c r="E115" s="159">
        <v>106.56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139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7">
        <v>38</v>
      </c>
      <c r="B116" s="168" t="s">
        <v>1029</v>
      </c>
      <c r="C116" s="184" t="s">
        <v>1030</v>
      </c>
      <c r="D116" s="169" t="s">
        <v>1009</v>
      </c>
      <c r="E116" s="170">
        <v>3.9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2"/>
      <c r="S116" s="172" t="s">
        <v>242</v>
      </c>
      <c r="T116" s="173" t="s">
        <v>243</v>
      </c>
      <c r="U116" s="157">
        <v>0</v>
      </c>
      <c r="V116" s="157">
        <f>ROUND(E116*U116,2)</f>
        <v>0</v>
      </c>
      <c r="W116" s="157"/>
      <c r="X116" s="157" t="s">
        <v>244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326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5" t="s">
        <v>1031</v>
      </c>
      <c r="D117" s="158"/>
      <c r="E117" s="159">
        <v>3.9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67">
        <v>39</v>
      </c>
      <c r="B118" s="168" t="s">
        <v>1032</v>
      </c>
      <c r="C118" s="184" t="s">
        <v>1033</v>
      </c>
      <c r="D118" s="169" t="s">
        <v>1009</v>
      </c>
      <c r="E118" s="170">
        <v>19.38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0</v>
      </c>
      <c r="O118" s="172">
        <f>ROUND(E118*N118,2)</f>
        <v>0</v>
      </c>
      <c r="P118" s="172">
        <v>0</v>
      </c>
      <c r="Q118" s="172">
        <f>ROUND(E118*P118,2)</f>
        <v>0</v>
      </c>
      <c r="R118" s="172"/>
      <c r="S118" s="172" t="s">
        <v>242</v>
      </c>
      <c r="T118" s="173" t="s">
        <v>243</v>
      </c>
      <c r="U118" s="157">
        <v>0</v>
      </c>
      <c r="V118" s="157">
        <f>ROUND(E118*U118,2)</f>
        <v>0</v>
      </c>
      <c r="W118" s="157"/>
      <c r="X118" s="157" t="s">
        <v>244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326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1034</v>
      </c>
      <c r="D119" s="158"/>
      <c r="E119" s="159">
        <v>0.15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5" t="s">
        <v>1035</v>
      </c>
      <c r="D120" s="158"/>
      <c r="E120" s="159">
        <v>17.28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5" t="s">
        <v>1036</v>
      </c>
      <c r="D121" s="158"/>
      <c r="E121" s="159">
        <v>1.95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139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67">
        <v>40</v>
      </c>
      <c r="B122" s="168" t="s">
        <v>1037</v>
      </c>
      <c r="C122" s="184" t="s">
        <v>1038</v>
      </c>
      <c r="D122" s="169" t="s">
        <v>1039</v>
      </c>
      <c r="E122" s="170">
        <v>1.5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2"/>
      <c r="S122" s="172" t="s">
        <v>242</v>
      </c>
      <c r="T122" s="173" t="s">
        <v>243</v>
      </c>
      <c r="U122" s="157">
        <v>0</v>
      </c>
      <c r="V122" s="157">
        <f>ROUND(E122*U122,2)</f>
        <v>0</v>
      </c>
      <c r="W122" s="157"/>
      <c r="X122" s="157" t="s">
        <v>244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326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5" t="s">
        <v>1040</v>
      </c>
      <c r="D123" s="158"/>
      <c r="E123" s="159">
        <v>1.5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67">
        <v>41</v>
      </c>
      <c r="B124" s="168" t="s">
        <v>1041</v>
      </c>
      <c r="C124" s="184" t="s">
        <v>1042</v>
      </c>
      <c r="D124" s="169" t="s">
        <v>147</v>
      </c>
      <c r="E124" s="170">
        <v>189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3.1900000000000001E-3</v>
      </c>
      <c r="O124" s="172">
        <f>ROUND(E124*N124,2)</f>
        <v>0.6</v>
      </c>
      <c r="P124" s="172">
        <v>0</v>
      </c>
      <c r="Q124" s="172">
        <f>ROUND(E124*P124,2)</f>
        <v>0</v>
      </c>
      <c r="R124" s="172" t="s">
        <v>255</v>
      </c>
      <c r="S124" s="172" t="s">
        <v>133</v>
      </c>
      <c r="T124" s="173" t="s">
        <v>133</v>
      </c>
      <c r="U124" s="157">
        <v>0</v>
      </c>
      <c r="V124" s="157">
        <f>ROUND(E124*U124,2)</f>
        <v>0</v>
      </c>
      <c r="W124" s="157"/>
      <c r="X124" s="157" t="s">
        <v>244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326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5" t="s">
        <v>1043</v>
      </c>
      <c r="D125" s="158"/>
      <c r="E125" s="159">
        <v>189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139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67">
        <v>42</v>
      </c>
      <c r="B126" s="168" t="s">
        <v>1044</v>
      </c>
      <c r="C126" s="184" t="s">
        <v>1045</v>
      </c>
      <c r="D126" s="169" t="s">
        <v>147</v>
      </c>
      <c r="E126" s="170">
        <v>18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2">
        <v>3.1E-4</v>
      </c>
      <c r="O126" s="172">
        <f>ROUND(E126*N126,2)</f>
        <v>0.01</v>
      </c>
      <c r="P126" s="172">
        <v>0</v>
      </c>
      <c r="Q126" s="172">
        <f>ROUND(E126*P126,2)</f>
        <v>0</v>
      </c>
      <c r="R126" s="172" t="s">
        <v>255</v>
      </c>
      <c r="S126" s="172" t="s">
        <v>133</v>
      </c>
      <c r="T126" s="173" t="s">
        <v>133</v>
      </c>
      <c r="U126" s="157">
        <v>0</v>
      </c>
      <c r="V126" s="157">
        <f>ROUND(E126*U126,2)</f>
        <v>0</v>
      </c>
      <c r="W126" s="157"/>
      <c r="X126" s="157" t="s">
        <v>244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326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1046</v>
      </c>
      <c r="D127" s="158"/>
      <c r="E127" s="159">
        <v>18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67">
        <v>43</v>
      </c>
      <c r="B128" s="168" t="s">
        <v>1047</v>
      </c>
      <c r="C128" s="184" t="s">
        <v>1048</v>
      </c>
      <c r="D128" s="169" t="s">
        <v>174</v>
      </c>
      <c r="E128" s="170">
        <v>6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72">
        <v>2.0000000000000002E-5</v>
      </c>
      <c r="O128" s="172">
        <f>ROUND(E128*N128,2)</f>
        <v>0</v>
      </c>
      <c r="P128" s="172">
        <v>0</v>
      </c>
      <c r="Q128" s="172">
        <f>ROUND(E128*P128,2)</f>
        <v>0</v>
      </c>
      <c r="R128" s="172" t="s">
        <v>255</v>
      </c>
      <c r="S128" s="172" t="s">
        <v>133</v>
      </c>
      <c r="T128" s="173" t="s">
        <v>133</v>
      </c>
      <c r="U128" s="157">
        <v>0</v>
      </c>
      <c r="V128" s="157">
        <f>ROUND(E128*U128,2)</f>
        <v>0</v>
      </c>
      <c r="W128" s="157"/>
      <c r="X128" s="157" t="s">
        <v>244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326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5" t="s">
        <v>1049</v>
      </c>
      <c r="D129" s="158"/>
      <c r="E129" s="159">
        <v>6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139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1" t="s">
        <v>127</v>
      </c>
      <c r="B130" s="162" t="s">
        <v>76</v>
      </c>
      <c r="C130" s="183" t="s">
        <v>77</v>
      </c>
      <c r="D130" s="163"/>
      <c r="E130" s="164"/>
      <c r="F130" s="165"/>
      <c r="G130" s="165">
        <f>SUMIF(AG131:AG136,"&lt;&gt;NOR",G131:G136)</f>
        <v>0</v>
      </c>
      <c r="H130" s="165"/>
      <c r="I130" s="165">
        <f>SUM(I131:I136)</f>
        <v>0</v>
      </c>
      <c r="J130" s="165"/>
      <c r="K130" s="165">
        <f>SUM(K131:K136)</f>
        <v>0</v>
      </c>
      <c r="L130" s="165"/>
      <c r="M130" s="165">
        <f>SUM(M131:M136)</f>
        <v>0</v>
      </c>
      <c r="N130" s="165"/>
      <c r="O130" s="165">
        <f>SUM(O131:O136)</f>
        <v>0</v>
      </c>
      <c r="P130" s="165"/>
      <c r="Q130" s="165">
        <f>SUM(Q131:Q136)</f>
        <v>0</v>
      </c>
      <c r="R130" s="165"/>
      <c r="S130" s="165"/>
      <c r="T130" s="166"/>
      <c r="U130" s="160"/>
      <c r="V130" s="160">
        <f>SUM(V131:V136)</f>
        <v>0</v>
      </c>
      <c r="W130" s="160"/>
      <c r="X130" s="160"/>
      <c r="AG130" t="s">
        <v>128</v>
      </c>
    </row>
    <row r="131" spans="1:60" outlineLevel="1" x14ac:dyDescent="0.2">
      <c r="A131" s="175">
        <v>44</v>
      </c>
      <c r="B131" s="176" t="s">
        <v>1050</v>
      </c>
      <c r="C131" s="186" t="s">
        <v>1051</v>
      </c>
      <c r="D131" s="177" t="s">
        <v>348</v>
      </c>
      <c r="E131" s="178">
        <v>2</v>
      </c>
      <c r="F131" s="179"/>
      <c r="G131" s="180">
        <f t="shared" ref="G131:G136" si="0">ROUND(E131*F131,2)</f>
        <v>0</v>
      </c>
      <c r="H131" s="179"/>
      <c r="I131" s="180">
        <f t="shared" ref="I131:I136" si="1">ROUND(E131*H131,2)</f>
        <v>0</v>
      </c>
      <c r="J131" s="179"/>
      <c r="K131" s="180">
        <f t="shared" ref="K131:K136" si="2">ROUND(E131*J131,2)</f>
        <v>0</v>
      </c>
      <c r="L131" s="180">
        <v>21</v>
      </c>
      <c r="M131" s="180">
        <f t="shared" ref="M131:M136" si="3">G131*(1+L131/100)</f>
        <v>0</v>
      </c>
      <c r="N131" s="180">
        <v>0</v>
      </c>
      <c r="O131" s="180">
        <f t="shared" ref="O131:O136" si="4">ROUND(E131*N131,2)</f>
        <v>0</v>
      </c>
      <c r="P131" s="180">
        <v>0</v>
      </c>
      <c r="Q131" s="180">
        <f t="shared" ref="Q131:Q136" si="5">ROUND(E131*P131,2)</f>
        <v>0</v>
      </c>
      <c r="R131" s="180"/>
      <c r="S131" s="180" t="s">
        <v>242</v>
      </c>
      <c r="T131" s="181" t="s">
        <v>243</v>
      </c>
      <c r="U131" s="157">
        <v>0</v>
      </c>
      <c r="V131" s="157">
        <f t="shared" ref="V131:V136" si="6">ROUND(E131*U131,2)</f>
        <v>0</v>
      </c>
      <c r="W131" s="157"/>
      <c r="X131" s="157" t="s">
        <v>134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349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5">
        <v>45</v>
      </c>
      <c r="B132" s="176" t="s">
        <v>1052</v>
      </c>
      <c r="C132" s="186" t="s">
        <v>1053</v>
      </c>
      <c r="D132" s="177" t="s">
        <v>348</v>
      </c>
      <c r="E132" s="178">
        <v>7</v>
      </c>
      <c r="F132" s="179"/>
      <c r="G132" s="180">
        <f t="shared" si="0"/>
        <v>0</v>
      </c>
      <c r="H132" s="179"/>
      <c r="I132" s="180">
        <f t="shared" si="1"/>
        <v>0</v>
      </c>
      <c r="J132" s="179"/>
      <c r="K132" s="180">
        <f t="shared" si="2"/>
        <v>0</v>
      </c>
      <c r="L132" s="180">
        <v>21</v>
      </c>
      <c r="M132" s="180">
        <f t="shared" si="3"/>
        <v>0</v>
      </c>
      <c r="N132" s="180">
        <v>0</v>
      </c>
      <c r="O132" s="180">
        <f t="shared" si="4"/>
        <v>0</v>
      </c>
      <c r="P132" s="180">
        <v>0</v>
      </c>
      <c r="Q132" s="180">
        <f t="shared" si="5"/>
        <v>0</v>
      </c>
      <c r="R132" s="180"/>
      <c r="S132" s="180" t="s">
        <v>242</v>
      </c>
      <c r="T132" s="181" t="s">
        <v>243</v>
      </c>
      <c r="U132" s="157">
        <v>0</v>
      </c>
      <c r="V132" s="157">
        <f t="shared" si="6"/>
        <v>0</v>
      </c>
      <c r="W132" s="157"/>
      <c r="X132" s="157" t="s">
        <v>134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349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5">
        <v>46</v>
      </c>
      <c r="B133" s="176" t="s">
        <v>1054</v>
      </c>
      <c r="C133" s="186" t="s">
        <v>1055</v>
      </c>
      <c r="D133" s="177" t="s">
        <v>348</v>
      </c>
      <c r="E133" s="178">
        <v>1</v>
      </c>
      <c r="F133" s="179"/>
      <c r="G133" s="180">
        <f t="shared" si="0"/>
        <v>0</v>
      </c>
      <c r="H133" s="179"/>
      <c r="I133" s="180">
        <f t="shared" si="1"/>
        <v>0</v>
      </c>
      <c r="J133" s="179"/>
      <c r="K133" s="180">
        <f t="shared" si="2"/>
        <v>0</v>
      </c>
      <c r="L133" s="180">
        <v>21</v>
      </c>
      <c r="M133" s="180">
        <f t="shared" si="3"/>
        <v>0</v>
      </c>
      <c r="N133" s="180">
        <v>0</v>
      </c>
      <c r="O133" s="180">
        <f t="shared" si="4"/>
        <v>0</v>
      </c>
      <c r="P133" s="180">
        <v>0</v>
      </c>
      <c r="Q133" s="180">
        <f t="shared" si="5"/>
        <v>0</v>
      </c>
      <c r="R133" s="180"/>
      <c r="S133" s="180" t="s">
        <v>242</v>
      </c>
      <c r="T133" s="181" t="s">
        <v>243</v>
      </c>
      <c r="U133" s="157">
        <v>0</v>
      </c>
      <c r="V133" s="157">
        <f t="shared" si="6"/>
        <v>0</v>
      </c>
      <c r="W133" s="157"/>
      <c r="X133" s="157" t="s">
        <v>134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349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5">
        <v>47</v>
      </c>
      <c r="B134" s="176" t="s">
        <v>1056</v>
      </c>
      <c r="C134" s="186" t="s">
        <v>1057</v>
      </c>
      <c r="D134" s="177" t="s">
        <v>348</v>
      </c>
      <c r="E134" s="178">
        <v>1</v>
      </c>
      <c r="F134" s="179"/>
      <c r="G134" s="180">
        <f t="shared" si="0"/>
        <v>0</v>
      </c>
      <c r="H134" s="179"/>
      <c r="I134" s="180">
        <f t="shared" si="1"/>
        <v>0</v>
      </c>
      <c r="J134" s="179"/>
      <c r="K134" s="180">
        <f t="shared" si="2"/>
        <v>0</v>
      </c>
      <c r="L134" s="180">
        <v>21</v>
      </c>
      <c r="M134" s="180">
        <f t="shared" si="3"/>
        <v>0</v>
      </c>
      <c r="N134" s="180">
        <v>0</v>
      </c>
      <c r="O134" s="180">
        <f t="shared" si="4"/>
        <v>0</v>
      </c>
      <c r="P134" s="180">
        <v>0</v>
      </c>
      <c r="Q134" s="180">
        <f t="shared" si="5"/>
        <v>0</v>
      </c>
      <c r="R134" s="180"/>
      <c r="S134" s="180" t="s">
        <v>242</v>
      </c>
      <c r="T134" s="181" t="s">
        <v>243</v>
      </c>
      <c r="U134" s="157">
        <v>0</v>
      </c>
      <c r="V134" s="157">
        <f t="shared" si="6"/>
        <v>0</v>
      </c>
      <c r="W134" s="157"/>
      <c r="X134" s="157" t="s">
        <v>134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349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5">
        <v>48</v>
      </c>
      <c r="B135" s="176" t="s">
        <v>1058</v>
      </c>
      <c r="C135" s="186" t="s">
        <v>1059</v>
      </c>
      <c r="D135" s="177" t="s">
        <v>348</v>
      </c>
      <c r="E135" s="178">
        <v>1</v>
      </c>
      <c r="F135" s="179"/>
      <c r="G135" s="180">
        <f t="shared" si="0"/>
        <v>0</v>
      </c>
      <c r="H135" s="179"/>
      <c r="I135" s="180">
        <f t="shared" si="1"/>
        <v>0</v>
      </c>
      <c r="J135" s="179"/>
      <c r="K135" s="180">
        <f t="shared" si="2"/>
        <v>0</v>
      </c>
      <c r="L135" s="180">
        <v>21</v>
      </c>
      <c r="M135" s="180">
        <f t="shared" si="3"/>
        <v>0</v>
      </c>
      <c r="N135" s="180">
        <v>0</v>
      </c>
      <c r="O135" s="180">
        <f t="shared" si="4"/>
        <v>0</v>
      </c>
      <c r="P135" s="180">
        <v>0</v>
      </c>
      <c r="Q135" s="180">
        <f t="shared" si="5"/>
        <v>0</v>
      </c>
      <c r="R135" s="180"/>
      <c r="S135" s="180" t="s">
        <v>242</v>
      </c>
      <c r="T135" s="181" t="s">
        <v>243</v>
      </c>
      <c r="U135" s="157">
        <v>0</v>
      </c>
      <c r="V135" s="157">
        <f t="shared" si="6"/>
        <v>0</v>
      </c>
      <c r="W135" s="157"/>
      <c r="X135" s="157" t="s">
        <v>134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349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75">
        <v>49</v>
      </c>
      <c r="B136" s="176" t="s">
        <v>1060</v>
      </c>
      <c r="C136" s="186" t="s">
        <v>1061</v>
      </c>
      <c r="D136" s="177" t="s">
        <v>142</v>
      </c>
      <c r="E136" s="178">
        <v>50</v>
      </c>
      <c r="F136" s="179"/>
      <c r="G136" s="180">
        <f t="shared" si="0"/>
        <v>0</v>
      </c>
      <c r="H136" s="179"/>
      <c r="I136" s="180">
        <f t="shared" si="1"/>
        <v>0</v>
      </c>
      <c r="J136" s="179"/>
      <c r="K136" s="180">
        <f t="shared" si="2"/>
        <v>0</v>
      </c>
      <c r="L136" s="180">
        <v>21</v>
      </c>
      <c r="M136" s="180">
        <f t="shared" si="3"/>
        <v>0</v>
      </c>
      <c r="N136" s="180">
        <v>0</v>
      </c>
      <c r="O136" s="180">
        <f t="shared" si="4"/>
        <v>0</v>
      </c>
      <c r="P136" s="180">
        <v>0</v>
      </c>
      <c r="Q136" s="180">
        <f t="shared" si="5"/>
        <v>0</v>
      </c>
      <c r="R136" s="180"/>
      <c r="S136" s="180" t="s">
        <v>242</v>
      </c>
      <c r="T136" s="181" t="s">
        <v>243</v>
      </c>
      <c r="U136" s="157">
        <v>0</v>
      </c>
      <c r="V136" s="157">
        <f t="shared" si="6"/>
        <v>0</v>
      </c>
      <c r="W136" s="157"/>
      <c r="X136" s="157" t="s">
        <v>134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349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x14ac:dyDescent="0.2">
      <c r="A137" s="161" t="s">
        <v>127</v>
      </c>
      <c r="B137" s="162" t="s">
        <v>85</v>
      </c>
      <c r="C137" s="183" t="s">
        <v>86</v>
      </c>
      <c r="D137" s="163"/>
      <c r="E137" s="164"/>
      <c r="F137" s="165"/>
      <c r="G137" s="165">
        <f>SUMIF(AG138:AG142,"&lt;&gt;NOR",G138:G142)</f>
        <v>0</v>
      </c>
      <c r="H137" s="165"/>
      <c r="I137" s="165">
        <f>SUM(I138:I142)</f>
        <v>0</v>
      </c>
      <c r="J137" s="165"/>
      <c r="K137" s="165">
        <f>SUM(K138:K142)</f>
        <v>0</v>
      </c>
      <c r="L137" s="165"/>
      <c r="M137" s="165">
        <f>SUM(M138:M142)</f>
        <v>0</v>
      </c>
      <c r="N137" s="165"/>
      <c r="O137" s="165">
        <f>SUM(O138:O142)</f>
        <v>5.31</v>
      </c>
      <c r="P137" s="165"/>
      <c r="Q137" s="165">
        <f>SUM(Q138:Q142)</f>
        <v>0</v>
      </c>
      <c r="R137" s="165"/>
      <c r="S137" s="165"/>
      <c r="T137" s="166"/>
      <c r="U137" s="160"/>
      <c r="V137" s="160">
        <f>SUM(V138:V142)</f>
        <v>8.1</v>
      </c>
      <c r="W137" s="160"/>
      <c r="X137" s="160"/>
      <c r="AG137" t="s">
        <v>128</v>
      </c>
    </row>
    <row r="138" spans="1:60" ht="22.5" outlineLevel="1" x14ac:dyDescent="0.2">
      <c r="A138" s="167">
        <v>50</v>
      </c>
      <c r="B138" s="168" t="s">
        <v>351</v>
      </c>
      <c r="C138" s="184" t="s">
        <v>352</v>
      </c>
      <c r="D138" s="169" t="s">
        <v>174</v>
      </c>
      <c r="E138" s="170">
        <v>30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2">
        <v>0.14874000000000001</v>
      </c>
      <c r="O138" s="172">
        <f>ROUND(E138*N138,2)</f>
        <v>4.46</v>
      </c>
      <c r="P138" s="172">
        <v>0</v>
      </c>
      <c r="Q138" s="172">
        <f>ROUND(E138*P138,2)</f>
        <v>0</v>
      </c>
      <c r="R138" s="172" t="s">
        <v>157</v>
      </c>
      <c r="S138" s="172" t="s">
        <v>133</v>
      </c>
      <c r="T138" s="173" t="s">
        <v>133</v>
      </c>
      <c r="U138" s="157">
        <v>0.27</v>
      </c>
      <c r="V138" s="157">
        <f>ROUND(E138*U138,2)</f>
        <v>8.1</v>
      </c>
      <c r="W138" s="157"/>
      <c r="X138" s="157" t="s">
        <v>134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135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54" t="s">
        <v>353</v>
      </c>
      <c r="D139" s="255"/>
      <c r="E139" s="255"/>
      <c r="F139" s="255"/>
      <c r="G139" s="255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137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5" t="s">
        <v>1062</v>
      </c>
      <c r="D140" s="158"/>
      <c r="E140" s="159">
        <v>30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139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67">
        <v>51</v>
      </c>
      <c r="B141" s="168" t="s">
        <v>1063</v>
      </c>
      <c r="C141" s="184" t="s">
        <v>1064</v>
      </c>
      <c r="D141" s="169" t="s">
        <v>147</v>
      </c>
      <c r="E141" s="170">
        <v>31.5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2.7E-2</v>
      </c>
      <c r="O141" s="172">
        <f>ROUND(E141*N141,2)</f>
        <v>0.85</v>
      </c>
      <c r="P141" s="172">
        <v>0</v>
      </c>
      <c r="Q141" s="172">
        <f>ROUND(E141*P141,2)</f>
        <v>0</v>
      </c>
      <c r="R141" s="172" t="s">
        <v>255</v>
      </c>
      <c r="S141" s="172" t="s">
        <v>133</v>
      </c>
      <c r="T141" s="173" t="s">
        <v>133</v>
      </c>
      <c r="U141" s="157">
        <v>0</v>
      </c>
      <c r="V141" s="157">
        <f>ROUND(E141*U141,2)</f>
        <v>0</v>
      </c>
      <c r="W141" s="157"/>
      <c r="X141" s="157" t="s">
        <v>244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326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1065</v>
      </c>
      <c r="D142" s="158"/>
      <c r="E142" s="159">
        <v>31.5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61" t="s">
        <v>127</v>
      </c>
      <c r="B143" s="162" t="s">
        <v>87</v>
      </c>
      <c r="C143" s="183" t="s">
        <v>88</v>
      </c>
      <c r="D143" s="163"/>
      <c r="E143" s="164"/>
      <c r="F143" s="165"/>
      <c r="G143" s="165">
        <f>SUMIF(AG144:AG144,"&lt;&gt;NOR",G144:G144)</f>
        <v>0</v>
      </c>
      <c r="H143" s="165"/>
      <c r="I143" s="165">
        <f>SUM(I144:I144)</f>
        <v>0</v>
      </c>
      <c r="J143" s="165"/>
      <c r="K143" s="165">
        <f>SUM(K144:K144)</f>
        <v>0</v>
      </c>
      <c r="L143" s="165"/>
      <c r="M143" s="165">
        <f>SUM(M144:M144)</f>
        <v>0</v>
      </c>
      <c r="N143" s="165"/>
      <c r="O143" s="165">
        <f>SUM(O144:O144)</f>
        <v>0</v>
      </c>
      <c r="P143" s="165"/>
      <c r="Q143" s="165">
        <f>SUM(Q144:Q144)</f>
        <v>0</v>
      </c>
      <c r="R143" s="165"/>
      <c r="S143" s="165"/>
      <c r="T143" s="166"/>
      <c r="U143" s="160"/>
      <c r="V143" s="160">
        <f>SUM(V144:V144)</f>
        <v>10.82</v>
      </c>
      <c r="W143" s="160"/>
      <c r="X143" s="160"/>
      <c r="AG143" t="s">
        <v>128</v>
      </c>
    </row>
    <row r="144" spans="1:60" outlineLevel="1" x14ac:dyDescent="0.2">
      <c r="A144" s="175">
        <v>52</v>
      </c>
      <c r="B144" s="176" t="s">
        <v>1066</v>
      </c>
      <c r="C144" s="186" t="s">
        <v>1067</v>
      </c>
      <c r="D144" s="177" t="s">
        <v>418</v>
      </c>
      <c r="E144" s="178">
        <v>144.23918</v>
      </c>
      <c r="F144" s="179"/>
      <c r="G144" s="180">
        <f>ROUND(E144*F144,2)</f>
        <v>0</v>
      </c>
      <c r="H144" s="179"/>
      <c r="I144" s="180">
        <f>ROUND(E144*H144,2)</f>
        <v>0</v>
      </c>
      <c r="J144" s="179"/>
      <c r="K144" s="180">
        <f>ROUND(E144*J144,2)</f>
        <v>0</v>
      </c>
      <c r="L144" s="180">
        <v>21</v>
      </c>
      <c r="M144" s="180">
        <f>G144*(1+L144/100)</f>
        <v>0</v>
      </c>
      <c r="N144" s="180">
        <v>0</v>
      </c>
      <c r="O144" s="180">
        <f>ROUND(E144*N144,2)</f>
        <v>0</v>
      </c>
      <c r="P144" s="180">
        <v>0</v>
      </c>
      <c r="Q144" s="180">
        <f>ROUND(E144*P144,2)</f>
        <v>0</v>
      </c>
      <c r="R144" s="180" t="s">
        <v>905</v>
      </c>
      <c r="S144" s="180" t="s">
        <v>133</v>
      </c>
      <c r="T144" s="181" t="s">
        <v>133</v>
      </c>
      <c r="U144" s="157">
        <v>7.4999999999999997E-2</v>
      </c>
      <c r="V144" s="157">
        <f>ROUND(E144*U144,2)</f>
        <v>10.82</v>
      </c>
      <c r="W144" s="157"/>
      <c r="X144" s="157" t="s">
        <v>714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715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x14ac:dyDescent="0.2">
      <c r="A145" s="161" t="s">
        <v>127</v>
      </c>
      <c r="B145" s="162" t="s">
        <v>91</v>
      </c>
      <c r="C145" s="183" t="s">
        <v>92</v>
      </c>
      <c r="D145" s="163"/>
      <c r="E145" s="164"/>
      <c r="F145" s="165"/>
      <c r="G145" s="165">
        <f>SUMIF(AG146:AG150,"&lt;&gt;NOR",G146:G150)</f>
        <v>0</v>
      </c>
      <c r="H145" s="165"/>
      <c r="I145" s="165">
        <f>SUM(I146:I150)</f>
        <v>0</v>
      </c>
      <c r="J145" s="165"/>
      <c r="K145" s="165">
        <f>SUM(K146:K150)</f>
        <v>0</v>
      </c>
      <c r="L145" s="165"/>
      <c r="M145" s="165">
        <f>SUM(M146:M150)</f>
        <v>0</v>
      </c>
      <c r="N145" s="165"/>
      <c r="O145" s="165">
        <f>SUM(O146:O150)</f>
        <v>0.43</v>
      </c>
      <c r="P145" s="165"/>
      <c r="Q145" s="165">
        <f>SUM(Q146:Q150)</f>
        <v>2.37</v>
      </c>
      <c r="R145" s="165"/>
      <c r="S145" s="165"/>
      <c r="T145" s="166"/>
      <c r="U145" s="160"/>
      <c r="V145" s="160">
        <f>SUM(V146:V150)</f>
        <v>151.57</v>
      </c>
      <c r="W145" s="160"/>
      <c r="X145" s="160"/>
      <c r="AG145" t="s">
        <v>128</v>
      </c>
    </row>
    <row r="146" spans="1:60" ht="22.5" outlineLevel="1" x14ac:dyDescent="0.2">
      <c r="A146" s="167">
        <v>53</v>
      </c>
      <c r="B146" s="168" t="s">
        <v>1068</v>
      </c>
      <c r="C146" s="184" t="s">
        <v>1069</v>
      </c>
      <c r="D146" s="169" t="s">
        <v>174</v>
      </c>
      <c r="E146" s="170">
        <v>200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1.48E-3</v>
      </c>
      <c r="O146" s="172">
        <f>ROUND(E146*N146,2)</f>
        <v>0.3</v>
      </c>
      <c r="P146" s="172">
        <v>0</v>
      </c>
      <c r="Q146" s="172">
        <f>ROUND(E146*P146,2)</f>
        <v>0</v>
      </c>
      <c r="R146" s="172" t="s">
        <v>1070</v>
      </c>
      <c r="S146" s="172" t="s">
        <v>133</v>
      </c>
      <c r="T146" s="173" t="s">
        <v>133</v>
      </c>
      <c r="U146" s="157">
        <v>0.3</v>
      </c>
      <c r="V146" s="157">
        <f>ROUND(E146*U146,2)</f>
        <v>60</v>
      </c>
      <c r="W146" s="157"/>
      <c r="X146" s="157" t="s">
        <v>134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349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5" t="s">
        <v>1071</v>
      </c>
      <c r="D147" s="158"/>
      <c r="E147" s="159">
        <v>200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139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67">
        <v>54</v>
      </c>
      <c r="B148" s="168" t="s">
        <v>1072</v>
      </c>
      <c r="C148" s="184" t="s">
        <v>1073</v>
      </c>
      <c r="D148" s="169" t="s">
        <v>174</v>
      </c>
      <c r="E148" s="170">
        <v>200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9.0000000000000006E-5</v>
      </c>
      <c r="O148" s="172">
        <f>ROUND(E148*N148,2)</f>
        <v>0.02</v>
      </c>
      <c r="P148" s="172">
        <v>1.184E-2</v>
      </c>
      <c r="Q148" s="172">
        <f>ROUND(E148*P148,2)</f>
        <v>2.37</v>
      </c>
      <c r="R148" s="172" t="s">
        <v>1074</v>
      </c>
      <c r="S148" s="172" t="s">
        <v>133</v>
      </c>
      <c r="T148" s="173" t="s">
        <v>1075</v>
      </c>
      <c r="U148" s="157">
        <v>0.45784000000000002</v>
      </c>
      <c r="V148" s="157">
        <f>ROUND(E148*U148,2)</f>
        <v>91.57</v>
      </c>
      <c r="W148" s="157"/>
      <c r="X148" s="157" t="s">
        <v>225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226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5" t="s">
        <v>1071</v>
      </c>
      <c r="D149" s="158"/>
      <c r="E149" s="159">
        <v>200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67">
        <v>55</v>
      </c>
      <c r="B150" s="168" t="s">
        <v>1076</v>
      </c>
      <c r="C150" s="184" t="s">
        <v>1077</v>
      </c>
      <c r="D150" s="169" t="s">
        <v>147</v>
      </c>
      <c r="E150" s="170">
        <v>45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2">
        <v>2.3999999999999998E-3</v>
      </c>
      <c r="O150" s="172">
        <f>ROUND(E150*N150,2)</f>
        <v>0.11</v>
      </c>
      <c r="P150" s="172">
        <v>0</v>
      </c>
      <c r="Q150" s="172">
        <f>ROUND(E150*P150,2)</f>
        <v>0</v>
      </c>
      <c r="R150" s="172" t="s">
        <v>255</v>
      </c>
      <c r="S150" s="172" t="s">
        <v>133</v>
      </c>
      <c r="T150" s="173" t="s">
        <v>133</v>
      </c>
      <c r="U150" s="157">
        <v>0</v>
      </c>
      <c r="V150" s="157">
        <f>ROUND(E150*U150,2)</f>
        <v>0</v>
      </c>
      <c r="W150" s="157"/>
      <c r="X150" s="157" t="s">
        <v>244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326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5"/>
      <c r="B151" s="6"/>
      <c r="C151" s="187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AE151">
        <v>15</v>
      </c>
      <c r="AF151">
        <v>21</v>
      </c>
    </row>
    <row r="152" spans="1:60" x14ac:dyDescent="0.2">
      <c r="A152" s="151"/>
      <c r="B152" s="152" t="s">
        <v>29</v>
      </c>
      <c r="C152" s="188"/>
      <c r="D152" s="153"/>
      <c r="E152" s="154"/>
      <c r="F152" s="154"/>
      <c r="G152" s="182">
        <f>G8+G130+G137+G143+G145</f>
        <v>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AE152">
        <f>SUMIF(L7:L150,AE151,G7:G150)</f>
        <v>0</v>
      </c>
      <c r="AF152">
        <f>SUMIF(L7:L150,AF151,G7:G150)</f>
        <v>0</v>
      </c>
      <c r="AG152" t="s">
        <v>422</v>
      </c>
    </row>
    <row r="153" spans="1:60" x14ac:dyDescent="0.2">
      <c r="C153" s="189"/>
      <c r="D153" s="139"/>
      <c r="AG153" t="s">
        <v>423</v>
      </c>
    </row>
    <row r="154" spans="1:60" x14ac:dyDescent="0.2">
      <c r="D154" s="139"/>
    </row>
    <row r="155" spans="1:60" x14ac:dyDescent="0.2">
      <c r="D155" s="139"/>
    </row>
    <row r="156" spans="1:60" x14ac:dyDescent="0.2">
      <c r="D156" s="139"/>
    </row>
    <row r="157" spans="1:60" x14ac:dyDescent="0.2">
      <c r="D157" s="139"/>
    </row>
    <row r="158" spans="1:60" x14ac:dyDescent="0.2">
      <c r="D158" s="139"/>
    </row>
    <row r="159" spans="1:60" x14ac:dyDescent="0.2">
      <c r="D159" s="139"/>
    </row>
    <row r="160" spans="1:60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26">
    <mergeCell ref="C15:G15"/>
    <mergeCell ref="A1:G1"/>
    <mergeCell ref="C2:G2"/>
    <mergeCell ref="C3:G3"/>
    <mergeCell ref="C4:G4"/>
    <mergeCell ref="C10:G10"/>
    <mergeCell ref="C58:G58"/>
    <mergeCell ref="C17:G17"/>
    <mergeCell ref="C19:G19"/>
    <mergeCell ref="C21:G21"/>
    <mergeCell ref="C23:G23"/>
    <mergeCell ref="C25:G25"/>
    <mergeCell ref="C29:G29"/>
    <mergeCell ref="C33:G33"/>
    <mergeCell ref="C37:G37"/>
    <mergeCell ref="C39:G39"/>
    <mergeCell ref="C52:G52"/>
    <mergeCell ref="C55:G55"/>
    <mergeCell ref="C89:G89"/>
    <mergeCell ref="C139:G139"/>
    <mergeCell ref="C63:G63"/>
    <mergeCell ref="C68:G68"/>
    <mergeCell ref="C71:G71"/>
    <mergeCell ref="C75:G75"/>
    <mergeCell ref="C83:G83"/>
    <mergeCell ref="C86:G8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7" sqref="C27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62</v>
      </c>
      <c r="C3" s="257" t="s">
        <v>63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63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95</v>
      </c>
      <c r="C8" s="183" t="s">
        <v>96</v>
      </c>
      <c r="D8" s="163"/>
      <c r="E8" s="164"/>
      <c r="F8" s="165"/>
      <c r="G8" s="165">
        <f>SUMIF(AG9:AG42,"&lt;&gt;NOR",G9:G42)</f>
        <v>0</v>
      </c>
      <c r="H8" s="165"/>
      <c r="I8" s="165">
        <f>SUM(I9:I42)</f>
        <v>0</v>
      </c>
      <c r="J8" s="165"/>
      <c r="K8" s="165">
        <f>SUM(K9:K42)</f>
        <v>0</v>
      </c>
      <c r="L8" s="165"/>
      <c r="M8" s="165">
        <f>SUM(M9:M42)</f>
        <v>0</v>
      </c>
      <c r="N8" s="165"/>
      <c r="O8" s="165">
        <f>SUM(O9:O42)</f>
        <v>0</v>
      </c>
      <c r="P8" s="165"/>
      <c r="Q8" s="165">
        <f>SUM(Q9:Q42)</f>
        <v>0</v>
      </c>
      <c r="R8" s="165"/>
      <c r="S8" s="165"/>
      <c r="T8" s="166"/>
      <c r="U8" s="160"/>
      <c r="V8" s="160">
        <f>SUM(V9:V42)</f>
        <v>0</v>
      </c>
      <c r="W8" s="160"/>
      <c r="X8" s="160"/>
      <c r="AG8" t="s">
        <v>128</v>
      </c>
    </row>
    <row r="9" spans="1:60" outlineLevel="1" x14ac:dyDescent="0.2">
      <c r="A9" s="167">
        <v>1</v>
      </c>
      <c r="B9" s="168" t="s">
        <v>876</v>
      </c>
      <c r="C9" s="184" t="s">
        <v>877</v>
      </c>
      <c r="D9" s="169" t="s">
        <v>348</v>
      </c>
      <c r="E9" s="170">
        <v>10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242</v>
      </c>
      <c r="T9" s="173" t="s">
        <v>243</v>
      </c>
      <c r="U9" s="157">
        <v>0</v>
      </c>
      <c r="V9" s="157">
        <f>ROUND(E9*U9,2)</f>
        <v>0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349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820</v>
      </c>
      <c r="D10" s="158"/>
      <c r="E10" s="159">
        <v>10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2</v>
      </c>
      <c r="B11" s="168" t="s">
        <v>878</v>
      </c>
      <c r="C11" s="184" t="s">
        <v>879</v>
      </c>
      <c r="D11" s="169" t="s">
        <v>348</v>
      </c>
      <c r="E11" s="170">
        <v>10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242</v>
      </c>
      <c r="T11" s="173" t="s">
        <v>243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349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820</v>
      </c>
      <c r="D12" s="158"/>
      <c r="E12" s="159">
        <v>10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880</v>
      </c>
      <c r="C13" s="184" t="s">
        <v>881</v>
      </c>
      <c r="D13" s="169" t="s">
        <v>348</v>
      </c>
      <c r="E13" s="170">
        <v>15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242</v>
      </c>
      <c r="T13" s="173" t="s">
        <v>243</v>
      </c>
      <c r="U13" s="157">
        <v>0</v>
      </c>
      <c r="V13" s="157">
        <f>ROUND(E13*U13,2)</f>
        <v>0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349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1078</v>
      </c>
      <c r="D14" s="158"/>
      <c r="E14" s="159">
        <v>15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4</v>
      </c>
      <c r="B15" s="168" t="s">
        <v>883</v>
      </c>
      <c r="C15" s="184" t="s">
        <v>884</v>
      </c>
      <c r="D15" s="169" t="s">
        <v>348</v>
      </c>
      <c r="E15" s="170">
        <v>15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242</v>
      </c>
      <c r="T15" s="173" t="s">
        <v>243</v>
      </c>
      <c r="U15" s="157">
        <v>0</v>
      </c>
      <c r="V15" s="157">
        <f>ROUND(E15*U15,2)</f>
        <v>0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349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1078</v>
      </c>
      <c r="D16" s="158"/>
      <c r="E16" s="159">
        <v>15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5</v>
      </c>
      <c r="B17" s="168" t="s">
        <v>885</v>
      </c>
      <c r="C17" s="184" t="s">
        <v>1079</v>
      </c>
      <c r="D17" s="169" t="s">
        <v>174</v>
      </c>
      <c r="E17" s="170">
        <v>253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242</v>
      </c>
      <c r="T17" s="173" t="s">
        <v>243</v>
      </c>
      <c r="U17" s="157">
        <v>0</v>
      </c>
      <c r="V17" s="157">
        <f>ROUND(E17*U17,2)</f>
        <v>0</v>
      </c>
      <c r="W17" s="157"/>
      <c r="X17" s="157" t="s">
        <v>134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349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1080</v>
      </c>
      <c r="D18" s="158"/>
      <c r="E18" s="159">
        <v>253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7">
        <v>6</v>
      </c>
      <c r="B19" s="168" t="s">
        <v>887</v>
      </c>
      <c r="C19" s="184" t="s">
        <v>1081</v>
      </c>
      <c r="D19" s="169" t="s">
        <v>174</v>
      </c>
      <c r="E19" s="170">
        <v>253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242</v>
      </c>
      <c r="T19" s="173" t="s">
        <v>243</v>
      </c>
      <c r="U19" s="157">
        <v>0</v>
      </c>
      <c r="V19" s="157">
        <f>ROUND(E19*U19,2)</f>
        <v>0</v>
      </c>
      <c r="W19" s="157"/>
      <c r="X19" s="157" t="s">
        <v>134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349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1080</v>
      </c>
      <c r="D20" s="158"/>
      <c r="E20" s="159">
        <v>253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7</v>
      </c>
      <c r="B21" s="168" t="s">
        <v>889</v>
      </c>
      <c r="C21" s="184" t="s">
        <v>1082</v>
      </c>
      <c r="D21" s="169" t="s">
        <v>174</v>
      </c>
      <c r="E21" s="170">
        <v>759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242</v>
      </c>
      <c r="T21" s="173" t="s">
        <v>243</v>
      </c>
      <c r="U21" s="157">
        <v>0</v>
      </c>
      <c r="V21" s="157">
        <f>ROUND(E21*U21,2)</f>
        <v>0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349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1083</v>
      </c>
      <c r="D22" s="158"/>
      <c r="E22" s="159">
        <v>759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7">
        <v>8</v>
      </c>
      <c r="B23" s="168" t="s">
        <v>891</v>
      </c>
      <c r="C23" s="184" t="s">
        <v>1084</v>
      </c>
      <c r="D23" s="169" t="s">
        <v>174</v>
      </c>
      <c r="E23" s="170">
        <v>480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2" t="s">
        <v>242</v>
      </c>
      <c r="T23" s="173" t="s">
        <v>243</v>
      </c>
      <c r="U23" s="157">
        <v>0</v>
      </c>
      <c r="V23" s="157">
        <f>ROUND(E23*U23,2)</f>
        <v>0</v>
      </c>
      <c r="W23" s="157"/>
      <c r="X23" s="157" t="s">
        <v>134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349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5" t="s">
        <v>1085</v>
      </c>
      <c r="D24" s="158"/>
      <c r="E24" s="159">
        <v>480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9</v>
      </c>
      <c r="B25" s="168" t="s">
        <v>892</v>
      </c>
      <c r="C25" s="184" t="s">
        <v>886</v>
      </c>
      <c r="D25" s="169" t="s">
        <v>348</v>
      </c>
      <c r="E25" s="170">
        <v>2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242</v>
      </c>
      <c r="T25" s="173" t="s">
        <v>243</v>
      </c>
      <c r="U25" s="157">
        <v>0</v>
      </c>
      <c r="V25" s="157">
        <f>ROUND(E25*U25,2)</f>
        <v>0</v>
      </c>
      <c r="W25" s="157"/>
      <c r="X25" s="157" t="s">
        <v>134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349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78</v>
      </c>
      <c r="D26" s="158"/>
      <c r="E26" s="159">
        <v>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10</v>
      </c>
      <c r="B27" s="168" t="s">
        <v>894</v>
      </c>
      <c r="C27" s="184" t="s">
        <v>1086</v>
      </c>
      <c r="D27" s="169" t="s">
        <v>348</v>
      </c>
      <c r="E27" s="170">
        <v>8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/>
      <c r="S27" s="172" t="s">
        <v>242</v>
      </c>
      <c r="T27" s="173" t="s">
        <v>243</v>
      </c>
      <c r="U27" s="157">
        <v>0</v>
      </c>
      <c r="V27" s="157">
        <f>ROUND(E27*U27,2)</f>
        <v>0</v>
      </c>
      <c r="W27" s="157"/>
      <c r="X27" s="157" t="s">
        <v>134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349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83</v>
      </c>
      <c r="D28" s="158"/>
      <c r="E28" s="159">
        <v>8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11</v>
      </c>
      <c r="B29" s="168" t="s">
        <v>1087</v>
      </c>
      <c r="C29" s="184" t="s">
        <v>1088</v>
      </c>
      <c r="D29" s="169" t="s">
        <v>348</v>
      </c>
      <c r="E29" s="170">
        <v>9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242</v>
      </c>
      <c r="T29" s="173" t="s">
        <v>243</v>
      </c>
      <c r="U29" s="157">
        <v>0</v>
      </c>
      <c r="V29" s="157">
        <f>ROUND(E29*U29,2)</f>
        <v>0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349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350</v>
      </c>
      <c r="D30" s="158"/>
      <c r="E30" s="159">
        <v>9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12</v>
      </c>
      <c r="B31" s="168" t="s">
        <v>1089</v>
      </c>
      <c r="C31" s="184" t="s">
        <v>1090</v>
      </c>
      <c r="D31" s="169" t="s">
        <v>348</v>
      </c>
      <c r="E31" s="170">
        <v>2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242</v>
      </c>
      <c r="T31" s="173" t="s">
        <v>243</v>
      </c>
      <c r="U31" s="157">
        <v>0</v>
      </c>
      <c r="V31" s="157">
        <f>ROUND(E31*U31,2)</f>
        <v>0</v>
      </c>
      <c r="W31" s="157"/>
      <c r="X31" s="157" t="s">
        <v>134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349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78</v>
      </c>
      <c r="D32" s="158"/>
      <c r="E32" s="159">
        <v>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13</v>
      </c>
      <c r="B33" s="168" t="s">
        <v>1091</v>
      </c>
      <c r="C33" s="184" t="s">
        <v>888</v>
      </c>
      <c r="D33" s="169" t="s">
        <v>174</v>
      </c>
      <c r="E33" s="170">
        <v>506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242</v>
      </c>
      <c r="T33" s="173" t="s">
        <v>243</v>
      </c>
      <c r="U33" s="157">
        <v>0</v>
      </c>
      <c r="V33" s="157">
        <f>ROUND(E33*U33,2)</f>
        <v>0</v>
      </c>
      <c r="W33" s="157"/>
      <c r="X33" s="157" t="s">
        <v>134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349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1092</v>
      </c>
      <c r="D34" s="158"/>
      <c r="E34" s="159">
        <v>506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14</v>
      </c>
      <c r="B35" s="168" t="s">
        <v>1093</v>
      </c>
      <c r="C35" s="184" t="s">
        <v>890</v>
      </c>
      <c r="D35" s="169" t="s">
        <v>174</v>
      </c>
      <c r="E35" s="170">
        <v>506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242</v>
      </c>
      <c r="T35" s="173" t="s">
        <v>243</v>
      </c>
      <c r="U35" s="157">
        <v>0</v>
      </c>
      <c r="V35" s="157">
        <f>ROUND(E35*U35,2)</f>
        <v>0</v>
      </c>
      <c r="W35" s="157"/>
      <c r="X35" s="157" t="s">
        <v>134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349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5" t="s">
        <v>1092</v>
      </c>
      <c r="D36" s="158"/>
      <c r="E36" s="159">
        <v>506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15</v>
      </c>
      <c r="B37" s="168" t="s">
        <v>1094</v>
      </c>
      <c r="C37" s="184" t="s">
        <v>1095</v>
      </c>
      <c r="D37" s="169" t="s">
        <v>717</v>
      </c>
      <c r="E37" s="170">
        <v>15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242</v>
      </c>
      <c r="T37" s="173" t="s">
        <v>243</v>
      </c>
      <c r="U37" s="157">
        <v>0</v>
      </c>
      <c r="V37" s="157">
        <f>ROUND(E37*U37,2)</f>
        <v>0</v>
      </c>
      <c r="W37" s="157"/>
      <c r="X37" s="157" t="s">
        <v>134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349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1078</v>
      </c>
      <c r="D38" s="158"/>
      <c r="E38" s="159">
        <v>15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16</v>
      </c>
      <c r="B39" s="168" t="s">
        <v>1096</v>
      </c>
      <c r="C39" s="184" t="s">
        <v>1097</v>
      </c>
      <c r="D39" s="169" t="s">
        <v>174</v>
      </c>
      <c r="E39" s="170">
        <v>15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242</v>
      </c>
      <c r="T39" s="173" t="s">
        <v>243</v>
      </c>
      <c r="U39" s="157">
        <v>0</v>
      </c>
      <c r="V39" s="157">
        <f>ROUND(E39*U39,2)</f>
        <v>0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349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1078</v>
      </c>
      <c r="D40" s="158"/>
      <c r="E40" s="159">
        <v>15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5">
        <v>17</v>
      </c>
      <c r="B41" s="176" t="s">
        <v>1098</v>
      </c>
      <c r="C41" s="186" t="s">
        <v>1099</v>
      </c>
      <c r="D41" s="177" t="s">
        <v>348</v>
      </c>
      <c r="E41" s="178">
        <v>10</v>
      </c>
      <c r="F41" s="179"/>
      <c r="G41" s="180">
        <f>ROUND(E41*F41,2)</f>
        <v>0</v>
      </c>
      <c r="H41" s="179"/>
      <c r="I41" s="180">
        <f>ROUND(E41*H41,2)</f>
        <v>0</v>
      </c>
      <c r="J41" s="179"/>
      <c r="K41" s="180">
        <f>ROUND(E41*J41,2)</f>
        <v>0</v>
      </c>
      <c r="L41" s="180">
        <v>21</v>
      </c>
      <c r="M41" s="180">
        <f>G41*(1+L41/100)</f>
        <v>0</v>
      </c>
      <c r="N41" s="180">
        <v>0</v>
      </c>
      <c r="O41" s="180">
        <f>ROUND(E41*N41,2)</f>
        <v>0</v>
      </c>
      <c r="P41" s="180">
        <v>0</v>
      </c>
      <c r="Q41" s="180">
        <f>ROUND(E41*P41,2)</f>
        <v>0</v>
      </c>
      <c r="R41" s="180"/>
      <c r="S41" s="180" t="s">
        <v>242</v>
      </c>
      <c r="T41" s="181" t="s">
        <v>243</v>
      </c>
      <c r="U41" s="157">
        <v>0</v>
      </c>
      <c r="V41" s="157">
        <f>ROUND(E41*U41,2)</f>
        <v>0</v>
      </c>
      <c r="W41" s="157"/>
      <c r="X41" s="157" t="s">
        <v>134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349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5">
        <v>18</v>
      </c>
      <c r="B42" s="176" t="s">
        <v>1100</v>
      </c>
      <c r="C42" s="186" t="s">
        <v>1101</v>
      </c>
      <c r="D42" s="177" t="s">
        <v>348</v>
      </c>
      <c r="E42" s="178">
        <v>10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0"/>
      <c r="S42" s="180" t="s">
        <v>242</v>
      </c>
      <c r="T42" s="181" t="s">
        <v>243</v>
      </c>
      <c r="U42" s="157">
        <v>0</v>
      </c>
      <c r="V42" s="157">
        <f>ROUND(E42*U42,2)</f>
        <v>0</v>
      </c>
      <c r="W42" s="157"/>
      <c r="X42" s="157" t="s">
        <v>134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349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1" t="s">
        <v>127</v>
      </c>
      <c r="B43" s="162" t="s">
        <v>97</v>
      </c>
      <c r="C43" s="183" t="s">
        <v>98</v>
      </c>
      <c r="D43" s="163"/>
      <c r="E43" s="164"/>
      <c r="F43" s="165"/>
      <c r="G43" s="165">
        <f>SUMIF(AG44:AG79,"&lt;&gt;NOR",G44:G79)</f>
        <v>0</v>
      </c>
      <c r="H43" s="165"/>
      <c r="I43" s="165">
        <f>SUM(I44:I79)</f>
        <v>0</v>
      </c>
      <c r="J43" s="165"/>
      <c r="K43" s="165">
        <f>SUM(K44:K79)</f>
        <v>0</v>
      </c>
      <c r="L43" s="165"/>
      <c r="M43" s="165">
        <f>SUM(M44:M79)</f>
        <v>0</v>
      </c>
      <c r="N43" s="165"/>
      <c r="O43" s="165">
        <f>SUM(O44:O79)</f>
        <v>99.31</v>
      </c>
      <c r="P43" s="165"/>
      <c r="Q43" s="165">
        <f>SUM(Q44:Q79)</f>
        <v>0</v>
      </c>
      <c r="R43" s="165"/>
      <c r="S43" s="165"/>
      <c r="T43" s="166"/>
      <c r="U43" s="160"/>
      <c r="V43" s="160">
        <f>SUM(V44:V79)</f>
        <v>352.82999999999993</v>
      </c>
      <c r="W43" s="160"/>
      <c r="X43" s="160"/>
      <c r="AG43" t="s">
        <v>128</v>
      </c>
    </row>
    <row r="44" spans="1:60" outlineLevel="1" x14ac:dyDescent="0.2">
      <c r="A44" s="167">
        <v>19</v>
      </c>
      <c r="B44" s="168" t="s">
        <v>755</v>
      </c>
      <c r="C44" s="184" t="s">
        <v>756</v>
      </c>
      <c r="D44" s="169" t="s">
        <v>174</v>
      </c>
      <c r="E44" s="170">
        <v>228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8.0000000000000007E-5</v>
      </c>
      <c r="O44" s="172">
        <f>ROUND(E44*N44,2)</f>
        <v>0.02</v>
      </c>
      <c r="P44" s="172">
        <v>0</v>
      </c>
      <c r="Q44" s="172">
        <f>ROUND(E44*P44,2)</f>
        <v>0</v>
      </c>
      <c r="R44" s="172" t="s">
        <v>312</v>
      </c>
      <c r="S44" s="172" t="s">
        <v>133</v>
      </c>
      <c r="T44" s="173" t="s">
        <v>133</v>
      </c>
      <c r="U44" s="157">
        <v>3.4000000000000002E-2</v>
      </c>
      <c r="V44" s="157">
        <f>ROUND(E44*U44,2)</f>
        <v>7.75</v>
      </c>
      <c r="W44" s="157"/>
      <c r="X44" s="157" t="s">
        <v>134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349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1102</v>
      </c>
      <c r="D45" s="158"/>
      <c r="E45" s="159">
        <v>228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7">
        <v>20</v>
      </c>
      <c r="B46" s="168" t="s">
        <v>1103</v>
      </c>
      <c r="C46" s="184" t="s">
        <v>1104</v>
      </c>
      <c r="D46" s="169" t="s">
        <v>1105</v>
      </c>
      <c r="E46" s="170">
        <v>1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2">
        <v>3.4209999999999997E-2</v>
      </c>
      <c r="O46" s="172">
        <f>ROUND(E46*N46,2)</f>
        <v>0.03</v>
      </c>
      <c r="P46" s="172">
        <v>0</v>
      </c>
      <c r="Q46" s="172">
        <f>ROUND(E46*P46,2)</f>
        <v>0</v>
      </c>
      <c r="R46" s="172"/>
      <c r="S46" s="172" t="s">
        <v>133</v>
      </c>
      <c r="T46" s="173" t="s">
        <v>133</v>
      </c>
      <c r="U46" s="157">
        <v>4.0999999999999996</v>
      </c>
      <c r="V46" s="157">
        <f>ROUND(E46*U46,2)</f>
        <v>4.0999999999999996</v>
      </c>
      <c r="W46" s="157"/>
      <c r="X46" s="157" t="s">
        <v>134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349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74</v>
      </c>
      <c r="D47" s="158"/>
      <c r="E47" s="159">
        <v>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21</v>
      </c>
      <c r="B48" s="168" t="s">
        <v>1106</v>
      </c>
      <c r="C48" s="184" t="s">
        <v>1107</v>
      </c>
      <c r="D48" s="169" t="s">
        <v>152</v>
      </c>
      <c r="E48" s="170">
        <v>3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2.5249999999999999</v>
      </c>
      <c r="O48" s="172">
        <f>ROUND(E48*N48,2)</f>
        <v>7.58</v>
      </c>
      <c r="P48" s="172">
        <v>0</v>
      </c>
      <c r="Q48" s="172">
        <f>ROUND(E48*P48,2)</f>
        <v>0</v>
      </c>
      <c r="R48" s="172"/>
      <c r="S48" s="172" t="s">
        <v>133</v>
      </c>
      <c r="T48" s="173" t="s">
        <v>133</v>
      </c>
      <c r="U48" s="157">
        <v>3.9</v>
      </c>
      <c r="V48" s="157">
        <f>ROUND(E48*U48,2)</f>
        <v>11.7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349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958</v>
      </c>
      <c r="D49" s="158"/>
      <c r="E49" s="159">
        <v>3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7">
        <v>22</v>
      </c>
      <c r="B50" s="168" t="s">
        <v>1108</v>
      </c>
      <c r="C50" s="184" t="s">
        <v>1109</v>
      </c>
      <c r="D50" s="169" t="s">
        <v>174</v>
      </c>
      <c r="E50" s="170">
        <v>228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/>
      <c r="S50" s="172" t="s">
        <v>133</v>
      </c>
      <c r="T50" s="173" t="s">
        <v>133</v>
      </c>
      <c r="U50" s="157">
        <v>0.61828000000000005</v>
      </c>
      <c r="V50" s="157">
        <f>ROUND(E50*U50,2)</f>
        <v>140.97</v>
      </c>
      <c r="W50" s="157"/>
      <c r="X50" s="157" t="s">
        <v>134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349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1102</v>
      </c>
      <c r="D51" s="158"/>
      <c r="E51" s="159">
        <v>228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5">
        <v>23</v>
      </c>
      <c r="B52" s="176" t="s">
        <v>1110</v>
      </c>
      <c r="C52" s="186" t="s">
        <v>1111</v>
      </c>
      <c r="D52" s="177" t="s">
        <v>174</v>
      </c>
      <c r="E52" s="178">
        <v>17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133</v>
      </c>
      <c r="T52" s="181" t="s">
        <v>133</v>
      </c>
      <c r="U52" s="157">
        <v>2.8494000000000002</v>
      </c>
      <c r="V52" s="157">
        <f>ROUND(E52*U52,2)</f>
        <v>48.44</v>
      </c>
      <c r="W52" s="157"/>
      <c r="X52" s="157" t="s">
        <v>134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349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24</v>
      </c>
      <c r="B53" s="168" t="s">
        <v>1112</v>
      </c>
      <c r="C53" s="184" t="s">
        <v>1113</v>
      </c>
      <c r="D53" s="169" t="s">
        <v>152</v>
      </c>
      <c r="E53" s="170">
        <v>51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/>
      <c r="S53" s="172" t="s">
        <v>133</v>
      </c>
      <c r="T53" s="173" t="s">
        <v>133</v>
      </c>
      <c r="U53" s="157">
        <v>0.185</v>
      </c>
      <c r="V53" s="157">
        <f>ROUND(E53*U53,2)</f>
        <v>9.44</v>
      </c>
      <c r="W53" s="157"/>
      <c r="X53" s="157" t="s">
        <v>134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349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1114</v>
      </c>
      <c r="D54" s="158"/>
      <c r="E54" s="159">
        <v>51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139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67">
        <v>25</v>
      </c>
      <c r="B55" s="168" t="s">
        <v>1115</v>
      </c>
      <c r="C55" s="184" t="s">
        <v>1116</v>
      </c>
      <c r="D55" s="169" t="s">
        <v>174</v>
      </c>
      <c r="E55" s="170">
        <v>228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0.16608999999999999</v>
      </c>
      <c r="O55" s="172">
        <f>ROUND(E55*N55,2)</f>
        <v>37.869999999999997</v>
      </c>
      <c r="P55" s="172">
        <v>0</v>
      </c>
      <c r="Q55" s="172">
        <f>ROUND(E55*P55,2)</f>
        <v>0</v>
      </c>
      <c r="R55" s="172"/>
      <c r="S55" s="172" t="s">
        <v>133</v>
      </c>
      <c r="T55" s="173" t="s">
        <v>133</v>
      </c>
      <c r="U55" s="157">
        <v>0.11799999999999999</v>
      </c>
      <c r="V55" s="157">
        <f>ROUND(E55*U55,2)</f>
        <v>26.9</v>
      </c>
      <c r="W55" s="157"/>
      <c r="X55" s="157" t="s">
        <v>134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349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1102</v>
      </c>
      <c r="D56" s="158"/>
      <c r="E56" s="159">
        <v>228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26</v>
      </c>
      <c r="B57" s="168" t="s">
        <v>1117</v>
      </c>
      <c r="C57" s="184" t="s">
        <v>1118</v>
      </c>
      <c r="D57" s="169" t="s">
        <v>174</v>
      </c>
      <c r="E57" s="170">
        <v>228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0.11025</v>
      </c>
      <c r="O57" s="172">
        <f>ROUND(E57*N57,2)</f>
        <v>25.14</v>
      </c>
      <c r="P57" s="172">
        <v>0</v>
      </c>
      <c r="Q57" s="172">
        <f>ROUND(E57*P57,2)</f>
        <v>0</v>
      </c>
      <c r="R57" s="172"/>
      <c r="S57" s="172" t="s">
        <v>133</v>
      </c>
      <c r="T57" s="173" t="s">
        <v>133</v>
      </c>
      <c r="U57" s="157">
        <v>5.28E-2</v>
      </c>
      <c r="V57" s="157">
        <f>ROUND(E57*U57,2)</f>
        <v>12.04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349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1102</v>
      </c>
      <c r="D58" s="158"/>
      <c r="E58" s="159">
        <v>228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27</v>
      </c>
      <c r="B59" s="168" t="s">
        <v>866</v>
      </c>
      <c r="C59" s="184" t="s">
        <v>867</v>
      </c>
      <c r="D59" s="169" t="s">
        <v>174</v>
      </c>
      <c r="E59" s="170">
        <v>490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6.0000000000000002E-5</v>
      </c>
      <c r="O59" s="172">
        <f>ROUND(E59*N59,2)</f>
        <v>0.03</v>
      </c>
      <c r="P59" s="172">
        <v>0</v>
      </c>
      <c r="Q59" s="172">
        <f>ROUND(E59*P59,2)</f>
        <v>0</v>
      </c>
      <c r="R59" s="172"/>
      <c r="S59" s="172" t="s">
        <v>133</v>
      </c>
      <c r="T59" s="173" t="s">
        <v>133</v>
      </c>
      <c r="U59" s="157">
        <v>2.5999999999999999E-2</v>
      </c>
      <c r="V59" s="157">
        <f>ROUND(E59*U59,2)</f>
        <v>12.74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349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1119</v>
      </c>
      <c r="D60" s="158"/>
      <c r="E60" s="159">
        <v>456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1120</v>
      </c>
      <c r="D61" s="158"/>
      <c r="E61" s="159">
        <v>34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7">
        <v>28</v>
      </c>
      <c r="B62" s="168" t="s">
        <v>1121</v>
      </c>
      <c r="C62" s="184" t="s">
        <v>1122</v>
      </c>
      <c r="D62" s="169" t="s">
        <v>174</v>
      </c>
      <c r="E62" s="170">
        <v>228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1.464E-2</v>
      </c>
      <c r="O62" s="172">
        <f>ROUND(E62*N62,2)</f>
        <v>3.34</v>
      </c>
      <c r="P62" s="172">
        <v>0</v>
      </c>
      <c r="Q62" s="172">
        <f>ROUND(E62*P62,2)</f>
        <v>0</v>
      </c>
      <c r="R62" s="172"/>
      <c r="S62" s="172" t="s">
        <v>133</v>
      </c>
      <c r="T62" s="173" t="s">
        <v>133</v>
      </c>
      <c r="U62" s="157">
        <v>4.4999999999999998E-2</v>
      </c>
      <c r="V62" s="157">
        <f>ROUND(E62*U62,2)</f>
        <v>10.26</v>
      </c>
      <c r="W62" s="157"/>
      <c r="X62" s="157" t="s">
        <v>134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349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1102</v>
      </c>
      <c r="D63" s="158"/>
      <c r="E63" s="159">
        <v>228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7">
        <v>29</v>
      </c>
      <c r="B64" s="168" t="s">
        <v>1123</v>
      </c>
      <c r="C64" s="184" t="s">
        <v>1124</v>
      </c>
      <c r="D64" s="169" t="s">
        <v>174</v>
      </c>
      <c r="E64" s="170">
        <v>17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4.4600000000000004E-3</v>
      </c>
      <c r="O64" s="172">
        <f>ROUND(E64*N64,2)</f>
        <v>0.08</v>
      </c>
      <c r="P64" s="172">
        <v>0</v>
      </c>
      <c r="Q64" s="172">
        <f>ROUND(E64*P64,2)</f>
        <v>0</v>
      </c>
      <c r="R64" s="172"/>
      <c r="S64" s="172" t="s">
        <v>133</v>
      </c>
      <c r="T64" s="173" t="s">
        <v>133</v>
      </c>
      <c r="U64" s="157">
        <v>8.5999999999999993E-2</v>
      </c>
      <c r="V64" s="157">
        <f>ROUND(E64*U64,2)</f>
        <v>1.46</v>
      </c>
      <c r="W64" s="157"/>
      <c r="X64" s="157" t="s">
        <v>134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349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1125</v>
      </c>
      <c r="D65" s="158"/>
      <c r="E65" s="159">
        <v>17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7">
        <v>30</v>
      </c>
      <c r="B66" s="168" t="s">
        <v>1126</v>
      </c>
      <c r="C66" s="184" t="s">
        <v>1127</v>
      </c>
      <c r="D66" s="169" t="s">
        <v>174</v>
      </c>
      <c r="E66" s="170">
        <v>228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2" t="s">
        <v>133</v>
      </c>
      <c r="T66" s="173" t="s">
        <v>133</v>
      </c>
      <c r="U66" s="157">
        <v>0.14449999999999999</v>
      </c>
      <c r="V66" s="157">
        <f>ROUND(E66*U66,2)</f>
        <v>32.950000000000003</v>
      </c>
      <c r="W66" s="157"/>
      <c r="X66" s="157" t="s">
        <v>134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349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1102</v>
      </c>
      <c r="D67" s="158"/>
      <c r="E67" s="159">
        <v>228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7">
        <v>31</v>
      </c>
      <c r="B68" s="168" t="s">
        <v>1128</v>
      </c>
      <c r="C68" s="184" t="s">
        <v>1129</v>
      </c>
      <c r="D68" s="169" t="s">
        <v>174</v>
      </c>
      <c r="E68" s="170">
        <v>17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2"/>
      <c r="S68" s="172" t="s">
        <v>133</v>
      </c>
      <c r="T68" s="173" t="s">
        <v>133</v>
      </c>
      <c r="U68" s="157">
        <v>0.503</v>
      </c>
      <c r="V68" s="157">
        <f>ROUND(E68*U68,2)</f>
        <v>8.5500000000000007</v>
      </c>
      <c r="W68" s="157"/>
      <c r="X68" s="157" t="s">
        <v>134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349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1125</v>
      </c>
      <c r="D69" s="158"/>
      <c r="E69" s="159">
        <v>17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32</v>
      </c>
      <c r="B70" s="168" t="s">
        <v>1130</v>
      </c>
      <c r="C70" s="184" t="s">
        <v>1131</v>
      </c>
      <c r="D70" s="169" t="s">
        <v>152</v>
      </c>
      <c r="E70" s="170">
        <v>19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/>
      <c r="S70" s="172" t="s">
        <v>133</v>
      </c>
      <c r="T70" s="173" t="s">
        <v>133</v>
      </c>
      <c r="U70" s="157">
        <v>0.66300000000000003</v>
      </c>
      <c r="V70" s="157">
        <f>ROUND(E70*U70,2)</f>
        <v>12.6</v>
      </c>
      <c r="W70" s="157"/>
      <c r="X70" s="157" t="s">
        <v>134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349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1132</v>
      </c>
      <c r="D71" s="158"/>
      <c r="E71" s="159">
        <v>19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139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67">
        <v>33</v>
      </c>
      <c r="B72" s="168" t="s">
        <v>1133</v>
      </c>
      <c r="C72" s="184" t="s">
        <v>1134</v>
      </c>
      <c r="D72" s="169" t="s">
        <v>174</v>
      </c>
      <c r="E72" s="170">
        <v>228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0.11025</v>
      </c>
      <c r="O72" s="172">
        <f>ROUND(E72*N72,2)</f>
        <v>25.14</v>
      </c>
      <c r="P72" s="172">
        <v>0</v>
      </c>
      <c r="Q72" s="172">
        <f>ROUND(E72*P72,2)</f>
        <v>0</v>
      </c>
      <c r="R72" s="172"/>
      <c r="S72" s="172" t="s">
        <v>242</v>
      </c>
      <c r="T72" s="173" t="s">
        <v>243</v>
      </c>
      <c r="U72" s="157">
        <v>0.05</v>
      </c>
      <c r="V72" s="157">
        <f>ROUND(E72*U72,2)</f>
        <v>11.4</v>
      </c>
      <c r="W72" s="157"/>
      <c r="X72" s="157" t="s">
        <v>134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349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1102</v>
      </c>
      <c r="D73" s="158"/>
      <c r="E73" s="159">
        <v>228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34</v>
      </c>
      <c r="B74" s="168" t="s">
        <v>1135</v>
      </c>
      <c r="C74" s="184" t="s">
        <v>1136</v>
      </c>
      <c r="D74" s="169" t="s">
        <v>174</v>
      </c>
      <c r="E74" s="170">
        <v>17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4.4600000000000004E-3</v>
      </c>
      <c r="O74" s="172">
        <f>ROUND(E74*N74,2)</f>
        <v>0.08</v>
      </c>
      <c r="P74" s="172">
        <v>0</v>
      </c>
      <c r="Q74" s="172">
        <f>ROUND(E74*P74,2)</f>
        <v>0</v>
      </c>
      <c r="R74" s="172"/>
      <c r="S74" s="172" t="s">
        <v>242</v>
      </c>
      <c r="T74" s="173" t="s">
        <v>243</v>
      </c>
      <c r="U74" s="157">
        <v>0.09</v>
      </c>
      <c r="V74" s="157">
        <f>ROUND(E74*U74,2)</f>
        <v>1.53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349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1125</v>
      </c>
      <c r="D75" s="158"/>
      <c r="E75" s="159">
        <v>17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7">
        <v>35</v>
      </c>
      <c r="B76" s="168" t="s">
        <v>1137</v>
      </c>
      <c r="C76" s="184" t="s">
        <v>1138</v>
      </c>
      <c r="D76" s="169" t="s">
        <v>348</v>
      </c>
      <c r="E76" s="170">
        <v>2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/>
      <c r="S76" s="172" t="s">
        <v>242</v>
      </c>
      <c r="T76" s="173" t="s">
        <v>243</v>
      </c>
      <c r="U76" s="157">
        <v>0</v>
      </c>
      <c r="V76" s="157">
        <f>ROUND(E76*U76,2)</f>
        <v>0</v>
      </c>
      <c r="W76" s="157"/>
      <c r="X76" s="157" t="s">
        <v>134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349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78</v>
      </c>
      <c r="D77" s="158"/>
      <c r="E77" s="159">
        <v>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36</v>
      </c>
      <c r="B78" s="168" t="s">
        <v>1139</v>
      </c>
      <c r="C78" s="184" t="s">
        <v>1140</v>
      </c>
      <c r="D78" s="169" t="s">
        <v>348</v>
      </c>
      <c r="E78" s="170">
        <v>2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242</v>
      </c>
      <c r="T78" s="173" t="s">
        <v>243</v>
      </c>
      <c r="U78" s="157">
        <v>0</v>
      </c>
      <c r="V78" s="157">
        <f>ROUND(E78*U78,2)</f>
        <v>0</v>
      </c>
      <c r="W78" s="157"/>
      <c r="X78" s="157" t="s">
        <v>134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349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78</v>
      </c>
      <c r="D79" s="158"/>
      <c r="E79" s="159">
        <v>2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5"/>
      <c r="B80" s="6"/>
      <c r="C80" s="187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AE80">
        <v>15</v>
      </c>
      <c r="AF80">
        <v>21</v>
      </c>
    </row>
    <row r="81" spans="1:33" x14ac:dyDescent="0.2">
      <c r="A81" s="151"/>
      <c r="B81" s="152" t="s">
        <v>29</v>
      </c>
      <c r="C81" s="188"/>
      <c r="D81" s="153"/>
      <c r="E81" s="154"/>
      <c r="F81" s="154"/>
      <c r="G81" s="182">
        <f>G8+G43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AE81">
        <f>SUMIF(L7:L79,AE80,G7:G79)</f>
        <v>0</v>
      </c>
      <c r="AF81">
        <f>SUMIF(L7:L79,AF80,G7:G79)</f>
        <v>0</v>
      </c>
      <c r="AG81" t="s">
        <v>422</v>
      </c>
    </row>
    <row r="82" spans="1:33" x14ac:dyDescent="0.2">
      <c r="C82" s="189"/>
      <c r="D82" s="139"/>
      <c r="AG82" t="s">
        <v>423</v>
      </c>
    </row>
    <row r="83" spans="1:33" x14ac:dyDescent="0.2">
      <c r="D83" s="139"/>
    </row>
    <row r="84" spans="1:33" x14ac:dyDescent="0.2">
      <c r="D84" s="139"/>
    </row>
    <row r="85" spans="1:33" x14ac:dyDescent="0.2">
      <c r="D85" s="139"/>
    </row>
    <row r="86" spans="1:33" x14ac:dyDescent="0.2">
      <c r="D86" s="139"/>
    </row>
    <row r="87" spans="1:33" x14ac:dyDescent="0.2">
      <c r="D87" s="139"/>
    </row>
    <row r="88" spans="1:33" x14ac:dyDescent="0.2">
      <c r="D88" s="139"/>
    </row>
    <row r="89" spans="1:33" x14ac:dyDescent="0.2">
      <c r="D89" s="139"/>
    </row>
    <row r="90" spans="1:33" x14ac:dyDescent="0.2">
      <c r="D90" s="139"/>
    </row>
    <row r="91" spans="1:33" x14ac:dyDescent="0.2">
      <c r="D91" s="139"/>
    </row>
    <row r="92" spans="1:33" x14ac:dyDescent="0.2">
      <c r="D92" s="139"/>
    </row>
    <row r="93" spans="1:33" x14ac:dyDescent="0.2">
      <c r="D93" s="139"/>
    </row>
    <row r="94" spans="1:33" x14ac:dyDescent="0.2">
      <c r="D94" s="139"/>
    </row>
    <row r="95" spans="1:33" x14ac:dyDescent="0.2">
      <c r="D95" s="139"/>
    </row>
    <row r="96" spans="1:33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19" sqref="C19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64</v>
      </c>
      <c r="C3" s="257" t="s">
        <v>65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66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99</v>
      </c>
      <c r="C8" s="183" t="s">
        <v>27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5"/>
      <c r="S8" s="165"/>
      <c r="T8" s="166"/>
      <c r="U8" s="160"/>
      <c r="V8" s="160">
        <f>SUM(V9:V14)</f>
        <v>0</v>
      </c>
      <c r="W8" s="160"/>
      <c r="X8" s="160"/>
      <c r="AG8" t="s">
        <v>128</v>
      </c>
    </row>
    <row r="9" spans="1:60" outlineLevel="1" x14ac:dyDescent="0.2">
      <c r="A9" s="175">
        <v>1</v>
      </c>
      <c r="B9" s="176" t="s">
        <v>1141</v>
      </c>
      <c r="C9" s="186" t="s">
        <v>1142</v>
      </c>
      <c r="D9" s="177" t="s">
        <v>1143</v>
      </c>
      <c r="E9" s="178">
        <v>1</v>
      </c>
      <c r="F9" s="179"/>
      <c r="G9" s="180">
        <f t="shared" ref="G9:G14" si="0">ROUND(E9*F9,2)</f>
        <v>0</v>
      </c>
      <c r="H9" s="179"/>
      <c r="I9" s="180">
        <f t="shared" ref="I9:I14" si="1">ROUND(E9*H9,2)</f>
        <v>0</v>
      </c>
      <c r="J9" s="179"/>
      <c r="K9" s="180">
        <f t="shared" ref="K9:K14" si="2">ROUND(E9*J9,2)</f>
        <v>0</v>
      </c>
      <c r="L9" s="180">
        <v>21</v>
      </c>
      <c r="M9" s="180">
        <f t="shared" ref="M9:M14" si="3">G9*(1+L9/100)</f>
        <v>0</v>
      </c>
      <c r="N9" s="180">
        <v>0</v>
      </c>
      <c r="O9" s="180">
        <f t="shared" ref="O9:O14" si="4">ROUND(E9*N9,2)</f>
        <v>0</v>
      </c>
      <c r="P9" s="180">
        <v>0</v>
      </c>
      <c r="Q9" s="180">
        <f t="shared" ref="Q9:Q14" si="5">ROUND(E9*P9,2)</f>
        <v>0</v>
      </c>
      <c r="R9" s="180"/>
      <c r="S9" s="180" t="s">
        <v>133</v>
      </c>
      <c r="T9" s="181" t="s">
        <v>243</v>
      </c>
      <c r="U9" s="157">
        <v>0</v>
      </c>
      <c r="V9" s="157">
        <f t="shared" ref="V9:V14" si="6">ROUND(E9*U9,2)</f>
        <v>0</v>
      </c>
      <c r="W9" s="157"/>
      <c r="X9" s="157" t="s">
        <v>1144</v>
      </c>
      <c r="Y9" s="148"/>
      <c r="Z9" s="148"/>
      <c r="AA9" s="148"/>
      <c r="AB9" s="148"/>
      <c r="AC9" s="148"/>
      <c r="AD9" s="148"/>
      <c r="AE9" s="148"/>
      <c r="AF9" s="148"/>
      <c r="AG9" s="148" t="s">
        <v>1145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1146</v>
      </c>
      <c r="C10" s="186" t="s">
        <v>1147</v>
      </c>
      <c r="D10" s="177" t="s">
        <v>1143</v>
      </c>
      <c r="E10" s="178">
        <v>1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0"/>
      <c r="S10" s="180" t="s">
        <v>133</v>
      </c>
      <c r="T10" s="181" t="s">
        <v>243</v>
      </c>
      <c r="U10" s="157">
        <v>0</v>
      </c>
      <c r="V10" s="157">
        <f t="shared" si="6"/>
        <v>0</v>
      </c>
      <c r="W10" s="157"/>
      <c r="X10" s="157" t="s">
        <v>1144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1145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5">
        <v>3</v>
      </c>
      <c r="B11" s="176" t="s">
        <v>1148</v>
      </c>
      <c r="C11" s="186" t="s">
        <v>1149</v>
      </c>
      <c r="D11" s="177" t="s">
        <v>1143</v>
      </c>
      <c r="E11" s="178">
        <v>1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0"/>
      <c r="S11" s="180" t="s">
        <v>133</v>
      </c>
      <c r="T11" s="181" t="s">
        <v>243</v>
      </c>
      <c r="U11" s="157">
        <v>0</v>
      </c>
      <c r="V11" s="157">
        <f t="shared" si="6"/>
        <v>0</v>
      </c>
      <c r="W11" s="157"/>
      <c r="X11" s="157" t="s">
        <v>1144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1145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5">
        <v>4</v>
      </c>
      <c r="B12" s="176" t="s">
        <v>1150</v>
      </c>
      <c r="C12" s="186" t="s">
        <v>1151</v>
      </c>
      <c r="D12" s="177" t="s">
        <v>1143</v>
      </c>
      <c r="E12" s="178">
        <v>1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0"/>
      <c r="S12" s="180" t="s">
        <v>133</v>
      </c>
      <c r="T12" s="181" t="s">
        <v>243</v>
      </c>
      <c r="U12" s="157">
        <v>0</v>
      </c>
      <c r="V12" s="157">
        <f t="shared" si="6"/>
        <v>0</v>
      </c>
      <c r="W12" s="157"/>
      <c r="X12" s="157" t="s">
        <v>1144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1145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5">
        <v>5</v>
      </c>
      <c r="B13" s="176" t="s">
        <v>1152</v>
      </c>
      <c r="C13" s="186" t="s">
        <v>1153</v>
      </c>
      <c r="D13" s="177" t="s">
        <v>1143</v>
      </c>
      <c r="E13" s="178">
        <v>1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0"/>
      <c r="S13" s="180" t="s">
        <v>133</v>
      </c>
      <c r="T13" s="181" t="s">
        <v>243</v>
      </c>
      <c r="U13" s="157">
        <v>0</v>
      </c>
      <c r="V13" s="157">
        <f t="shared" si="6"/>
        <v>0</v>
      </c>
      <c r="W13" s="157"/>
      <c r="X13" s="157" t="s">
        <v>1144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1145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6</v>
      </c>
      <c r="B14" s="176" t="s">
        <v>1154</v>
      </c>
      <c r="C14" s="186" t="s">
        <v>1155</v>
      </c>
      <c r="D14" s="177" t="s">
        <v>1143</v>
      </c>
      <c r="E14" s="178">
        <v>1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21</v>
      </c>
      <c r="M14" s="180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0"/>
      <c r="S14" s="180" t="s">
        <v>133</v>
      </c>
      <c r="T14" s="181" t="s">
        <v>243</v>
      </c>
      <c r="U14" s="157">
        <v>0</v>
      </c>
      <c r="V14" s="157">
        <f t="shared" si="6"/>
        <v>0</v>
      </c>
      <c r="W14" s="157"/>
      <c r="X14" s="157" t="s">
        <v>1144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1145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1" t="s">
        <v>127</v>
      </c>
      <c r="B15" s="162" t="s">
        <v>100</v>
      </c>
      <c r="C15" s="183" t="s">
        <v>28</v>
      </c>
      <c r="D15" s="163"/>
      <c r="E15" s="164"/>
      <c r="F15" s="165"/>
      <c r="G15" s="165">
        <f>SUMIF(AG16:AG31,"&lt;&gt;NOR",G16:G31)</f>
        <v>0</v>
      </c>
      <c r="H15" s="165"/>
      <c r="I15" s="165">
        <f>SUM(I16:I31)</f>
        <v>0</v>
      </c>
      <c r="J15" s="165"/>
      <c r="K15" s="165">
        <f>SUM(K16:K31)</f>
        <v>0</v>
      </c>
      <c r="L15" s="165"/>
      <c r="M15" s="165">
        <f>SUM(M16:M31)</f>
        <v>0</v>
      </c>
      <c r="N15" s="165"/>
      <c r="O15" s="165">
        <f>SUM(O16:O31)</f>
        <v>0</v>
      </c>
      <c r="P15" s="165"/>
      <c r="Q15" s="165">
        <f>SUM(Q16:Q31)</f>
        <v>0</v>
      </c>
      <c r="R15" s="165"/>
      <c r="S15" s="165"/>
      <c r="T15" s="166"/>
      <c r="U15" s="160"/>
      <c r="V15" s="160">
        <f>SUM(V16:V31)</f>
        <v>0</v>
      </c>
      <c r="W15" s="160"/>
      <c r="X15" s="160"/>
      <c r="AG15" t="s">
        <v>128</v>
      </c>
    </row>
    <row r="16" spans="1:60" outlineLevel="1" x14ac:dyDescent="0.2">
      <c r="A16" s="175">
        <v>7</v>
      </c>
      <c r="B16" s="176" t="s">
        <v>1156</v>
      </c>
      <c r="C16" s="186" t="s">
        <v>1157</v>
      </c>
      <c r="D16" s="177" t="s">
        <v>1143</v>
      </c>
      <c r="E16" s="178">
        <v>1</v>
      </c>
      <c r="F16" s="179"/>
      <c r="G16" s="180">
        <f t="shared" ref="G16:G25" si="7">ROUND(E16*F16,2)</f>
        <v>0</v>
      </c>
      <c r="H16" s="179"/>
      <c r="I16" s="180">
        <f t="shared" ref="I16:I25" si="8">ROUND(E16*H16,2)</f>
        <v>0</v>
      </c>
      <c r="J16" s="179"/>
      <c r="K16" s="180">
        <f t="shared" ref="K16:K25" si="9">ROUND(E16*J16,2)</f>
        <v>0</v>
      </c>
      <c r="L16" s="180">
        <v>21</v>
      </c>
      <c r="M16" s="180">
        <f t="shared" ref="M16:M25" si="10">G16*(1+L16/100)</f>
        <v>0</v>
      </c>
      <c r="N16" s="180">
        <v>0</v>
      </c>
      <c r="O16" s="180">
        <f t="shared" ref="O16:O25" si="11">ROUND(E16*N16,2)</f>
        <v>0</v>
      </c>
      <c r="P16" s="180">
        <v>0</v>
      </c>
      <c r="Q16" s="180">
        <f t="shared" ref="Q16:Q25" si="12">ROUND(E16*P16,2)</f>
        <v>0</v>
      </c>
      <c r="R16" s="180"/>
      <c r="S16" s="180" t="s">
        <v>133</v>
      </c>
      <c r="T16" s="181" t="s">
        <v>243</v>
      </c>
      <c r="U16" s="157">
        <v>0</v>
      </c>
      <c r="V16" s="157">
        <f t="shared" ref="V16:V25" si="13">ROUND(E16*U16,2)</f>
        <v>0</v>
      </c>
      <c r="W16" s="157"/>
      <c r="X16" s="157" t="s">
        <v>1144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1145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5">
        <v>8</v>
      </c>
      <c r="B17" s="176" t="s">
        <v>1158</v>
      </c>
      <c r="C17" s="186" t="s">
        <v>1159</v>
      </c>
      <c r="D17" s="177" t="s">
        <v>1143</v>
      </c>
      <c r="E17" s="178">
        <v>1</v>
      </c>
      <c r="F17" s="179"/>
      <c r="G17" s="180">
        <f t="shared" si="7"/>
        <v>0</v>
      </c>
      <c r="H17" s="179"/>
      <c r="I17" s="180">
        <f t="shared" si="8"/>
        <v>0</v>
      </c>
      <c r="J17" s="179"/>
      <c r="K17" s="180">
        <f t="shared" si="9"/>
        <v>0</v>
      </c>
      <c r="L17" s="180">
        <v>21</v>
      </c>
      <c r="M17" s="180">
        <f t="shared" si="10"/>
        <v>0</v>
      </c>
      <c r="N17" s="180">
        <v>0</v>
      </c>
      <c r="O17" s="180">
        <f t="shared" si="11"/>
        <v>0</v>
      </c>
      <c r="P17" s="180">
        <v>0</v>
      </c>
      <c r="Q17" s="180">
        <f t="shared" si="12"/>
        <v>0</v>
      </c>
      <c r="R17" s="180"/>
      <c r="S17" s="180" t="s">
        <v>133</v>
      </c>
      <c r="T17" s="181" t="s">
        <v>243</v>
      </c>
      <c r="U17" s="157">
        <v>0</v>
      </c>
      <c r="V17" s="157">
        <f t="shared" si="13"/>
        <v>0</v>
      </c>
      <c r="W17" s="157"/>
      <c r="X17" s="157" t="s">
        <v>1144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1145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9</v>
      </c>
      <c r="B18" s="176" t="s">
        <v>1160</v>
      </c>
      <c r="C18" s="186" t="s">
        <v>1161</v>
      </c>
      <c r="D18" s="177" t="s">
        <v>1143</v>
      </c>
      <c r="E18" s="178">
        <v>1</v>
      </c>
      <c r="F18" s="179"/>
      <c r="G18" s="180">
        <f t="shared" si="7"/>
        <v>0</v>
      </c>
      <c r="H18" s="179"/>
      <c r="I18" s="180">
        <f t="shared" si="8"/>
        <v>0</v>
      </c>
      <c r="J18" s="179"/>
      <c r="K18" s="180">
        <f t="shared" si="9"/>
        <v>0</v>
      </c>
      <c r="L18" s="180">
        <v>21</v>
      </c>
      <c r="M18" s="180">
        <f t="shared" si="10"/>
        <v>0</v>
      </c>
      <c r="N18" s="180">
        <v>0</v>
      </c>
      <c r="O18" s="180">
        <f t="shared" si="11"/>
        <v>0</v>
      </c>
      <c r="P18" s="180">
        <v>0</v>
      </c>
      <c r="Q18" s="180">
        <f t="shared" si="12"/>
        <v>0</v>
      </c>
      <c r="R18" s="180"/>
      <c r="S18" s="180" t="s">
        <v>133</v>
      </c>
      <c r="T18" s="181" t="s">
        <v>243</v>
      </c>
      <c r="U18" s="157">
        <v>0</v>
      </c>
      <c r="V18" s="157">
        <f t="shared" si="13"/>
        <v>0</v>
      </c>
      <c r="W18" s="157"/>
      <c r="X18" s="157" t="s">
        <v>1144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1145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5">
        <v>10</v>
      </c>
      <c r="B19" s="176" t="s">
        <v>1162</v>
      </c>
      <c r="C19" s="186" t="s">
        <v>1163</v>
      </c>
      <c r="D19" s="177" t="s">
        <v>1143</v>
      </c>
      <c r="E19" s="178">
        <v>1</v>
      </c>
      <c r="F19" s="179"/>
      <c r="G19" s="180">
        <f t="shared" si="7"/>
        <v>0</v>
      </c>
      <c r="H19" s="179"/>
      <c r="I19" s="180">
        <f t="shared" si="8"/>
        <v>0</v>
      </c>
      <c r="J19" s="179"/>
      <c r="K19" s="180">
        <f t="shared" si="9"/>
        <v>0</v>
      </c>
      <c r="L19" s="180">
        <v>21</v>
      </c>
      <c r="M19" s="180">
        <f t="shared" si="10"/>
        <v>0</v>
      </c>
      <c r="N19" s="180">
        <v>0</v>
      </c>
      <c r="O19" s="180">
        <f t="shared" si="11"/>
        <v>0</v>
      </c>
      <c r="P19" s="180">
        <v>0</v>
      </c>
      <c r="Q19" s="180">
        <f t="shared" si="12"/>
        <v>0</v>
      </c>
      <c r="R19" s="180"/>
      <c r="S19" s="180" t="s">
        <v>133</v>
      </c>
      <c r="T19" s="181" t="s">
        <v>243</v>
      </c>
      <c r="U19" s="157">
        <v>0</v>
      </c>
      <c r="V19" s="157">
        <f t="shared" si="13"/>
        <v>0</v>
      </c>
      <c r="W19" s="157"/>
      <c r="X19" s="157" t="s">
        <v>1144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1145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5">
        <v>11</v>
      </c>
      <c r="B20" s="176" t="s">
        <v>1164</v>
      </c>
      <c r="C20" s="186" t="s">
        <v>1165</v>
      </c>
      <c r="D20" s="177" t="s">
        <v>1143</v>
      </c>
      <c r="E20" s="178">
        <v>1</v>
      </c>
      <c r="F20" s="179"/>
      <c r="G20" s="180">
        <f t="shared" si="7"/>
        <v>0</v>
      </c>
      <c r="H20" s="179"/>
      <c r="I20" s="180">
        <f t="shared" si="8"/>
        <v>0</v>
      </c>
      <c r="J20" s="179"/>
      <c r="K20" s="180">
        <f t="shared" si="9"/>
        <v>0</v>
      </c>
      <c r="L20" s="180">
        <v>21</v>
      </c>
      <c r="M20" s="180">
        <f t="shared" si="10"/>
        <v>0</v>
      </c>
      <c r="N20" s="180">
        <v>0</v>
      </c>
      <c r="O20" s="180">
        <f t="shared" si="11"/>
        <v>0</v>
      </c>
      <c r="P20" s="180">
        <v>0</v>
      </c>
      <c r="Q20" s="180">
        <f t="shared" si="12"/>
        <v>0</v>
      </c>
      <c r="R20" s="180"/>
      <c r="S20" s="180" t="s">
        <v>133</v>
      </c>
      <c r="T20" s="181" t="s">
        <v>243</v>
      </c>
      <c r="U20" s="157">
        <v>0</v>
      </c>
      <c r="V20" s="157">
        <f t="shared" si="13"/>
        <v>0</v>
      </c>
      <c r="W20" s="157"/>
      <c r="X20" s="157" t="s">
        <v>1144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1145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5">
        <v>12</v>
      </c>
      <c r="B21" s="176" t="s">
        <v>1166</v>
      </c>
      <c r="C21" s="186" t="s">
        <v>1167</v>
      </c>
      <c r="D21" s="177" t="s">
        <v>1143</v>
      </c>
      <c r="E21" s="178">
        <v>1</v>
      </c>
      <c r="F21" s="179"/>
      <c r="G21" s="180">
        <f t="shared" si="7"/>
        <v>0</v>
      </c>
      <c r="H21" s="179"/>
      <c r="I21" s="180">
        <f t="shared" si="8"/>
        <v>0</v>
      </c>
      <c r="J21" s="179"/>
      <c r="K21" s="180">
        <f t="shared" si="9"/>
        <v>0</v>
      </c>
      <c r="L21" s="180">
        <v>21</v>
      </c>
      <c r="M21" s="180">
        <f t="shared" si="10"/>
        <v>0</v>
      </c>
      <c r="N21" s="180">
        <v>0</v>
      </c>
      <c r="O21" s="180">
        <f t="shared" si="11"/>
        <v>0</v>
      </c>
      <c r="P21" s="180">
        <v>0</v>
      </c>
      <c r="Q21" s="180">
        <f t="shared" si="12"/>
        <v>0</v>
      </c>
      <c r="R21" s="180"/>
      <c r="S21" s="180" t="s">
        <v>133</v>
      </c>
      <c r="T21" s="181" t="s">
        <v>243</v>
      </c>
      <c r="U21" s="157">
        <v>0</v>
      </c>
      <c r="V21" s="157">
        <f t="shared" si="13"/>
        <v>0</v>
      </c>
      <c r="W21" s="157"/>
      <c r="X21" s="157" t="s">
        <v>1144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1145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5">
        <v>13</v>
      </c>
      <c r="B22" s="176" t="s">
        <v>1168</v>
      </c>
      <c r="C22" s="186" t="s">
        <v>1169</v>
      </c>
      <c r="D22" s="177" t="s">
        <v>1143</v>
      </c>
      <c r="E22" s="178">
        <v>1</v>
      </c>
      <c r="F22" s="179"/>
      <c r="G22" s="180">
        <f t="shared" si="7"/>
        <v>0</v>
      </c>
      <c r="H22" s="179"/>
      <c r="I22" s="180">
        <f t="shared" si="8"/>
        <v>0</v>
      </c>
      <c r="J22" s="179"/>
      <c r="K22" s="180">
        <f t="shared" si="9"/>
        <v>0</v>
      </c>
      <c r="L22" s="180">
        <v>21</v>
      </c>
      <c r="M22" s="180">
        <f t="shared" si="10"/>
        <v>0</v>
      </c>
      <c r="N22" s="180">
        <v>0</v>
      </c>
      <c r="O22" s="180">
        <f t="shared" si="11"/>
        <v>0</v>
      </c>
      <c r="P22" s="180">
        <v>0</v>
      </c>
      <c r="Q22" s="180">
        <f t="shared" si="12"/>
        <v>0</v>
      </c>
      <c r="R22" s="180"/>
      <c r="S22" s="180" t="s">
        <v>242</v>
      </c>
      <c r="T22" s="181" t="s">
        <v>243</v>
      </c>
      <c r="U22" s="157">
        <v>0</v>
      </c>
      <c r="V22" s="157">
        <f t="shared" si="13"/>
        <v>0</v>
      </c>
      <c r="W22" s="157"/>
      <c r="X22" s="157" t="s">
        <v>1144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1145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5">
        <v>14</v>
      </c>
      <c r="B23" s="176" t="s">
        <v>1170</v>
      </c>
      <c r="C23" s="186" t="s">
        <v>1171</v>
      </c>
      <c r="D23" s="177" t="s">
        <v>1143</v>
      </c>
      <c r="E23" s="178">
        <v>1</v>
      </c>
      <c r="F23" s="179"/>
      <c r="G23" s="180">
        <f t="shared" si="7"/>
        <v>0</v>
      </c>
      <c r="H23" s="179"/>
      <c r="I23" s="180">
        <f t="shared" si="8"/>
        <v>0</v>
      </c>
      <c r="J23" s="179"/>
      <c r="K23" s="180">
        <f t="shared" si="9"/>
        <v>0</v>
      </c>
      <c r="L23" s="180">
        <v>21</v>
      </c>
      <c r="M23" s="180">
        <f t="shared" si="10"/>
        <v>0</v>
      </c>
      <c r="N23" s="180">
        <v>0</v>
      </c>
      <c r="O23" s="180">
        <f t="shared" si="11"/>
        <v>0</v>
      </c>
      <c r="P23" s="180">
        <v>0</v>
      </c>
      <c r="Q23" s="180">
        <f t="shared" si="12"/>
        <v>0</v>
      </c>
      <c r="R23" s="180"/>
      <c r="S23" s="180" t="s">
        <v>242</v>
      </c>
      <c r="T23" s="181" t="s">
        <v>243</v>
      </c>
      <c r="U23" s="157">
        <v>0</v>
      </c>
      <c r="V23" s="157">
        <f t="shared" si="13"/>
        <v>0</v>
      </c>
      <c r="W23" s="157"/>
      <c r="X23" s="157" t="s">
        <v>1144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1145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15</v>
      </c>
      <c r="B24" s="176" t="s">
        <v>1172</v>
      </c>
      <c r="C24" s="186" t="s">
        <v>1173</v>
      </c>
      <c r="D24" s="177" t="s">
        <v>1174</v>
      </c>
      <c r="E24" s="178">
        <v>1</v>
      </c>
      <c r="F24" s="179"/>
      <c r="G24" s="180">
        <f t="shared" si="7"/>
        <v>0</v>
      </c>
      <c r="H24" s="179"/>
      <c r="I24" s="180">
        <f t="shared" si="8"/>
        <v>0</v>
      </c>
      <c r="J24" s="179"/>
      <c r="K24" s="180">
        <f t="shared" si="9"/>
        <v>0</v>
      </c>
      <c r="L24" s="180">
        <v>21</v>
      </c>
      <c r="M24" s="180">
        <f t="shared" si="10"/>
        <v>0</v>
      </c>
      <c r="N24" s="180">
        <v>0</v>
      </c>
      <c r="O24" s="180">
        <f t="shared" si="11"/>
        <v>0</v>
      </c>
      <c r="P24" s="180">
        <v>0</v>
      </c>
      <c r="Q24" s="180">
        <f t="shared" si="12"/>
        <v>0</v>
      </c>
      <c r="R24" s="180"/>
      <c r="S24" s="180" t="s">
        <v>242</v>
      </c>
      <c r="T24" s="181" t="s">
        <v>243</v>
      </c>
      <c r="U24" s="157">
        <v>0</v>
      </c>
      <c r="V24" s="157">
        <f t="shared" si="13"/>
        <v>0</v>
      </c>
      <c r="W24" s="157"/>
      <c r="X24" s="157" t="s">
        <v>1144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1145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16</v>
      </c>
      <c r="B25" s="168" t="s">
        <v>1175</v>
      </c>
      <c r="C25" s="184" t="s">
        <v>1176</v>
      </c>
      <c r="D25" s="169" t="s">
        <v>1143</v>
      </c>
      <c r="E25" s="170">
        <v>48</v>
      </c>
      <c r="F25" s="171"/>
      <c r="G25" s="172">
        <f t="shared" si="7"/>
        <v>0</v>
      </c>
      <c r="H25" s="171"/>
      <c r="I25" s="172">
        <f t="shared" si="8"/>
        <v>0</v>
      </c>
      <c r="J25" s="171"/>
      <c r="K25" s="172">
        <f t="shared" si="9"/>
        <v>0</v>
      </c>
      <c r="L25" s="172">
        <v>21</v>
      </c>
      <c r="M25" s="172">
        <f t="shared" si="10"/>
        <v>0</v>
      </c>
      <c r="N25" s="172">
        <v>0</v>
      </c>
      <c r="O25" s="172">
        <f t="shared" si="11"/>
        <v>0</v>
      </c>
      <c r="P25" s="172">
        <v>0</v>
      </c>
      <c r="Q25" s="172">
        <f t="shared" si="12"/>
        <v>0</v>
      </c>
      <c r="R25" s="172"/>
      <c r="S25" s="172" t="s">
        <v>242</v>
      </c>
      <c r="T25" s="173" t="s">
        <v>243</v>
      </c>
      <c r="U25" s="157">
        <v>0</v>
      </c>
      <c r="V25" s="157">
        <f t="shared" si="13"/>
        <v>0</v>
      </c>
      <c r="W25" s="157"/>
      <c r="X25" s="157" t="s">
        <v>1144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1145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1177</v>
      </c>
      <c r="D26" s="158"/>
      <c r="E26" s="159">
        <v>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1178</v>
      </c>
      <c r="D27" s="158"/>
      <c r="E27" s="159">
        <v>3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1179</v>
      </c>
      <c r="D28" s="158"/>
      <c r="E28" s="159">
        <v>11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1180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1181</v>
      </c>
      <c r="D30" s="158"/>
      <c r="E30" s="159">
        <v>15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1182</v>
      </c>
      <c r="D31" s="158"/>
      <c r="E31" s="159">
        <v>15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5"/>
      <c r="B32" s="6"/>
      <c r="C32" s="187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AE32">
        <v>15</v>
      </c>
      <c r="AF32">
        <v>21</v>
      </c>
    </row>
    <row r="33" spans="1:33" x14ac:dyDescent="0.2">
      <c r="A33" s="151"/>
      <c r="B33" s="152" t="s">
        <v>29</v>
      </c>
      <c r="C33" s="188"/>
      <c r="D33" s="153"/>
      <c r="E33" s="154"/>
      <c r="F33" s="154"/>
      <c r="G33" s="182">
        <f>G8+G15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AE33">
        <f>SUMIF(L7:L31,AE32,G7:G31)</f>
        <v>0</v>
      </c>
      <c r="AF33">
        <f>SUMIF(L7:L31,AF32,G7:G31)</f>
        <v>0</v>
      </c>
      <c r="AG33" t="s">
        <v>422</v>
      </c>
    </row>
    <row r="34" spans="1:33" x14ac:dyDescent="0.2">
      <c r="C34" s="189"/>
      <c r="D34" s="139"/>
      <c r="AG34" t="s">
        <v>423</v>
      </c>
    </row>
    <row r="35" spans="1:33" x14ac:dyDescent="0.2">
      <c r="D35" s="139"/>
    </row>
    <row r="36" spans="1:33" x14ac:dyDescent="0.2">
      <c r="D36" s="139"/>
    </row>
    <row r="37" spans="1:33" x14ac:dyDescent="0.2">
      <c r="D37" s="139"/>
    </row>
    <row r="38" spans="1:33" x14ac:dyDescent="0.2">
      <c r="D38" s="139"/>
    </row>
    <row r="39" spans="1:33" x14ac:dyDescent="0.2">
      <c r="D39" s="139"/>
    </row>
    <row r="40" spans="1:33" x14ac:dyDescent="0.2">
      <c r="D40" s="139"/>
    </row>
    <row r="41" spans="1:33" x14ac:dyDescent="0.2">
      <c r="D41" s="139"/>
    </row>
    <row r="42" spans="1:33" x14ac:dyDescent="0.2">
      <c r="D42" s="139"/>
    </row>
    <row r="43" spans="1:33" x14ac:dyDescent="0.2">
      <c r="D43" s="139"/>
    </row>
    <row r="44" spans="1:33" x14ac:dyDescent="0.2">
      <c r="D44" s="139"/>
    </row>
    <row r="45" spans="1:33" x14ac:dyDescent="0.2">
      <c r="D45" s="139"/>
    </row>
    <row r="46" spans="1:33" x14ac:dyDescent="0.2">
      <c r="D46" s="139"/>
    </row>
    <row r="47" spans="1:33" x14ac:dyDescent="0.2">
      <c r="D47" s="139"/>
    </row>
    <row r="48" spans="1:33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 01 01 Pol</vt:lpstr>
      <vt:lpstr>SO 02 01 Pol</vt:lpstr>
      <vt:lpstr>SO 03 01 Pol</vt:lpstr>
      <vt:lpstr>SO 04 01 Pol</vt:lpstr>
      <vt:lpstr>SO 04 02 Pol</vt:lpstr>
      <vt:lpstr>SO 05 01 Pol</vt:lpstr>
      <vt:lpstr>SO 06 01 Pol</vt:lpstr>
      <vt:lpstr>SO 07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02 01 Pol'!Názvy_tisku</vt:lpstr>
      <vt:lpstr>'SO 03 01 Pol'!Názvy_tisku</vt:lpstr>
      <vt:lpstr>'SO 04 01 Pol'!Názvy_tisku</vt:lpstr>
      <vt:lpstr>'SO 04 02 Pol'!Názvy_tisku</vt:lpstr>
      <vt:lpstr>'SO 05 01 Pol'!Názvy_tisku</vt:lpstr>
      <vt:lpstr>'SO 06 01 Pol'!Názvy_tisku</vt:lpstr>
      <vt:lpstr>'SO 07 01 Pol'!Názvy_tisku</vt:lpstr>
      <vt:lpstr>oadresa</vt:lpstr>
      <vt:lpstr>Stavba!Objednatel</vt:lpstr>
      <vt:lpstr>Stavba!Objekt</vt:lpstr>
      <vt:lpstr>'SO 01 01 Pol'!Oblast_tisku</vt:lpstr>
      <vt:lpstr>'SO 02 01 Pol'!Oblast_tisku</vt:lpstr>
      <vt:lpstr>'SO 03 01 Pol'!Oblast_tisku</vt:lpstr>
      <vt:lpstr>'SO 04 01 Pol'!Oblast_tisku</vt:lpstr>
      <vt:lpstr>'SO 04 02 Pol'!Oblast_tisku</vt:lpstr>
      <vt:lpstr>'SO 05 01 Pol'!Oblast_tisku</vt:lpstr>
      <vt:lpstr>'SO 06 01 Pol'!Oblast_tisku</vt:lpstr>
      <vt:lpstr>'SO 07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Dvorak</dc:creator>
  <cp:lastModifiedBy>Goláňová Jana, Ing.</cp:lastModifiedBy>
  <cp:lastPrinted>2014-02-28T09:52:57Z</cp:lastPrinted>
  <dcterms:created xsi:type="dcterms:W3CDTF">2009-04-08T07:15:50Z</dcterms:created>
  <dcterms:modified xsi:type="dcterms:W3CDTF">2019-06-20T05:15:52Z</dcterms:modified>
</cp:coreProperties>
</file>