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375" firstSheet="5" activeTab="8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2 01 Pol" sheetId="13" r:id="rId5"/>
    <sheet name="SO 03 01 Pol" sheetId="14" r:id="rId6"/>
    <sheet name="SO 04 01 Pol" sheetId="15" r:id="rId7"/>
    <sheet name="SO 04 02 Pol" sheetId="16" r:id="rId8"/>
    <sheet name="SO 05 01 Pol" sheetId="17" r:id="rId9"/>
    <sheet name="SO 06 01 Pol" sheetId="18" r:id="rId10"/>
    <sheet name="SO 07 01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_xlnm.Print_Titles" localSheetId="6">'SO 04 01 Pol'!$1:$7</definedName>
    <definedName name="_xlnm.Print_Titles" localSheetId="7">'SO 04 02 Pol'!$1:$7</definedName>
    <definedName name="_xlnm.Print_Titles" localSheetId="8">'SO 05 01 Pol'!$1:$7</definedName>
    <definedName name="_xlnm.Print_Titles" localSheetId="9">'SO 06 01 Pol'!$1:$7</definedName>
    <definedName name="_xlnm.Print_Titles" localSheetId="10">'SO 07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Pol'!$A$1:$X$232</definedName>
    <definedName name="_xlnm.Print_Area" localSheetId="4">'SO 02 01 Pol'!$A$1:$X$345</definedName>
    <definedName name="_xlnm.Print_Area" localSheetId="5">'SO 03 01 Pol'!$A$1:$X$123</definedName>
    <definedName name="_xlnm.Print_Area" localSheetId="6">'SO 04 01 Pol'!$A$1:$X$59</definedName>
    <definedName name="_xlnm.Print_Area" localSheetId="7">'SO 04 02 Pol'!$A$1:$X$43</definedName>
    <definedName name="_xlnm.Print_Area" localSheetId="8">'SO 05 01 Pol'!$A$1:$X$153</definedName>
    <definedName name="_xlnm.Print_Area" localSheetId="9">'SO 06 01 Pol'!$A$1:$X$82</definedName>
    <definedName name="_xlnm.Print_Area" localSheetId="10">'SO 07 01 Pol'!$A$1:$X$34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54" i="1"/>
  <c r="F54" i="1"/>
  <c r="G53" i="1"/>
  <c r="F53" i="1"/>
  <c r="G52" i="1"/>
  <c r="F52" i="1"/>
  <c r="G51" i="1"/>
  <c r="F51" i="1"/>
  <c r="G50" i="1"/>
  <c r="I50" i="1" s="1"/>
  <c r="F50" i="1"/>
  <c r="G49" i="1"/>
  <c r="I49" i="1" s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I42" i="1" s="1"/>
  <c r="F42" i="1"/>
  <c r="G41" i="1"/>
  <c r="F41" i="1"/>
  <c r="G40" i="1"/>
  <c r="F40" i="1"/>
  <c r="G39" i="1"/>
  <c r="F39" i="1"/>
  <c r="G33" i="19"/>
  <c r="G9" i="19"/>
  <c r="G8" i="19" s="1"/>
  <c r="I9" i="19"/>
  <c r="I8" i="19" s="1"/>
  <c r="K9" i="19"/>
  <c r="K8" i="19" s="1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6" i="19"/>
  <c r="I16" i="19"/>
  <c r="I15" i="19" s="1"/>
  <c r="K16" i="19"/>
  <c r="M16" i="19"/>
  <c r="O16" i="19"/>
  <c r="Q16" i="19"/>
  <c r="Q15" i="19" s="1"/>
  <c r="V16" i="19"/>
  <c r="G17" i="19"/>
  <c r="G15" i="19" s="1"/>
  <c r="I17" i="19"/>
  <c r="K17" i="19"/>
  <c r="O17" i="19"/>
  <c r="O15" i="19" s="1"/>
  <c r="Q17" i="19"/>
  <c r="V17" i="19"/>
  <c r="G18" i="19"/>
  <c r="I18" i="19"/>
  <c r="K18" i="19"/>
  <c r="M18" i="19"/>
  <c r="O18" i="19"/>
  <c r="Q18" i="19"/>
  <c r="V18" i="19"/>
  <c r="G19" i="19"/>
  <c r="M19" i="19" s="1"/>
  <c r="I19" i="19"/>
  <c r="K19" i="19"/>
  <c r="K15" i="19" s="1"/>
  <c r="O19" i="19"/>
  <c r="Q19" i="19"/>
  <c r="V19" i="19"/>
  <c r="V15" i="19" s="1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AE33" i="19"/>
  <c r="AF33" i="19"/>
  <c r="G81" i="18"/>
  <c r="G9" i="18"/>
  <c r="G8" i="18" s="1"/>
  <c r="I9" i="18"/>
  <c r="K9" i="18"/>
  <c r="K8" i="18" s="1"/>
  <c r="O9" i="18"/>
  <c r="O8" i="18" s="1"/>
  <c r="Q9" i="18"/>
  <c r="V9" i="18"/>
  <c r="V8" i="18" s="1"/>
  <c r="G11" i="18"/>
  <c r="I11" i="18"/>
  <c r="I8" i="18" s="1"/>
  <c r="K11" i="18"/>
  <c r="M11" i="18"/>
  <c r="O11" i="18"/>
  <c r="Q11" i="18"/>
  <c r="Q8" i="18" s="1"/>
  <c r="V11" i="18"/>
  <c r="G13" i="18"/>
  <c r="M13" i="18" s="1"/>
  <c r="I13" i="18"/>
  <c r="K13" i="18"/>
  <c r="O13" i="18"/>
  <c r="Q13" i="18"/>
  <c r="V13" i="18"/>
  <c r="G15" i="18"/>
  <c r="I15" i="18"/>
  <c r="K15" i="18"/>
  <c r="M15" i="18"/>
  <c r="O15" i="18"/>
  <c r="Q15" i="18"/>
  <c r="V15" i="18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M21" i="18" s="1"/>
  <c r="I21" i="18"/>
  <c r="K21" i="18"/>
  <c r="O21" i="18"/>
  <c r="Q21" i="18"/>
  <c r="V21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39" i="18"/>
  <c r="I39" i="18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4" i="18"/>
  <c r="I44" i="18"/>
  <c r="I43" i="18" s="1"/>
  <c r="K44" i="18"/>
  <c r="M44" i="18"/>
  <c r="O44" i="18"/>
  <c r="Q44" i="18"/>
  <c r="Q43" i="18" s="1"/>
  <c r="V44" i="18"/>
  <c r="G46" i="18"/>
  <c r="G43" i="18" s="1"/>
  <c r="I46" i="18"/>
  <c r="K46" i="18"/>
  <c r="O46" i="18"/>
  <c r="O43" i="18" s="1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K43" i="18" s="1"/>
  <c r="O50" i="18"/>
  <c r="Q50" i="18"/>
  <c r="V50" i="18"/>
  <c r="V43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5" i="18"/>
  <c r="I55" i="18"/>
  <c r="K55" i="18"/>
  <c r="M55" i="18"/>
  <c r="O55" i="18"/>
  <c r="Q55" i="18"/>
  <c r="V55" i="18"/>
  <c r="G57" i="18"/>
  <c r="M57" i="18" s="1"/>
  <c r="I57" i="18"/>
  <c r="K57" i="18"/>
  <c r="O57" i="18"/>
  <c r="Q57" i="18"/>
  <c r="V57" i="18"/>
  <c r="G59" i="18"/>
  <c r="I59" i="18"/>
  <c r="K59" i="18"/>
  <c r="M59" i="18"/>
  <c r="O59" i="18"/>
  <c r="Q59" i="18"/>
  <c r="V59" i="18"/>
  <c r="G62" i="18"/>
  <c r="M62" i="18" s="1"/>
  <c r="I62" i="18"/>
  <c r="K62" i="18"/>
  <c r="O62" i="18"/>
  <c r="Q62" i="18"/>
  <c r="V62" i="18"/>
  <c r="G64" i="18"/>
  <c r="I64" i="18"/>
  <c r="K64" i="18"/>
  <c r="M64" i="18"/>
  <c r="O64" i="18"/>
  <c r="Q64" i="18"/>
  <c r="V64" i="18"/>
  <c r="G66" i="18"/>
  <c r="M66" i="18" s="1"/>
  <c r="I66" i="18"/>
  <c r="K66" i="18"/>
  <c r="O66" i="18"/>
  <c r="Q66" i="18"/>
  <c r="V66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6" i="18"/>
  <c r="I76" i="18"/>
  <c r="K76" i="18"/>
  <c r="M76" i="18"/>
  <c r="O76" i="18"/>
  <c r="Q76" i="18"/>
  <c r="V76" i="18"/>
  <c r="G78" i="18"/>
  <c r="M78" i="18" s="1"/>
  <c r="I78" i="18"/>
  <c r="K78" i="18"/>
  <c r="O78" i="18"/>
  <c r="Q78" i="18"/>
  <c r="V78" i="18"/>
  <c r="AE81" i="18"/>
  <c r="AF81" i="18"/>
  <c r="G152" i="17"/>
  <c r="BA71" i="17"/>
  <c r="BA39" i="17"/>
  <c r="BA37" i="17"/>
  <c r="BA19" i="17"/>
  <c r="BA15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6" i="17"/>
  <c r="M16" i="17" s="1"/>
  <c r="I16" i="17"/>
  <c r="K16" i="17"/>
  <c r="O16" i="17"/>
  <c r="O8" i="17" s="1"/>
  <c r="Q16" i="17"/>
  <c r="V16" i="17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G22" i="17"/>
  <c r="I22" i="17"/>
  <c r="K22" i="17"/>
  <c r="M22" i="17"/>
  <c r="O22" i="17"/>
  <c r="Q22" i="17"/>
  <c r="V22" i="17"/>
  <c r="G24" i="17"/>
  <c r="M24" i="17" s="1"/>
  <c r="I24" i="17"/>
  <c r="K24" i="17"/>
  <c r="O24" i="17"/>
  <c r="Q24" i="17"/>
  <c r="V24" i="17"/>
  <c r="G28" i="17"/>
  <c r="I28" i="17"/>
  <c r="K28" i="17"/>
  <c r="M28" i="17"/>
  <c r="O28" i="17"/>
  <c r="Q28" i="17"/>
  <c r="V28" i="17"/>
  <c r="G32" i="17"/>
  <c r="I32" i="17"/>
  <c r="K32" i="17"/>
  <c r="M32" i="17"/>
  <c r="O32" i="17"/>
  <c r="Q32" i="17"/>
  <c r="V32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0" i="17"/>
  <c r="I40" i="17"/>
  <c r="K40" i="17"/>
  <c r="M40" i="17"/>
  <c r="O40" i="17"/>
  <c r="Q40" i="17"/>
  <c r="V40" i="17"/>
  <c r="G43" i="17"/>
  <c r="I43" i="17"/>
  <c r="K43" i="17"/>
  <c r="M43" i="17"/>
  <c r="O43" i="17"/>
  <c r="Q43" i="17"/>
  <c r="V43" i="17"/>
  <c r="G45" i="17"/>
  <c r="I45" i="17"/>
  <c r="K45" i="17"/>
  <c r="M45" i="17"/>
  <c r="O45" i="17"/>
  <c r="Q45" i="17"/>
  <c r="V45" i="17"/>
  <c r="G48" i="17"/>
  <c r="M48" i="17" s="1"/>
  <c r="I48" i="17"/>
  <c r="K48" i="17"/>
  <c r="O48" i="17"/>
  <c r="Q48" i="17"/>
  <c r="V48" i="17"/>
  <c r="G51" i="17"/>
  <c r="I51" i="17"/>
  <c r="K51" i="17"/>
  <c r="M51" i="17"/>
  <c r="O51" i="17"/>
  <c r="Q51" i="17"/>
  <c r="V51" i="17"/>
  <c r="G54" i="17"/>
  <c r="I54" i="17"/>
  <c r="K54" i="17"/>
  <c r="M54" i="17"/>
  <c r="O54" i="17"/>
  <c r="Q54" i="17"/>
  <c r="V54" i="17"/>
  <c r="G57" i="17"/>
  <c r="I57" i="17"/>
  <c r="K57" i="17"/>
  <c r="M57" i="17"/>
  <c r="O57" i="17"/>
  <c r="Q57" i="17"/>
  <c r="V57" i="17"/>
  <c r="G62" i="17"/>
  <c r="M62" i="17" s="1"/>
  <c r="I62" i="17"/>
  <c r="K62" i="17"/>
  <c r="O62" i="17"/>
  <c r="Q62" i="17"/>
  <c r="V62" i="17"/>
  <c r="G67" i="17"/>
  <c r="I67" i="17"/>
  <c r="K67" i="17"/>
  <c r="M67" i="17"/>
  <c r="O67" i="17"/>
  <c r="Q67" i="17"/>
  <c r="V67" i="17"/>
  <c r="G70" i="17"/>
  <c r="I70" i="17"/>
  <c r="K70" i="17"/>
  <c r="M70" i="17"/>
  <c r="O70" i="17"/>
  <c r="Q70" i="17"/>
  <c r="V70" i="17"/>
  <c r="G74" i="17"/>
  <c r="I74" i="17"/>
  <c r="K74" i="17"/>
  <c r="M74" i="17"/>
  <c r="O74" i="17"/>
  <c r="Q74" i="17"/>
  <c r="V74" i="17"/>
  <c r="G82" i="17"/>
  <c r="M82" i="17" s="1"/>
  <c r="I82" i="17"/>
  <c r="K82" i="17"/>
  <c r="O82" i="17"/>
  <c r="Q82" i="17"/>
  <c r="V82" i="17"/>
  <c r="G85" i="17"/>
  <c r="I85" i="17"/>
  <c r="K85" i="17"/>
  <c r="M85" i="17"/>
  <c r="O85" i="17"/>
  <c r="Q85" i="17"/>
  <c r="V85" i="17"/>
  <c r="G88" i="17"/>
  <c r="I88" i="17"/>
  <c r="K88" i="17"/>
  <c r="M88" i="17"/>
  <c r="O88" i="17"/>
  <c r="Q88" i="17"/>
  <c r="V88" i="17"/>
  <c r="G92" i="17"/>
  <c r="I92" i="17"/>
  <c r="K92" i="17"/>
  <c r="M92" i="17"/>
  <c r="O92" i="17"/>
  <c r="Q92" i="17"/>
  <c r="V92" i="17"/>
  <c r="G96" i="17"/>
  <c r="M96" i="17" s="1"/>
  <c r="I96" i="17"/>
  <c r="K96" i="17"/>
  <c r="O96" i="17"/>
  <c r="Q96" i="17"/>
  <c r="V96" i="17"/>
  <c r="G100" i="17"/>
  <c r="I100" i="17"/>
  <c r="K100" i="17"/>
  <c r="M100" i="17"/>
  <c r="O100" i="17"/>
  <c r="Q100" i="17"/>
  <c r="V100" i="17"/>
  <c r="G101" i="17"/>
  <c r="I101" i="17"/>
  <c r="K101" i="17"/>
  <c r="M101" i="17"/>
  <c r="O101" i="17"/>
  <c r="Q101" i="17"/>
  <c r="V101" i="17"/>
  <c r="G103" i="17"/>
  <c r="I103" i="17"/>
  <c r="K103" i="17"/>
  <c r="M103" i="17"/>
  <c r="O103" i="17"/>
  <c r="Q103" i="17"/>
  <c r="V103" i="17"/>
  <c r="G104" i="17"/>
  <c r="M104" i="17" s="1"/>
  <c r="I104" i="17"/>
  <c r="K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9" i="17"/>
  <c r="I109" i="17"/>
  <c r="K109" i="17"/>
  <c r="M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6" i="17"/>
  <c r="I116" i="17"/>
  <c r="K116" i="17"/>
  <c r="M116" i="17"/>
  <c r="O116" i="17"/>
  <c r="Q116" i="17"/>
  <c r="V116" i="17"/>
  <c r="G118" i="17"/>
  <c r="I118" i="17"/>
  <c r="K118" i="17"/>
  <c r="M118" i="17"/>
  <c r="O118" i="17"/>
  <c r="Q118" i="17"/>
  <c r="V118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I126" i="17"/>
  <c r="K126" i="17"/>
  <c r="M126" i="17"/>
  <c r="O126" i="17"/>
  <c r="Q126" i="17"/>
  <c r="V126" i="17"/>
  <c r="G128" i="17"/>
  <c r="I128" i="17"/>
  <c r="K128" i="17"/>
  <c r="M128" i="17"/>
  <c r="O128" i="17"/>
  <c r="Q128" i="17"/>
  <c r="V128" i="17"/>
  <c r="G130" i="17"/>
  <c r="G131" i="17"/>
  <c r="M131" i="17" s="1"/>
  <c r="I131" i="17"/>
  <c r="I130" i="17" s="1"/>
  <c r="K131" i="17"/>
  <c r="K130" i="17" s="1"/>
  <c r="O131" i="17"/>
  <c r="Q131" i="17"/>
  <c r="Q130" i="17" s="1"/>
  <c r="V131" i="17"/>
  <c r="V130" i="17" s="1"/>
  <c r="G132" i="17"/>
  <c r="I132" i="17"/>
  <c r="K132" i="17"/>
  <c r="M132" i="17"/>
  <c r="O132" i="17"/>
  <c r="Q132" i="17"/>
  <c r="V132" i="17"/>
  <c r="G133" i="17"/>
  <c r="I133" i="17"/>
  <c r="K133" i="17"/>
  <c r="M133" i="17"/>
  <c r="O133" i="17"/>
  <c r="Q133" i="17"/>
  <c r="V133" i="17"/>
  <c r="G134" i="17"/>
  <c r="M134" i="17" s="1"/>
  <c r="I134" i="17"/>
  <c r="K134" i="17"/>
  <c r="O134" i="17"/>
  <c r="O130" i="17" s="1"/>
  <c r="Q134" i="17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G138" i="17"/>
  <c r="M138" i="17" s="1"/>
  <c r="M137" i="17" s="1"/>
  <c r="I138" i="17"/>
  <c r="I137" i="17" s="1"/>
  <c r="K138" i="17"/>
  <c r="O138" i="17"/>
  <c r="O137" i="17" s="1"/>
  <c r="Q138" i="17"/>
  <c r="Q137" i="17" s="1"/>
  <c r="V138" i="17"/>
  <c r="G141" i="17"/>
  <c r="M141" i="17" s="1"/>
  <c r="I141" i="17"/>
  <c r="K141" i="17"/>
  <c r="K137" i="17" s="1"/>
  <c r="O141" i="17"/>
  <c r="Q141" i="17"/>
  <c r="V141" i="17"/>
  <c r="V137" i="17" s="1"/>
  <c r="K143" i="17"/>
  <c r="V143" i="17"/>
  <c r="G144" i="17"/>
  <c r="G143" i="17" s="1"/>
  <c r="I144" i="17"/>
  <c r="I143" i="17" s="1"/>
  <c r="K144" i="17"/>
  <c r="M144" i="17"/>
  <c r="M143" i="17" s="1"/>
  <c r="O144" i="17"/>
  <c r="O143" i="17" s="1"/>
  <c r="Q144" i="17"/>
  <c r="Q143" i="17" s="1"/>
  <c r="V144" i="17"/>
  <c r="G145" i="17"/>
  <c r="O145" i="17"/>
  <c r="G146" i="17"/>
  <c r="I146" i="17"/>
  <c r="I145" i="17" s="1"/>
  <c r="K146" i="17"/>
  <c r="K145" i="17" s="1"/>
  <c r="M146" i="17"/>
  <c r="M145" i="17" s="1"/>
  <c r="O146" i="17"/>
  <c r="Q146" i="17"/>
  <c r="Q145" i="17" s="1"/>
  <c r="V146" i="17"/>
  <c r="V145" i="17" s="1"/>
  <c r="G148" i="17"/>
  <c r="I148" i="17"/>
  <c r="K148" i="17"/>
  <c r="M148" i="17"/>
  <c r="O148" i="17"/>
  <c r="Q148" i="17"/>
  <c r="V148" i="17"/>
  <c r="G150" i="17"/>
  <c r="I150" i="17"/>
  <c r="K150" i="17"/>
  <c r="M150" i="17"/>
  <c r="O150" i="17"/>
  <c r="Q150" i="17"/>
  <c r="V150" i="17"/>
  <c r="AE152" i="17"/>
  <c r="G42" i="16"/>
  <c r="G9" i="16"/>
  <c r="I9" i="16"/>
  <c r="I8" i="16" s="1"/>
  <c r="K9" i="16"/>
  <c r="M9" i="16"/>
  <c r="O9" i="16"/>
  <c r="Q9" i="16"/>
  <c r="Q8" i="16" s="1"/>
  <c r="V9" i="16"/>
  <c r="G11" i="16"/>
  <c r="G8" i="16" s="1"/>
  <c r="I11" i="16"/>
  <c r="K11" i="16"/>
  <c r="K8" i="16" s="1"/>
  <c r="O11" i="16"/>
  <c r="Q11" i="16"/>
  <c r="V11" i="16"/>
  <c r="V8" i="16" s="1"/>
  <c r="G12" i="16"/>
  <c r="I12" i="16"/>
  <c r="K12" i="16"/>
  <c r="M12" i="16"/>
  <c r="O12" i="16"/>
  <c r="Q12" i="16"/>
  <c r="V12" i="16"/>
  <c r="G13" i="16"/>
  <c r="M13" i="16" s="1"/>
  <c r="I13" i="16"/>
  <c r="K13" i="16"/>
  <c r="O13" i="16"/>
  <c r="O8" i="16" s="1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M24" i="16" s="1"/>
  <c r="I24" i="16"/>
  <c r="K24" i="16"/>
  <c r="O24" i="16"/>
  <c r="Q24" i="16"/>
  <c r="V24" i="16"/>
  <c r="G27" i="16"/>
  <c r="M27" i="16" s="1"/>
  <c r="M26" i="16" s="1"/>
  <c r="I27" i="16"/>
  <c r="K27" i="16"/>
  <c r="K26" i="16" s="1"/>
  <c r="O27" i="16"/>
  <c r="O26" i="16" s="1"/>
  <c r="Q27" i="16"/>
  <c r="V27" i="16"/>
  <c r="V26" i="16" s="1"/>
  <c r="G29" i="16"/>
  <c r="I29" i="16"/>
  <c r="K29" i="16"/>
  <c r="M29" i="16"/>
  <c r="O29" i="16"/>
  <c r="Q29" i="16"/>
  <c r="V29" i="16"/>
  <c r="G33" i="16"/>
  <c r="M33" i="16" s="1"/>
  <c r="I33" i="16"/>
  <c r="K33" i="16"/>
  <c r="O33" i="16"/>
  <c r="Q33" i="16"/>
  <c r="V33" i="16"/>
  <c r="G35" i="16"/>
  <c r="I35" i="16"/>
  <c r="I26" i="16" s="1"/>
  <c r="K35" i="16"/>
  <c r="M35" i="16"/>
  <c r="O35" i="16"/>
  <c r="Q35" i="16"/>
  <c r="Q26" i="16" s="1"/>
  <c r="V35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AE42" i="16"/>
  <c r="AF42" i="16"/>
  <c r="G58" i="15"/>
  <c r="G9" i="15"/>
  <c r="I9" i="15"/>
  <c r="I8" i="15" s="1"/>
  <c r="K9" i="15"/>
  <c r="M9" i="15"/>
  <c r="O9" i="15"/>
  <c r="Q9" i="15"/>
  <c r="Q8" i="15" s="1"/>
  <c r="V9" i="15"/>
  <c r="G10" i="15"/>
  <c r="M10" i="15" s="1"/>
  <c r="I10" i="15"/>
  <c r="K10" i="15"/>
  <c r="K8" i="15" s="1"/>
  <c r="O10" i="15"/>
  <c r="Q10" i="15"/>
  <c r="V10" i="15"/>
  <c r="V8" i="15" s="1"/>
  <c r="G11" i="15"/>
  <c r="I11" i="15"/>
  <c r="K11" i="15"/>
  <c r="M11" i="15"/>
  <c r="O11" i="15"/>
  <c r="Q11" i="15"/>
  <c r="V11" i="15"/>
  <c r="G13" i="15"/>
  <c r="G8" i="15" s="1"/>
  <c r="I13" i="15"/>
  <c r="K13" i="15"/>
  <c r="O13" i="15"/>
  <c r="O8" i="15" s="1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Q33" i="15"/>
  <c r="V33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40" i="15"/>
  <c r="G39" i="15" s="1"/>
  <c r="I40" i="15"/>
  <c r="I39" i="15" s="1"/>
  <c r="K40" i="15"/>
  <c r="K39" i="15" s="1"/>
  <c r="O40" i="15"/>
  <c r="O39" i="15" s="1"/>
  <c r="Q40" i="15"/>
  <c r="Q39" i="15" s="1"/>
  <c r="V40" i="15"/>
  <c r="V39" i="15" s="1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AE58" i="15"/>
  <c r="G122" i="14"/>
  <c r="BA79" i="14"/>
  <c r="BA49" i="14"/>
  <c r="BA46" i="14"/>
  <c r="BA36" i="14"/>
  <c r="BA32" i="14"/>
  <c r="BA30" i="14"/>
  <c r="BA26" i="14"/>
  <c r="BA24" i="14"/>
  <c r="BA22" i="14"/>
  <c r="BA18" i="14"/>
  <c r="BA14" i="14"/>
  <c r="BA12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I13" i="14"/>
  <c r="K13" i="14"/>
  <c r="M13" i="14"/>
  <c r="O13" i="14"/>
  <c r="Q13" i="14"/>
  <c r="V13" i="14"/>
  <c r="G17" i="14"/>
  <c r="M17" i="14" s="1"/>
  <c r="I17" i="14"/>
  <c r="K17" i="14"/>
  <c r="O17" i="14"/>
  <c r="O8" i="14" s="1"/>
  <c r="Q17" i="14"/>
  <c r="V17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5" i="14"/>
  <c r="I25" i="14"/>
  <c r="K25" i="14"/>
  <c r="M25" i="14"/>
  <c r="O25" i="14"/>
  <c r="Q25" i="14"/>
  <c r="V25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5" i="14"/>
  <c r="I35" i="14"/>
  <c r="K35" i="14"/>
  <c r="M35" i="14"/>
  <c r="O35" i="14"/>
  <c r="Q35" i="14"/>
  <c r="V35" i="14"/>
  <c r="G39" i="14"/>
  <c r="I39" i="14"/>
  <c r="K39" i="14"/>
  <c r="M39" i="14"/>
  <c r="O39" i="14"/>
  <c r="Q39" i="14"/>
  <c r="V39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0" i="14"/>
  <c r="I50" i="14"/>
  <c r="K50" i="14"/>
  <c r="M50" i="14"/>
  <c r="O50" i="14"/>
  <c r="Q50" i="14"/>
  <c r="V50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8" i="14"/>
  <c r="I78" i="14"/>
  <c r="K78" i="14"/>
  <c r="M78" i="14"/>
  <c r="O78" i="14"/>
  <c r="Q78" i="14"/>
  <c r="V78" i="14"/>
  <c r="G82" i="14"/>
  <c r="I82" i="14"/>
  <c r="K82" i="14"/>
  <c r="M82" i="14"/>
  <c r="O82" i="14"/>
  <c r="Q82" i="14"/>
  <c r="V82" i="14"/>
  <c r="G85" i="14"/>
  <c r="I85" i="14"/>
  <c r="K85" i="14"/>
  <c r="M85" i="14"/>
  <c r="O85" i="14"/>
  <c r="Q85" i="14"/>
  <c r="V85" i="14"/>
  <c r="G86" i="14"/>
  <c r="G87" i="14"/>
  <c r="I87" i="14"/>
  <c r="I86" i="14" s="1"/>
  <c r="K87" i="14"/>
  <c r="K86" i="14" s="1"/>
  <c r="M87" i="14"/>
  <c r="O87" i="14"/>
  <c r="Q87" i="14"/>
  <c r="Q86" i="14" s="1"/>
  <c r="V87" i="14"/>
  <c r="V86" i="14" s="1"/>
  <c r="G90" i="14"/>
  <c r="I90" i="14"/>
  <c r="K90" i="14"/>
  <c r="M90" i="14"/>
  <c r="O90" i="14"/>
  <c r="Q90" i="14"/>
  <c r="V90" i="14"/>
  <c r="G93" i="14"/>
  <c r="I93" i="14"/>
  <c r="K93" i="14"/>
  <c r="M93" i="14"/>
  <c r="O93" i="14"/>
  <c r="Q93" i="14"/>
  <c r="V93" i="14"/>
  <c r="G95" i="14"/>
  <c r="M95" i="14" s="1"/>
  <c r="I95" i="14"/>
  <c r="K95" i="14"/>
  <c r="O95" i="14"/>
  <c r="O86" i="14" s="1"/>
  <c r="Q95" i="14"/>
  <c r="V95" i="14"/>
  <c r="G96" i="14"/>
  <c r="I96" i="14"/>
  <c r="K96" i="14"/>
  <c r="M96" i="14"/>
  <c r="O96" i="14"/>
  <c r="Q96" i="14"/>
  <c r="V96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I112" i="14"/>
  <c r="K112" i="14"/>
  <c r="M112" i="14"/>
  <c r="O112" i="14"/>
  <c r="Q112" i="14"/>
  <c r="V112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K118" i="14"/>
  <c r="G119" i="14"/>
  <c r="G118" i="14" s="1"/>
  <c r="I119" i="14"/>
  <c r="I118" i="14" s="1"/>
  <c r="K119" i="14"/>
  <c r="O119" i="14"/>
  <c r="O118" i="14" s="1"/>
  <c r="Q119" i="14"/>
  <c r="Q118" i="14" s="1"/>
  <c r="V119" i="14"/>
  <c r="V118" i="14" s="1"/>
  <c r="AE122" i="14"/>
  <c r="AF122" i="14"/>
  <c r="G344" i="13"/>
  <c r="BA246" i="13"/>
  <c r="BA242" i="13"/>
  <c r="BA236" i="13"/>
  <c r="BA233" i="13"/>
  <c r="BA181" i="13"/>
  <c r="BA164" i="13"/>
  <c r="BA160" i="13"/>
  <c r="BA156" i="13"/>
  <c r="BA133" i="13"/>
  <c r="BA125" i="13"/>
  <c r="BA117" i="13"/>
  <c r="BA115" i="13"/>
  <c r="BA107" i="13"/>
  <c r="BA105" i="13"/>
  <c r="BA97" i="13"/>
  <c r="BA89" i="13"/>
  <c r="BA77" i="13"/>
  <c r="BA65" i="13"/>
  <c r="BA53" i="13"/>
  <c r="BA41" i="13"/>
  <c r="BA29" i="13"/>
  <c r="BA17" i="13"/>
  <c r="BA15" i="13"/>
  <c r="BA12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6" i="13"/>
  <c r="M16" i="13" s="1"/>
  <c r="I16" i="13"/>
  <c r="K16" i="13"/>
  <c r="O16" i="13"/>
  <c r="O8" i="13" s="1"/>
  <c r="Q16" i="13"/>
  <c r="V16" i="13"/>
  <c r="G28" i="13"/>
  <c r="M28" i="13" s="1"/>
  <c r="I28" i="13"/>
  <c r="K28" i="13"/>
  <c r="O28" i="13"/>
  <c r="Q28" i="13"/>
  <c r="V28" i="13"/>
  <c r="G40" i="13"/>
  <c r="I40" i="13"/>
  <c r="K40" i="13"/>
  <c r="M40" i="13"/>
  <c r="O40" i="13"/>
  <c r="Q40" i="13"/>
  <c r="V40" i="13"/>
  <c r="G52" i="13"/>
  <c r="I52" i="13"/>
  <c r="K52" i="13"/>
  <c r="M52" i="13"/>
  <c r="O52" i="13"/>
  <c r="Q52" i="13"/>
  <c r="V52" i="13"/>
  <c r="G64" i="13"/>
  <c r="M64" i="13" s="1"/>
  <c r="I64" i="13"/>
  <c r="K64" i="13"/>
  <c r="O64" i="13"/>
  <c r="Q64" i="13"/>
  <c r="V64" i="13"/>
  <c r="G76" i="13"/>
  <c r="M76" i="13" s="1"/>
  <c r="I76" i="13"/>
  <c r="K76" i="13"/>
  <c r="O76" i="13"/>
  <c r="Q76" i="13"/>
  <c r="V76" i="13"/>
  <c r="G88" i="13"/>
  <c r="I88" i="13"/>
  <c r="K88" i="13"/>
  <c r="M88" i="13"/>
  <c r="O88" i="13"/>
  <c r="Q88" i="13"/>
  <c r="V88" i="13"/>
  <c r="G96" i="13"/>
  <c r="I96" i="13"/>
  <c r="K96" i="13"/>
  <c r="M96" i="13"/>
  <c r="O96" i="13"/>
  <c r="Q96" i="13"/>
  <c r="V96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24" i="13"/>
  <c r="M124" i="13" s="1"/>
  <c r="I124" i="13"/>
  <c r="K124" i="13"/>
  <c r="O124" i="13"/>
  <c r="Q124" i="13"/>
  <c r="V124" i="13"/>
  <c r="G132" i="13"/>
  <c r="M132" i="13" s="1"/>
  <c r="I132" i="13"/>
  <c r="K132" i="13"/>
  <c r="O132" i="13"/>
  <c r="Q132" i="13"/>
  <c r="V132" i="13"/>
  <c r="G140" i="13"/>
  <c r="I140" i="13"/>
  <c r="K140" i="13"/>
  <c r="M140" i="13"/>
  <c r="O140" i="13"/>
  <c r="Q140" i="13"/>
  <c r="V140" i="13"/>
  <c r="G146" i="13"/>
  <c r="I146" i="13"/>
  <c r="K146" i="13"/>
  <c r="M146" i="13"/>
  <c r="O146" i="13"/>
  <c r="Q146" i="13"/>
  <c r="V146" i="13"/>
  <c r="G151" i="13"/>
  <c r="M151" i="13" s="1"/>
  <c r="I151" i="13"/>
  <c r="K151" i="13"/>
  <c r="O151" i="13"/>
  <c r="Q151" i="13"/>
  <c r="V151" i="13"/>
  <c r="G153" i="13"/>
  <c r="M153" i="13" s="1"/>
  <c r="I153" i="13"/>
  <c r="K153" i="13"/>
  <c r="O153" i="13"/>
  <c r="Q153" i="13"/>
  <c r="V153" i="13"/>
  <c r="G155" i="13"/>
  <c r="I155" i="13"/>
  <c r="K155" i="13"/>
  <c r="M155" i="13"/>
  <c r="O155" i="13"/>
  <c r="Q155" i="13"/>
  <c r="V155" i="13"/>
  <c r="G159" i="13"/>
  <c r="I159" i="13"/>
  <c r="K159" i="13"/>
  <c r="M159" i="13"/>
  <c r="O159" i="13"/>
  <c r="Q159" i="13"/>
  <c r="V159" i="13"/>
  <c r="G163" i="13"/>
  <c r="M163" i="13" s="1"/>
  <c r="I163" i="13"/>
  <c r="K163" i="13"/>
  <c r="O163" i="13"/>
  <c r="Q163" i="13"/>
  <c r="V163" i="13"/>
  <c r="G167" i="13"/>
  <c r="M167" i="13" s="1"/>
  <c r="I167" i="13"/>
  <c r="K167" i="13"/>
  <c r="O167" i="13"/>
  <c r="Q167" i="13"/>
  <c r="V167" i="13"/>
  <c r="G171" i="13"/>
  <c r="I171" i="13"/>
  <c r="K171" i="13"/>
  <c r="M171" i="13"/>
  <c r="O171" i="13"/>
  <c r="Q171" i="13"/>
  <c r="V171" i="13"/>
  <c r="G174" i="13"/>
  <c r="I174" i="13"/>
  <c r="K174" i="13"/>
  <c r="M174" i="13"/>
  <c r="O174" i="13"/>
  <c r="Q174" i="13"/>
  <c r="V174" i="13"/>
  <c r="G180" i="13"/>
  <c r="M180" i="13" s="1"/>
  <c r="I180" i="13"/>
  <c r="K180" i="13"/>
  <c r="O180" i="13"/>
  <c r="Q180" i="13"/>
  <c r="V180" i="13"/>
  <c r="G186" i="13"/>
  <c r="M186" i="13" s="1"/>
  <c r="I186" i="13"/>
  <c r="K186" i="13"/>
  <c r="O186" i="13"/>
  <c r="Q186" i="13"/>
  <c r="V186" i="13"/>
  <c r="G189" i="13"/>
  <c r="I189" i="13"/>
  <c r="K189" i="13"/>
  <c r="M189" i="13"/>
  <c r="O189" i="13"/>
  <c r="Q189" i="13"/>
  <c r="V189" i="13"/>
  <c r="G193" i="13"/>
  <c r="I193" i="13"/>
  <c r="K193" i="13"/>
  <c r="M193" i="13"/>
  <c r="O193" i="13"/>
  <c r="Q193" i="13"/>
  <c r="V193" i="13"/>
  <c r="G196" i="13"/>
  <c r="M196" i="13" s="1"/>
  <c r="I196" i="13"/>
  <c r="K196" i="13"/>
  <c r="O196" i="13"/>
  <c r="Q196" i="13"/>
  <c r="V196" i="13"/>
  <c r="G201" i="13"/>
  <c r="M201" i="13" s="1"/>
  <c r="I201" i="13"/>
  <c r="K201" i="13"/>
  <c r="O201" i="13"/>
  <c r="Q201" i="13"/>
  <c r="V201" i="13"/>
  <c r="G205" i="13"/>
  <c r="I205" i="13"/>
  <c r="K205" i="13"/>
  <c r="M205" i="13"/>
  <c r="O205" i="13"/>
  <c r="Q205" i="13"/>
  <c r="V205" i="13"/>
  <c r="G208" i="13"/>
  <c r="I208" i="13"/>
  <c r="K208" i="13"/>
  <c r="M208" i="13"/>
  <c r="O208" i="13"/>
  <c r="Q208" i="13"/>
  <c r="V208" i="13"/>
  <c r="G211" i="13"/>
  <c r="M211" i="13" s="1"/>
  <c r="I211" i="13"/>
  <c r="K211" i="13"/>
  <c r="O211" i="13"/>
  <c r="Q211" i="13"/>
  <c r="V211" i="13"/>
  <c r="G215" i="13"/>
  <c r="M215" i="13" s="1"/>
  <c r="I215" i="13"/>
  <c r="K215" i="13"/>
  <c r="O215" i="13"/>
  <c r="Q215" i="13"/>
  <c r="V215" i="13"/>
  <c r="G216" i="13"/>
  <c r="I216" i="13"/>
  <c r="K216" i="13"/>
  <c r="M216" i="13"/>
  <c r="O216" i="13"/>
  <c r="Q216" i="13"/>
  <c r="V216" i="13"/>
  <c r="G218" i="13"/>
  <c r="M218" i="13" s="1"/>
  <c r="I218" i="13"/>
  <c r="I217" i="13" s="1"/>
  <c r="K218" i="13"/>
  <c r="O218" i="13"/>
  <c r="O217" i="13" s="1"/>
  <c r="Q218" i="13"/>
  <c r="Q217" i="13" s="1"/>
  <c r="V218" i="13"/>
  <c r="G221" i="13"/>
  <c r="M221" i="13" s="1"/>
  <c r="I221" i="13"/>
  <c r="K221" i="13"/>
  <c r="K217" i="13" s="1"/>
  <c r="O221" i="13"/>
  <c r="Q221" i="13"/>
  <c r="V221" i="13"/>
  <c r="V217" i="13" s="1"/>
  <c r="G224" i="13"/>
  <c r="I224" i="13"/>
  <c r="K224" i="13"/>
  <c r="M224" i="13"/>
  <c r="O224" i="13"/>
  <c r="Q224" i="13"/>
  <c r="V224" i="13"/>
  <c r="K225" i="13"/>
  <c r="G226" i="13"/>
  <c r="M226" i="13" s="1"/>
  <c r="M225" i="13" s="1"/>
  <c r="I226" i="13"/>
  <c r="I225" i="13" s="1"/>
  <c r="K226" i="13"/>
  <c r="O226" i="13"/>
  <c r="O225" i="13" s="1"/>
  <c r="Q226" i="13"/>
  <c r="Q225" i="13" s="1"/>
  <c r="V226" i="13"/>
  <c r="V225" i="13" s="1"/>
  <c r="G229" i="13"/>
  <c r="I229" i="13"/>
  <c r="K229" i="13"/>
  <c r="K228" i="13" s="1"/>
  <c r="M229" i="13"/>
  <c r="O229" i="13"/>
  <c r="Q229" i="13"/>
  <c r="V229" i="13"/>
  <c r="V228" i="13" s="1"/>
  <c r="G232" i="13"/>
  <c r="G228" i="13" s="1"/>
  <c r="I232" i="13"/>
  <c r="K232" i="13"/>
  <c r="M232" i="13"/>
  <c r="O232" i="13"/>
  <c r="O228" i="13" s="1"/>
  <c r="Q232" i="13"/>
  <c r="V232" i="13"/>
  <c r="G235" i="13"/>
  <c r="M235" i="13" s="1"/>
  <c r="I235" i="13"/>
  <c r="K235" i="13"/>
  <c r="O235" i="13"/>
  <c r="Q235" i="13"/>
  <c r="V235" i="13"/>
  <c r="G237" i="13"/>
  <c r="M237" i="13" s="1"/>
  <c r="I237" i="13"/>
  <c r="I228" i="13" s="1"/>
  <c r="K237" i="13"/>
  <c r="O237" i="13"/>
  <c r="Q237" i="13"/>
  <c r="Q228" i="13" s="1"/>
  <c r="V237" i="13"/>
  <c r="G241" i="13"/>
  <c r="I241" i="13"/>
  <c r="K241" i="13"/>
  <c r="M241" i="13"/>
  <c r="O241" i="13"/>
  <c r="Q241" i="13"/>
  <c r="V241" i="13"/>
  <c r="G245" i="13"/>
  <c r="I245" i="13"/>
  <c r="K245" i="13"/>
  <c r="M245" i="13"/>
  <c r="O245" i="13"/>
  <c r="Q245" i="13"/>
  <c r="V245" i="13"/>
  <c r="G247" i="13"/>
  <c r="M247" i="13" s="1"/>
  <c r="I247" i="13"/>
  <c r="K247" i="13"/>
  <c r="O247" i="13"/>
  <c r="Q247" i="13"/>
  <c r="V247" i="13"/>
  <c r="G250" i="13"/>
  <c r="I250" i="13"/>
  <c r="K250" i="13"/>
  <c r="K249" i="13" s="1"/>
  <c r="M250" i="13"/>
  <c r="O250" i="13"/>
  <c r="Q250" i="13"/>
  <c r="V250" i="13"/>
  <c r="V249" i="13" s="1"/>
  <c r="G252" i="13"/>
  <c r="G249" i="13" s="1"/>
  <c r="I252" i="13"/>
  <c r="K252" i="13"/>
  <c r="M252" i="13"/>
  <c r="O252" i="13"/>
  <c r="O249" i="13" s="1"/>
  <c r="Q252" i="13"/>
  <c r="V252" i="13"/>
  <c r="G255" i="13"/>
  <c r="M255" i="13" s="1"/>
  <c r="I255" i="13"/>
  <c r="K255" i="13"/>
  <c r="O255" i="13"/>
  <c r="Q255" i="13"/>
  <c r="V255" i="13"/>
  <c r="G257" i="13"/>
  <c r="M257" i="13" s="1"/>
  <c r="I257" i="13"/>
  <c r="I249" i="13" s="1"/>
  <c r="K257" i="13"/>
  <c r="O257" i="13"/>
  <c r="Q257" i="13"/>
  <c r="Q249" i="13" s="1"/>
  <c r="V257" i="13"/>
  <c r="G259" i="13"/>
  <c r="I259" i="13"/>
  <c r="K259" i="13"/>
  <c r="M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7" i="13"/>
  <c r="M267" i="13" s="1"/>
  <c r="I267" i="13"/>
  <c r="K267" i="13"/>
  <c r="O267" i="13"/>
  <c r="Q267" i="13"/>
  <c r="V267" i="13"/>
  <c r="G269" i="13"/>
  <c r="I269" i="13"/>
  <c r="K269" i="13"/>
  <c r="M269" i="13"/>
  <c r="O269" i="13"/>
  <c r="Q269" i="13"/>
  <c r="V269" i="13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77" i="13"/>
  <c r="I277" i="13"/>
  <c r="K277" i="13"/>
  <c r="M277" i="13"/>
  <c r="O277" i="13"/>
  <c r="Q277" i="13"/>
  <c r="V277" i="13"/>
  <c r="G278" i="13"/>
  <c r="I278" i="13"/>
  <c r="K278" i="13"/>
  <c r="M278" i="13"/>
  <c r="O278" i="13"/>
  <c r="Q278" i="13"/>
  <c r="V278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I283" i="13"/>
  <c r="K283" i="13"/>
  <c r="M283" i="13"/>
  <c r="O283" i="13"/>
  <c r="Q283" i="13"/>
  <c r="V283" i="13"/>
  <c r="G284" i="13"/>
  <c r="I284" i="13"/>
  <c r="K284" i="13"/>
  <c r="M284" i="13"/>
  <c r="O284" i="13"/>
  <c r="Q284" i="13"/>
  <c r="V284" i="13"/>
  <c r="G285" i="13"/>
  <c r="M285" i="13" s="1"/>
  <c r="I285" i="13"/>
  <c r="K285" i="13"/>
  <c r="O285" i="13"/>
  <c r="Q285" i="13"/>
  <c r="V285" i="13"/>
  <c r="G289" i="13"/>
  <c r="M289" i="13" s="1"/>
  <c r="I289" i="13"/>
  <c r="K289" i="13"/>
  <c r="O289" i="13"/>
  <c r="Q289" i="13"/>
  <c r="V289" i="13"/>
  <c r="G293" i="13"/>
  <c r="I293" i="13"/>
  <c r="K293" i="13"/>
  <c r="M293" i="13"/>
  <c r="O293" i="13"/>
  <c r="Q293" i="13"/>
  <c r="V293" i="13"/>
  <c r="G297" i="13"/>
  <c r="I297" i="13"/>
  <c r="K297" i="13"/>
  <c r="M297" i="13"/>
  <c r="O297" i="13"/>
  <c r="Q297" i="13"/>
  <c r="V297" i="13"/>
  <c r="G300" i="13"/>
  <c r="M300" i="13" s="1"/>
  <c r="I300" i="13"/>
  <c r="K300" i="13"/>
  <c r="O300" i="13"/>
  <c r="Q300" i="13"/>
  <c r="V300" i="13"/>
  <c r="G301" i="13"/>
  <c r="M301" i="13" s="1"/>
  <c r="I301" i="13"/>
  <c r="K301" i="13"/>
  <c r="O301" i="13"/>
  <c r="Q301" i="13"/>
  <c r="V301" i="13"/>
  <c r="G302" i="13"/>
  <c r="I302" i="13"/>
  <c r="K302" i="13"/>
  <c r="M302" i="13"/>
  <c r="O302" i="13"/>
  <c r="Q302" i="13"/>
  <c r="V302" i="13"/>
  <c r="G303" i="13"/>
  <c r="I303" i="13"/>
  <c r="K303" i="13"/>
  <c r="M303" i="13"/>
  <c r="O303" i="13"/>
  <c r="Q303" i="13"/>
  <c r="V303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I306" i="13"/>
  <c r="K306" i="13"/>
  <c r="M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4" i="13"/>
  <c r="I314" i="13"/>
  <c r="K314" i="13"/>
  <c r="M314" i="13"/>
  <c r="O314" i="13"/>
  <c r="Q314" i="13"/>
  <c r="V314" i="13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I322" i="13"/>
  <c r="K322" i="13"/>
  <c r="M322" i="13"/>
  <c r="O322" i="13"/>
  <c r="Q322" i="13"/>
  <c r="V322" i="13"/>
  <c r="G324" i="13"/>
  <c r="I324" i="13"/>
  <c r="K324" i="13"/>
  <c r="M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M326" i="13" s="1"/>
  <c r="I326" i="13"/>
  <c r="K326" i="13"/>
  <c r="O326" i="13"/>
  <c r="Q326" i="13"/>
  <c r="V326" i="13"/>
  <c r="G327" i="13"/>
  <c r="I327" i="13"/>
  <c r="K327" i="13"/>
  <c r="M327" i="13"/>
  <c r="O327" i="13"/>
  <c r="Q327" i="13"/>
  <c r="V327" i="13"/>
  <c r="G328" i="13"/>
  <c r="I328" i="13"/>
  <c r="K328" i="13"/>
  <c r="M328" i="13"/>
  <c r="O328" i="13"/>
  <c r="Q328" i="13"/>
  <c r="V328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I333" i="13"/>
  <c r="K333" i="13"/>
  <c r="M333" i="13"/>
  <c r="O333" i="13"/>
  <c r="Q333" i="13"/>
  <c r="V333" i="13"/>
  <c r="K335" i="13"/>
  <c r="V335" i="13"/>
  <c r="G336" i="13"/>
  <c r="M336" i="13" s="1"/>
  <c r="M335" i="13" s="1"/>
  <c r="I336" i="13"/>
  <c r="I335" i="13" s="1"/>
  <c r="K336" i="13"/>
  <c r="O336" i="13"/>
  <c r="O335" i="13" s="1"/>
  <c r="Q336" i="13"/>
  <c r="Q335" i="13" s="1"/>
  <c r="V336" i="13"/>
  <c r="I339" i="13"/>
  <c r="Q339" i="13"/>
  <c r="G340" i="13"/>
  <c r="I340" i="13"/>
  <c r="K340" i="13"/>
  <c r="K339" i="13" s="1"/>
  <c r="M340" i="13"/>
  <c r="M339" i="13" s="1"/>
  <c r="O340" i="13"/>
  <c r="Q340" i="13"/>
  <c r="V340" i="13"/>
  <c r="V339" i="13" s="1"/>
  <c r="G341" i="13"/>
  <c r="G339" i="13" s="1"/>
  <c r="I341" i="13"/>
  <c r="K341" i="13"/>
  <c r="M341" i="13"/>
  <c r="O341" i="13"/>
  <c r="O339" i="13" s="1"/>
  <c r="Q341" i="13"/>
  <c r="V341" i="13"/>
  <c r="AE344" i="13"/>
  <c r="G231" i="12"/>
  <c r="BA137" i="12"/>
  <c r="BA134" i="12"/>
  <c r="BA86" i="12"/>
  <c r="BA72" i="12"/>
  <c r="BA67" i="12"/>
  <c r="BA43" i="12"/>
  <c r="BA40" i="12"/>
  <c r="BA33" i="12"/>
  <c r="BA19" i="12"/>
  <c r="BA16" i="12"/>
  <c r="BA1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Q51" i="12"/>
  <c r="V51" i="12"/>
  <c r="G54" i="12"/>
  <c r="I54" i="12"/>
  <c r="K54" i="12"/>
  <c r="M54" i="12"/>
  <c r="O54" i="12"/>
  <c r="Q54" i="12"/>
  <c r="V54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5" i="12"/>
  <c r="I75" i="12"/>
  <c r="I74" i="12" s="1"/>
  <c r="K75" i="12"/>
  <c r="M75" i="12"/>
  <c r="O75" i="12"/>
  <c r="Q75" i="12"/>
  <c r="Q74" i="12" s="1"/>
  <c r="V75" i="12"/>
  <c r="G78" i="12"/>
  <c r="M78" i="12" s="1"/>
  <c r="I78" i="12"/>
  <c r="K78" i="12"/>
  <c r="K74" i="12" s="1"/>
  <c r="O78" i="12"/>
  <c r="O74" i="12" s="1"/>
  <c r="Q78" i="12"/>
  <c r="V78" i="12"/>
  <c r="V74" i="12" s="1"/>
  <c r="G80" i="12"/>
  <c r="I80" i="12"/>
  <c r="K80" i="12"/>
  <c r="M80" i="12"/>
  <c r="O80" i="12"/>
  <c r="Q80" i="12"/>
  <c r="V80" i="12"/>
  <c r="K82" i="12"/>
  <c r="V82" i="12"/>
  <c r="G83" i="12"/>
  <c r="I83" i="12"/>
  <c r="I82" i="12" s="1"/>
  <c r="K83" i="12"/>
  <c r="M83" i="12"/>
  <c r="O83" i="12"/>
  <c r="Q83" i="12"/>
  <c r="Q82" i="12" s="1"/>
  <c r="V83" i="12"/>
  <c r="G85" i="12"/>
  <c r="M85" i="12" s="1"/>
  <c r="I85" i="12"/>
  <c r="K85" i="12"/>
  <c r="O85" i="12"/>
  <c r="O82" i="12" s="1"/>
  <c r="Q85" i="12"/>
  <c r="V85" i="12"/>
  <c r="G88" i="12"/>
  <c r="I88" i="12"/>
  <c r="K88" i="12"/>
  <c r="M88" i="12"/>
  <c r="O88" i="12"/>
  <c r="Q88" i="12"/>
  <c r="V88" i="12"/>
  <c r="G91" i="12"/>
  <c r="I91" i="12"/>
  <c r="I90" i="12" s="1"/>
  <c r="K91" i="12"/>
  <c r="M91" i="12"/>
  <c r="O91" i="12"/>
  <c r="Q91" i="12"/>
  <c r="Q90" i="12" s="1"/>
  <c r="V91" i="12"/>
  <c r="G94" i="12"/>
  <c r="M94" i="12" s="1"/>
  <c r="I94" i="12"/>
  <c r="K94" i="12"/>
  <c r="K90" i="12" s="1"/>
  <c r="O94" i="12"/>
  <c r="O90" i="12" s="1"/>
  <c r="Q94" i="12"/>
  <c r="V94" i="12"/>
  <c r="V90" i="12" s="1"/>
  <c r="G99" i="12"/>
  <c r="I99" i="12"/>
  <c r="K99" i="12"/>
  <c r="M99" i="12"/>
  <c r="O99" i="12"/>
  <c r="Q99" i="12"/>
  <c r="V99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4" i="12"/>
  <c r="M124" i="12" s="1"/>
  <c r="I124" i="12"/>
  <c r="K124" i="12"/>
  <c r="O124" i="12"/>
  <c r="Q124" i="12"/>
  <c r="V124" i="12"/>
  <c r="G127" i="12"/>
  <c r="I127" i="12"/>
  <c r="K127" i="12"/>
  <c r="M127" i="12"/>
  <c r="O127" i="12"/>
  <c r="Q127" i="12"/>
  <c r="V127" i="12"/>
  <c r="G130" i="12"/>
  <c r="M130" i="12" s="1"/>
  <c r="I130" i="12"/>
  <c r="K130" i="12"/>
  <c r="O130" i="12"/>
  <c r="Q130" i="12"/>
  <c r="V130" i="12"/>
  <c r="G133" i="12"/>
  <c r="I133" i="12"/>
  <c r="K133" i="12"/>
  <c r="M133" i="12"/>
  <c r="O133" i="12"/>
  <c r="Q133" i="12"/>
  <c r="V133" i="12"/>
  <c r="G136" i="12"/>
  <c r="M136" i="12" s="1"/>
  <c r="I136" i="12"/>
  <c r="K136" i="12"/>
  <c r="O136" i="12"/>
  <c r="Q136" i="12"/>
  <c r="V136" i="12"/>
  <c r="G140" i="12"/>
  <c r="I140" i="12"/>
  <c r="K140" i="12"/>
  <c r="M140" i="12"/>
  <c r="O140" i="12"/>
  <c r="Q140" i="12"/>
  <c r="V140" i="12"/>
  <c r="G142" i="12"/>
  <c r="M142" i="12" s="1"/>
  <c r="I142" i="12"/>
  <c r="K142" i="12"/>
  <c r="O142" i="12"/>
  <c r="Q142" i="12"/>
  <c r="V142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G149" i="12"/>
  <c r="M149" i="12" s="1"/>
  <c r="I149" i="12"/>
  <c r="K149" i="12"/>
  <c r="K148" i="12" s="1"/>
  <c r="O149" i="12"/>
  <c r="O148" i="12" s="1"/>
  <c r="Q149" i="12"/>
  <c r="V149" i="12"/>
  <c r="V148" i="12" s="1"/>
  <c r="G152" i="12"/>
  <c r="I152" i="12"/>
  <c r="I148" i="12" s="1"/>
  <c r="K152" i="12"/>
  <c r="M152" i="12"/>
  <c r="O152" i="12"/>
  <c r="Q152" i="12"/>
  <c r="Q148" i="12" s="1"/>
  <c r="V152" i="12"/>
  <c r="G155" i="12"/>
  <c r="M155" i="12" s="1"/>
  <c r="I155" i="12"/>
  <c r="K155" i="12"/>
  <c r="O155" i="12"/>
  <c r="Q155" i="12"/>
  <c r="V155" i="12"/>
  <c r="G158" i="12"/>
  <c r="I158" i="12"/>
  <c r="K158" i="12"/>
  <c r="M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I160" i="12"/>
  <c r="K160" i="12"/>
  <c r="M160" i="12"/>
  <c r="O160" i="12"/>
  <c r="Q160" i="12"/>
  <c r="V160" i="12"/>
  <c r="G162" i="12"/>
  <c r="I162" i="12"/>
  <c r="I161" i="12" s="1"/>
  <c r="K162" i="12"/>
  <c r="M162" i="12"/>
  <c r="O162" i="12"/>
  <c r="Q162" i="12"/>
  <c r="Q161" i="12" s="1"/>
  <c r="V162" i="12"/>
  <c r="G164" i="12"/>
  <c r="M164" i="12" s="1"/>
  <c r="I164" i="12"/>
  <c r="K164" i="12"/>
  <c r="O164" i="12"/>
  <c r="O161" i="12" s="1"/>
  <c r="Q164" i="12"/>
  <c r="V164" i="12"/>
  <c r="G166" i="12"/>
  <c r="I166" i="12"/>
  <c r="K166" i="12"/>
  <c r="M166" i="12"/>
  <c r="O166" i="12"/>
  <c r="Q166" i="12"/>
  <c r="V166" i="12"/>
  <c r="G168" i="12"/>
  <c r="M168" i="12" s="1"/>
  <c r="I168" i="12"/>
  <c r="K168" i="12"/>
  <c r="K161" i="12" s="1"/>
  <c r="O168" i="12"/>
  <c r="Q168" i="12"/>
  <c r="V168" i="12"/>
  <c r="V161" i="12" s="1"/>
  <c r="G170" i="12"/>
  <c r="I170" i="12"/>
  <c r="K170" i="12"/>
  <c r="M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I174" i="12"/>
  <c r="K174" i="12"/>
  <c r="M174" i="12"/>
  <c r="O174" i="12"/>
  <c r="Q174" i="12"/>
  <c r="V174" i="12"/>
  <c r="G177" i="12"/>
  <c r="M177" i="12" s="1"/>
  <c r="I177" i="12"/>
  <c r="K177" i="12"/>
  <c r="O177" i="12"/>
  <c r="Q177" i="12"/>
  <c r="V177" i="12"/>
  <c r="G179" i="12"/>
  <c r="I179" i="12"/>
  <c r="K179" i="12"/>
  <c r="M179" i="12"/>
  <c r="O179" i="12"/>
  <c r="Q179" i="12"/>
  <c r="V179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I187" i="12"/>
  <c r="K187" i="12"/>
  <c r="M187" i="12"/>
  <c r="O187" i="12"/>
  <c r="Q187" i="12"/>
  <c r="V187" i="12"/>
  <c r="G189" i="12"/>
  <c r="M189" i="12" s="1"/>
  <c r="I189" i="12"/>
  <c r="K189" i="12"/>
  <c r="O189" i="12"/>
  <c r="Q189" i="12"/>
  <c r="V189" i="12"/>
  <c r="G190" i="12"/>
  <c r="I190" i="12"/>
  <c r="K190" i="12"/>
  <c r="M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I194" i="12"/>
  <c r="K194" i="12"/>
  <c r="M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I198" i="12"/>
  <c r="K198" i="12"/>
  <c r="M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I202" i="12"/>
  <c r="K202" i="12"/>
  <c r="M202" i="12"/>
  <c r="O202" i="12"/>
  <c r="Q202" i="12"/>
  <c r="V202" i="12"/>
  <c r="G205" i="12"/>
  <c r="M205" i="12" s="1"/>
  <c r="I205" i="12"/>
  <c r="K205" i="12"/>
  <c r="O205" i="12"/>
  <c r="Q205" i="12"/>
  <c r="V205" i="12"/>
  <c r="G207" i="12"/>
  <c r="I207" i="12"/>
  <c r="K207" i="12"/>
  <c r="M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I211" i="12"/>
  <c r="K211" i="12"/>
  <c r="M211" i="12"/>
  <c r="O211" i="12"/>
  <c r="Q211" i="12"/>
  <c r="V211" i="12"/>
  <c r="G213" i="12"/>
  <c r="M213" i="12" s="1"/>
  <c r="I213" i="12"/>
  <c r="K213" i="12"/>
  <c r="O213" i="12"/>
  <c r="Q213" i="12"/>
  <c r="V213" i="12"/>
  <c r="G214" i="12"/>
  <c r="I214" i="12"/>
  <c r="K214" i="12"/>
  <c r="M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I218" i="12"/>
  <c r="K218" i="12"/>
  <c r="M218" i="12"/>
  <c r="O218" i="12"/>
  <c r="Q218" i="12"/>
  <c r="V218" i="12"/>
  <c r="G220" i="12"/>
  <c r="M220" i="12" s="1"/>
  <c r="I220" i="12"/>
  <c r="K220" i="12"/>
  <c r="O220" i="12"/>
  <c r="Q220" i="12"/>
  <c r="V220" i="12"/>
  <c r="G223" i="12"/>
  <c r="I223" i="12"/>
  <c r="K223" i="12"/>
  <c r="M223" i="12"/>
  <c r="O223" i="12"/>
  <c r="Q223" i="12"/>
  <c r="V223" i="12"/>
  <c r="K225" i="12"/>
  <c r="V225" i="12"/>
  <c r="G226" i="12"/>
  <c r="I226" i="12"/>
  <c r="I225" i="12" s="1"/>
  <c r="K226" i="12"/>
  <c r="M226" i="12"/>
  <c r="O226" i="12"/>
  <c r="Q226" i="12"/>
  <c r="Q225" i="12" s="1"/>
  <c r="V226" i="12"/>
  <c r="G228" i="12"/>
  <c r="M228" i="12" s="1"/>
  <c r="I228" i="12"/>
  <c r="K228" i="12"/>
  <c r="O228" i="12"/>
  <c r="O225" i="12" s="1"/>
  <c r="Q228" i="12"/>
  <c r="V228" i="12"/>
  <c r="AE231" i="12"/>
  <c r="AF231" i="12"/>
  <c r="I20" i="1"/>
  <c r="I19" i="1"/>
  <c r="I18" i="1"/>
  <c r="I17" i="1"/>
  <c r="I16" i="1"/>
  <c r="I80" i="1"/>
  <c r="J77" i="1" s="1"/>
  <c r="AZ59" i="1"/>
  <c r="F55" i="1"/>
  <c r="G23" i="1" s="1"/>
  <c r="G55" i="1"/>
  <c r="G25" i="1" s="1"/>
  <c r="H55" i="1"/>
  <c r="I54" i="1"/>
  <c r="I53" i="1"/>
  <c r="I52" i="1"/>
  <c r="I51" i="1"/>
  <c r="I48" i="1"/>
  <c r="I47" i="1"/>
  <c r="I46" i="1"/>
  <c r="I45" i="1"/>
  <c r="I44" i="1"/>
  <c r="I43" i="1"/>
  <c r="I41" i="1"/>
  <c r="I40" i="1"/>
  <c r="I39" i="1"/>
  <c r="I55" i="1" s="1"/>
  <c r="J51" i="1" s="1"/>
  <c r="J68" i="1" l="1"/>
  <c r="J66" i="1"/>
  <c r="A27" i="1"/>
  <c r="A28" i="1" s="1"/>
  <c r="G28" i="1" s="1"/>
  <c r="G27" i="1" s="1"/>
  <c r="G29" i="1" s="1"/>
  <c r="M17" i="19"/>
  <c r="M15" i="19" s="1"/>
  <c r="M9" i="19"/>
  <c r="M8" i="19" s="1"/>
  <c r="M46" i="18"/>
  <c r="M43" i="18" s="1"/>
  <c r="M9" i="18"/>
  <c r="M8" i="18" s="1"/>
  <c r="M130" i="17"/>
  <c r="M8" i="17"/>
  <c r="AF152" i="17"/>
  <c r="G137" i="17"/>
  <c r="G8" i="17"/>
  <c r="G26" i="16"/>
  <c r="M11" i="16"/>
  <c r="M8" i="16" s="1"/>
  <c r="M8" i="15"/>
  <c r="AF58" i="15"/>
  <c r="M40" i="15"/>
  <c r="M39" i="15" s="1"/>
  <c r="M13" i="15"/>
  <c r="M8" i="14"/>
  <c r="M86" i="14"/>
  <c r="M119" i="14"/>
  <c r="M118" i="14" s="1"/>
  <c r="G8" i="14"/>
  <c r="M249" i="13"/>
  <c r="M228" i="13"/>
  <c r="M8" i="13"/>
  <c r="M217" i="13"/>
  <c r="AF344" i="13"/>
  <c r="G335" i="13"/>
  <c r="G225" i="13"/>
  <c r="G217" i="13"/>
  <c r="G8" i="13"/>
  <c r="M148" i="12"/>
  <c r="M74" i="12"/>
  <c r="M8" i="12"/>
  <c r="M225" i="12"/>
  <c r="M161" i="12"/>
  <c r="M90" i="12"/>
  <c r="M82" i="12"/>
  <c r="G225" i="12"/>
  <c r="G161" i="12"/>
  <c r="G90" i="12"/>
  <c r="G82" i="12"/>
  <c r="G74" i="12"/>
  <c r="G8" i="12"/>
  <c r="G148" i="12"/>
  <c r="J70" i="1"/>
  <c r="J72" i="1"/>
  <c r="J74" i="1"/>
  <c r="J76" i="1"/>
  <c r="J78" i="1"/>
  <c r="J65" i="1"/>
  <c r="J69" i="1"/>
  <c r="J71" i="1"/>
  <c r="J75" i="1"/>
  <c r="J79" i="1"/>
  <c r="J67" i="1"/>
  <c r="J73" i="1"/>
  <c r="J41" i="1"/>
  <c r="J43" i="1"/>
  <c r="J47" i="1"/>
  <c r="J49" i="1"/>
  <c r="J53" i="1"/>
  <c r="J40" i="1"/>
  <c r="J42" i="1"/>
  <c r="J44" i="1"/>
  <c r="J46" i="1"/>
  <c r="J48" i="1"/>
  <c r="J50" i="1"/>
  <c r="J52" i="1"/>
  <c r="J54" i="1"/>
  <c r="J39" i="1"/>
  <c r="J55" i="1" s="1"/>
  <c r="J45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8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<sst xmlns="http://schemas.openxmlformats.org/spreadsheetml/2006/main" count="4726" uniqueCount="1191">
  <si>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</si>
  <si>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</si>
  <si>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</si>
  <si>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</si>
  <si>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</si>
  <si>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</si>
  <si>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</si>
  <si>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</si>
  <si>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</si>
  <si>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</si>
  <si>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</si>
  <si>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</si>
  <si>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</si>
  <si>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</si>
  <si>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</si>
  <si>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</si>
  <si>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</si>
  <si>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</si>
  <si>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</si>
  <si>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</si>
  <si>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</si>
  <si>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</si>
  <si>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</si>
  <si>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</si>
  <si>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</si>
  <si>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</si>
  <si>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</si>
  <si>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</si>
  <si>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</si>
  <si>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</si>
  <si>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</si>
  <si>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</si>
  <si>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</si>
  <si>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</si>
  <si>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</si>
  <si>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</si>
  <si>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</si>
  <si>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</si>
  <si>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</si>
  <si>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</si>
  <si>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</si>
  <si>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</si>
  <si>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</si>
  <si>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2019/DPS/07</t>
  </si>
  <si>
    <t>Lokalita "Za poliklinikou Třebíč" - komunikace a technická infrastruktura</t>
  </si>
  <si>
    <t>Stavba</t>
  </si>
  <si>
    <t>SO 01</t>
  </si>
  <si>
    <t>Komunikace</t>
  </si>
  <si>
    <t>01</t>
  </si>
  <si>
    <t>Komunikace a zpevněné plochy</t>
  </si>
  <si>
    <t>SO 02</t>
  </si>
  <si>
    <t>Inženýrské sítě</t>
  </si>
  <si>
    <t>Dešťová kanalizace</t>
  </si>
  <si>
    <t>SO 03</t>
  </si>
  <si>
    <t>Plynovod</t>
  </si>
  <si>
    <t>SO 04</t>
  </si>
  <si>
    <t>Rozvody VO,SLP</t>
  </si>
  <si>
    <t>Veřejné osvětlení</t>
  </si>
  <si>
    <t>02</t>
  </si>
  <si>
    <t>Rozvody slaboproudé</t>
  </si>
  <si>
    <t>SO 05</t>
  </si>
  <si>
    <t>Sadové úpravy</t>
  </si>
  <si>
    <t>Sadové úpravy a mobiliář</t>
  </si>
  <si>
    <t>SO 06</t>
  </si>
  <si>
    <t>Přeložka fy Itself s.r.o.</t>
  </si>
  <si>
    <t>SO 07</t>
  </si>
  <si>
    <t>Vedlejší a ostatní náklady</t>
  </si>
  <si>
    <t>VN+ON - zadavatel 1</t>
  </si>
  <si>
    <t>Celkem za stavbu</t>
  </si>
  <si>
    <t>CZK</t>
  </si>
  <si>
    <t>#POPR</t>
  </si>
  <si>
    <t>Popis rozpočtu: 01 - Komunikace a zpevněné plochy</t>
  </si>
  <si>
    <t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t>
  </si>
  <si>
    <t>Rekapitulace dílů</t>
  </si>
  <si>
    <t>Typ dílu</t>
  </si>
  <si>
    <t>1</t>
  </si>
  <si>
    <t>Zemní práce</t>
  </si>
  <si>
    <t>18.2</t>
  </si>
  <si>
    <t>Mobiliář</t>
  </si>
  <si>
    <t>2</t>
  </si>
  <si>
    <t>Základy a zvláštní zakládání</t>
  </si>
  <si>
    <t>4</t>
  </si>
  <si>
    <t>Vodorovné konstrukce</t>
  </si>
  <si>
    <t>5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</si>
  <si>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</si>
  <si>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</si>
  <si>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</si>
  <si>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</si>
  <si>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</si>
  <si>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</si>
  <si>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</si>
  <si>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</si>
  <si>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767</t>
  </si>
  <si>
    <t>Konstrukce zámečnické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</si>
  <si>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</si>
  <si>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</si>
  <si>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</si>
  <si>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</si>
  <si>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</si>
  <si>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</si>
  <si>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</si>
  <si>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</si>
  <si>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</si>
  <si>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</si>
  <si>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</si>
  <si>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</si>
  <si>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</si>
  <si>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</si>
  <si>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</si>
  <si>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</si>
  <si>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</si>
  <si>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</si>
  <si>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</si>
  <si>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</si>
  <si>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</si>
  <si>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</si>
  <si>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</si>
  <si>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</si>
  <si>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</si>
  <si>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</si>
  <si>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</si>
  <si>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</si>
  <si>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</si>
  <si>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</si>
  <si>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</si>
  <si>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</si>
  <si>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</si>
  <si>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</si>
  <si>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</si>
  <si>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</si>
  <si>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111101102R00</t>
  </si>
  <si>
    <t>Odstranění travin při celkové ploše přes 0,1 do 1 ha</t>
  </si>
  <si>
    <t>ha</t>
  </si>
  <si>
    <t>800-1</t>
  </si>
  <si>
    <t>RTS 19/ I</t>
  </si>
  <si>
    <t>Práce</t>
  </si>
  <si>
    <t>POL1_1</t>
  </si>
  <si>
    <t>a rákosu s případným nutným přemístěním a uložením na hromady na vzdálenost do 50 m,</t>
  </si>
  <si>
    <t>SPI</t>
  </si>
  <si>
    <t>odstranění travin 1500 m2</t>
  </si>
  <si>
    <t>VV</t>
  </si>
  <si>
    <t>111201101R00</t>
  </si>
  <si>
    <t>Odstranění křovin a stromů o průměru do 10 cm při celkové ploše do 1 000 m2</t>
  </si>
  <si>
    <t>m2</t>
  </si>
  <si>
    <t>s odstraněním kořenů a s případným nutným odklizením křovin a stromů na hromady na vzdálenost do 50 m nebo s naložením na dopravní prostředek, do sklonu terénu 1 : 5,</t>
  </si>
  <si>
    <t>odstranění křovin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</si>
  <si>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</si>
  <si>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</si>
  <si>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</si>
  <si>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</si>
  <si>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kácení stromků</t>
  </si>
  <si>
    <t>121101103R00</t>
  </si>
  <si>
    <t>Sejmutí ornice s přemístěním na vzdálenost přes 100 do 250 m</t>
  </si>
  <si>
    <t>m3</t>
  </si>
  <si>
    <t>nebo lesní půdy, s vodorovným přemístěním na hromady v místě upotřebení nebo na dočasné či trvalé skládky se složením</t>
  </si>
  <si>
    <t>5265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</si>
  <si>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</si>
  <si>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</si>
  <si>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</si>
  <si>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</si>
  <si>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rozebrání dlažby chodníku při parkovišti</t>
  </si>
  <si>
    <t>113107615R00</t>
  </si>
  <si>
    <t>Odstranění podkladů nebo krytů z kameniva hrubého drceného, v ploše jednotlivě nad 50 m2, tloušťka vrstvy 150 mm</t>
  </si>
  <si>
    <t>odstranění štěrkové vozovky (pokračování ul, Na Hvězdě)</t>
  </si>
  <si>
    <t>113107520R00</t>
  </si>
  <si>
    <t>Odstranění podkladů nebo krytů z kameniva hrubého drceného, v ploše jednotlivě do 50 m2, tloušťka vrstvy 200 mm</t>
  </si>
  <si>
    <t>vybourání podkladních nestmelených vrstev chodníku</t>
  </si>
  <si>
    <t>113107630R00</t>
  </si>
  <si>
    <t>Odstranění podkladů nebo krytů z kameniva hrubého drceného, v ploše jednotlivě nad 50 m2, tloušťka vrstvy 300 mm</t>
  </si>
  <si>
    <t>vybourání podkladních nestmelených vrstev asfaltové vozovky</t>
  </si>
  <si>
    <t>113108415R00</t>
  </si>
  <si>
    <t>Odstranění podkladů nebo krytů živičných, v ploše jednotlivě nad 50 m2, tloušťka vrstvy 150 mm</t>
  </si>
  <si>
    <t>vybourání asfaltové vozovky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</si>
  <si>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</si>
  <si>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</si>
  <si>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</si>
  <si>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</si>
  <si>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vybourání bet, přídlažby</t>
  </si>
  <si>
    <t>vybourání bet, obrub</t>
  </si>
  <si>
    <t>122101103R00</t>
  </si>
  <si>
    <t>Odkopávky a  prokopávky nezapažené v horninách 1 a 2_x000D_
 přes 1 000 do 10 000 m3</t>
  </si>
  <si>
    <t>s přehozením výkopku na vzdálenost do 3 m nebo s naložením na dopravní prostředek,</t>
  </si>
  <si>
    <t>dle bilance zemních prací : 3285</t>
  </si>
  <si>
    <t>132101112R00</t>
  </si>
  <si>
    <t>Hloubení rýh šířky do 60 cm nad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</si>
  <si>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</si>
  <si>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drenáž : 2320x0,4x0,6 (odměřeno ze situace, příčného řezu)</t>
  </si>
  <si>
    <t>133101101R00</t>
  </si>
  <si>
    <t>Hloubení šachet v horninách 1 a 2_x000D_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</si>
  <si>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</si>
  <si>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ul. vpust : 50x0,8x0,8x2,0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</si>
  <si>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</si>
  <si>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</si>
  <si>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</si>
  <si>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odvoz přebytečné zeminy na skládku : 5265-265 + 556,8 + 64 - 1821,9 - 4</t>
  </si>
  <si>
    <t>162701155R00</t>
  </si>
  <si>
    <t>Vodorovné přemístění výkopku z horniny 5 až 7, na vzdálenost přes 9 000  do 10 000 m</t>
  </si>
  <si>
    <t>odvoz suti na skládku (asfalt, dlažba, podklad, obruby)15x0,06 + 185x0,15 + 15x0,2 + 1440x0,3 + 1440x0,15 + 138x0,04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</si>
  <si>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</si>
  <si>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</si>
  <si>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</si>
  <si>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dle bilance zemních prací</t>
  </si>
  <si>
    <t>174101101R00</t>
  </si>
  <si>
    <t>Zásyp sypaninou se zhutněním jam, šachet, rýh nebo kolem objektů v těchto vykopávkách</t>
  </si>
  <si>
    <t>z jakékoliv horniny s uložením výkopku po vrstvách,</t>
  </si>
  <si>
    <t>ul. vpust : 50x0,2x0,2x2,0</t>
  </si>
  <si>
    <t>182201101R00</t>
  </si>
  <si>
    <t>Svahování násypů bez rozlišení horniny</t>
  </si>
  <si>
    <t>trvalých svahů do projektovaných profilů s potřebným přemístěním výkopku při svahování v násypech,</t>
  </si>
  <si>
    <t>181201102R00</t>
  </si>
  <si>
    <t>Úprava pláně v násypech v hornině 1 až 4, se zhutněním</t>
  </si>
  <si>
    <t>vyrovnání výškových rozdílů, plochy vodorovné a plochy do sklonu 1 : 5,</t>
  </si>
  <si>
    <t>vozovka asfaltová</t>
  </si>
  <si>
    <t>vozovka dlážděná - parkovací stání a sjezdy</t>
  </si>
  <si>
    <t>vozovka asfaltová - cyklostezka</t>
  </si>
  <si>
    <t>vozovka dlážděná - zpomal, prahy</t>
  </si>
  <si>
    <t>chodníky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</si>
  <si>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</si>
  <si>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</si>
  <si>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</si>
  <si>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199000003R00</t>
  </si>
  <si>
    <t>Poplatky za skládku horniny 5 - 7</t>
  </si>
  <si>
    <t>199000002R00</t>
  </si>
  <si>
    <t>Poplatky za skládku horniny 1- 4</t>
  </si>
  <si>
    <t>210100010RA0</t>
  </si>
  <si>
    <t>Kabelová přípojka v zemní rýze pro rodinné domy, ve volném terénu, kabel CYKY 4x16</t>
  </si>
  <si>
    <t>AP-M</t>
  </si>
  <si>
    <t>Agregovaná položka</t>
  </si>
  <si>
    <t>POL2_</t>
  </si>
  <si>
    <t>hloubení rýhy 50 x 70 cm  v hornině 3, strojně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rýhy. Zřízení kabelového lože z kopaného písku bez zakrytí, dodání kopaného písku, přísun písku do rýhy, pokrytí dna rýhy souvislou urovnanou vrstvou písku tloušťky 10 cm pod kabelem. Dodávka kabelu do 1000 V, položení . Zakrytí kabelu výstražnou fólií z PVC s rozvinutím a uložením,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t>
  </si>
  <si>
    <t>68</t>
  </si>
  <si>
    <t>212571111R00</t>
  </si>
  <si>
    <t>Výplň trativodů štěrkopískem, tříděným</t>
  </si>
  <si>
    <t>800-2</t>
  </si>
  <si>
    <t>do rýh bez zhutnění s úpravou povrchu výplně,</t>
  </si>
  <si>
    <t>(odměřeno ze situace, rozměry dle příčného řezu) 2320x0,4x0,6</t>
  </si>
  <si>
    <t>212572111R00</t>
  </si>
  <si>
    <t>Lože pro trativody ze štěrkopísku tříděného</t>
  </si>
  <si>
    <t>(odměřeno ze situace, rozměry dle příčného řezu) 2320x0,3x0,1</t>
  </si>
  <si>
    <t>212755114R00</t>
  </si>
  <si>
    <t>Trativody z drenážních trubek bez lože vnitřního průměru 10 cm</t>
  </si>
  <si>
    <t>RTS 18/ I</t>
  </si>
  <si>
    <t>(odměřeno ze situace)</t>
  </si>
  <si>
    <t>NC-1</t>
  </si>
  <si>
    <t>Geosyntetikum tl. 5 - 15 mm</t>
  </si>
  <si>
    <t>Vlastní</t>
  </si>
  <si>
    <t>Indiv</t>
  </si>
  <si>
    <t>Specifikace</t>
  </si>
  <si>
    <t>POL3_0</t>
  </si>
  <si>
    <t>odvodnění ložní vrstvy dlažby přes nepropustnou podkladní vrstvu SC</t>
  </si>
  <si>
    <t>451971111R00</t>
  </si>
  <si>
    <t>Položení podkladní vrstvy z geotextilie položení vrstvy z geotextilie, uchycení v terénu sponami z betonářské oceli a za plůtky hřeby</t>
  </si>
  <si>
    <t>831-2</t>
  </si>
  <si>
    <t>RTS 18/ II</t>
  </si>
  <si>
    <t>v rovině nebo ve svahu, s přesahem jednotlivých pásů 150 mm, s uchycením v terénu sponami z betonářské oceli</t>
  </si>
  <si>
    <t>rozložení geotextilie na upravené pláni</t>
  </si>
  <si>
    <t>67390528R</t>
  </si>
  <si>
    <t>geotextilie PP, PES; funkce drenážní, separační, ochranná, výztužná, filtrační; plošná hmotnost 400 g/m2; tl. při 2 kPa 3,70 mm</t>
  </si>
  <si>
    <t>SPCM</t>
  </si>
  <si>
    <t>561471130R00</t>
  </si>
  <si>
    <t>Podklad ze zeminy stab.vápnem, Road Mix nebo výměna podloží, tl. max. 50 cm</t>
  </si>
  <si>
    <t>případná stabilizace podloží bude provedena v případě výskytunevhodných a málo únosných zemin na základě zkoušek a rozhodnutí geotechnika stavby</t>
  </si>
  <si>
    <t>(plocha zemní pláně viz pol,11)</t>
  </si>
  <si>
    <t>564201111R00</t>
  </si>
  <si>
    <t>Podklad nebo podsyp ze štěrkopísku tloušťka po zhutnění 40 mm</t>
  </si>
  <si>
    <t>s rozprostřením, vlhčením a zhutněním</t>
  </si>
  <si>
    <t>vozovka č, 2 - bet, dlažba (park, stání a sjezdy)</t>
  </si>
  <si>
    <t>vozovka č, 3 - bet, dlažba (chodníky)</t>
  </si>
  <si>
    <t>vozovka č, 5 - bet, dlažba (zpomal, práh)</t>
  </si>
  <si>
    <t>564851111R00</t>
  </si>
  <si>
    <t>Podklad ze štěrkodrti s rozprostřením a zhutněním frakce 0-63 mm, tloušťka po zhutnění 150 mm</t>
  </si>
  <si>
    <t>vozovka č, 1 - asfaltová (komunikace)</t>
  </si>
  <si>
    <t>vozovka č, 2 - bet, dlažba (park, stání a sjezdy) 2 x 1267</t>
  </si>
  <si>
    <t>vozovka č, 4 - asfaltová (cyklostezka)</t>
  </si>
  <si>
    <t>krajnice</t>
  </si>
  <si>
    <t>564871113R00</t>
  </si>
  <si>
    <t>Podklad ze štěrkodrti po zhutnění tloušťky 27 cm</t>
  </si>
  <si>
    <t>569903311R00</t>
  </si>
  <si>
    <t>Zřízení zemních krajnic z hornin jakékoliv třídy se zhutněním</t>
  </si>
  <si>
    <t>577131211R00</t>
  </si>
  <si>
    <t>Beton asfaltový s rozprostřením a zhutněním v pruhu šířky do 3 m, ACO 8 nebo ACO 11 nebo ACO 16, tloušťky 40 mm, plochy přes 1000 m2</t>
  </si>
  <si>
    <t>577131111R00</t>
  </si>
  <si>
    <t>Beton asfaltový s rozprostřením a zhutněním v pruhu šířky do 3 m, ACO 11+, tloušťky 40 mm, plochy přes 1000 m2</t>
  </si>
  <si>
    <t>577151123R00</t>
  </si>
  <si>
    <t>Beton asfaltový s rozprostřením a zhutněním v pruhu šířky do 3 m, ACL 16+, tloušťky 60 mm, plochy přes 1000 m2</t>
  </si>
  <si>
    <t>565131111R00</t>
  </si>
  <si>
    <t>Podklad z kameniva obaleného asfaltem ACP 16+, v pruhu šířky do 3 m, třídy 1, tloušťka po zhutnění 50 mm</t>
  </si>
  <si>
    <t>s rozprostřením a zhutněním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</si>
  <si>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</si>
  <si>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</si>
  <si>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</si>
  <si>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567123114R00</t>
  </si>
  <si>
    <t>Podklad z kameniva zpevněného cementem SC C5/6, tloušťka po zhutnění 150 mm</t>
  </si>
  <si>
    <t>567132111R00</t>
  </si>
  <si>
    <t>Podklad z kameniva zpevněného cementem SC C8/10, tloušťka po zhutnění 160 mm</t>
  </si>
  <si>
    <t>573231110R00</t>
  </si>
  <si>
    <t>Postřik živičný spojovací bez posypu kamenivem z emulze, v množství od 0,3 do 0,5 kg/m2</t>
  </si>
  <si>
    <t>vozovka č, 1 - asfaltová (komunikace) 3 x 10735</t>
  </si>
  <si>
    <t>573191111R00</t>
  </si>
  <si>
    <t>Nátěr infiltrační kationaktivní emulzí v množství 1 kg/m2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</si>
  <si>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</si>
  <si>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</si>
  <si>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</si>
  <si>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</si>
  <si>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</si>
  <si>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595451187R</t>
  </si>
  <si>
    <t>Dlažba betonová tl. 8 cm (šedá)</t>
  </si>
  <si>
    <t>592451188R</t>
  </si>
  <si>
    <t>dlažba betonová dvouvrstvá; čtverec; červená; l = 100 mm; š = 100 mm; tl. 80,0 mm</t>
  </si>
  <si>
    <t>592451180R</t>
  </si>
  <si>
    <t>dlažba betonová dvouvrstvá; čtverec; šedá; l = 100 mm; š = 100 mm; tl. 60,0 mm</t>
  </si>
  <si>
    <t>59245267R</t>
  </si>
  <si>
    <t>dlažba betonová dvouvrstvá; obdélník; dlaždice pro nevidomé; červená; l = 200 mm; š = 100 mm; tl. 60,0 mm</t>
  </si>
  <si>
    <t>895941311RT2</t>
  </si>
  <si>
    <t xml:space="preserve">Zřízení vpusti kanalizační uliční z betonových dílců_x000D_
 včetně dodávky dílců pro uliční vpusti TBV_x000D_
 pro typ UVB-50 </t>
  </si>
  <si>
    <t>827-1</t>
  </si>
  <si>
    <t>včetně zřízení lože ze štěrkopísku,</t>
  </si>
  <si>
    <t>včetně dodávky dílců pro uliční vpusti</t>
  </si>
  <si>
    <t>899623141R00</t>
  </si>
  <si>
    <t>Obetonování potrubí nebo zdiva stok betonem prostým třídy C 12/15</t>
  </si>
  <si>
    <t>z cementu portlandského nebo struskoportlandského, v otevřeném výkopu,</t>
  </si>
  <si>
    <t>obetonování vpustí</t>
  </si>
  <si>
    <t>877353123R00</t>
  </si>
  <si>
    <t>Montáž tvarovek na potrubí z trub z plastů těsněných gumovým kroužkem jednoosých DN 200 mm</t>
  </si>
  <si>
    <t>POL1_0</t>
  </si>
  <si>
    <t>v otevřeném výkopu,</t>
  </si>
  <si>
    <t>50*2</t>
  </si>
  <si>
    <t>28614652.AR</t>
  </si>
  <si>
    <t>koleno PP; 45,0 °; D = 160,0 mm; hladké, s 1 hrdlem</t>
  </si>
  <si>
    <t>POL3_</t>
  </si>
  <si>
    <t>28614653.AR</t>
  </si>
  <si>
    <t>koleno PP; 88,0 °; D = 160,0 mm; hladké, s 1 hrdlem</t>
  </si>
  <si>
    <t>895111121R00</t>
  </si>
  <si>
    <t>Drenážní šachtice normální betonové Šn-60, do 1 m</t>
  </si>
  <si>
    <t>914001111R00</t>
  </si>
  <si>
    <t xml:space="preserve">Osazení a montáž svislých dopravních značek sloupek, do betonového základu,  </t>
  </si>
  <si>
    <t>38</t>
  </si>
  <si>
    <t>914001125R00</t>
  </si>
  <si>
    <t xml:space="preserve">Osazení a montáž svislých dopravních značek značka, na sloupek,sloup, konzolu nebo objekt,  </t>
  </si>
  <si>
    <t>69</t>
  </si>
  <si>
    <t>NC-2</t>
  </si>
  <si>
    <t>Odstranění vodorovného dopravní značení</t>
  </si>
  <si>
    <t>úprava značení stávajícího parkoviště před poliklinikou</t>
  </si>
  <si>
    <t>915721111R00</t>
  </si>
  <si>
    <t>Vodorovné značení krytů stříkané barvou, bílou, stopčar, zeber, stínů, šipek, nápisů, přechodů apod.</t>
  </si>
  <si>
    <t>(odměřeno ze stiuace)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</si>
  <si>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</si>
  <si>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</si>
  <si>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</si>
  <si>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915791115R00</t>
  </si>
  <si>
    <t>Vodorovné dopravní značení - symbol invalidé</t>
  </si>
  <si>
    <t>ks</t>
  </si>
  <si>
    <t>POL1_</t>
  </si>
  <si>
    <t>9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</si>
  <si>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</si>
  <si>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</si>
  <si>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</si>
  <si>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Odměřeno ze situace (silniční a chodníkové obruby)</t>
  </si>
  <si>
    <t>938908411R00</t>
  </si>
  <si>
    <t>Očištění povrchu saponátovým roztokem saponátovým roztokem</t>
  </si>
  <si>
    <t>povrchu živičného, betonového nebo dlážděného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</si>
  <si>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</si>
  <si>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</si>
  <si>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</si>
  <si>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966006215R00</t>
  </si>
  <si>
    <t>Odstranění svislých dopr. značek včetně demontáže sloupků z AL patek</t>
  </si>
  <si>
    <t>59217001R</t>
  </si>
  <si>
    <t>obrubník parkový materiál beton; l = 1000,0 mm; š = 100,0 mm; h = 250,0 mm; barva přírodní</t>
  </si>
  <si>
    <t>Odměřeno ze situace 3178 x 1,02</t>
  </si>
  <si>
    <t>59217421R</t>
  </si>
  <si>
    <t>obrubník chodníkový materiál beton; l = 1000,0 mm; š = 100,0 mm; h = 250,0 mm; barva šedá</t>
  </si>
  <si>
    <t>Odměřeno ze situace 2667 x 1,02</t>
  </si>
  <si>
    <t>59217476R</t>
  </si>
  <si>
    <t>obrubník silniční nájezdový; materiál beton; l = 1000,0 mm; š = 150,0 mm; h = 150,0 mm; barva šedá</t>
  </si>
  <si>
    <t>snížený obrubník (odměřeno ze stiuace)</t>
  </si>
  <si>
    <t>59217480R</t>
  </si>
  <si>
    <t>obrubník silniční přechodový levý; materiál beton; l = 1000,0 mm; š = 150,0 mm; výškový rozsah h = 150 až 250 mm; barva šedá</t>
  </si>
  <si>
    <t>40444937.AR</t>
  </si>
  <si>
    <t>značka dopravní silniční svislá; výstražná A1-A30; tvar trojúhelník; 900 mm; štít z pozink.plechu s dvoj.ohybem okraje,retroref.folie I.tř.; záruka 7 let</t>
  </si>
  <si>
    <t>40445023.AR</t>
  </si>
  <si>
    <t>značka dopravní silniční svislá; zákazová B1-B34; tvar kruh; 700 mm; štít z pozink.plechu s dvoj.ohybem,retroref.folie I.tř.; záruka 7 let</t>
  </si>
  <si>
    <t>2+12+2</t>
  </si>
  <si>
    <t>40445032.AR</t>
  </si>
  <si>
    <t>značka dopravní silniční svislá; příkazová C1-C14; tvar kruh; 700 mm; štít z pozink.plechu s dvoj.ohybem,retroref.folie I.tř.; záruka 7 let</t>
  </si>
  <si>
    <t>1+2+2</t>
  </si>
  <si>
    <t>40444972.AR</t>
  </si>
  <si>
    <t>značka dopravní silniční svislá; upravující přednost P2-P3; tvar čtverec; 500 mm; štít z pozink.plechu s dvoj.ohybem,retroref.folie I.tř.; záruka 7 let</t>
  </si>
  <si>
    <t>6</t>
  </si>
  <si>
    <t>40444987.AR</t>
  </si>
  <si>
    <t>značka dopravní silniční svislá; upravující přednost P4; tvar trojúhelník; 900 mm; štít z pozink.plechu s dvoj.ohybem,retroref.folie I.tř.; záruka 7 let</t>
  </si>
  <si>
    <t>40445045.AR</t>
  </si>
  <si>
    <t>značka dopravní silniční svislá; informativní provozní IP4-IP7,IP10; tvar čtverec; 500 mm; štít z pozink.plechu s dvoj.ohybem,retroref.folie II.tř.; záruka 10 let</t>
  </si>
  <si>
    <t>40445050.AR</t>
  </si>
  <si>
    <t>značka dopravní silniční svislá; informativní provozní IP11-IP13; tvar obdélník svislý; 500x700 mm; štít z pozink.plechu s dvoj.ohybem,retroref.folie I.tř.; záruka 7 let</t>
  </si>
  <si>
    <t>IP 11 : 1+1+3</t>
  </si>
  <si>
    <t>IP 12 : 3</t>
  </si>
  <si>
    <t>40445098.AR</t>
  </si>
  <si>
    <t>značka dopravní silniční svislá; informativní směrová IS 12; tvar obdélník; 1000x500 mm; štít z pozink.plechu s dvoj.ohybem,retroref.folie I.tř.; záruka 7 let</t>
  </si>
  <si>
    <t>6+6</t>
  </si>
  <si>
    <t>40445100.AR</t>
  </si>
  <si>
    <t>Doplňková značka E2a,b</t>
  </si>
  <si>
    <t>6+1</t>
  </si>
  <si>
    <t>40445101.AR</t>
  </si>
  <si>
    <t>Značka dopr inf IS 14, 1000/500 fól 1, EG 3 letá</t>
  </si>
  <si>
    <t>404459508R</t>
  </si>
  <si>
    <t>příslušenství k dopr.značení sloupek Fe 70 pozinkovaný, délka 3000 mm</t>
  </si>
  <si>
    <t>404459512R</t>
  </si>
  <si>
    <t>příslušenství k dopr.značení kotevní patka pr.60, čtyřkotevní bez kotevních šroubů</t>
  </si>
  <si>
    <t>404459545R</t>
  </si>
  <si>
    <t>příslušenství k dopr.značení plastové víčko na sloupek pr. 70 mm</t>
  </si>
  <si>
    <t>40450107R</t>
  </si>
  <si>
    <t>příslušenství k dopr.značení příchytka plastová univerzální</t>
  </si>
  <si>
    <t>40450113R</t>
  </si>
  <si>
    <t>příslušenství k dopr.značení pouzdro sloupku zemní</t>
  </si>
  <si>
    <t>919735113R00</t>
  </si>
  <si>
    <t>Řezání stávajících krytů nebo podkladů živičných, hloubky přes 100 do 150 mm</t>
  </si>
  <si>
    <t>včetně spotřeby vody</t>
  </si>
  <si>
    <t>91.01</t>
  </si>
  <si>
    <t>Vykopání, převoz a zpětné osazení bludného kamene na určeném místě</t>
  </si>
  <si>
    <t>998223011R00</t>
  </si>
  <si>
    <t>Přesun hmot pozemních komunikací, kryt dlážděný jakékoliv délky objektu</t>
  </si>
  <si>
    <t>t</t>
  </si>
  <si>
    <t>vodorovně do 200 m</t>
  </si>
  <si>
    <t>998225111R00</t>
  </si>
  <si>
    <t>Přesun hmot komunikací a letišť, kryt živičný jakékoliv délky objektu</t>
  </si>
  <si>
    <t>SUM</t>
  </si>
  <si>
    <t>END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</si>
  <si>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</si>
  <si>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</si>
  <si>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</si>
  <si>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</si>
  <si>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</si>
  <si>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</si>
  <si>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</si>
  <si>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</si>
  <si>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25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</si>
  <si>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</si>
  <si>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</si>
  <si>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</si>
  <si>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131101201R00</t>
  </si>
  <si>
    <t>Hloubení zapažených jam a zářezů do 100 m3, v hornině 1-2 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</si>
  <si>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</si>
  <si>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rozšíření na šachty - 5% : </t>
  </si>
  <si>
    <t>D1 : ((3,52+2,16+2,75+2,45+2,28+1,71)/6*2,0*2,0-(3,52+2,16+2,75+2,45+2,28+1,71)/6*2,0*1,6)*6</t>
  </si>
  <si>
    <t>D2 : ((2,28+2,39+2,74+2,91+2,13+1,37)/6*2,0*2,0-(2,28+2,39+2,74+2,91+2,13+1,37)/6*2,0*1,6)*5</t>
  </si>
  <si>
    <t>D3 : ((3,81+2,26+2,83+3,82+3,85+2,21)/6*2,0*2,0-(3,81+2,26+2,83+3,82+3,85+2,21)/6*2,0*1,6)*6</t>
  </si>
  <si>
    <t>D4 : ((2,25+3,02+2,75+2,12+1,58)/5*2,0*2,0-(2,25+3,02+2,75+2,12+1,58)/5*2,0*1,6)*4</t>
  </si>
  <si>
    <t>D5 : ((3,81+3,72+3,13+2,33+2,12+1,43)/6*2,0*2,0-(3,81+3,72+3,13+2,33+2,12+1,43)/6*2,0*1,6)*5</t>
  </si>
  <si>
    <t>D6 : ((3,85+3,73+3,17+2,35+1,7+1,19)/6*2,0*2,0-(3,85+3,73+3,17+2,35+1,7+1,19)/6*2,0*1,6)*5</t>
  </si>
  <si>
    <t>D7 : ((3,56+3,21+2,75+2,55+1,95+1,74)/6*2,0*2,0-(3,56+3,21+2,75+2,55+1,95+1,74)/6*2,0*1,6)*6</t>
  </si>
  <si>
    <t>Mezisoučet</t>
  </si>
  <si>
    <t>-77,9288*0,95</t>
  </si>
  <si>
    <t>131201201R00</t>
  </si>
  <si>
    <t>Hloubení zapažených jam a zářezů do 100 m3, v hornině 3, hloubení ručně a strojně</t>
  </si>
  <si>
    <t>-77,9288*0,5</t>
  </si>
  <si>
    <t>131301201R00</t>
  </si>
  <si>
    <t>Hloubení zapažených jam a zářezů do 100 m3, v hornině 4, hloubení ručně a strojně</t>
  </si>
  <si>
    <t>-77,9288*0,7</t>
  </si>
  <si>
    <t>131401201R00</t>
  </si>
  <si>
    <t>Hloubení zapažených jam a zářezů do 100 m3, v hornině 5, hloubení ručně a strojně</t>
  </si>
  <si>
    <t>-77,9288*0,9</t>
  </si>
  <si>
    <t>131501201R00</t>
  </si>
  <si>
    <t>Hloubení zapažených jam a zářezů do 100 m3, v hornině 6, hloubení ručně a strojně</t>
  </si>
  <si>
    <t>-77,9288*0,96</t>
  </si>
  <si>
    <t>131601201R00</t>
  </si>
  <si>
    <t>Hloubení zapažených jam a zářezů do 100 m3, v hornině 7, hloubení ručně a strojně</t>
  </si>
  <si>
    <t>-77,9288*0,99</t>
  </si>
  <si>
    <t>132101213R00</t>
  </si>
  <si>
    <t xml:space="preserve">Hloubení rýh šířky přes 60 do 200 cm do 10000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</si>
  <si>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</si>
  <si>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D1-D2 : 1275,07</t>
  </si>
  <si>
    <t>D3-D6 : 1989,25</t>
  </si>
  <si>
    <t>D7 : 532,37</t>
  </si>
  <si>
    <t>přípojky : (14,4+8,2*3+1,3*13+4,5*11+2*2+18*6+24*2+19+12+15,5+35,*6+12+19+24,5)*1,2*1,8</t>
  </si>
  <si>
    <t>-5043,874*0,95</t>
  </si>
  <si>
    <t>132201213R00</t>
  </si>
  <si>
    <t xml:space="preserve">Hloubení rýh šířky přes 60 do 200 cm do 10000 m3, v hornině 3, hloubení strojně </t>
  </si>
  <si>
    <t>-5043,874*0,5</t>
  </si>
  <si>
    <t>132201219R00</t>
  </si>
  <si>
    <t xml:space="preserve">Hloubení rýh šířky přes 60 do 200 cm příplatek za lepivost, v hornině 3,  </t>
  </si>
  <si>
    <t>132301213R00</t>
  </si>
  <si>
    <t xml:space="preserve">Hloubení rýh šířky přes 60 do 200 cm do 10000 m3, v hornině 4, hloubení strojně </t>
  </si>
  <si>
    <t>-5043,874*0,7</t>
  </si>
  <si>
    <t>132301219R00</t>
  </si>
  <si>
    <t xml:space="preserve">Hloubení rýh šířky přes 60 do 200 cm příplatek za lepivost, v hornině 4,  </t>
  </si>
  <si>
    <t>132401211R00</t>
  </si>
  <si>
    <t xml:space="preserve">Hloubení rýh šířky přes 60 do 200 cm jakékoliv množství, v hornině 5, hloubení strojně </t>
  </si>
  <si>
    <t>-5043,874*0,9</t>
  </si>
  <si>
    <t>132501211R00</t>
  </si>
  <si>
    <t>Hloubení rýh šířky přes 60 do 200 cm jakékoliv množství, v hornině 6, skalní frézou</t>
  </si>
  <si>
    <t>-5043,874*0,96</t>
  </si>
  <si>
    <t>132601201R00</t>
  </si>
  <si>
    <t>Hloubení rýh šířky přes 60 do 200 cm jakékoliv množství, v hornině 7, hloubení ručně i strojně</t>
  </si>
  <si>
    <t>-5043,874*0,99</t>
  </si>
  <si>
    <t>151101101R00</t>
  </si>
  <si>
    <t>Zřízení pažení a rozepření stěn rýh příložné  pro jakoukoliv mezerovitost, hloubky do 2 m</t>
  </si>
  <si>
    <t>pro podzemní vedení pro všechny šířky rýhy,</t>
  </si>
  <si>
    <t>D1+D2 : 168,88</t>
  </si>
  <si>
    <t>D3-D6 : 401,0</t>
  </si>
  <si>
    <t>D7 : 159,36</t>
  </si>
  <si>
    <t>přípojky : (14,4+8,2*3+1,3*13+4,5*11+2*2+18*6+24*2+19+12+15,5+35,*6+12+19+24,5)*2*1,8</t>
  </si>
  <si>
    <t>151101102R00</t>
  </si>
  <si>
    <t>Zřízení pažení a rozepření stěn rýh příložné  pro jakoukoliv mezerovitost, hloubky do 4 m</t>
  </si>
  <si>
    <t>D1+D2 : 1765,55</t>
  </si>
  <si>
    <t>D3-D6 : 2568,56</t>
  </si>
  <si>
    <t>D7 : 663,20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</si>
  <si>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</si>
  <si>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</si>
  <si>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</si>
  <si>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</si>
  <si>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</si>
  <si>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</si>
  <si>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</si>
  <si>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</si>
  <si>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šachty : (3,89644+38,9644+23,37864)*0,51</t>
  </si>
  <si>
    <t>rýhy : (252,1937+2521,937+1513,1622)*0,51</t>
  </si>
  <si>
    <t>161101102R00</t>
  </si>
  <si>
    <t>Svislé přemístění výkopku z horniny 1 až 4, při hloubce výkopu přes 2,5 do 4 m</t>
  </si>
  <si>
    <t>šachty : (3,89644+38,9644+23,37864)*0,49</t>
  </si>
  <si>
    <t>rýhy : (252,1937+2521,937+1513,1622)*0,49</t>
  </si>
  <si>
    <t>161101152R00</t>
  </si>
  <si>
    <t>Svislé přemístění výkopku z horniny 5 až 7, při hloubce výkopu přes 2,5 do 4 m</t>
  </si>
  <si>
    <t>šachty : 7,79228+3,11715+0,77929</t>
  </si>
  <si>
    <t>rýhy : 504,3874+201,75496+50,43874</t>
  </si>
  <si>
    <t>162301151R00</t>
  </si>
  <si>
    <t>Vodorovné přemístění výkopku z horniny 5 až 7, na vzdálenost přes 50  do 500 m</t>
  </si>
  <si>
    <t>162301101R00</t>
  </si>
  <si>
    <t>Vodorovné přemístění výkopku z horniny 1 až 4, na vzdálenost přes 50  do 500 m</t>
  </si>
  <si>
    <t>2220,30151+2133,23087</t>
  </si>
  <si>
    <t>451573111R00</t>
  </si>
  <si>
    <t>Lože pod potrubí, stoky a drobné objekty z písku a štěrkopísku  do 65 mm</t>
  </si>
  <si>
    <t>D1+D2 : 117</t>
  </si>
  <si>
    <t>D3-D6 : 163,67</t>
  </si>
  <si>
    <t>D7 : 46,75</t>
  </si>
  <si>
    <t>přípojky : (14,4+8,2*3+1,3*13+4,5*11+2*2+18*6+24*2+19+12+15,5+35,*6+12+19+24,5)*1,2*0,16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</si>
  <si>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</si>
  <si>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</si>
  <si>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</si>
  <si>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D1+D2 : 245,54</t>
  </si>
  <si>
    <t>D3-D6 : 345,17</t>
  </si>
  <si>
    <t>D7 : 99,05</t>
  </si>
  <si>
    <t>přípojky : (14,4+8,2*3+1,3*13+4,5*11+2*2+18*6+24*2+19+12+15,5+35,*6+12+19+24,5)*1,2*0,5</t>
  </si>
  <si>
    <t>5121,8028-1474,4808</t>
  </si>
  <si>
    <t>167101102R00</t>
  </si>
  <si>
    <t>Nakládání, skládání, překládání neulehlého výkopku nakládání výkopku_x000D_
 přes 100 m3, z horniny 1 až 4</t>
  </si>
  <si>
    <t>lože : 438,2808</t>
  </si>
  <si>
    <t>obsyp : 1036,2</t>
  </si>
  <si>
    <t>odpočet hor. 5+-7 : -768,27042</t>
  </si>
  <si>
    <t>167101151R00</t>
  </si>
  <si>
    <t>Nakládání, skládání, překládání neulehlého výkopku nakládání výkopku_x000D_
 do 100 m3, z horniny 5 až 7</t>
  </si>
  <si>
    <t>7,79288+3,11715+0,77929</t>
  </si>
  <si>
    <t>504,3874+201,75496+50,43874</t>
  </si>
  <si>
    <t>162701109R00</t>
  </si>
  <si>
    <t>Vodorovné přemístění výkopku příplatek k ceně za každých dalších i započatých 1 000 m přes 10 000 m_x000D_
 z horniny 1 až 4</t>
  </si>
  <si>
    <t>4*712,6386</t>
  </si>
  <si>
    <t>162701159R00</t>
  </si>
  <si>
    <t>Vodorovné přemístění výkopku příplatek k ceně za každých dalších i započatých 1 000 m přes 10 000 m_x000D_
 z horniny 5 až 7</t>
  </si>
  <si>
    <t>4*761,8722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</si>
  <si>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</si>
  <si>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</si>
  <si>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</si>
  <si>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438,2808+1036,2</t>
  </si>
  <si>
    <t>768,27042</t>
  </si>
  <si>
    <t>212531111R00</t>
  </si>
  <si>
    <t>Výplň trativodů kamenivem hrubým drceným, frakce 16-63 mm</t>
  </si>
  <si>
    <t>19,43+28,15+8,3</t>
  </si>
  <si>
    <t>212971110R00</t>
  </si>
  <si>
    <t xml:space="preserve">Zřízení opláštění odvod. trativodů z geotextilie o sklonu do 2,5,  </t>
  </si>
  <si>
    <t>v rýze nebo v zářezu se stěnami,</t>
  </si>
  <si>
    <t>1117,5*0,2*4</t>
  </si>
  <si>
    <t>286139912R</t>
  </si>
  <si>
    <t>trubka plastová drenážní PE-HD; ohebná; profilovaná, s hladkou vnitřní stěnou; perforovaná; DN 150,0 mm</t>
  </si>
  <si>
    <t>871228111R00</t>
  </si>
  <si>
    <t>Kladení dren. potrubí do rýhy, tvr. PVC, do 150 mm</t>
  </si>
  <si>
    <t>273313511R00</t>
  </si>
  <si>
    <t>Beton základových desek prostý třídy C 12/15</t>
  </si>
  <si>
    <t>801-1</t>
  </si>
  <si>
    <t>dodávka a uložení betonu do připravené konstrukce,</t>
  </si>
  <si>
    <t>(11+20+6)*0,2*1,2*1,2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</si>
  <si>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</si>
  <si>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</si>
  <si>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</si>
  <si>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0,2*1,2*4*(11+20+6)</t>
  </si>
  <si>
    <t>273351216R00</t>
  </si>
  <si>
    <t>Bednění stěn základových desek odstranění</t>
  </si>
  <si>
    <t>279313011R00</t>
  </si>
  <si>
    <t>Beton základových zdí prostý, odolný proti chemicky agresivnímu prostředí třídy C 25/30 XA2</t>
  </si>
  <si>
    <t>obetonování šachet : 2*(1,3*1,3*(0,75+0,5))</t>
  </si>
  <si>
    <t>2*((0,6+1)/2*(0,6+1)/2)*3,14/4*(-1)</t>
  </si>
  <si>
    <t>2*(0,6*(0,5+0,3)/2*(1,2+2,4)/2*4)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</si>
  <si>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</si>
  <si>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</si>
  <si>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</si>
  <si>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2*1,25*1,3*4</t>
  </si>
  <si>
    <t>2*(0,5+0,3)/2*2,4*4</t>
  </si>
  <si>
    <t>279351102R00</t>
  </si>
  <si>
    <t>Bednění základových zdí jednostranné, odstranění</t>
  </si>
  <si>
    <t>2-1</t>
  </si>
  <si>
    <t>Trubka bezešvá hladká jakost 11353.1  D 57x2,9 mm, dod+mont vč.nátěru z+2xemail</t>
  </si>
  <si>
    <t>2*1,2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</si>
  <si>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</si>
  <si>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</si>
  <si>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</si>
  <si>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871353121RT2</t>
  </si>
  <si>
    <t>v otevřeném výkopu ve sklonu do 20 %,</t>
  </si>
  <si>
    <t>přípojky : (14,4+8,2*3+1,3*13+4,5*11+2*2+18*6+24*2+19+12+15,5+35,*6+12+19+24,5)</t>
  </si>
  <si>
    <t>871373121R00</t>
  </si>
  <si>
    <t>Montáž potrubí z trub z plastů těsněných gumovým kroužkem  DN 300 mm</t>
  </si>
  <si>
    <t>871393121R00</t>
  </si>
  <si>
    <t>Montáž potrubí z trub z plastů těsněných gumovým kroužkem  DN 400 mm</t>
  </si>
  <si>
    <t>877373121RT3</t>
  </si>
  <si>
    <t>Montáž tvarovek na potrubí z trub z plastů těsněných gumovým kroužkem odbočných včetně dodávky odbočky_x000D_
 D 315/200 mm/60°</t>
  </si>
  <si>
    <t>877393121RT2</t>
  </si>
  <si>
    <t>Montáž tvarovek na potrubí z trub z plastů těsněných gumovým kroužkem odbočných včetně dodávky odbočky_x000D_
 D 400/160 mm/60°</t>
  </si>
  <si>
    <t>104</t>
  </si>
  <si>
    <t>39</t>
  </si>
  <si>
    <t>877373123R00</t>
  </si>
  <si>
    <t>Montáž tvarovek na potrubí z trub z plastů těsněných gumovým kroužkem jednoosých DN 300 mm</t>
  </si>
  <si>
    <t>877393123R00</t>
  </si>
  <si>
    <t>Montáž tvarovek na potrubí z trub z plastů těsněných gumovým kroužkem jednoosých DN 400 mm</t>
  </si>
  <si>
    <t>892573111R00</t>
  </si>
  <si>
    <t>Zkoušky těsnosti kanalizačního potrubí zabezpečení konců kanalizačního potrubí při tlakových zkouškách vodou_x000D_
 do DN 200 mm</t>
  </si>
  <si>
    <t>úsek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</si>
  <si>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</si>
  <si>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</si>
  <si>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</si>
  <si>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892585111R00</t>
  </si>
  <si>
    <t>Zkoušky těsnosti kanalizačního potrubí zabezpečení konců a zkouška vzduchem kanalizačního potrubí _x000D_
 do DN 300 mm</t>
  </si>
  <si>
    <t>230120051R00</t>
  </si>
  <si>
    <t>Čištění potrubí profukováním nebo proplach. DN 300</t>
  </si>
  <si>
    <t>230120053R00</t>
  </si>
  <si>
    <t>Čištění potrubí profukováním nebo proplach. DN 400</t>
  </si>
  <si>
    <t>892855116R00</t>
  </si>
  <si>
    <t>Kamerové prohlídky potrubí nad 500 m</t>
  </si>
  <si>
    <t>1117,50</t>
  </si>
  <si>
    <t>894118001R00</t>
  </si>
  <si>
    <t>Šachty kanalizační zděné na potrubí výšky vstupu do 2,4 m příplatek k ceně_x000D_
 za každých dalších 0,6 m výšky vstupu</t>
  </si>
  <si>
    <t>4+14+4</t>
  </si>
  <si>
    <t>452112111R00</t>
  </si>
  <si>
    <t>Osazení betonových dílců pod potrubí prstenců nebo rámůpod poklopy a mříže výšky do 100 mm</t>
  </si>
  <si>
    <t>452112121R00</t>
  </si>
  <si>
    <t>Osazení betonových dílců pod potrubí prstenců nebo rámůpod poklopy a mříže výšky přes 100 do 200 mm</t>
  </si>
  <si>
    <t>894422111R00</t>
  </si>
  <si>
    <t>Osazení betonových dílců pro šachty podle DIN 4034 skruže přechodové, pro jakoukoliv hmotnost</t>
  </si>
  <si>
    <t>na kroužek,</t>
  </si>
  <si>
    <t>nové šachty : 52</t>
  </si>
  <si>
    <t>přemístěná : 3</t>
  </si>
  <si>
    <t>894422111RT1</t>
  </si>
  <si>
    <t>nové : 37</t>
  </si>
  <si>
    <t>přemístěná : 1</t>
  </si>
  <si>
    <t>894423112RT1</t>
  </si>
  <si>
    <t>Osazení betonových dílců pro šachty podle DIN 4034 šachtového dna, o hmotnosti do 3 t</t>
  </si>
  <si>
    <t>899103111R00</t>
  </si>
  <si>
    <t>Osazení poklopů litinových a ocelových o hmotnost jednotlivě přes 100  do 150 kg</t>
  </si>
  <si>
    <t>R100</t>
  </si>
  <si>
    <t>Napojení do stávající šachty, demontáž stáv.skruží</t>
  </si>
  <si>
    <t>R101</t>
  </si>
  <si>
    <t>Navrtání stáv.kanalizace pro přípojky UV</t>
  </si>
  <si>
    <t>R102</t>
  </si>
  <si>
    <t>Demontáž šachty, vsazení na nové místo</t>
  </si>
  <si>
    <t>28614656.AR</t>
  </si>
  <si>
    <t>koleno PP; 45,0 °; D = 200,0 mm; hladké, s 1 hrdlem</t>
  </si>
  <si>
    <t>286542197R</t>
  </si>
  <si>
    <t>redukce PP-RCT; SDR 11,0; D = 200,0 mm; D2 = 160,0 mm; l = 240 mm; hladká; spoj svařovaný</t>
  </si>
  <si>
    <t>28654627R</t>
  </si>
  <si>
    <t>spojka přesuvná (přesuvka) PP; DN 300,0 mm; l = 290 mm; hladká, hrdlovaná; spoj násuvný</t>
  </si>
  <si>
    <t>28614711.AR</t>
  </si>
  <si>
    <t>spojka přesuvná (přesuvka) PP; DN 400,0 mm; l = 320 mm; hladká, hrdlovaná</t>
  </si>
  <si>
    <t>55340324R</t>
  </si>
  <si>
    <t>poklop kanalizační s tlumící vložkou; litinový; D výrobku 785 mm; únosnost D 400 kN; s odvětráním</t>
  </si>
  <si>
    <t>59224150R</t>
  </si>
  <si>
    <t>skruž železobetonová TBS; DN = 1 000,0 mm; h = 250,0 mm; s = 120,00 mm; počet stupadel 1; ocelové s PE povlakem</t>
  </si>
  <si>
    <t>(4+6+3)</t>
  </si>
  <si>
    <t>59224152R</t>
  </si>
  <si>
    <t>skruž železobetonová TBS; DN = 1 000,0 mm; h = 500,0 mm; s = 120,00 mm; počet stupadel 1; ocelové s PE povlakem</t>
  </si>
  <si>
    <t>(6+8+3)</t>
  </si>
  <si>
    <t>59224154R</t>
  </si>
  <si>
    <t>skruž železobetonová TBS; DN = 1 000,0 mm; h = 1 000,0 mm; s = 120,00 mm; počet stupadel 1; ocelové s PE povlakem</t>
  </si>
  <si>
    <t>(4+15+3+3)</t>
  </si>
  <si>
    <t>59224172R</t>
  </si>
  <si>
    <t>skruž železobetonová přechodová; TBR; DN = 625,0 mm; DN 2 = 1 000 mm; h = 600,0 mm; s = 120,00 mm; počet stupadel 2; ocelové s PE povlakem, kapsové</t>
  </si>
  <si>
    <t>5922405304R</t>
  </si>
  <si>
    <t>dno šachetní beton; DN = 1 000,0 mm; h = 785 mm; t = 150 mm; DN žlabu 300 mm; Pu 80 kN/m; beton C 35/45; žlab beton; nástupnice beton</t>
  </si>
  <si>
    <t>7</t>
  </si>
  <si>
    <t>5922405304R1</t>
  </si>
  <si>
    <t>Dno šachty TBZ-Q 250-735, DN 1000, pro DN 400,300 plast, průtočná - 1x výtok, 1x vtok, vč. těsnění</t>
  </si>
  <si>
    <t>26</t>
  </si>
  <si>
    <t>5922405304R2</t>
  </si>
  <si>
    <t>Dno šachty TBZ-Q 250-735, DN 1000, pro DN 400,300 plast, rozbočná - 1x výtok, 2x vtok, vč. těsnění</t>
  </si>
  <si>
    <t>59224174.AR</t>
  </si>
  <si>
    <t>prstenec betonový; DN = 625,0 mm; h = 40,0 mm; s = 120,00 mm</t>
  </si>
  <si>
    <t>59224175R</t>
  </si>
  <si>
    <t>prstenec betonový; DN = 625,0 mm; h = 60,0 mm; s = 120,00 mm</t>
  </si>
  <si>
    <t>59224176R</t>
  </si>
  <si>
    <t>prstenec betonový; DN = 625,0 mm; h = 80,0 mm; s = 120,00 mm</t>
  </si>
  <si>
    <t>59224177R</t>
  </si>
  <si>
    <t>prstenec betonový; DN = 625,0 mm; h = 100,0 mm; s = 120,00 mm</t>
  </si>
  <si>
    <t>59224177.AR</t>
  </si>
  <si>
    <t>prstenec betonový; DN = 625,0 mm; h = 120,0 mm; s = 120,00 mm</t>
  </si>
  <si>
    <t>59224373.AR</t>
  </si>
  <si>
    <t>profil těsnicí elastomerní; pro spojení betonových šachetních dílů; tvar kruh; d = 1 000,0 mm</t>
  </si>
  <si>
    <t>52+37+4</t>
  </si>
  <si>
    <t>28614531R</t>
  </si>
  <si>
    <t>trubka plastová kanalizační PP; hladká, s hrdlem; Sn 12 kN/m2; D = 315,0 mm; s = 11,90 mm; l = 6000,0 mm</t>
  </si>
  <si>
    <t>832,5/6*1,03</t>
  </si>
  <si>
    <t>28614534R</t>
  </si>
  <si>
    <t>trubka plastová kanalizační PP; hladká, s hrdlem; Sn 12 kN/m2; D = 400,0 mm; s = 15,00 mm; l = 6000,0 mm</t>
  </si>
  <si>
    <t>385/6*1,03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</si>
  <si>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</si>
  <si>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</si>
  <si>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</si>
  <si>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2597,45415+137,04032+119,49589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</si>
  <si>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</si>
  <si>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</si>
  <si>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</si>
  <si>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998711101R00</t>
  </si>
  <si>
    <t>Přesun hmot pro izolace proti vodě svisle do 6 m</t>
  </si>
  <si>
    <t>Přesun hmot</t>
  </si>
  <si>
    <t>POL7_</t>
  </si>
  <si>
    <t>50 m vodorovně měřeno od těžiště půdorysné plochy skládky do těžiště půdorysné plochy objektu</t>
  </si>
  <si>
    <t>hod</t>
  </si>
  <si>
    <t>řady : (313,5+131+175+235)*1,2*1,21*0,05</t>
  </si>
  <si>
    <t>přípojky : 175,5*1,2*1,21*0,05</t>
  </si>
  <si>
    <t>řady : (313,5+131+175+235)*1,2*1,21*0,5</t>
  </si>
  <si>
    <t>přípojky : 175,5*1,2*1,21*0,5</t>
  </si>
  <si>
    <t>132301212R00</t>
  </si>
  <si>
    <t xml:space="preserve">Hloubení rýh šířky přes 60 do 200 cm do 1000 m3, v hornině 4, hloubení strojně </t>
  </si>
  <si>
    <t>řady : (313,5+131+175+235)*1,2*1,21*0,3</t>
  </si>
  <si>
    <t>přípojky : 175,5*1,2*1,21*0,3</t>
  </si>
  <si>
    <t>řady : (313,5+131+175+235)*1,2*1,21*0,1</t>
  </si>
  <si>
    <t>přípojky : 175,5*1,2*1,21*0,1</t>
  </si>
  <si>
    <t>řady : (313,5+131+175+235)*1,25*2</t>
  </si>
  <si>
    <t>přípojky : 175,5*1,2*1,25*2</t>
  </si>
  <si>
    <t>1495,56-224,334</t>
  </si>
  <si>
    <t>161101151R00</t>
  </si>
  <si>
    <t>Svislé přemístění výkopku z horniny 5 až 7, při hloubce výkopu přes 1 do 2,5 m</t>
  </si>
  <si>
    <t>270,066*4</t>
  </si>
  <si>
    <t>224,334*4</t>
  </si>
  <si>
    <t>370,8+123,6</t>
  </si>
  <si>
    <t>-224,334</t>
  </si>
  <si>
    <t>171201201R00</t>
  </si>
  <si>
    <t>Uložení sypaniny na dočasnou skládku tak, že na 1 m2 plochy připadá přes 2 m3 výkopku nebo ornice</t>
  </si>
  <si>
    <t>123,6+370,8</t>
  </si>
  <si>
    <t>1495,56-123,6-370,80</t>
  </si>
  <si>
    <t>řady : (313,5+131+175+235)*1,2*0,1</t>
  </si>
  <si>
    <t>přípojky : 175,5*1,2*0,1</t>
  </si>
  <si>
    <t>řady : (313,5+131+175+235)*1,2*0,3</t>
  </si>
  <si>
    <t>přípojky : 175,5*1,2*0,3</t>
  </si>
  <si>
    <t>871161121R00</t>
  </si>
  <si>
    <t>Montáž potrubí z plastických hmot z tlakových trubek polyetylenových, vnějšího průměru 32 mm</t>
  </si>
  <si>
    <t>175,50</t>
  </si>
  <si>
    <t>871211121R00</t>
  </si>
  <si>
    <t>Montáž potrubí z plastických hmot z tlakových trubek polyetylenových, vnějšího průměru 63 mm</t>
  </si>
  <si>
    <t>175,5+131+175+235+313,5</t>
  </si>
  <si>
    <t>871251121R00</t>
  </si>
  <si>
    <t>Montáž potrubí z plastických hmot z tlakových trubek polyetylenových, vnějšího průměru 110 mm</t>
  </si>
  <si>
    <t>899721112R00</t>
  </si>
  <si>
    <t>Výstražné fólie výstražná fólie pro vodovod, šířka 30 cm</t>
  </si>
  <si>
    <t>899731114R00</t>
  </si>
  <si>
    <t>Signalizační vodič CYY, 6 mm2</t>
  </si>
  <si>
    <t>175+541+313,5</t>
  </si>
  <si>
    <t>723235113R00</t>
  </si>
  <si>
    <t>Kohout kulový  , mosazný, závit vnitřní-vnitřní, DN 25, PN 8, včetně dodávky materiálu</t>
  </si>
  <si>
    <t>800-721</t>
  </si>
  <si>
    <t>600</t>
  </si>
  <si>
    <t>Poplatek dodavateli plynu</t>
  </si>
  <si>
    <t>R11</t>
  </si>
  <si>
    <t>Tlaková zkouška a revize potrubí, dod+mont</t>
  </si>
  <si>
    <t>R2</t>
  </si>
  <si>
    <t>Stlačení potrubí, připojení na stávající rozvod, oprava potrbí rovnacími objímkami</t>
  </si>
  <si>
    <t>R4</t>
  </si>
  <si>
    <t>Odbočná elektrotvarovka D63/F32, dod+mont</t>
  </si>
  <si>
    <t>R5</t>
  </si>
  <si>
    <t>Elektrotvarovka - koleno 90st.D32, dod+mont</t>
  </si>
  <si>
    <t>R6</t>
  </si>
  <si>
    <t>Ukončení potrubí D110</t>
  </si>
  <si>
    <t>R7</t>
  </si>
  <si>
    <t>Chránička do skříně 1m, dod+mont</t>
  </si>
  <si>
    <t>R8</t>
  </si>
  <si>
    <t>Plynoměrná skříň pro instalaci regulátoru B10, a plynoměru G6, dod+mont vč.základu</t>
  </si>
  <si>
    <t>R9</t>
  </si>
  <si>
    <t>Obnažení stávajícího plynovodu a napojení nového</t>
  </si>
  <si>
    <t>28613431R</t>
  </si>
  <si>
    <t>trubka plastová vodovodní hladká; HDPE (PE 100); SDR 11,0; PN 16; D = 32,0 mm; s = 3,00 mm; l = 100 000,0 mm</t>
  </si>
  <si>
    <t>175,5*1,03</t>
  </si>
  <si>
    <t>28613434R</t>
  </si>
  <si>
    <t>trubka plastová vodovodní hladká; HDPE (PE 100); SDR 11,0; PN 16; D = 63,0 mm; s = 5,80 mm; l = 100 000,0 mm</t>
  </si>
  <si>
    <t>541*1,03</t>
  </si>
  <si>
    <t>286138212R</t>
  </si>
  <si>
    <t>trubka plastová plynovodní hladká; PE 100; SDR 17,6; D = 110,0 mm; s = 6,30 mm; l = 12 000,0 mm</t>
  </si>
  <si>
    <t>313,5*1,03</t>
  </si>
  <si>
    <t>42228100R</t>
  </si>
  <si>
    <t>šoupátko pro domovní přípojky pro vodovod; DN 1"; provedení -  na obou stranách s vnitřním závitem; PN 16; L = 120 mm; médium pitná voda; těleso tvárná litina</t>
  </si>
  <si>
    <t>42291100R</t>
  </si>
  <si>
    <t>souprava zemní tuhá Y 1021; pro uzavírací ventily; vel.závitu G 1" a 1 1/4"; D = 40,0 mm; L = 1 400 mm; krycí hloubka 1,5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</si>
  <si>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</si>
  <si>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210,0 mm; vnitř.pr.D = 200 mm; D = 260,0 mm</t>
  </si>
  <si>
    <t>R</t>
  </si>
  <si>
    <t>Instalace stláčecího zařízení</t>
  </si>
  <si>
    <t>R-položka</t>
  </si>
  <si>
    <t>POL12_1</t>
  </si>
  <si>
    <t>Osazení poj. pilířové skříně SR301/NKW1 včetněí poj. pilířové skříně SR301/NKW1</t>
  </si>
  <si>
    <t>POL1_9</t>
  </si>
  <si>
    <t>Osazení poj. pilířové skříně SR401/NKW1 včetně dodávky skříně  SR401/NKW1</t>
  </si>
  <si>
    <t>03</t>
  </si>
  <si>
    <t>Osazení rozvodnice RVO-2 s elm. částí a komun. mod včetně dodání skříně RVO-2</t>
  </si>
  <si>
    <t>210010043RT1</t>
  </si>
  <si>
    <t>Trubka ohebná ochranná do země - 75 mm včetně dodávky trubky</t>
  </si>
  <si>
    <t>210100003R00</t>
  </si>
  <si>
    <t xml:space="preserve">Ukončení vodičů v rozvaděči + zapojení do 16 mm2 </t>
  </si>
  <si>
    <t>210100252R00</t>
  </si>
  <si>
    <t xml:space="preserve">Ukončení celoplast. kabelů zákl./pás.do 4x25 mm2 </t>
  </si>
  <si>
    <t>210202023R00</t>
  </si>
  <si>
    <t>Svítidlo LED na  stožár venkovního osvětlení</t>
  </si>
  <si>
    <t>96</t>
  </si>
  <si>
    <t>210204002RT1</t>
  </si>
  <si>
    <t>Stožár osvětlovací ocelový - pozinkovaný s nátěrem včetně dodávky stožáru 4m + elektrovýzbroj</t>
  </si>
  <si>
    <t>12</t>
  </si>
  <si>
    <t>210204011RS2</t>
  </si>
  <si>
    <t>Stožár osvětlovací ocelový zinkovaný s nátěrem 6m včetně stožáru a výzbroje</t>
  </si>
  <si>
    <t>57</t>
  </si>
  <si>
    <t>210204012RS2</t>
  </si>
  <si>
    <t>Stožár osvětlovací ocelový zinkovaný s nátěrem 8m včetně stažáru a výzbroje</t>
  </si>
  <si>
    <t>10</t>
  </si>
  <si>
    <t>210204013RS2</t>
  </si>
  <si>
    <t>Stožár osvětlovací ocelový zinkovaný 9m včetně stožarus nátěrem  a výzbroje</t>
  </si>
  <si>
    <t>210204106RS2</t>
  </si>
  <si>
    <t>Výložník ocelový 2ramenný lomený zinkovaný v. 400 mm dl. 1500 mm - vč. dodávky</t>
  </si>
  <si>
    <t>210220022RT1</t>
  </si>
  <si>
    <t>Vedení uzemňovací v zemi FeZn, D 8 - 10 mm včetně drátu FeZn 10 mm</t>
  </si>
  <si>
    <t>210810014RT1</t>
  </si>
  <si>
    <t>Montáž kabelu CYKY 750 V, 4 x 16 mm2, volně uloženého, včetně dodávky kabelu</t>
  </si>
  <si>
    <t>3826</t>
  </si>
  <si>
    <t>900RT4</t>
  </si>
  <si>
    <t>Hzs - nezmeřitelné práce   čl.17-1a Práce v tarifní třídě 7</t>
  </si>
  <si>
    <t>905R01</t>
  </si>
  <si>
    <t>Hzs-revize provoz.souboru a st.obj. Revize</t>
  </si>
  <si>
    <t>34828410</t>
  </si>
  <si>
    <t>"F" - Svítidlo LED 30W; 4000K  IP44-65</t>
  </si>
  <si>
    <t>74</t>
  </si>
  <si>
    <t>34833237</t>
  </si>
  <si>
    <t>"C"-Svítidlo LED 56W; 3000K  IP44-65</t>
  </si>
  <si>
    <t>34833242</t>
  </si>
  <si>
    <t>"A"-Svítidlo LED 140W; 4000K  IP44-65</t>
  </si>
  <si>
    <t>34834105</t>
  </si>
  <si>
    <t>"D"-Svítidlo LED 21W; 4000K  IP44-65</t>
  </si>
  <si>
    <t>34834169</t>
  </si>
  <si>
    <t>"E"-Svítidlo LED 21W; 4000K  IP44-65</t>
  </si>
  <si>
    <t>180456000900</t>
  </si>
  <si>
    <t>Montážní plošina na autopod., jeřáb</t>
  </si>
  <si>
    <t>Sh</t>
  </si>
  <si>
    <t>Stroj</t>
  </si>
  <si>
    <t>POL6_0</t>
  </si>
  <si>
    <t>460200174R00</t>
  </si>
  <si>
    <t>Výkop kabelové rýhy 35/90 cm  hor.4</t>
  </si>
  <si>
    <t>20,7+23,7+23,7+32,1+36,4+36,4+35,1+25,1+16,5+4,3+6,3+8,8</t>
  </si>
  <si>
    <t>35,8+32,3+31,8+92,6+30</t>
  </si>
  <si>
    <t>1,8+15,0</t>
  </si>
  <si>
    <t>30+30,7+13,3+31,6+56,9+33,3+38,5+13,2</t>
  </si>
  <si>
    <t>14,1+34,1+27,5+61,5+29,9+30,5+31,9+28,1+4,7+6,1+12,1</t>
  </si>
  <si>
    <t>3,1+2,3+61,8+90,5+5,6+5,7+11,7+28,8+31,1+71,7+7,3+53,2+7+70,1+2,8+3+50,5</t>
  </si>
  <si>
    <t>15,7+6,1+40,8+3,3+13+14,7+9,3+17,8+15,4+28,8+4,9+20,8+1,5+30+20,2+14,3</t>
  </si>
  <si>
    <t>6,92+51,4+3,6+4,5+4+4,2+9,1+5+5,8+143+8,6+8,9</t>
  </si>
  <si>
    <t>8,7+148,7</t>
  </si>
  <si>
    <t>0,08</t>
  </si>
  <si>
    <t>460420022RT2</t>
  </si>
  <si>
    <t>Zřízení kabelového lože v rýze š. do 65 cm z písku, lože tloušťky 15 cm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</si>
  <si>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</si>
  <si>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</si>
  <si>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</si>
  <si>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</si>
  <si>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3200</t>
  </si>
  <si>
    <t>460490028R00</t>
  </si>
  <si>
    <t>Deska krycí kabelová plastová, šířka 300 mm</t>
  </si>
  <si>
    <t>460570174R00</t>
  </si>
  <si>
    <t>Zához rýhy 35/90 cm, hornina třídy 4, se zhutněním</t>
  </si>
  <si>
    <t>222085005R00</t>
  </si>
  <si>
    <t>Trubka HDPE do D40 v kabelové rýze</t>
  </si>
  <si>
    <t>1389</t>
  </si>
  <si>
    <t>M22.01</t>
  </si>
  <si>
    <t>Zřízení vývod.od kab.optického pro měřen.</t>
  </si>
  <si>
    <t>M22.02</t>
  </si>
  <si>
    <t>Zakončení optického kabelu po měření</t>
  </si>
  <si>
    <t>M22.03</t>
  </si>
  <si>
    <t>Minimarker 1255 - 3M</t>
  </si>
  <si>
    <t>30</t>
  </si>
  <si>
    <t>M22.04</t>
  </si>
  <si>
    <t>Montáž detekčního markeru</t>
  </si>
  <si>
    <t>M22.05</t>
  </si>
  <si>
    <t>Spojka 40mm na trubku HDPE</t>
  </si>
  <si>
    <t>M22.06</t>
  </si>
  <si>
    <t>Tlakování trubky HDPE do pr. 75mm</t>
  </si>
  <si>
    <t>M22.07</t>
  </si>
  <si>
    <t>Kalibrace trubky HDPE do pr. 75mm</t>
  </si>
  <si>
    <t>M22.08</t>
  </si>
  <si>
    <t>M22.09</t>
  </si>
  <si>
    <t>Hzs-kontrola správnosti uložení Revize</t>
  </si>
  <si>
    <t>M22.10</t>
  </si>
  <si>
    <t>Šachty pro napojení trubek HOPE</t>
  </si>
  <si>
    <t>28613743R</t>
  </si>
  <si>
    <t>trubka plastová vodovodní hladká; HDPE (PE 80); SDR 11,0; PN 10; D = 40,0 mm; s = 3,70 mm; l = 100 000,0 mm</t>
  </si>
  <si>
    <t xml:space="preserve">m     </t>
  </si>
  <si>
    <t>32,9+43,3+28+52,5+60,2+44</t>
  </si>
  <si>
    <t>8,1+11+9,9+60,4+80,1+11,4+14,2+16,5+16,3+17,1+8,1+8,6</t>
  </si>
  <si>
    <t>9,9+10,9+15,6+5,3+42+37,7+62+63+52,4+120,7+13,5</t>
  </si>
  <si>
    <t>955,6</t>
  </si>
  <si>
    <t>111104211R00</t>
  </si>
  <si>
    <t>Pokosení trávníku trávník parkový, v rovině nebo na svahu do 1:5, odvoz do 20 km se složením</t>
  </si>
  <si>
    <t>823-1</t>
  </si>
  <si>
    <t>s případným naložením shrabků na dopravní prostředek, odvozem do 20 km a se složením,</t>
  </si>
  <si>
    <t>tráva parčík : 2406*4</t>
  </si>
  <si>
    <t>tráva parking : 810*4</t>
  </si>
  <si>
    <t>111202113R00</t>
  </si>
  <si>
    <t>Odstranění pařezu odfrézováním do hloubky 200 mm pod úroveň terénu dřevina měkká, hloubka 200 mm, průměr do 300 mm</t>
  </si>
  <si>
    <t>111212131R00</t>
  </si>
  <si>
    <t>Odstranění nevhodných dřevin výška nad 1 m, v rovině nebo na svahu do 1:5, s odstraněním pařezu</t>
  </si>
  <si>
    <t>o průměru kmene (krčku) do 10 cm s odklizením vytěžené dřevní hmoty na vzdálenost do 50 m, se složením na hromady, nebo s naložením na dopravní prostředek,</t>
  </si>
  <si>
    <t>111251111R00</t>
  </si>
  <si>
    <t>Drcení ořezaných větví průměr do 100 mm</t>
  </si>
  <si>
    <t>strojně, s odvozem dřevní drtě do 20 km a se složením,</t>
  </si>
  <si>
    <t>112101111R00</t>
  </si>
  <si>
    <t>Pokácení stromu listnaté, průměr do 200 mm, v rovině nebo na svahu do 1:5</t>
  </si>
  <si>
    <t>s rozřezáním a odstraněním větví a kmene do vzdálenosti 20 m, se složením na hromady nebo s naložením na dopravní prostředek,</t>
  </si>
  <si>
    <t>162201401R00</t>
  </si>
  <si>
    <t>Vodorovné přemístění větví, kmenů, nebo pařezů větví stromů listnatých, průměru kmene přes 100 do 300 mm, na vzdálenost do 1 000 m</t>
  </si>
  <si>
    <t xml:space="preserve"> s naložením, složením a dopravou,</t>
  </si>
  <si>
    <t>162201415R00</t>
  </si>
  <si>
    <t>Vodorovné přemístění větví, kmenů, nebo pařezů kmenů stromů jehličnatých, průměru kmene přes 100 do 300 mm, na vzdálenost do 1 000 m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</si>
  <si>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</si>
  <si>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</si>
  <si>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</si>
  <si>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tráva parčík : 2406</t>
  </si>
  <si>
    <t>tráva parking : 810</t>
  </si>
  <si>
    <t>182001131R00</t>
  </si>
  <si>
    <t>Plošná úprava terénu při nerovnostech terénu přes 150 do 200 mm, v rovině nebo na svahu do 1:5</t>
  </si>
  <si>
    <t>s urovnáním povrchu, bez doplnění ornice, v hornině 1 až 4,</t>
  </si>
  <si>
    <t>182303111R00</t>
  </si>
  <si>
    <t>Doplnění ornice v rovině nebo na svahu do 1:5</t>
  </si>
  <si>
    <t>na travnatých plochách tloušťky do 5 cm, s přemístěním na vzdálenost do 3 m vodorovně,</t>
  </si>
  <si>
    <t>183101114R00</t>
  </si>
  <si>
    <t>Hloubení jamek bez výměny půdy v rovině objem přes 0,05 do 0,125 m3</t>
  </si>
  <si>
    <t>pro vysazování rostlin v hornině 1 až 4 bez výměny půdy, s případným naložením přebytečných výkopků na dopravní prostředek, s odvozem na vzdálenost do 20 km a se složením,</t>
  </si>
  <si>
    <t>183101222R00</t>
  </si>
  <si>
    <t>Hloubení jamek s výměnou půdy na 50 % v rovině objem přes 1 do 2 m3</t>
  </si>
  <si>
    <t>pro vysazování rostlin v hornině 1 až 4 s výměnou půdy na 50%, s případným naložením přebytečných výkopků na dopravní prostředek, s odvozem na vzdálenost do 20 km a se složením,</t>
  </si>
  <si>
    <t>183403114R00</t>
  </si>
  <si>
    <t>Obdělávání půdy kultivátorováním, v rovině nebo na svahu 1:5</t>
  </si>
  <si>
    <t>trava parčik : 2406</t>
  </si>
  <si>
    <t>travnikyparking 10% : 810*0,1</t>
  </si>
  <si>
    <t>183403132R00</t>
  </si>
  <si>
    <t>Obdělávání půdy rytím půdy hloubky do 200 mm, v hornině 3, v rovině nebo na svahu 1:5</t>
  </si>
  <si>
    <t>travniky parking - 90% (okraje, úzké plochy) : 810*0,9</t>
  </si>
  <si>
    <t>183403153R00</t>
  </si>
  <si>
    <t>Obdělávání půdy hrabáním, v rovině nebo na svahu 1:5</t>
  </si>
  <si>
    <t>travaparčik : 2406*2</t>
  </si>
  <si>
    <t>travnikyparking : 810*2</t>
  </si>
  <si>
    <t>183403161R00</t>
  </si>
  <si>
    <t>Obdělávání půdy válením, v rovině nebo na svahu 1:5</t>
  </si>
  <si>
    <t>184102117R00</t>
  </si>
  <si>
    <t xml:space="preserve">Výsadba dřevin s balem průměr přes 800 do 1000 mm, v rovině nebo na svahu do 1:5,  </t>
  </si>
  <si>
    <t>do předem vyhloubené jamky se zalitím,</t>
  </si>
  <si>
    <t>3</t>
  </si>
  <si>
    <t>184501111R00</t>
  </si>
  <si>
    <t>Zhotovení obalu kmene z juty v jedné vrstvě, v rovině nebo na svahu do 1:5</t>
  </si>
  <si>
    <t>a spodních částí větví stromu</t>
  </si>
  <si>
    <t>0,5*2*3</t>
  </si>
  <si>
    <t>184807111R00</t>
  </si>
  <si>
    <t>Ochrana stromu bedněním zřízení bednění</t>
  </si>
  <si>
    <t>před poškozením stavebním provozem,</t>
  </si>
  <si>
    <t>mladé alejové rovně rostlé stromy : 10*2*4</t>
  </si>
  <si>
    <t xml:space="preserve">(čtverec o půd1x1 m) : </t>
  </si>
  <si>
    <t>ochrana větších dřevin, půd.3x3 m : 3*2*12</t>
  </si>
  <si>
    <t>184807112R00</t>
  </si>
  <si>
    <t>Ochrana stromu bedněním odstranění bednění</t>
  </si>
  <si>
    <t>184901112R00</t>
  </si>
  <si>
    <t>Osazení kůlů osazení kůlů k dřevině s uvázáním, délka přes 2 do 3 m</t>
  </si>
  <si>
    <t>k dřevině s uvázáním</t>
  </si>
  <si>
    <t>okrasné dřeviny  3 ks kůlů : 3*3</t>
  </si>
  <si>
    <t>184921096R00</t>
  </si>
  <si>
    <t>Mulčování tloušťka přes 100 do 150 mm, v rovině nebo na svahu do 1:5</t>
  </si>
  <si>
    <t>vysazených rostlin s případným naložením odpadu na dopravní prostředek, s odvezením do 20 km a se složením,</t>
  </si>
  <si>
    <t>stromové mísy : 3*0,5*0,5*3,14</t>
  </si>
  <si>
    <t>373</t>
  </si>
  <si>
    <t>185802114R00</t>
  </si>
  <si>
    <t>Hnojení umělým hnojivem s rozdělením k jednotlivým rostlinám, v rovině nebo na svahu do 1:5</t>
  </si>
  <si>
    <t>půdy nebo trávníku s rozprostřením nebo s rozdělením hnojiva,</t>
  </si>
  <si>
    <t>stromy 50g hnojivo tabl : 3*0,00005</t>
  </si>
  <si>
    <t>keře velké a střední 30 g hnojivo tabl : 576*0,00003</t>
  </si>
  <si>
    <t>stromy stávající : 13*0,00015</t>
  </si>
  <si>
    <t>750g/jáma velká stromy - kondicioner : 3*0,00075</t>
  </si>
  <si>
    <t>185 g/jáma keře - kondicioner : 576*0,000185</t>
  </si>
  <si>
    <t>aplikace mykorhyz. přípravku stáv.stromy : 13*0,0003</t>
  </si>
  <si>
    <t>185804213R00</t>
  </si>
  <si>
    <t>Vypletí záhonů v rovině nebo ve svahu do 1:5 dřeviny solitérní</t>
  </si>
  <si>
    <t>s případným naložením odpadu na dopravní prostředek, odvozem do 20 km a se složením</t>
  </si>
  <si>
    <t>stromové mísy - 5x opakování : 3*0,5*0,5*3,14*5</t>
  </si>
  <si>
    <t>185804214R00</t>
  </si>
  <si>
    <t>Vypletí záhonů v rovině nebo ve svahu do 1:5 dřeviny ve skupinách</t>
  </si>
  <si>
    <t xml:space="preserve"> keře - 5x : 373*5</t>
  </si>
  <si>
    <t>185804215R00</t>
  </si>
  <si>
    <t>Vypletí záhonů v rovině nebo ve svahu do 1:5 trávník po výsevu</t>
  </si>
  <si>
    <t>185804312R00</t>
  </si>
  <si>
    <t xml:space="preserve">Zalití rostlin vodou plocha přes 20 m2,  </t>
  </si>
  <si>
    <t>zálivka stávajících stromů (15x100 l) : 13*0,1*15</t>
  </si>
  <si>
    <t>zálivka nově vysazených stromů - 3 sezony - 25x75 l : 3*0,075*25</t>
  </si>
  <si>
    <t>zálivka nově vysazených keřů - 3 sezony - 25x30 l/m2 : 375*0,03*25</t>
  </si>
  <si>
    <t>185851111R00</t>
  </si>
  <si>
    <t>Dovoz vody pro zálivku rostlin dovoz vody pro zálivku rostlin na vzdálenost do 6000 m</t>
  </si>
  <si>
    <t>184 852413</t>
  </si>
  <si>
    <t>Řez stromů redukční, plocha koruny do 90m2</t>
  </si>
  <si>
    <t>00572410R</t>
  </si>
  <si>
    <t>směs travní parková, pro mírnou zátěž</t>
  </si>
  <si>
    <t>kg</t>
  </si>
  <si>
    <t>výsevek 3 kg/100m2 : 3215/100*3</t>
  </si>
  <si>
    <t>026503248R</t>
  </si>
  <si>
    <t>02656049R</t>
  </si>
  <si>
    <t>dřevina listnatá Lípa; Tilia cordata; obvod kmene 20-25 cm; s balem (textilie+pletivo); vysokokmen</t>
  </si>
  <si>
    <t>08211320R</t>
  </si>
  <si>
    <t>vodné pro vodu pitnou</t>
  </si>
  <si>
    <t>10371500R</t>
  </si>
  <si>
    <t>substrát zahradnický B; balení volně loženo</t>
  </si>
  <si>
    <t>2406*0,05</t>
  </si>
  <si>
    <t>810*0,05</t>
  </si>
  <si>
    <t>10371500R1</t>
  </si>
  <si>
    <t>Substrát zahradnický- ke stromům</t>
  </si>
  <si>
    <t>10391100R</t>
  </si>
  <si>
    <t>kůra mulčovací; balení volně loženo</t>
  </si>
  <si>
    <t>375*0,15</t>
  </si>
  <si>
    <t>10391505.AR</t>
  </si>
  <si>
    <t>kondicionér do půdy fyzikální; balení po 20 kg; pro použití v degranovaných nebo problem.půdách, zvyšuje vodní retenční kapacitů půdy a přístupnost hnojiv</t>
  </si>
  <si>
    <t>750g/jáma velká stromy : 3*0,75</t>
  </si>
  <si>
    <t>185 g jáma velké keře : 576*0,185</t>
  </si>
  <si>
    <t>10391506</t>
  </si>
  <si>
    <t>Mykorhizní přípravek ke stáv. stromům</t>
  </si>
  <si>
    <t>13*0,3</t>
  </si>
  <si>
    <t>111</t>
  </si>
  <si>
    <t>Tabletové hnojivo k jednotlivým rostlinám, viz PD</t>
  </si>
  <si>
    <t>stromy 50g hnojivo tabl : 3*0,05</t>
  </si>
  <si>
    <t>keře velké a střední 30 g hnojivo tabl : 576*0,03</t>
  </si>
  <si>
    <t>stromy stávající : 13*0,15</t>
  </si>
  <si>
    <t>325252601</t>
  </si>
  <si>
    <t>Rákosová rohož z rákosu obecného neloup. vázaná pozinkovým drátem, výška 1,5 m (cca 20 cm na 1 str)</t>
  </si>
  <si>
    <t>bm</t>
  </si>
  <si>
    <t>3*0,5</t>
  </si>
  <si>
    <t>608500151R</t>
  </si>
  <si>
    <t>kůl vyvazovací l = 250,0 cm; průměr 50 mm; impregnace; jeden konec fazeta; druhý konec špice</t>
  </si>
  <si>
    <t>3*63</t>
  </si>
  <si>
    <t>608500300R</t>
  </si>
  <si>
    <t>příčka spojovací půlkulatá; l = 50,0 cm; průměr 50 mm; impregnace; jeden konec rovně zaříznutý; druhý konec rovně zaříznutý</t>
  </si>
  <si>
    <t>9*2   6 příček na 3 kůly (příčky na horní raně a 30 cm nad zemí : 9*2</t>
  </si>
  <si>
    <t>70836140.AR</t>
  </si>
  <si>
    <t>popruh jednovrstvý; polypropylenový; š = 40,0 mm; pevnost 6 500 N</t>
  </si>
  <si>
    <t>3*2</t>
  </si>
  <si>
    <t>18.2-1</t>
  </si>
  <si>
    <t>Dodávka a montáž odpadkového koše</t>
  </si>
  <si>
    <t>18.2-2</t>
  </si>
  <si>
    <t>Dodávka a montáž parkové lavičky</t>
  </si>
  <si>
    <t>18.2-3</t>
  </si>
  <si>
    <t>Dodávka a montáž pískoviště</t>
  </si>
  <si>
    <t>18.2-4</t>
  </si>
  <si>
    <t>Krycí plachta na pískoviště</t>
  </si>
  <si>
    <t>18.2-5</t>
  </si>
  <si>
    <t>Dodávka a montáž dětskéhřiště s houpačkou a skluzavkou</t>
  </si>
  <si>
    <t>18.2-6</t>
  </si>
  <si>
    <t>Dopadová plocha okolo houpaček se skluzavkou - 5*10 m, vč.odkopání zeminy tl. 300mm, geotextilie, oblázky fr. 2-8 mm,</t>
  </si>
  <si>
    <t>5*2+10*2</t>
  </si>
  <si>
    <t>59217335R</t>
  </si>
  <si>
    <t>obrubník zahradní materiál beton; l = 1000,0 mm; š = 50,0 mm; h = 250,0 mm; barva šedá</t>
  </si>
  <si>
    <t>(5*2+10*2)*1,05</t>
  </si>
  <si>
    <t>998222012R00</t>
  </si>
  <si>
    <t xml:space="preserve">Přesun hmot, plochy pro tělovýchovu zpevněná plocha z kameniva,  </t>
  </si>
  <si>
    <t>767911130RT1</t>
  </si>
  <si>
    <t>Montáž oplocení z pletiva strojového vč. dodávky pletiva, napínacího drátu a napínáku, výšky 1,75 m</t>
  </si>
  <si>
    <t>800-767</t>
  </si>
  <si>
    <t>pomocná kce pro založení živého plotu : 200</t>
  </si>
  <si>
    <t>767900040RA0</t>
  </si>
  <si>
    <t>Demontáž oplocení rámového</t>
  </si>
  <si>
    <t>AP-PSV</t>
  </si>
  <si>
    <t>Součtová</t>
  </si>
  <si>
    <t>55342336R</t>
  </si>
  <si>
    <t>sloupek plotový ocel; tl. stěny 1,50 mm; řadový; pro plot pro drátěné pletivo; l = 1 750,0 mm; d 38 mm; povrch prášková vypalovací barva</t>
  </si>
  <si>
    <t>15</t>
  </si>
  <si>
    <t>Trubka HDPE 40 modrá, 1 červený pruh</t>
  </si>
  <si>
    <t>253</t>
  </si>
  <si>
    <t>Trubka HDPE 40 modrá, 2 červené pruhy</t>
  </si>
  <si>
    <t>Trubka HDPE do pr. 75mm volně uložená</t>
  </si>
  <si>
    <t>759</t>
  </si>
  <si>
    <t>Trubka HDPE do pr. 75mm – demontáž</t>
  </si>
  <si>
    <t>480</t>
  </si>
  <si>
    <t>Trubka HDPE dělená opravná 40mm x 2m</t>
  </si>
  <si>
    <t>M22.11</t>
  </si>
  <si>
    <t>Spojka 40mm na trubku HDPE dělená opravná</t>
  </si>
  <si>
    <t>M22.12</t>
  </si>
  <si>
    <t>Koncovka plastová PLASSON pr.40</t>
  </si>
  <si>
    <t>M22.13</t>
  </si>
  <si>
    <t>506</t>
  </si>
  <si>
    <t>M22.14</t>
  </si>
  <si>
    <t>M22.15</t>
  </si>
  <si>
    <t>Nezměřitelné pracovní výkony</t>
  </si>
  <si>
    <t>M22.16</t>
  </si>
  <si>
    <t>Za/vyfukování OK do 144 vl. do HDPE trubky</t>
  </si>
  <si>
    <t>M22.17</t>
  </si>
  <si>
    <t>Měření OTDR před překládkou</t>
  </si>
  <si>
    <t>M22.19</t>
  </si>
  <si>
    <t>Měření OTDR po překládce</t>
  </si>
  <si>
    <t>228</t>
  </si>
  <si>
    <t>460010024RT4</t>
  </si>
  <si>
    <t>Vytýčení kabelové trasy v zastavěném prostoru, délka trasy nad 1000 m</t>
  </si>
  <si>
    <t>km</t>
  </si>
  <si>
    <t>460080001R00</t>
  </si>
  <si>
    <t>Betonový základ do zeminy bez bednění</t>
  </si>
  <si>
    <t>460200133RT2</t>
  </si>
  <si>
    <t>Výkop kabelové rýhy 35/50 cm  hor.3, ruční výkop rýhy</t>
  </si>
  <si>
    <t>460200304RT2</t>
  </si>
  <si>
    <t>Výkop kabelové rýhy 50/120 cm hor.4, ruční výkop rýhy</t>
  </si>
  <si>
    <t>460300006R00</t>
  </si>
  <si>
    <t>Hutnění zeminy po vrstvách 20 cm</t>
  </si>
  <si>
    <t>51</t>
  </si>
  <si>
    <t>460420382RT1</t>
  </si>
  <si>
    <t>Zakrytí kabelu betonovou deskou 50/15/4, š. 30 cm, zřízení písk.lože, dodávka a osaz.desek</t>
  </si>
  <si>
    <t>460420018RT1</t>
  </si>
  <si>
    <t>Zřízení kabelového lože v rýze š.do 35 cm z písku, tloušťka vrstvy 15 cm</t>
  </si>
  <si>
    <t>228*2</t>
  </si>
  <si>
    <t>17*2</t>
  </si>
  <si>
    <t>460500001RT1</t>
  </si>
  <si>
    <t>Oddělení kabelů ve výkopu cihlou, včetně dodávky cihel</t>
  </si>
  <si>
    <t>460510032RT1</t>
  </si>
  <si>
    <t>Kabelový prostup z plastových trub, D 160/9,1 mm, včetně dodávky trub</t>
  </si>
  <si>
    <t>17</t>
  </si>
  <si>
    <t>460570134R00</t>
  </si>
  <si>
    <t>Zához rýhy 35/50 cm, hornina třídy 4, se zhutněním</t>
  </si>
  <si>
    <t>460570304R00</t>
  </si>
  <si>
    <t>Zához rýhy 50/120 cm, hornina tř. 4, se zhutněním</t>
  </si>
  <si>
    <t>460600001RT4</t>
  </si>
  <si>
    <t>Naložení a odvoz zeminy, odvoz na vzdálenost 6000 m</t>
  </si>
  <si>
    <t>19</t>
  </si>
  <si>
    <t>460420018RT2</t>
  </si>
  <si>
    <t>Zřízení kabelového lože v rýze š.do 35 cm z písku, tloušťka vrstvy 15 cm - zásyp</t>
  </si>
  <si>
    <t>460510032RT2</t>
  </si>
  <si>
    <t>Kabelový prostup z plastových trub, PE D 160 - dělených, včetně dodávky trub</t>
  </si>
  <si>
    <t>M 46.01</t>
  </si>
  <si>
    <t>Odkrytí kabelové komory, ručně</t>
  </si>
  <si>
    <t>M 46.02</t>
  </si>
  <si>
    <t>Ruční zához kabelové komory</t>
  </si>
  <si>
    <t>005111021R</t>
  </si>
  <si>
    <t>Vytyčení inženýrských sítí</t>
  </si>
  <si>
    <t>Soubor</t>
  </si>
  <si>
    <t>VRN</t>
  </si>
  <si>
    <t>POL99_8</t>
  </si>
  <si>
    <t>005111020R</t>
  </si>
  <si>
    <t>Vytyčení stavby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</si>
  <si>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</si>
  <si>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</si>
  <si>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</si>
  <si>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</si>
  <si>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</si>
  <si>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</si>
  <si>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</si>
  <si>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</si>
  <si>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</si>
  <si>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</si>
  <si>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</si>
  <si>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</si>
  <si>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</si>
  <si>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</si>
  <si>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</si>
  <si>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</si>
  <si>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</si>
  <si>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</si>
  <si>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</si>
  <si>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</si>
  <si>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005241021R</t>
  </si>
  <si>
    <t>Geometrický plán vč. zanesení do katastru</t>
  </si>
  <si>
    <t>ON1</t>
  </si>
  <si>
    <t>Pasportizace</t>
  </si>
  <si>
    <t>ON2</t>
  </si>
  <si>
    <t>Průběžná fotodokumentace</t>
  </si>
  <si>
    <t>soubor</t>
  </si>
  <si>
    <t>ON3</t>
  </si>
  <si>
    <t>Hutnící zkoušky (zásypy sítě, podkladní vrstvy komunikací )</t>
  </si>
  <si>
    <t>kanalizace : 4</t>
  </si>
  <si>
    <t>plynovod : 3</t>
  </si>
  <si>
    <t>VO+slp+itself : 3+6+2</t>
  </si>
  <si>
    <t xml:space="preserve">komunikace+plochy : </t>
  </si>
  <si>
    <t>pláň : 15</t>
  </si>
  <si>
    <t>podkladní vrstvy : 15</t>
  </si>
  <si>
    <t>Materiály jsou specifikovány v technických standardech VAS:</t>
  </si>
  <si>
    <t xml:space="preserve"> http://www.vodarenska.cz/cs/services/informaceObcim/technicke-standardy</t>
  </si>
  <si>
    <t>LOKALITA "ZA POLIKLINIKOU" komunikace a technická infrastruktura</t>
  </si>
  <si>
    <t>Montáž potrubí z trub z plastů těsněných gumovým kroužkem  včetně dodávky trub hrdlových_x000D_
 D 150 mm, tloušťka stěny 4,9 mm, délky 5000 mm</t>
  </si>
  <si>
    <t>dřevina listnatá Habr obecný; Carpinus betulus; v = 81 až 120 cm; kontejner 3-5 l; poloodrostek, krytokořenná sadba, včetně výsadby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</si>
</sst>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u/>
      <sz val="10"/>
      <color theme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horizontal="left" vertical="center"/>
    </xf>
    <xf numFmtId="3" fontId="0" fillId="0" borderId="8" xfId="0" applyNumberFormat="1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left" vertical="center"/>
    </xf>
    <xf numFmtId="3" fontId="0" fillId="3" borderId="13" xfId="0" applyNumberFormat="1" applyFill="1" applyBorder="1" applyAlignment="1">
      <alignment horizontal="left" vertical="center"/>
    </xf>
    <xf numFmtId="49" fontId="22" fillId="0" borderId="0" xfId="2" applyNumberFormat="1"/>
    <xf numFmtId="164" fontId="19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13" fillId="0" borderId="15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3" fontId="11" fillId="0" borderId="15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 indent="1"/>
    </xf>
    <xf numFmtId="3" fontId="13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odarenska.cz/cs/services/informaceObcim/technicke-standardy" TargetMode="Externa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E8" sqref="E8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sheetProtection algorithmName="SHA-512" hashValue="01Lev/vPeCwSw+/mhpt8ag94Zk9HzsZR6TrXXMF+EW/Yr6l2wCWCJ9g59UPguoyVYb3DkBqD2qtrwCSPn7sx8A==" saltValue="Dj/GdSd7sMOFCYes5VQdF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3"/>
  <sheetViews>
    <sheetView showGridLines="0" topLeftCell="B64" zoomScaleNormal="100" zoomScaleSheetLayoutView="75" workbookViewId="0">
      <selection activeCell="F7" sqref="F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  <col min="52" max="52" width="93.42578125" customWidth="1"/>
  </cols>
  <sheetData>
    <row r="1" spans="1:15" ht="33.75" customHeight="1" x14ac:dyDescent="0.2">
      <c r="A1" s="67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">
      <c r="A2" s="3"/>
      <c r="B2" s="73" t="s">
        <v>22</v>
      </c>
      <c r="C2" s="74"/>
      <c r="D2" s="75" t="s">
        <v>43</v>
      </c>
      <c r="E2" s="228" t="s">
        <v>1188</v>
      </c>
      <c r="F2" s="229"/>
      <c r="G2" s="229"/>
      <c r="H2" s="229"/>
      <c r="I2" s="229"/>
      <c r="J2" s="230"/>
      <c r="O2" s="2"/>
    </row>
    <row r="3" spans="1:15" ht="27" hidden="1" customHeight="1" x14ac:dyDescent="0.2">
      <c r="A3" s="3"/>
      <c r="B3" s="76"/>
      <c r="C3" s="74"/>
      <c r="D3" s="77"/>
      <c r="E3" s="231"/>
      <c r="F3" s="232"/>
      <c r="G3" s="232"/>
      <c r="H3" s="232"/>
      <c r="I3" s="232"/>
      <c r="J3" s="233"/>
    </row>
    <row r="4" spans="1:15" ht="23.25" customHeight="1" x14ac:dyDescent="0.2">
      <c r="A4" s="3"/>
      <c r="B4" s="78"/>
      <c r="C4" s="79"/>
      <c r="D4" s="80"/>
      <c r="E4" s="218"/>
      <c r="F4" s="218"/>
      <c r="G4" s="218"/>
      <c r="H4" s="218"/>
      <c r="I4" s="218"/>
      <c r="J4" s="219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8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4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5" t="s">
        <v>19</v>
      </c>
      <c r="C11" s="4"/>
      <c r="D11" s="235"/>
      <c r="E11" s="235"/>
      <c r="F11" s="235"/>
      <c r="G11" s="235"/>
      <c r="H11" s="26" t="s">
        <v>40</v>
      </c>
      <c r="I11" s="82"/>
      <c r="J11" s="10"/>
    </row>
    <row r="12" spans="1:15" ht="15.75" customHeight="1" x14ac:dyDescent="0.2">
      <c r="A12" s="3"/>
      <c r="B12" s="39"/>
      <c r="C12" s="24"/>
      <c r="D12" s="217"/>
      <c r="E12" s="217"/>
      <c r="F12" s="217"/>
      <c r="G12" s="217"/>
      <c r="H12" s="26" t="s">
        <v>34</v>
      </c>
      <c r="I12" s="82"/>
      <c r="J12" s="10"/>
    </row>
    <row r="13" spans="1:15" ht="15.75" customHeight="1" x14ac:dyDescent="0.2">
      <c r="A13" s="3"/>
      <c r="B13" s="40"/>
      <c r="C13" s="25"/>
      <c r="D13" s="81"/>
      <c r="E13" s="220"/>
      <c r="F13" s="221"/>
      <c r="G13" s="221"/>
      <c r="H13" s="27"/>
      <c r="I13" s="32"/>
      <c r="J13" s="48"/>
    </row>
    <row r="14" spans="1:15" ht="24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9" t="s">
        <v>32</v>
      </c>
      <c r="C15" s="66"/>
      <c r="D15" s="50"/>
      <c r="E15" s="234"/>
      <c r="F15" s="234"/>
      <c r="G15" s="236"/>
      <c r="H15" s="236"/>
      <c r="I15" s="236" t="s">
        <v>29</v>
      </c>
      <c r="J15" s="237"/>
    </row>
    <row r="16" spans="1:15" ht="23.25" customHeight="1" x14ac:dyDescent="0.2">
      <c r="A16" s="138" t="s">
        <v>24</v>
      </c>
      <c r="B16" s="53" t="s">
        <v>24</v>
      </c>
      <c r="C16" s="54"/>
      <c r="D16" s="55"/>
      <c r="E16" s="206"/>
      <c r="F16" s="207"/>
      <c r="G16" s="208"/>
      <c r="H16" s="212"/>
      <c r="I16" s="208">
        <f>SUMIF(F65:F79,A16,I65:I79)+SUMIF(F65:F79,"PSU",I65:I79)</f>
        <v>0</v>
      </c>
      <c r="J16" s="209"/>
    </row>
    <row r="17" spans="1:10" ht="23.25" customHeight="1" x14ac:dyDescent="0.2">
      <c r="A17" s="138" t="s">
        <v>25</v>
      </c>
      <c r="B17" s="53" t="s">
        <v>25</v>
      </c>
      <c r="C17" s="54"/>
      <c r="D17" s="55"/>
      <c r="E17" s="206"/>
      <c r="F17" s="207"/>
      <c r="G17" s="208"/>
      <c r="H17" s="212"/>
      <c r="I17" s="208">
        <f>SUMIF(F65:F79,A17,I65:I79)</f>
        <v>0</v>
      </c>
      <c r="J17" s="209"/>
    </row>
    <row r="18" spans="1:10" ht="23.25" customHeight="1" x14ac:dyDescent="0.2">
      <c r="A18" s="138" t="s">
        <v>26</v>
      </c>
      <c r="B18" s="53" t="s">
        <v>26</v>
      </c>
      <c r="C18" s="54"/>
      <c r="D18" s="55"/>
      <c r="E18" s="206"/>
      <c r="F18" s="207"/>
      <c r="G18" s="208"/>
      <c r="H18" s="212"/>
      <c r="I18" s="208">
        <f>SUMIF(F65:F79,A18,I65:I79)</f>
        <v>0</v>
      </c>
      <c r="J18" s="209"/>
    </row>
    <row r="19" spans="1:10" ht="23.25" customHeight="1" x14ac:dyDescent="0.2">
      <c r="A19" s="138" t="s">
        <v>100</v>
      </c>
      <c r="B19" s="53" t="s">
        <v>27</v>
      </c>
      <c r="C19" s="54"/>
      <c r="D19" s="55"/>
      <c r="E19" s="206"/>
      <c r="F19" s="207"/>
      <c r="G19" s="208"/>
      <c r="H19" s="212"/>
      <c r="I19" s="208">
        <f>SUMIF(F65:F79,A19,I65:I79)</f>
        <v>0</v>
      </c>
      <c r="J19" s="209"/>
    </row>
    <row r="20" spans="1:10" ht="23.25" customHeight="1" x14ac:dyDescent="0.2">
      <c r="A20" s="138" t="s">
        <v>101</v>
      </c>
      <c r="B20" s="53" t="s">
        <v>28</v>
      </c>
      <c r="C20" s="54"/>
      <c r="D20" s="55"/>
      <c r="E20" s="206"/>
      <c r="F20" s="207"/>
      <c r="G20" s="208"/>
      <c r="H20" s="212"/>
      <c r="I20" s="208">
        <f>SUMIF(F65:F79,A20,I65:I79)</f>
        <v>0</v>
      </c>
      <c r="J20" s="209"/>
    </row>
    <row r="21" spans="1:10" ht="23.25" customHeight="1" x14ac:dyDescent="0.2">
      <c r="A21" s="3"/>
      <c r="B21" s="68" t="s">
        <v>29</v>
      </c>
      <c r="C21" s="69"/>
      <c r="D21" s="70"/>
      <c r="E21" s="238"/>
      <c r="F21" s="239"/>
      <c r="G21" s="210"/>
      <c r="H21" s="240"/>
      <c r="I21" s="210">
        <f>SUM(I16:J20)</f>
        <v>0</v>
      </c>
      <c r="J21" s="211"/>
    </row>
    <row r="22" spans="1:10" ht="33" customHeight="1" x14ac:dyDescent="0.2">
      <c r="A22" s="3"/>
      <c r="B22" s="59" t="s">
        <v>33</v>
      </c>
      <c r="C22" s="54"/>
      <c r="D22" s="55"/>
      <c r="E22" s="58"/>
      <c r="F22" s="57"/>
      <c r="G22" s="193"/>
      <c r="H22" s="193"/>
      <c r="I22" s="193"/>
      <c r="J22" s="194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04">
        <f>ZakladDPHSniVypocet</f>
        <v>0</v>
      </c>
      <c r="H23" s="205"/>
      <c r="I23" s="205"/>
      <c r="J23" s="194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02">
        <f>I23*E23/100</f>
        <v>0</v>
      </c>
      <c r="H24" s="203"/>
      <c r="I24" s="203"/>
      <c r="J24" s="194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04">
        <f>ZakladDPHZaklVypocet</f>
        <v>0</v>
      </c>
      <c r="H25" s="205"/>
      <c r="I25" s="205"/>
      <c r="J25" s="194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25">
        <f>I25*E25/100</f>
        <v>0</v>
      </c>
      <c r="H26" s="226"/>
      <c r="I26" s="226"/>
      <c r="J26" s="195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27">
        <f>CenaCelkemBezDPH-(ZakladDPHSni+ZakladDPHZakl)</f>
        <v>0</v>
      </c>
      <c r="H27" s="227"/>
      <c r="I27" s="227"/>
      <c r="J27" s="196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5" t="s">
        <v>23</v>
      </c>
      <c r="C28" s="116"/>
      <c r="D28" s="116"/>
      <c r="E28" s="117"/>
      <c r="F28" s="118"/>
      <c r="G28" s="214">
        <f>IF(A28&gt;50, ROUNDUP(A27, 0), ROUNDDOWN(A27, 0))</f>
        <v>0</v>
      </c>
      <c r="H28" s="214"/>
      <c r="I28" s="214"/>
      <c r="J28" s="197" t="str">
        <f t="shared" si="0"/>
        <v>CZK</v>
      </c>
    </row>
    <row r="29" spans="1:10" ht="27.75" hidden="1" customHeight="1" thickBot="1" x14ac:dyDescent="0.25">
      <c r="A29" s="3"/>
      <c r="B29" s="115" t="s">
        <v>35</v>
      </c>
      <c r="C29" s="119"/>
      <c r="D29" s="119"/>
      <c r="E29" s="119"/>
      <c r="F29" s="119"/>
      <c r="G29" s="213">
        <f>ZakladDPHSni+DPHSni+ZakladDPHZakl+DPHZakl+Zaokrouhleni</f>
        <v>0</v>
      </c>
      <c r="H29" s="213"/>
      <c r="I29" s="213"/>
      <c r="J29" s="120" t="s">
        <v>69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15"/>
      <c r="E34" s="216"/>
      <c r="F34" s="29"/>
      <c r="G34" s="215"/>
      <c r="H34" s="216"/>
      <c r="I34" s="216"/>
      <c r="J34" s="36"/>
    </row>
    <row r="35" spans="1:10" ht="12.75" customHeight="1" x14ac:dyDescent="0.2">
      <c r="A35" s="3"/>
      <c r="B35" s="3"/>
      <c r="C35" s="4"/>
      <c r="D35" s="201" t="s">
        <v>2</v>
      </c>
      <c r="E35" s="201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89"/>
    </row>
    <row r="38" spans="1:10" ht="25.5" customHeight="1" x14ac:dyDescent="0.2">
      <c r="A38" s="87" t="s">
        <v>37</v>
      </c>
      <c r="B38" s="91" t="s">
        <v>17</v>
      </c>
      <c r="C38" s="92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41"/>
      <c r="D39" s="242"/>
      <c r="E39" s="242"/>
      <c r="F39" s="99">
        <f>'SO 01 01 Pol'!AE231+'SO 02 01 Pol'!AE344+'SO 03 01 Pol'!AE122+'SO 04 01 Pol'!AE58+'SO 04 02 Pol'!AE42+'SO 05 01 Pol'!AE152+'SO 06 01 Pol'!AE81+'SO 07 01 Pol'!AE33</f>
        <v>0</v>
      </c>
      <c r="G39" s="100">
        <f>'SO 01 01 Pol'!AF231+'SO 02 01 Pol'!AF344+'SO 03 01 Pol'!AF122+'SO 04 01 Pol'!AF58+'SO 04 02 Pol'!AF42+'SO 05 01 Pol'!AF152+'SO 06 01 Pol'!AF81+'SO 07 01 Pol'!AF33</f>
        <v>0</v>
      </c>
      <c r="H39" s="101"/>
      <c r="I39" s="102">
        <f t="shared" ref="I39:I54" si="1">F39+G39+H39</f>
        <v>0</v>
      </c>
      <c r="J39" s="103" t="str">
        <f t="shared" ref="J39:J54" si="2">IF(CenaCelkemVypocet=0,"",I39/CenaCelkemVypocet*100)</f>
        <v/>
      </c>
    </row>
    <row r="40" spans="1:10" ht="25.5" customHeight="1" x14ac:dyDescent="0.2">
      <c r="A40" s="87">
        <v>2</v>
      </c>
      <c r="B40" s="104" t="s">
        <v>46</v>
      </c>
      <c r="C40" s="243" t="s">
        <v>47</v>
      </c>
      <c r="D40" s="244"/>
      <c r="E40" s="244"/>
      <c r="F40" s="105">
        <f>'SO 01 01 Pol'!AE231</f>
        <v>0</v>
      </c>
      <c r="G40" s="106">
        <f>'SO 01 01 Pol'!AF231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48</v>
      </c>
      <c r="C41" s="241" t="s">
        <v>49</v>
      </c>
      <c r="D41" s="242"/>
      <c r="E41" s="242"/>
      <c r="F41" s="110">
        <f>'SO 01 01 Pol'!AE231</f>
        <v>0</v>
      </c>
      <c r="G41" s="101">
        <f>'SO 01 01 Pol'!AF231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2</v>
      </c>
      <c r="B42" s="104" t="s">
        <v>50</v>
      </c>
      <c r="C42" s="243" t="s">
        <v>51</v>
      </c>
      <c r="D42" s="244"/>
      <c r="E42" s="244"/>
      <c r="F42" s="105">
        <f>'SO 02 01 Pol'!AE344</f>
        <v>0</v>
      </c>
      <c r="G42" s="106">
        <f>'SO 02 01 Pol'!AF344</f>
        <v>0</v>
      </c>
      <c r="H42" s="106"/>
      <c r="I42" s="107">
        <f t="shared" si="1"/>
        <v>0</v>
      </c>
      <c r="J42" s="108" t="str">
        <f t="shared" si="2"/>
        <v/>
      </c>
    </row>
    <row r="43" spans="1:10" ht="25.5" customHeight="1" x14ac:dyDescent="0.2">
      <c r="A43" s="87">
        <v>3</v>
      </c>
      <c r="B43" s="109" t="s">
        <v>48</v>
      </c>
      <c r="C43" s="241" t="s">
        <v>52</v>
      </c>
      <c r="D43" s="242"/>
      <c r="E43" s="242"/>
      <c r="F43" s="110">
        <f>'SO 02 01 Pol'!AE344</f>
        <v>0</v>
      </c>
      <c r="G43" s="101">
        <f>'SO 02 01 Pol'!AF344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2</v>
      </c>
      <c r="B44" s="104" t="s">
        <v>53</v>
      </c>
      <c r="C44" s="243" t="s">
        <v>54</v>
      </c>
      <c r="D44" s="244"/>
      <c r="E44" s="244"/>
      <c r="F44" s="105">
        <f>'SO 03 01 Pol'!AE122</f>
        <v>0</v>
      </c>
      <c r="G44" s="106">
        <f>'SO 03 01 Pol'!AF122</f>
        <v>0</v>
      </c>
      <c r="H44" s="106"/>
      <c r="I44" s="107">
        <f t="shared" si="1"/>
        <v>0</v>
      </c>
      <c r="J44" s="108" t="str">
        <f t="shared" si="2"/>
        <v/>
      </c>
    </row>
    <row r="45" spans="1:10" ht="25.5" customHeight="1" x14ac:dyDescent="0.2">
      <c r="A45" s="87">
        <v>3</v>
      </c>
      <c r="B45" s="109" t="s">
        <v>48</v>
      </c>
      <c r="C45" s="241" t="s">
        <v>54</v>
      </c>
      <c r="D45" s="242"/>
      <c r="E45" s="242"/>
      <c r="F45" s="110">
        <f>'SO 03 01 Pol'!AE122</f>
        <v>0</v>
      </c>
      <c r="G45" s="101">
        <f>'SO 03 01 Pol'!AF122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2</v>
      </c>
      <c r="B46" s="104" t="s">
        <v>55</v>
      </c>
      <c r="C46" s="243" t="s">
        <v>56</v>
      </c>
      <c r="D46" s="244"/>
      <c r="E46" s="244"/>
      <c r="F46" s="105">
        <f>'SO 04 01 Pol'!AE58+'SO 04 02 Pol'!AE42</f>
        <v>0</v>
      </c>
      <c r="G46" s="106">
        <f>'SO 04 01 Pol'!AF58+'SO 04 02 Pol'!AF42</f>
        <v>0</v>
      </c>
      <c r="H46" s="106"/>
      <c r="I46" s="107">
        <f t="shared" si="1"/>
        <v>0</v>
      </c>
      <c r="J46" s="108" t="str">
        <f t="shared" si="2"/>
        <v/>
      </c>
    </row>
    <row r="47" spans="1:10" ht="25.5" customHeight="1" x14ac:dyDescent="0.2">
      <c r="A47" s="87">
        <v>3</v>
      </c>
      <c r="B47" s="109" t="s">
        <v>48</v>
      </c>
      <c r="C47" s="241" t="s">
        <v>57</v>
      </c>
      <c r="D47" s="242"/>
      <c r="E47" s="242"/>
      <c r="F47" s="110">
        <f>'SO 04 01 Pol'!AE58</f>
        <v>0</v>
      </c>
      <c r="G47" s="101">
        <f>'SO 04 01 Pol'!AF58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3</v>
      </c>
      <c r="B48" s="109" t="s">
        <v>58</v>
      </c>
      <c r="C48" s="241" t="s">
        <v>59</v>
      </c>
      <c r="D48" s="242"/>
      <c r="E48" s="242"/>
      <c r="F48" s="110">
        <f>'SO 04 02 Pol'!AE42</f>
        <v>0</v>
      </c>
      <c r="G48" s="101">
        <f>'SO 04 02 Pol'!AF42</f>
        <v>0</v>
      </c>
      <c r="H48" s="101"/>
      <c r="I48" s="102">
        <f t="shared" si="1"/>
        <v>0</v>
      </c>
      <c r="J48" s="103" t="str">
        <f t="shared" si="2"/>
        <v/>
      </c>
    </row>
    <row r="49" spans="1:52" ht="25.5" customHeight="1" x14ac:dyDescent="0.2">
      <c r="A49" s="87">
        <v>2</v>
      </c>
      <c r="B49" s="104" t="s">
        <v>60</v>
      </c>
      <c r="C49" s="243" t="s">
        <v>61</v>
      </c>
      <c r="D49" s="244"/>
      <c r="E49" s="244"/>
      <c r="F49" s="105">
        <f>'SO 05 01 Pol'!AE152</f>
        <v>0</v>
      </c>
      <c r="G49" s="106">
        <f>'SO 05 01 Pol'!AF152</f>
        <v>0</v>
      </c>
      <c r="H49" s="106"/>
      <c r="I49" s="107">
        <f t="shared" si="1"/>
        <v>0</v>
      </c>
      <c r="J49" s="108" t="str">
        <f t="shared" si="2"/>
        <v/>
      </c>
    </row>
    <row r="50" spans="1:52" ht="25.5" customHeight="1" x14ac:dyDescent="0.2">
      <c r="A50" s="87">
        <v>3</v>
      </c>
      <c r="B50" s="109" t="s">
        <v>48</v>
      </c>
      <c r="C50" s="241" t="s">
        <v>62</v>
      </c>
      <c r="D50" s="242"/>
      <c r="E50" s="242"/>
      <c r="F50" s="110">
        <f>'SO 05 01 Pol'!AE152</f>
        <v>0</v>
      </c>
      <c r="G50" s="101">
        <f>'SO 05 01 Pol'!AF152</f>
        <v>0</v>
      </c>
      <c r="H50" s="101"/>
      <c r="I50" s="102">
        <f t="shared" si="1"/>
        <v>0</v>
      </c>
      <c r="J50" s="103" t="str">
        <f t="shared" si="2"/>
        <v/>
      </c>
    </row>
    <row r="51" spans="1:52" ht="25.5" customHeight="1" x14ac:dyDescent="0.2">
      <c r="A51" s="87">
        <v>2</v>
      </c>
      <c r="B51" s="104" t="s">
        <v>63</v>
      </c>
      <c r="C51" s="243" t="s">
        <v>64</v>
      </c>
      <c r="D51" s="244"/>
      <c r="E51" s="244"/>
      <c r="F51" s="105">
        <f>'SO 06 01 Pol'!AE81</f>
        <v>0</v>
      </c>
      <c r="G51" s="106">
        <f>'SO 06 01 Pol'!AF81</f>
        <v>0</v>
      </c>
      <c r="H51" s="106"/>
      <c r="I51" s="107">
        <f t="shared" si="1"/>
        <v>0</v>
      </c>
      <c r="J51" s="108" t="str">
        <f t="shared" si="2"/>
        <v/>
      </c>
    </row>
    <row r="52" spans="1:52" ht="25.5" customHeight="1" x14ac:dyDescent="0.2">
      <c r="A52" s="87">
        <v>3</v>
      </c>
      <c r="B52" s="109" t="s">
        <v>48</v>
      </c>
      <c r="C52" s="241" t="s">
        <v>64</v>
      </c>
      <c r="D52" s="242"/>
      <c r="E52" s="242"/>
      <c r="F52" s="110">
        <f>'SO 06 01 Pol'!AE81</f>
        <v>0</v>
      </c>
      <c r="G52" s="101">
        <f>'SO 06 01 Pol'!AF81</f>
        <v>0</v>
      </c>
      <c r="H52" s="101"/>
      <c r="I52" s="102">
        <f t="shared" si="1"/>
        <v>0</v>
      </c>
      <c r="J52" s="103" t="str">
        <f t="shared" si="2"/>
        <v/>
      </c>
    </row>
    <row r="53" spans="1:52" ht="25.5" customHeight="1" x14ac:dyDescent="0.2">
      <c r="A53" s="87">
        <v>2</v>
      </c>
      <c r="B53" s="104" t="s">
        <v>65</v>
      </c>
      <c r="C53" s="243" t="s">
        <v>66</v>
      </c>
      <c r="D53" s="244"/>
      <c r="E53" s="244"/>
      <c r="F53" s="105">
        <f>'SO 07 01 Pol'!AE33</f>
        <v>0</v>
      </c>
      <c r="G53" s="106">
        <f>'SO 07 01 Pol'!AF33</f>
        <v>0</v>
      </c>
      <c r="H53" s="106"/>
      <c r="I53" s="107">
        <f t="shared" si="1"/>
        <v>0</v>
      </c>
      <c r="J53" s="108" t="str">
        <f t="shared" si="2"/>
        <v/>
      </c>
    </row>
    <row r="54" spans="1:52" ht="25.5" customHeight="1" x14ac:dyDescent="0.2">
      <c r="A54" s="87">
        <v>3</v>
      </c>
      <c r="B54" s="109" t="s">
        <v>48</v>
      </c>
      <c r="C54" s="241" t="s">
        <v>67</v>
      </c>
      <c r="D54" s="242"/>
      <c r="E54" s="242"/>
      <c r="F54" s="110">
        <f>'SO 07 01 Pol'!AE33</f>
        <v>0</v>
      </c>
      <c r="G54" s="101">
        <f>'SO 07 01 Pol'!AF33</f>
        <v>0</v>
      </c>
      <c r="H54" s="101"/>
      <c r="I54" s="102">
        <f t="shared" si="1"/>
        <v>0</v>
      </c>
      <c r="J54" s="103" t="str">
        <f t="shared" si="2"/>
        <v/>
      </c>
    </row>
    <row r="55" spans="1:52" ht="25.5" customHeight="1" x14ac:dyDescent="0.2">
      <c r="A55" s="87"/>
      <c r="B55" s="245" t="s">
        <v>68</v>
      </c>
      <c r="C55" s="246"/>
      <c r="D55" s="246"/>
      <c r="E55" s="246"/>
      <c r="F55" s="111">
        <f>SUMIF(A39:A54,"=1",F39:F54)</f>
        <v>0</v>
      </c>
      <c r="G55" s="112">
        <f>SUMIF(A39:A54,"=1",G39:G54)</f>
        <v>0</v>
      </c>
      <c r="H55" s="112">
        <f>SUMIF(A39:A54,"=1",H39:H54)</f>
        <v>0</v>
      </c>
      <c r="I55" s="113">
        <f>SUMIF(A39:A54,"=1",I39:I54)</f>
        <v>0</v>
      </c>
      <c r="J55" s="114">
        <f>SUMIF(A39:A54,"=1",J39:J54)</f>
        <v>0</v>
      </c>
    </row>
    <row r="57" spans="1:52" x14ac:dyDescent="0.2">
      <c r="A57" t="s">
        <v>70</v>
      </c>
      <c r="B57" t="s">
        <v>71</v>
      </c>
    </row>
    <row r="59" spans="1:52" ht="51" x14ac:dyDescent="0.2">
      <c r="B59" s="247" t="s">
        <v>72</v>
      </c>
      <c r="C59" s="247"/>
      <c r="D59" s="247"/>
      <c r="E59" s="247"/>
      <c r="F59" s="247"/>
      <c r="G59" s="247"/>
      <c r="H59" s="247"/>
      <c r="I59" s="247"/>
      <c r="J59" s="247"/>
      <c r="AZ59" s="121" t="str">
        <f>B59</f>
        <v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v>
      </c>
    </row>
    <row r="62" spans="1:52" ht="15.75" x14ac:dyDescent="0.25">
      <c r="B62" s="122" t="s">
        <v>73</v>
      </c>
    </row>
    <row r="64" spans="1:52" ht="25.5" customHeight="1" x14ac:dyDescent="0.2">
      <c r="A64" s="123"/>
      <c r="B64" s="126" t="s">
        <v>17</v>
      </c>
      <c r="C64" s="126" t="s">
        <v>5</v>
      </c>
      <c r="D64" s="127"/>
      <c r="E64" s="127"/>
      <c r="F64" s="128" t="s">
        <v>74</v>
      </c>
      <c r="G64" s="128"/>
      <c r="H64" s="128"/>
      <c r="I64" s="128" t="s">
        <v>29</v>
      </c>
      <c r="J64" s="128" t="s">
        <v>0</v>
      </c>
    </row>
    <row r="65" spans="1:10" ht="25.5" customHeight="1" x14ac:dyDescent="0.2">
      <c r="A65" s="124"/>
      <c r="B65" s="129" t="s">
        <v>75</v>
      </c>
      <c r="C65" s="248" t="s">
        <v>76</v>
      </c>
      <c r="D65" s="249"/>
      <c r="E65" s="249"/>
      <c r="F65" s="134" t="s">
        <v>24</v>
      </c>
      <c r="G65" s="135"/>
      <c r="H65" s="135"/>
      <c r="I65" s="135">
        <f>'SO 01 01 Pol'!G8+'SO 02 01 Pol'!G8+'SO 03 01 Pol'!G8+'SO 05 01 Pol'!G8</f>
        <v>0</v>
      </c>
      <c r="J65" s="132" t="str">
        <f>IF(I80=0,"",I65/I80*100)</f>
        <v/>
      </c>
    </row>
    <row r="66" spans="1:10" ht="25.5" customHeight="1" x14ac:dyDescent="0.2">
      <c r="A66" s="124"/>
      <c r="B66" s="129" t="s">
        <v>77</v>
      </c>
      <c r="C66" s="248" t="s">
        <v>78</v>
      </c>
      <c r="D66" s="249"/>
      <c r="E66" s="249"/>
      <c r="F66" s="134" t="s">
        <v>24</v>
      </c>
      <c r="G66" s="135"/>
      <c r="H66" s="135"/>
      <c r="I66" s="135">
        <f>'SO 05 01 Pol'!G130</f>
        <v>0</v>
      </c>
      <c r="J66" s="132" t="str">
        <f>IF(I80=0,"",I66/I80*100)</f>
        <v/>
      </c>
    </row>
    <row r="67" spans="1:10" ht="25.5" customHeight="1" x14ac:dyDescent="0.2">
      <c r="A67" s="124"/>
      <c r="B67" s="129" t="s">
        <v>79</v>
      </c>
      <c r="C67" s="248" t="s">
        <v>80</v>
      </c>
      <c r="D67" s="249"/>
      <c r="E67" s="249"/>
      <c r="F67" s="134" t="s">
        <v>24</v>
      </c>
      <c r="G67" s="135"/>
      <c r="H67" s="135"/>
      <c r="I67" s="135">
        <f>'SO 01 01 Pol'!G74+'SO 02 01 Pol'!G217+'SO 02 01 Pol'!G228</f>
        <v>0</v>
      </c>
      <c r="J67" s="132" t="str">
        <f>IF(I80=0,"",I67/I80*100)</f>
        <v/>
      </c>
    </row>
    <row r="68" spans="1:10" ht="25.5" customHeight="1" x14ac:dyDescent="0.2">
      <c r="A68" s="124"/>
      <c r="B68" s="129" t="s">
        <v>81</v>
      </c>
      <c r="C68" s="248" t="s">
        <v>82</v>
      </c>
      <c r="D68" s="249"/>
      <c r="E68" s="249"/>
      <c r="F68" s="134" t="s">
        <v>24</v>
      </c>
      <c r="G68" s="135"/>
      <c r="H68" s="135"/>
      <c r="I68" s="135">
        <f>'SO 01 01 Pol'!G82</f>
        <v>0</v>
      </c>
      <c r="J68" s="132" t="str">
        <f>IF(I80=0,"",I68/I80*100)</f>
        <v/>
      </c>
    </row>
    <row r="69" spans="1:10" ht="25.5" customHeight="1" x14ac:dyDescent="0.2">
      <c r="A69" s="124"/>
      <c r="B69" s="129" t="s">
        <v>83</v>
      </c>
      <c r="C69" s="248" t="s">
        <v>47</v>
      </c>
      <c r="D69" s="249"/>
      <c r="E69" s="249"/>
      <c r="F69" s="134" t="s">
        <v>24</v>
      </c>
      <c r="G69" s="135"/>
      <c r="H69" s="135"/>
      <c r="I69" s="135">
        <f>'SO 01 01 Pol'!G90</f>
        <v>0</v>
      </c>
      <c r="J69" s="132" t="str">
        <f>IF(I80=0,"",I69/I80*100)</f>
        <v/>
      </c>
    </row>
    <row r="70" spans="1:10" ht="25.5" customHeight="1" x14ac:dyDescent="0.2">
      <c r="A70" s="124"/>
      <c r="B70" s="129" t="s">
        <v>84</v>
      </c>
      <c r="C70" s="248" t="s">
        <v>85</v>
      </c>
      <c r="D70" s="249"/>
      <c r="E70" s="249"/>
      <c r="F70" s="134" t="s">
        <v>24</v>
      </c>
      <c r="G70" s="135"/>
      <c r="H70" s="135"/>
      <c r="I70" s="135">
        <f>'SO 01 01 Pol'!G148+'SO 02 01 Pol'!G225+'SO 02 01 Pol'!G249+'SO 03 01 Pol'!G86</f>
        <v>0</v>
      </c>
      <c r="J70" s="132" t="str">
        <f>IF(I80=0,"",I70/I80*100)</f>
        <v/>
      </c>
    </row>
    <row r="71" spans="1:10" ht="25.5" customHeight="1" x14ac:dyDescent="0.2">
      <c r="A71" s="124"/>
      <c r="B71" s="129" t="s">
        <v>86</v>
      </c>
      <c r="C71" s="248" t="s">
        <v>87</v>
      </c>
      <c r="D71" s="249"/>
      <c r="E71" s="249"/>
      <c r="F71" s="134" t="s">
        <v>24</v>
      </c>
      <c r="G71" s="135"/>
      <c r="H71" s="135"/>
      <c r="I71" s="135">
        <f>'SO 01 01 Pol'!G161+'SO 05 01 Pol'!G137</f>
        <v>0</v>
      </c>
      <c r="J71" s="132" t="str">
        <f>IF(I80=0,"",I71/I80*100)</f>
        <v/>
      </c>
    </row>
    <row r="72" spans="1:10" ht="25.5" customHeight="1" x14ac:dyDescent="0.2">
      <c r="A72" s="124"/>
      <c r="B72" s="129" t="s">
        <v>88</v>
      </c>
      <c r="C72" s="248" t="s">
        <v>89</v>
      </c>
      <c r="D72" s="249"/>
      <c r="E72" s="249"/>
      <c r="F72" s="134" t="s">
        <v>24</v>
      </c>
      <c r="G72" s="135"/>
      <c r="H72" s="135"/>
      <c r="I72" s="135">
        <f>'SO 01 01 Pol'!G225+'SO 02 01 Pol'!G335+'SO 03 01 Pol'!G118+'SO 05 01 Pol'!G143</f>
        <v>0</v>
      </c>
      <c r="J72" s="132" t="str">
        <f>IF(I80=0,"",I72/I80*100)</f>
        <v/>
      </c>
    </row>
    <row r="73" spans="1:10" ht="25.5" customHeight="1" x14ac:dyDescent="0.2">
      <c r="A73" s="124"/>
      <c r="B73" s="129" t="s">
        <v>90</v>
      </c>
      <c r="C73" s="248" t="s">
        <v>91</v>
      </c>
      <c r="D73" s="249"/>
      <c r="E73" s="249"/>
      <c r="F73" s="134" t="s">
        <v>25</v>
      </c>
      <c r="G73" s="135"/>
      <c r="H73" s="135"/>
      <c r="I73" s="135">
        <f>'SO 02 01 Pol'!G339</f>
        <v>0</v>
      </c>
      <c r="J73" s="132" t="str">
        <f>IF(I80=0,"",I73/I80*100)</f>
        <v/>
      </c>
    </row>
    <row r="74" spans="1:10" ht="25.5" customHeight="1" x14ac:dyDescent="0.2">
      <c r="A74" s="124"/>
      <c r="B74" s="129" t="s">
        <v>92</v>
      </c>
      <c r="C74" s="248" t="s">
        <v>93</v>
      </c>
      <c r="D74" s="249"/>
      <c r="E74" s="249"/>
      <c r="F74" s="134" t="s">
        <v>25</v>
      </c>
      <c r="G74" s="135"/>
      <c r="H74" s="135"/>
      <c r="I74" s="135">
        <f>'SO 05 01 Pol'!G145</f>
        <v>0</v>
      </c>
      <c r="J74" s="132" t="str">
        <f>IF(I80=0,"",I74/I80*100)</f>
        <v/>
      </c>
    </row>
    <row r="75" spans="1:10" ht="25.5" customHeight="1" x14ac:dyDescent="0.2">
      <c r="A75" s="124"/>
      <c r="B75" s="129" t="s">
        <v>94</v>
      </c>
      <c r="C75" s="248" t="s">
        <v>95</v>
      </c>
      <c r="D75" s="249"/>
      <c r="E75" s="249"/>
      <c r="F75" s="134" t="s">
        <v>26</v>
      </c>
      <c r="G75" s="135"/>
      <c r="H75" s="135"/>
      <c r="I75" s="135">
        <f>'SO 04 01 Pol'!G8</f>
        <v>0</v>
      </c>
      <c r="J75" s="132" t="str">
        <f>IF(I80=0,"",I75/I80*100)</f>
        <v/>
      </c>
    </row>
    <row r="76" spans="1:10" ht="25.5" customHeight="1" x14ac:dyDescent="0.2">
      <c r="A76" s="124"/>
      <c r="B76" s="129" t="s">
        <v>96</v>
      </c>
      <c r="C76" s="248" t="s">
        <v>97</v>
      </c>
      <c r="D76" s="249"/>
      <c r="E76" s="249"/>
      <c r="F76" s="134" t="s">
        <v>26</v>
      </c>
      <c r="G76" s="135"/>
      <c r="H76" s="135"/>
      <c r="I76" s="135">
        <f>'SO 04 02 Pol'!G8+'SO 06 01 Pol'!G8</f>
        <v>0</v>
      </c>
      <c r="J76" s="132" t="str">
        <f>IF(I80=0,"",I76/I80*100)</f>
        <v/>
      </c>
    </row>
    <row r="77" spans="1:10" ht="25.5" customHeight="1" x14ac:dyDescent="0.2">
      <c r="A77" s="124"/>
      <c r="B77" s="129" t="s">
        <v>98</v>
      </c>
      <c r="C77" s="248" t="s">
        <v>99</v>
      </c>
      <c r="D77" s="249"/>
      <c r="E77" s="249"/>
      <c r="F77" s="134" t="s">
        <v>26</v>
      </c>
      <c r="G77" s="135"/>
      <c r="H77" s="135"/>
      <c r="I77" s="135">
        <f>'SO 04 01 Pol'!G39+'SO 04 02 Pol'!G26+'SO 06 01 Pol'!G43</f>
        <v>0</v>
      </c>
      <c r="J77" s="132" t="str">
        <f>IF(I80=0,"",I77/I80*100)</f>
        <v/>
      </c>
    </row>
    <row r="78" spans="1:10" ht="25.5" customHeight="1" x14ac:dyDescent="0.2">
      <c r="A78" s="124"/>
      <c r="B78" s="129" t="s">
        <v>100</v>
      </c>
      <c r="C78" s="248" t="s">
        <v>27</v>
      </c>
      <c r="D78" s="249"/>
      <c r="E78" s="249"/>
      <c r="F78" s="134" t="s">
        <v>100</v>
      </c>
      <c r="G78" s="135"/>
      <c r="H78" s="135"/>
      <c r="I78" s="135">
        <f>'SO 07 01 Pol'!G8</f>
        <v>0</v>
      </c>
      <c r="J78" s="132" t="str">
        <f>IF(I80=0,"",I78/I80*100)</f>
        <v/>
      </c>
    </row>
    <row r="79" spans="1:10" ht="25.5" customHeight="1" x14ac:dyDescent="0.2">
      <c r="A79" s="124"/>
      <c r="B79" s="129" t="s">
        <v>101</v>
      </c>
      <c r="C79" s="248" t="s">
        <v>28</v>
      </c>
      <c r="D79" s="249"/>
      <c r="E79" s="249"/>
      <c r="F79" s="134" t="s">
        <v>101</v>
      </c>
      <c r="G79" s="135"/>
      <c r="H79" s="135"/>
      <c r="I79" s="135">
        <f>'SO 07 01 Pol'!G15</f>
        <v>0</v>
      </c>
      <c r="J79" s="132" t="str">
        <f>IF(I80=0,"",I79/I80*100)</f>
        <v/>
      </c>
    </row>
    <row r="80" spans="1:10" ht="25.5" customHeight="1" x14ac:dyDescent="0.2">
      <c r="A80" s="125"/>
      <c r="B80" s="130" t="s">
        <v>1</v>
      </c>
      <c r="C80" s="130"/>
      <c r="D80" s="131"/>
      <c r="E80" s="131"/>
      <c r="F80" s="136"/>
      <c r="G80" s="137"/>
      <c r="H80" s="137"/>
      <c r="I80" s="137">
        <f>SUM(I65:I79)</f>
        <v>0</v>
      </c>
      <c r="J80" s="133">
        <f>SUM(J65:J79)</f>
        <v>0</v>
      </c>
    </row>
    <row r="81" spans="6:10" x14ac:dyDescent="0.2">
      <c r="F81" s="85"/>
      <c r="G81" s="84"/>
      <c r="H81" s="85"/>
      <c r="I81" s="84"/>
      <c r="J81" s="86"/>
    </row>
    <row r="82" spans="6:10" x14ac:dyDescent="0.2">
      <c r="F82" s="85"/>
      <c r="G82" s="84"/>
      <c r="H82" s="85"/>
      <c r="I82" s="84"/>
      <c r="J82" s="86"/>
    </row>
    <row r="83" spans="6:10" x14ac:dyDescent="0.2">
      <c r="F83" s="85"/>
      <c r="G83" s="84"/>
      <c r="H83" s="85"/>
      <c r="I83" s="84"/>
      <c r="J83" s="86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7:E77"/>
    <mergeCell ref="C78:E78"/>
    <mergeCell ref="C79:E79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54:E54"/>
    <mergeCell ref="B55:E55"/>
    <mergeCell ref="B59:J59"/>
    <mergeCell ref="C65:E65"/>
    <mergeCell ref="C66:E66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2" t="s">
        <v>7</v>
      </c>
      <c r="B2" s="71"/>
      <c r="C2" s="252"/>
      <c r="D2" s="252"/>
      <c r="E2" s="252"/>
      <c r="F2" s="252"/>
      <c r="G2" s="253"/>
    </row>
    <row r="3" spans="1:7" ht="24.95" customHeight="1" x14ac:dyDescent="0.2">
      <c r="A3" s="72" t="s">
        <v>8</v>
      </c>
      <c r="B3" s="71"/>
      <c r="C3" s="252"/>
      <c r="D3" s="252"/>
      <c r="E3" s="252"/>
      <c r="F3" s="252"/>
      <c r="G3" s="253"/>
    </row>
    <row r="4" spans="1:7" ht="24.95" customHeight="1" x14ac:dyDescent="0.2">
      <c r="A4" s="72" t="s">
        <v>9</v>
      </c>
      <c r="B4" s="71"/>
      <c r="C4" s="252"/>
      <c r="D4" s="252"/>
      <c r="E4" s="252"/>
      <c r="F4" s="252"/>
      <c r="G4" s="253"/>
    </row>
    <row r="5" spans="1:7" x14ac:dyDescent="0.2">
      <c r="B5" s="6"/>
      <c r="C5" s="7"/>
      <c r="D5" s="8"/>
    </row>
  </sheetData>
  <sheetProtection algorithmName="SHA-512" hashValue="+nvtU/lSVTFgoYNx1XC3f9MPQXeWO0GJTEWbPIWVLQEoM41UVcdSNktkxUmhuHQrclPLIkl5lNA8ktnC6Xtglw==" saltValue="RgL26V4L9EZyVzB1kZ8v2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4" activePane="bottomLeft" state="frozen"/>
      <selection pane="bottomLeft" activeCell="C21" sqref="C21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102</v>
      </c>
      <c r="B1" s="256"/>
      <c r="C1" s="256"/>
      <c r="D1" s="256"/>
      <c r="E1" s="256"/>
      <c r="F1" s="256"/>
      <c r="G1" s="256"/>
      <c r="AG1" t="s">
        <v>103</v>
      </c>
    </row>
    <row r="2" spans="1:60" ht="24.95" customHeight="1" x14ac:dyDescent="0.2">
      <c r="A2" s="140" t="s">
        <v>7</v>
      </c>
      <c r="B2" s="71" t="s">
        <v>43</v>
      </c>
      <c r="C2" s="257" t="s">
        <v>44</v>
      </c>
      <c r="D2" s="258"/>
      <c r="E2" s="258"/>
      <c r="F2" s="258"/>
      <c r="G2" s="259"/>
      <c r="AG2" t="s">
        <v>104</v>
      </c>
    </row>
    <row r="3" spans="1:60" ht="24.95" customHeight="1" x14ac:dyDescent="0.2">
      <c r="A3" s="140" t="s">
        <v>8</v>
      </c>
      <c r="B3" s="71" t="s">
        <v>46</v>
      </c>
      <c r="C3" s="257" t="s">
        <v>47</v>
      </c>
      <c r="D3" s="258"/>
      <c r="E3" s="258"/>
      <c r="F3" s="258"/>
      <c r="G3" s="259"/>
      <c r="AC3" s="83" t="s">
        <v>104</v>
      </c>
      <c r="AG3" t="s">
        <v>105</v>
      </c>
    </row>
    <row r="4" spans="1:60" ht="24.95" customHeight="1" x14ac:dyDescent="0.2">
      <c r="A4" s="141" t="s">
        <v>9</v>
      </c>
      <c r="B4" s="142" t="s">
        <v>48</v>
      </c>
      <c r="C4" s="260" t="s">
        <v>49</v>
      </c>
      <c r="D4" s="261"/>
      <c r="E4" s="261"/>
      <c r="F4" s="261"/>
      <c r="G4" s="262"/>
      <c r="AG4" t="s">
        <v>106</v>
      </c>
    </row>
    <row r="5" spans="1:60" x14ac:dyDescent="0.2">
      <c r="D5" s="139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29</v>
      </c>
      <c r="H6" s="147" t="s">
        <v>30</v>
      </c>
      <c r="I6" s="147" t="s">
        <v>113</v>
      </c>
      <c r="J6" s="147" t="s">
        <v>31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128</v>
      </c>
      <c r="B8" s="162" t="s">
        <v>75</v>
      </c>
      <c r="C8" s="183" t="s">
        <v>76</v>
      </c>
      <c r="D8" s="163"/>
      <c r="E8" s="164"/>
      <c r="F8" s="165"/>
      <c r="G8" s="165">
        <f>SUMIF(AG9:AG73,"&lt;&gt;NOR",G9:G73)</f>
        <v>0</v>
      </c>
      <c r="H8" s="165"/>
      <c r="I8" s="165">
        <f>SUM(I9:I73)</f>
        <v>0</v>
      </c>
      <c r="J8" s="165"/>
      <c r="K8" s="165">
        <f>SUM(K9:K73)</f>
        <v>0</v>
      </c>
      <c r="L8" s="165"/>
      <c r="M8" s="165">
        <f>SUM(M9:M73)</f>
        <v>0</v>
      </c>
      <c r="N8" s="165"/>
      <c r="O8" s="165">
        <f>SUM(O9:O73)</f>
        <v>18.63</v>
      </c>
      <c r="P8" s="165"/>
      <c r="Q8" s="165">
        <f>SUM(Q9:Q73)</f>
        <v>0</v>
      </c>
      <c r="R8" s="165"/>
      <c r="S8" s="165"/>
      <c r="T8" s="166"/>
      <c r="U8" s="160"/>
      <c r="V8" s="160">
        <f>SUM(V9:V73)</f>
        <v>1700.3700000000001</v>
      </c>
      <c r="W8" s="160"/>
      <c r="X8" s="160"/>
      <c r="AG8" t="s">
        <v>129</v>
      </c>
    </row>
    <row r="9" spans="1:60" outlineLevel="1" x14ac:dyDescent="0.2">
      <c r="A9" s="167">
        <v>1</v>
      </c>
      <c r="B9" s="168" t="s">
        <v>130</v>
      </c>
      <c r="C9" s="184" t="s">
        <v>131</v>
      </c>
      <c r="D9" s="169" t="s">
        <v>132</v>
      </c>
      <c r="E9" s="170">
        <v>0.15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133</v>
      </c>
      <c r="S9" s="172" t="s">
        <v>134</v>
      </c>
      <c r="T9" s="173" t="s">
        <v>134</v>
      </c>
      <c r="U9" s="157">
        <v>55.5</v>
      </c>
      <c r="V9" s="157">
        <f>ROUND(E9*U9,2)</f>
        <v>8.33</v>
      </c>
      <c r="W9" s="157"/>
      <c r="X9" s="157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136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4" t="s">
        <v>137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139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140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2</v>
      </c>
      <c r="B12" s="168" t="s">
        <v>141</v>
      </c>
      <c r="C12" s="184" t="s">
        <v>142</v>
      </c>
      <c r="D12" s="169" t="s">
        <v>143</v>
      </c>
      <c r="E12" s="170">
        <v>300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133</v>
      </c>
      <c r="S12" s="172" t="s">
        <v>134</v>
      </c>
      <c r="T12" s="173" t="s">
        <v>134</v>
      </c>
      <c r="U12" s="157">
        <v>0.17199999999999999</v>
      </c>
      <c r="V12" s="157">
        <f>ROUND(E12*U12,2)</f>
        <v>51.6</v>
      </c>
      <c r="W12" s="157"/>
      <c r="X12" s="157" t="s">
        <v>135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55"/>
      <c r="B13" s="156"/>
      <c r="C13" s="254" t="s">
        <v>144</v>
      </c>
      <c r="D13" s="255"/>
      <c r="E13" s="255"/>
      <c r="F13" s="255"/>
      <c r="G13" s="255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s odstraněním kořenů a s případným nutným odklizením křovin a stromů na hromady na vzdálenost do 50 m nebo s naložením na dopravní prostředek, do sklonu terénu 1 : 5,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145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140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7">
        <v>3</v>
      </c>
      <c r="B15" s="168" t="s">
        <v>146</v>
      </c>
      <c r="C15" s="184" t="s">
        <v>147</v>
      </c>
      <c r="D15" s="169" t="s">
        <v>148</v>
      </c>
      <c r="E15" s="170">
        <v>3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133</v>
      </c>
      <c r="S15" s="172" t="s">
        <v>134</v>
      </c>
      <c r="T15" s="173" t="s">
        <v>134</v>
      </c>
      <c r="U15" s="157">
        <v>0.49</v>
      </c>
      <c r="V15" s="157">
        <f>ROUND(E15*U15,2)</f>
        <v>1.47</v>
      </c>
      <c r="W15" s="157"/>
      <c r="X15" s="157" t="s">
        <v>135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55"/>
      <c r="B16" s="156"/>
      <c r="C16" s="254" t="s">
        <v>149</v>
      </c>
      <c r="D16" s="255"/>
      <c r="E16" s="255"/>
      <c r="F16" s="255"/>
      <c r="G16" s="255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s odřezáním kmene a odvětvením, včetně případného odklizení kmene a větví na oddělené hromady na vzdálenost do 50 m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150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140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4</v>
      </c>
      <c r="B18" s="168" t="s">
        <v>151</v>
      </c>
      <c r="C18" s="184" t="s">
        <v>152</v>
      </c>
      <c r="D18" s="169" t="s">
        <v>153</v>
      </c>
      <c r="E18" s="170">
        <v>5265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133</v>
      </c>
      <c r="S18" s="172" t="s">
        <v>134</v>
      </c>
      <c r="T18" s="173" t="s">
        <v>134</v>
      </c>
      <c r="U18" s="157">
        <v>0.01</v>
      </c>
      <c r="V18" s="157">
        <f>ROUND(E18*U18,2)</f>
        <v>52.65</v>
      </c>
      <c r="W18" s="157"/>
      <c r="X18" s="157" t="s">
        <v>135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4" t="s">
        <v>154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nebo lesní půdy, s vodorovným přemístěním na hromady v místě upotřebení nebo na dočasné či trvalé skládky se složením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155</v>
      </c>
      <c r="D20" s="158"/>
      <c r="E20" s="159">
        <v>5265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140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7">
        <v>5</v>
      </c>
      <c r="B21" s="168" t="s">
        <v>156</v>
      </c>
      <c r="C21" s="184" t="s">
        <v>157</v>
      </c>
      <c r="D21" s="169" t="s">
        <v>143</v>
      </c>
      <c r="E21" s="170">
        <v>15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158</v>
      </c>
      <c r="S21" s="172" t="s">
        <v>134</v>
      </c>
      <c r="T21" s="173" t="s">
        <v>134</v>
      </c>
      <c r="U21" s="157">
        <v>0.16</v>
      </c>
      <c r="V21" s="157">
        <f>ROUND(E21*U21,2)</f>
        <v>2.4</v>
      </c>
      <c r="W21" s="157"/>
      <c r="X21" s="157" t="s">
        <v>135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54" t="s">
        <v>159</v>
      </c>
      <c r="D22" s="255"/>
      <c r="E22" s="255"/>
      <c r="F22" s="255"/>
      <c r="G22" s="25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160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6</v>
      </c>
      <c r="B24" s="168" t="s">
        <v>161</v>
      </c>
      <c r="C24" s="184" t="s">
        <v>162</v>
      </c>
      <c r="D24" s="169" t="s">
        <v>143</v>
      </c>
      <c r="E24" s="170">
        <v>185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158</v>
      </c>
      <c r="S24" s="172" t="s">
        <v>134</v>
      </c>
      <c r="T24" s="173" t="s">
        <v>134</v>
      </c>
      <c r="U24" s="157">
        <v>0.06</v>
      </c>
      <c r="V24" s="157">
        <f>ROUND(E24*U24,2)</f>
        <v>11.1</v>
      </c>
      <c r="W24" s="157"/>
      <c r="X24" s="157" t="s">
        <v>135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163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140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67">
        <v>7</v>
      </c>
      <c r="B26" s="168" t="s">
        <v>164</v>
      </c>
      <c r="C26" s="184" t="s">
        <v>165</v>
      </c>
      <c r="D26" s="169" t="s">
        <v>143</v>
      </c>
      <c r="E26" s="170">
        <v>15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158</v>
      </c>
      <c r="S26" s="172" t="s">
        <v>134</v>
      </c>
      <c r="T26" s="173" t="s">
        <v>134</v>
      </c>
      <c r="U26" s="157">
        <v>0.63200000000000001</v>
      </c>
      <c r="V26" s="157">
        <f>ROUND(E26*U26,2)</f>
        <v>9.48</v>
      </c>
      <c r="W26" s="157"/>
      <c r="X26" s="157" t="s">
        <v>135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166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8</v>
      </c>
      <c r="B28" s="168" t="s">
        <v>167</v>
      </c>
      <c r="C28" s="184" t="s">
        <v>168</v>
      </c>
      <c r="D28" s="169" t="s">
        <v>143</v>
      </c>
      <c r="E28" s="170">
        <v>1440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158</v>
      </c>
      <c r="S28" s="172" t="s">
        <v>134</v>
      </c>
      <c r="T28" s="173" t="s">
        <v>134</v>
      </c>
      <c r="U28" s="157">
        <v>0.11899999999999999</v>
      </c>
      <c r="V28" s="157">
        <f>ROUND(E28*U28,2)</f>
        <v>171.36</v>
      </c>
      <c r="W28" s="157"/>
      <c r="X28" s="157" t="s">
        <v>135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169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140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7">
        <v>9</v>
      </c>
      <c r="B30" s="168" t="s">
        <v>170</v>
      </c>
      <c r="C30" s="184" t="s">
        <v>171</v>
      </c>
      <c r="D30" s="169" t="s">
        <v>143</v>
      </c>
      <c r="E30" s="170">
        <v>1440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158</v>
      </c>
      <c r="S30" s="172" t="s">
        <v>134</v>
      </c>
      <c r="T30" s="173" t="s">
        <v>134</v>
      </c>
      <c r="U30" s="157">
        <v>0.113</v>
      </c>
      <c r="V30" s="157">
        <f>ROUND(E30*U30,2)</f>
        <v>162.72</v>
      </c>
      <c r="W30" s="157"/>
      <c r="X30" s="157" t="s">
        <v>135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136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172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173</v>
      </c>
      <c r="C32" s="184" t="s">
        <v>174</v>
      </c>
      <c r="D32" s="169" t="s">
        <v>175</v>
      </c>
      <c r="E32" s="170">
        <v>138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158</v>
      </c>
      <c r="S32" s="172" t="s">
        <v>134</v>
      </c>
      <c r="T32" s="173" t="s">
        <v>134</v>
      </c>
      <c r="U32" s="157">
        <v>0.123</v>
      </c>
      <c r="V32" s="157">
        <f>ROUND(E32*U32,2)</f>
        <v>16.97</v>
      </c>
      <c r="W32" s="157"/>
      <c r="X32" s="157" t="s">
        <v>135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4" t="s">
        <v>176</v>
      </c>
      <c r="D33" s="255"/>
      <c r="E33" s="255"/>
      <c r="F33" s="255"/>
      <c r="G33" s="25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74" t="str">
        <f>C33</f>
        <v>s vybouráním lože, s přemístěním hmot na skládku na vzdálenost do 3 m nebo naložením na dopravní prostředek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177</v>
      </c>
      <c r="D34" s="158"/>
      <c r="E34" s="159">
        <v>27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178</v>
      </c>
      <c r="D35" s="158"/>
      <c r="E35" s="159">
        <v>111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67">
        <v>11</v>
      </c>
      <c r="B36" s="168" t="s">
        <v>179</v>
      </c>
      <c r="C36" s="184" t="s">
        <v>180</v>
      </c>
      <c r="D36" s="169" t="s">
        <v>153</v>
      </c>
      <c r="E36" s="170">
        <v>3285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133</v>
      </c>
      <c r="S36" s="172" t="s">
        <v>134</v>
      </c>
      <c r="T36" s="173" t="s">
        <v>134</v>
      </c>
      <c r="U36" s="157">
        <v>0.08</v>
      </c>
      <c r="V36" s="157">
        <f>ROUND(E36*U36,2)</f>
        <v>262.8</v>
      </c>
      <c r="W36" s="157"/>
      <c r="X36" s="157" t="s">
        <v>135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4" t="s">
        <v>181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182</v>
      </c>
      <c r="D38" s="158"/>
      <c r="E38" s="159">
        <v>3285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140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12</v>
      </c>
      <c r="B39" s="168" t="s">
        <v>183</v>
      </c>
      <c r="C39" s="184" t="s">
        <v>184</v>
      </c>
      <c r="D39" s="169" t="s">
        <v>153</v>
      </c>
      <c r="E39" s="170">
        <v>556.79999999999995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133</v>
      </c>
      <c r="S39" s="172" t="s">
        <v>134</v>
      </c>
      <c r="T39" s="173" t="s">
        <v>134</v>
      </c>
      <c r="U39" s="157">
        <v>0.2</v>
      </c>
      <c r="V39" s="157">
        <f>ROUND(E39*U39,2)</f>
        <v>111.36</v>
      </c>
      <c r="W39" s="157"/>
      <c r="X39" s="157" t="s">
        <v>135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/>
      <c r="B40" s="156"/>
      <c r="C40" s="254" t="s">
        <v>185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74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186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7">
        <v>13</v>
      </c>
      <c r="B42" s="168" t="s">
        <v>187</v>
      </c>
      <c r="C42" s="184" t="s">
        <v>188</v>
      </c>
      <c r="D42" s="169" t="s">
        <v>153</v>
      </c>
      <c r="E42" s="170">
        <v>64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133</v>
      </c>
      <c r="S42" s="172" t="s">
        <v>134</v>
      </c>
      <c r="T42" s="173" t="s">
        <v>134</v>
      </c>
      <c r="U42" s="157">
        <v>1.8260000000000001</v>
      </c>
      <c r="V42" s="157">
        <f>ROUND(E42*U42,2)</f>
        <v>116.86</v>
      </c>
      <c r="W42" s="157"/>
      <c r="X42" s="157" t="s">
        <v>135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33.75" outlineLevel="1" x14ac:dyDescent="0.2">
      <c r="A43" s="155"/>
      <c r="B43" s="156"/>
      <c r="C43" s="254" t="s">
        <v>189</v>
      </c>
      <c r="D43" s="255"/>
      <c r="E43" s="255"/>
      <c r="F43" s="255"/>
      <c r="G43" s="25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138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4" t="str">
        <f>C43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190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67">
        <v>14</v>
      </c>
      <c r="B45" s="168" t="s">
        <v>191</v>
      </c>
      <c r="C45" s="184" t="s">
        <v>192</v>
      </c>
      <c r="D45" s="169" t="s">
        <v>153</v>
      </c>
      <c r="E45" s="170">
        <v>3794.9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133</v>
      </c>
      <c r="S45" s="172" t="s">
        <v>134</v>
      </c>
      <c r="T45" s="173" t="s">
        <v>134</v>
      </c>
      <c r="U45" s="157">
        <v>0.01</v>
      </c>
      <c r="V45" s="157">
        <f>ROUND(E45*U45,2)</f>
        <v>37.950000000000003</v>
      </c>
      <c r="W45" s="157"/>
      <c r="X45" s="157" t="s">
        <v>135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4" t="s">
        <v>193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194</v>
      </c>
      <c r="D47" s="158"/>
      <c r="E47" s="159">
        <v>3794.9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67">
        <v>15</v>
      </c>
      <c r="B48" s="168" t="s">
        <v>195</v>
      </c>
      <c r="C48" s="184" t="s">
        <v>196</v>
      </c>
      <c r="D48" s="169" t="s">
        <v>153</v>
      </c>
      <c r="E48" s="170">
        <v>685.17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133</v>
      </c>
      <c r="S48" s="172" t="s">
        <v>134</v>
      </c>
      <c r="T48" s="173" t="s">
        <v>134</v>
      </c>
      <c r="U48" s="157">
        <v>1.2E-2</v>
      </c>
      <c r="V48" s="157">
        <f>ROUND(E48*U48,2)</f>
        <v>8.2200000000000006</v>
      </c>
      <c r="W48" s="157"/>
      <c r="X48" s="157" t="s">
        <v>135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4" t="s">
        <v>193</v>
      </c>
      <c r="D49" s="255"/>
      <c r="E49" s="255"/>
      <c r="F49" s="255"/>
      <c r="G49" s="25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55"/>
      <c r="B50" s="156"/>
      <c r="C50" s="185" t="s">
        <v>197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7">
        <v>16</v>
      </c>
      <c r="B51" s="168" t="s">
        <v>198</v>
      </c>
      <c r="C51" s="184" t="s">
        <v>199</v>
      </c>
      <c r="D51" s="169" t="s">
        <v>153</v>
      </c>
      <c r="E51" s="170">
        <v>1821.9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133</v>
      </c>
      <c r="S51" s="172" t="s">
        <v>134</v>
      </c>
      <c r="T51" s="173" t="s">
        <v>134</v>
      </c>
      <c r="U51" s="157">
        <v>3.5999999999999997E-2</v>
      </c>
      <c r="V51" s="157">
        <f>ROUND(E51*U51,2)</f>
        <v>65.59</v>
      </c>
      <c r="W51" s="157"/>
      <c r="X51" s="157" t="s">
        <v>135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4" t="s">
        <v>200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201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67">
        <v>17</v>
      </c>
      <c r="B54" s="168" t="s">
        <v>202</v>
      </c>
      <c r="C54" s="184" t="s">
        <v>203</v>
      </c>
      <c r="D54" s="169" t="s">
        <v>153</v>
      </c>
      <c r="E54" s="170">
        <v>4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133</v>
      </c>
      <c r="S54" s="172" t="s">
        <v>134</v>
      </c>
      <c r="T54" s="173" t="s">
        <v>134</v>
      </c>
      <c r="U54" s="157">
        <v>0.20200000000000001</v>
      </c>
      <c r="V54" s="157">
        <f>ROUND(E54*U54,2)</f>
        <v>0.81</v>
      </c>
      <c r="W54" s="157"/>
      <c r="X54" s="157" t="s">
        <v>135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4" t="s">
        <v>204</v>
      </c>
      <c r="D55" s="255"/>
      <c r="E55" s="255"/>
      <c r="F55" s="255"/>
      <c r="G55" s="25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205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140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18</v>
      </c>
      <c r="B57" s="168" t="s">
        <v>206</v>
      </c>
      <c r="C57" s="184" t="s">
        <v>207</v>
      </c>
      <c r="D57" s="169" t="s">
        <v>143</v>
      </c>
      <c r="E57" s="170">
        <v>2000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133</v>
      </c>
      <c r="S57" s="172" t="s">
        <v>134</v>
      </c>
      <c r="T57" s="173" t="s">
        <v>134</v>
      </c>
      <c r="U57" s="157">
        <v>0.107</v>
      </c>
      <c r="V57" s="157">
        <f>ROUND(E57*U57,2)</f>
        <v>214</v>
      </c>
      <c r="W57" s="157"/>
      <c r="X57" s="157" t="s">
        <v>135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208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19</v>
      </c>
      <c r="B59" s="168" t="s">
        <v>209</v>
      </c>
      <c r="C59" s="184" t="s">
        <v>210</v>
      </c>
      <c r="D59" s="169" t="s">
        <v>143</v>
      </c>
      <c r="E59" s="170">
        <v>16820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133</v>
      </c>
      <c r="S59" s="172" t="s">
        <v>134</v>
      </c>
      <c r="T59" s="173" t="s">
        <v>134</v>
      </c>
      <c r="U59" s="157">
        <v>0.02</v>
      </c>
      <c r="V59" s="157">
        <f>ROUND(E59*U59,2)</f>
        <v>336.4</v>
      </c>
      <c r="W59" s="157"/>
      <c r="X59" s="157" t="s">
        <v>135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4" t="s">
        <v>211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212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213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140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214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140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215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140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216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140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7">
        <v>20</v>
      </c>
      <c r="B66" s="168" t="s">
        <v>217</v>
      </c>
      <c r="C66" s="184" t="s">
        <v>218</v>
      </c>
      <c r="D66" s="169" t="s">
        <v>143</v>
      </c>
      <c r="E66" s="170">
        <v>905.7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 t="s">
        <v>133</v>
      </c>
      <c r="S66" s="172" t="s">
        <v>134</v>
      </c>
      <c r="T66" s="173" t="s">
        <v>134</v>
      </c>
      <c r="U66" s="157">
        <v>1.9E-2</v>
      </c>
      <c r="V66" s="157">
        <f>ROUND(E66*U66,2)</f>
        <v>17.21</v>
      </c>
      <c r="W66" s="157"/>
      <c r="X66" s="157" t="s">
        <v>135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136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254" t="s">
        <v>219</v>
      </c>
      <c r="D67" s="255"/>
      <c r="E67" s="255"/>
      <c r="F67" s="255"/>
      <c r="G67" s="255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138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74" t="str">
        <f>C67</f>
        <v>s případným nutným přemístěním hromad nebo dočasných skládek na místo potřeby ze vzdálenosti do 30 m, v rovině nebo ve svahu do 1 : 5,</v>
      </c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5">
        <v>21</v>
      </c>
      <c r="B68" s="176" t="s">
        <v>220</v>
      </c>
      <c r="C68" s="186" t="s">
        <v>221</v>
      </c>
      <c r="D68" s="177" t="s">
        <v>153</v>
      </c>
      <c r="E68" s="178">
        <v>685.17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133</v>
      </c>
      <c r="S68" s="180" t="s">
        <v>134</v>
      </c>
      <c r="T68" s="181" t="s">
        <v>134</v>
      </c>
      <c r="U68" s="157">
        <v>0</v>
      </c>
      <c r="V68" s="157">
        <f>ROUND(E68*U68,2)</f>
        <v>0</v>
      </c>
      <c r="W68" s="157"/>
      <c r="X68" s="157" t="s">
        <v>135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22</v>
      </c>
      <c r="B69" s="168" t="s">
        <v>222</v>
      </c>
      <c r="C69" s="184" t="s">
        <v>223</v>
      </c>
      <c r="D69" s="169" t="s">
        <v>153</v>
      </c>
      <c r="E69" s="170">
        <v>3794.9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133</v>
      </c>
      <c r="S69" s="172" t="s">
        <v>134</v>
      </c>
      <c r="T69" s="173" t="s">
        <v>134</v>
      </c>
      <c r="U69" s="157">
        <v>0</v>
      </c>
      <c r="V69" s="157">
        <f>ROUND(E69*U69,2)</f>
        <v>0</v>
      </c>
      <c r="W69" s="157"/>
      <c r="X69" s="157" t="s">
        <v>135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194</v>
      </c>
      <c r="D70" s="158"/>
      <c r="E70" s="159">
        <v>3794.9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140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7">
        <v>23</v>
      </c>
      <c r="B71" s="168" t="s">
        <v>224</v>
      </c>
      <c r="C71" s="184" t="s">
        <v>225</v>
      </c>
      <c r="D71" s="169" t="s">
        <v>175</v>
      </c>
      <c r="E71" s="170">
        <v>68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0.27399000000000001</v>
      </c>
      <c r="O71" s="172">
        <f>ROUND(E71*N71,2)</f>
        <v>18.63</v>
      </c>
      <c r="P71" s="172">
        <v>0</v>
      </c>
      <c r="Q71" s="172">
        <f>ROUND(E71*P71,2)</f>
        <v>0</v>
      </c>
      <c r="R71" s="172" t="s">
        <v>226</v>
      </c>
      <c r="S71" s="172" t="s">
        <v>134</v>
      </c>
      <c r="T71" s="173" t="s">
        <v>134</v>
      </c>
      <c r="U71" s="157">
        <v>0.60426000000000002</v>
      </c>
      <c r="V71" s="157">
        <f>ROUND(E71*U71,2)</f>
        <v>41.09</v>
      </c>
      <c r="W71" s="157"/>
      <c r="X71" s="157" t="s">
        <v>227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228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90" outlineLevel="1" x14ac:dyDescent="0.2">
      <c r="A72" s="155"/>
      <c r="B72" s="156"/>
      <c r="C72" s="254" t="s">
        <v>229</v>
      </c>
      <c r="D72" s="255"/>
      <c r="E72" s="255"/>
      <c r="F72" s="255"/>
      <c r="G72" s="255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74" t="str">
        <f>C72</f>
        <v>hloubení rýhy 50 x 70 cm  v hornině 3, strojně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rýhy. Zřízení kabelového lože z kopaného písku bez zakrytí, dodání kopaného písku, přísun písku do rýhy, pokrytí dna rýhy souvislou urovnanou vrstvou písku tloušťky 10 cm pod kabelem. Dodávka kabelu do 1000 V, položení . Zakrytí kabelu výstražnou fólií z PVC s rozvinutím a uložením,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230</v>
      </c>
      <c r="D73" s="158"/>
      <c r="E73" s="159">
        <v>68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1" t="s">
        <v>128</v>
      </c>
      <c r="B74" s="162" t="s">
        <v>79</v>
      </c>
      <c r="C74" s="183" t="s">
        <v>80</v>
      </c>
      <c r="D74" s="163"/>
      <c r="E74" s="164"/>
      <c r="F74" s="165"/>
      <c r="G74" s="165">
        <f>SUMIF(AG75:AG81,"&lt;&gt;NOR",G75:G81)</f>
        <v>0</v>
      </c>
      <c r="H74" s="165"/>
      <c r="I74" s="165">
        <f>SUM(I75:I81)</f>
        <v>0</v>
      </c>
      <c r="J74" s="165"/>
      <c r="K74" s="165">
        <f>SUM(K75:K81)</f>
        <v>0</v>
      </c>
      <c r="L74" s="165"/>
      <c r="M74" s="165">
        <f>SUM(M75:M81)</f>
        <v>0</v>
      </c>
      <c r="N74" s="165"/>
      <c r="O74" s="165">
        <f>SUM(O75:O81)</f>
        <v>1221.03</v>
      </c>
      <c r="P74" s="165"/>
      <c r="Q74" s="165">
        <f>SUM(Q75:Q81)</f>
        <v>0</v>
      </c>
      <c r="R74" s="165"/>
      <c r="S74" s="165"/>
      <c r="T74" s="166"/>
      <c r="U74" s="160"/>
      <c r="V74" s="160">
        <f>SUM(V75:V81)</f>
        <v>624.85</v>
      </c>
      <c r="W74" s="160"/>
      <c r="X74" s="160"/>
      <c r="AG74" t="s">
        <v>129</v>
      </c>
    </row>
    <row r="75" spans="1:60" outlineLevel="1" x14ac:dyDescent="0.2">
      <c r="A75" s="167">
        <v>24</v>
      </c>
      <c r="B75" s="168" t="s">
        <v>231</v>
      </c>
      <c r="C75" s="184" t="s">
        <v>232</v>
      </c>
      <c r="D75" s="169" t="s">
        <v>153</v>
      </c>
      <c r="E75" s="170">
        <v>556.79999999999995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1.9205000000000001</v>
      </c>
      <c r="O75" s="172">
        <f>ROUND(E75*N75,2)</f>
        <v>1069.33</v>
      </c>
      <c r="P75" s="172">
        <v>0</v>
      </c>
      <c r="Q75" s="172">
        <f>ROUND(E75*P75,2)</f>
        <v>0</v>
      </c>
      <c r="R75" s="172" t="s">
        <v>233</v>
      </c>
      <c r="S75" s="172" t="s">
        <v>134</v>
      </c>
      <c r="T75" s="173" t="s">
        <v>134</v>
      </c>
      <c r="U75" s="157">
        <v>0.76</v>
      </c>
      <c r="V75" s="157">
        <f>ROUND(E75*U75,2)</f>
        <v>423.17</v>
      </c>
      <c r="W75" s="157"/>
      <c r="X75" s="157" t="s">
        <v>135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136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54" t="s">
        <v>234</v>
      </c>
      <c r="D76" s="255"/>
      <c r="E76" s="255"/>
      <c r="F76" s="255"/>
      <c r="G76" s="255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138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235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25</v>
      </c>
      <c r="B78" s="168" t="s">
        <v>236</v>
      </c>
      <c r="C78" s="184" t="s">
        <v>237</v>
      </c>
      <c r="D78" s="169" t="s">
        <v>153</v>
      </c>
      <c r="E78" s="170">
        <v>69.599999999999994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1.9205000000000001</v>
      </c>
      <c r="O78" s="172">
        <f>ROUND(E78*N78,2)</f>
        <v>133.66999999999999</v>
      </c>
      <c r="P78" s="172">
        <v>0</v>
      </c>
      <c r="Q78" s="172">
        <f>ROUND(E78*P78,2)</f>
        <v>0</v>
      </c>
      <c r="R78" s="172" t="s">
        <v>233</v>
      </c>
      <c r="S78" s="172" t="s">
        <v>134</v>
      </c>
      <c r="T78" s="173" t="s">
        <v>134</v>
      </c>
      <c r="U78" s="157">
        <v>1.2310000000000001</v>
      </c>
      <c r="V78" s="157">
        <f>ROUND(E78*U78,2)</f>
        <v>85.68</v>
      </c>
      <c r="W78" s="157"/>
      <c r="X78" s="157" t="s">
        <v>135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238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140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7">
        <v>26</v>
      </c>
      <c r="B80" s="168" t="s">
        <v>239</v>
      </c>
      <c r="C80" s="184" t="s">
        <v>240</v>
      </c>
      <c r="D80" s="169" t="s">
        <v>175</v>
      </c>
      <c r="E80" s="170">
        <v>2320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72">
        <v>7.77E-3</v>
      </c>
      <c r="O80" s="172">
        <f>ROUND(E80*N80,2)</f>
        <v>18.03</v>
      </c>
      <c r="P80" s="172">
        <v>0</v>
      </c>
      <c r="Q80" s="172">
        <f>ROUND(E80*P80,2)</f>
        <v>0</v>
      </c>
      <c r="R80" s="172" t="s">
        <v>233</v>
      </c>
      <c r="S80" s="172" t="s">
        <v>241</v>
      </c>
      <c r="T80" s="173" t="s">
        <v>241</v>
      </c>
      <c r="U80" s="157">
        <v>0.05</v>
      </c>
      <c r="V80" s="157">
        <f>ROUND(E80*U80,2)</f>
        <v>116</v>
      </c>
      <c r="W80" s="157"/>
      <c r="X80" s="157" t="s">
        <v>135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242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140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1" t="s">
        <v>128</v>
      </c>
      <c r="B82" s="162" t="s">
        <v>81</v>
      </c>
      <c r="C82" s="183" t="s">
        <v>82</v>
      </c>
      <c r="D82" s="163"/>
      <c r="E82" s="164"/>
      <c r="F82" s="165"/>
      <c r="G82" s="165">
        <f>SUMIF(AG83:AG89,"&lt;&gt;NOR",G83:G89)</f>
        <v>0</v>
      </c>
      <c r="H82" s="165"/>
      <c r="I82" s="165">
        <f>SUM(I83:I89)</f>
        <v>0</v>
      </c>
      <c r="J82" s="165"/>
      <c r="K82" s="165">
        <f>SUM(K83:K89)</f>
        <v>0</v>
      </c>
      <c r="L82" s="165"/>
      <c r="M82" s="165">
        <f>SUM(M83:M89)</f>
        <v>0</v>
      </c>
      <c r="N82" s="165"/>
      <c r="O82" s="165">
        <f>SUM(O83:O89)</f>
        <v>0</v>
      </c>
      <c r="P82" s="165"/>
      <c r="Q82" s="165">
        <f>SUM(Q83:Q89)</f>
        <v>0</v>
      </c>
      <c r="R82" s="165"/>
      <c r="S82" s="165"/>
      <c r="T82" s="166"/>
      <c r="U82" s="160"/>
      <c r="V82" s="160">
        <f>SUM(V83:V89)</f>
        <v>2354.8000000000002</v>
      </c>
      <c r="W82" s="160"/>
      <c r="X82" s="160"/>
      <c r="AG82" t="s">
        <v>129</v>
      </c>
    </row>
    <row r="83" spans="1:60" outlineLevel="1" x14ac:dyDescent="0.2">
      <c r="A83" s="167">
        <v>27</v>
      </c>
      <c r="B83" s="168" t="s">
        <v>243</v>
      </c>
      <c r="C83" s="184" t="s">
        <v>244</v>
      </c>
      <c r="D83" s="169" t="s">
        <v>143</v>
      </c>
      <c r="E83" s="170">
        <v>25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2">
        <v>0</v>
      </c>
      <c r="O83" s="172">
        <f>ROUND(E83*N83,2)</f>
        <v>0</v>
      </c>
      <c r="P83" s="172">
        <v>0</v>
      </c>
      <c r="Q83" s="172">
        <f>ROUND(E83*P83,2)</f>
        <v>0</v>
      </c>
      <c r="R83" s="172"/>
      <c r="S83" s="172" t="s">
        <v>245</v>
      </c>
      <c r="T83" s="173" t="s">
        <v>246</v>
      </c>
      <c r="U83" s="157">
        <v>0</v>
      </c>
      <c r="V83" s="157">
        <f>ROUND(E83*U83,2)</f>
        <v>0</v>
      </c>
      <c r="W83" s="157"/>
      <c r="X83" s="157" t="s">
        <v>247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248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249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140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67">
        <v>28</v>
      </c>
      <c r="B85" s="168" t="s">
        <v>250</v>
      </c>
      <c r="C85" s="184" t="s">
        <v>251</v>
      </c>
      <c r="D85" s="169" t="s">
        <v>143</v>
      </c>
      <c r="E85" s="170">
        <v>16820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252</v>
      </c>
      <c r="S85" s="172" t="s">
        <v>134</v>
      </c>
      <c r="T85" s="173" t="s">
        <v>253</v>
      </c>
      <c r="U85" s="157">
        <v>0.14000000000000001</v>
      </c>
      <c r="V85" s="157">
        <f>ROUND(E85*U85,2)</f>
        <v>2354.8000000000002</v>
      </c>
      <c r="W85" s="157"/>
      <c r="X85" s="157" t="s">
        <v>135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136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54" t="s">
        <v>254</v>
      </c>
      <c r="D86" s="255"/>
      <c r="E86" s="255"/>
      <c r="F86" s="255"/>
      <c r="G86" s="25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74" t="str">
        <f>C86</f>
        <v>v rovině nebo ve svahu, s přesahem jednotlivých pásů 150 mm, s uchycením v terénu sponami z betonářské oceli</v>
      </c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255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140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67">
        <v>29</v>
      </c>
      <c r="B88" s="168" t="s">
        <v>256</v>
      </c>
      <c r="C88" s="184" t="s">
        <v>257</v>
      </c>
      <c r="D88" s="169" t="s">
        <v>143</v>
      </c>
      <c r="E88" s="170">
        <v>16820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258</v>
      </c>
      <c r="S88" s="172" t="s">
        <v>134</v>
      </c>
      <c r="T88" s="173" t="s">
        <v>134</v>
      </c>
      <c r="U88" s="157">
        <v>0</v>
      </c>
      <c r="V88" s="157">
        <f>ROUND(E88*U88,2)</f>
        <v>0</v>
      </c>
      <c r="W88" s="157"/>
      <c r="X88" s="157" t="s">
        <v>247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248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5" t="s">
        <v>255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140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1" t="s">
        <v>128</v>
      </c>
      <c r="B90" s="162" t="s">
        <v>83</v>
      </c>
      <c r="C90" s="183" t="s">
        <v>47</v>
      </c>
      <c r="D90" s="163"/>
      <c r="E90" s="164"/>
      <c r="F90" s="165"/>
      <c r="G90" s="165">
        <f>SUMIF(AG91:AG147,"&lt;&gt;NOR",G91:G147)</f>
        <v>0</v>
      </c>
      <c r="H90" s="165"/>
      <c r="I90" s="165">
        <f>SUM(I91:I147)</f>
        <v>0</v>
      </c>
      <c r="J90" s="165"/>
      <c r="K90" s="165">
        <f>SUM(K91:K147)</f>
        <v>0</v>
      </c>
      <c r="L90" s="165"/>
      <c r="M90" s="165">
        <f>SUM(M91:M147)</f>
        <v>0</v>
      </c>
      <c r="N90" s="165"/>
      <c r="O90" s="165">
        <f>SUM(O91:O147)</f>
        <v>15632.469999999998</v>
      </c>
      <c r="P90" s="165"/>
      <c r="Q90" s="165">
        <f>SUM(Q91:Q147)</f>
        <v>0</v>
      </c>
      <c r="R90" s="165"/>
      <c r="S90" s="165"/>
      <c r="T90" s="166"/>
      <c r="U90" s="160"/>
      <c r="V90" s="160">
        <f>SUM(V91:V147)</f>
        <v>5743.84</v>
      </c>
      <c r="W90" s="160"/>
      <c r="X90" s="160"/>
      <c r="AG90" t="s">
        <v>129</v>
      </c>
    </row>
    <row r="91" spans="1:60" outlineLevel="1" x14ac:dyDescent="0.2">
      <c r="A91" s="167">
        <v>30</v>
      </c>
      <c r="B91" s="168" t="s">
        <v>259</v>
      </c>
      <c r="C91" s="184" t="s">
        <v>260</v>
      </c>
      <c r="D91" s="169" t="s">
        <v>143</v>
      </c>
      <c r="E91" s="170">
        <v>16820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2"/>
      <c r="S91" s="172" t="s">
        <v>245</v>
      </c>
      <c r="T91" s="173" t="s">
        <v>246</v>
      </c>
      <c r="U91" s="157">
        <v>0</v>
      </c>
      <c r="V91" s="157">
        <f>ROUND(E91*U91,2)</f>
        <v>0</v>
      </c>
      <c r="W91" s="157"/>
      <c r="X91" s="157" t="s">
        <v>135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136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55"/>
      <c r="B92" s="156"/>
      <c r="C92" s="185" t="s">
        <v>261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140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262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140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7">
        <v>31</v>
      </c>
      <c r="B94" s="168" t="s">
        <v>263</v>
      </c>
      <c r="C94" s="184" t="s">
        <v>264</v>
      </c>
      <c r="D94" s="169" t="s">
        <v>143</v>
      </c>
      <c r="E94" s="170">
        <v>5415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8.0960000000000004E-2</v>
      </c>
      <c r="O94" s="172">
        <f>ROUND(E94*N94,2)</f>
        <v>438.4</v>
      </c>
      <c r="P94" s="172">
        <v>0</v>
      </c>
      <c r="Q94" s="172">
        <f>ROUND(E94*P94,2)</f>
        <v>0</v>
      </c>
      <c r="R94" s="172" t="s">
        <v>158</v>
      </c>
      <c r="S94" s="172" t="s">
        <v>134</v>
      </c>
      <c r="T94" s="173" t="s">
        <v>134</v>
      </c>
      <c r="U94" s="157">
        <v>2.3E-2</v>
      </c>
      <c r="V94" s="157">
        <f>ROUND(E94*U94,2)</f>
        <v>124.55</v>
      </c>
      <c r="W94" s="157"/>
      <c r="X94" s="157" t="s">
        <v>135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136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254" t="s">
        <v>265</v>
      </c>
      <c r="D95" s="255"/>
      <c r="E95" s="255"/>
      <c r="F95" s="255"/>
      <c r="G95" s="255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138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266</v>
      </c>
      <c r="D96" s="158"/>
      <c r="E96" s="159">
        <v>1267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140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267</v>
      </c>
      <c r="D97" s="158"/>
      <c r="E97" s="159">
        <v>3747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140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268</v>
      </c>
      <c r="D98" s="158"/>
      <c r="E98" s="159">
        <v>401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140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67">
        <v>32</v>
      </c>
      <c r="B99" s="168" t="s">
        <v>269</v>
      </c>
      <c r="C99" s="184" t="s">
        <v>270</v>
      </c>
      <c r="D99" s="169" t="s">
        <v>143</v>
      </c>
      <c r="E99" s="170">
        <v>17756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0.27994000000000002</v>
      </c>
      <c r="O99" s="172">
        <f>ROUND(E99*N99,2)</f>
        <v>4970.6099999999997</v>
      </c>
      <c r="P99" s="172">
        <v>0</v>
      </c>
      <c r="Q99" s="172">
        <f>ROUND(E99*P99,2)</f>
        <v>0</v>
      </c>
      <c r="R99" s="172" t="s">
        <v>158</v>
      </c>
      <c r="S99" s="172" t="s">
        <v>134</v>
      </c>
      <c r="T99" s="173" t="s">
        <v>134</v>
      </c>
      <c r="U99" s="157">
        <v>2.5999999999999999E-2</v>
      </c>
      <c r="V99" s="157">
        <f>ROUND(E99*U99,2)</f>
        <v>461.66</v>
      </c>
      <c r="W99" s="157"/>
      <c r="X99" s="157" t="s">
        <v>135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271</v>
      </c>
      <c r="D100" s="158"/>
      <c r="E100" s="159">
        <v>10735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140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5" t="s">
        <v>272</v>
      </c>
      <c r="D101" s="158"/>
      <c r="E101" s="159">
        <v>2534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140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267</v>
      </c>
      <c r="D102" s="158"/>
      <c r="E102" s="159">
        <v>3747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140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273</v>
      </c>
      <c r="D103" s="158"/>
      <c r="E103" s="159">
        <v>670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140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5" t="s">
        <v>274</v>
      </c>
      <c r="D104" s="158"/>
      <c r="E104" s="159">
        <v>70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140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7">
        <v>33</v>
      </c>
      <c r="B105" s="168" t="s">
        <v>275</v>
      </c>
      <c r="C105" s="184" t="s">
        <v>276</v>
      </c>
      <c r="D105" s="169" t="s">
        <v>143</v>
      </c>
      <c r="E105" s="170">
        <v>401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2">
        <v>0.59535000000000005</v>
      </c>
      <c r="O105" s="172">
        <f>ROUND(E105*N105,2)</f>
        <v>238.74</v>
      </c>
      <c r="P105" s="172">
        <v>0</v>
      </c>
      <c r="Q105" s="172">
        <f>ROUND(E105*P105,2)</f>
        <v>0</v>
      </c>
      <c r="R105" s="172"/>
      <c r="S105" s="172" t="s">
        <v>245</v>
      </c>
      <c r="T105" s="173" t="s">
        <v>246</v>
      </c>
      <c r="U105" s="157">
        <v>0</v>
      </c>
      <c r="V105" s="157">
        <f>ROUND(E105*U105,2)</f>
        <v>0</v>
      </c>
      <c r="W105" s="157"/>
      <c r="X105" s="157" t="s">
        <v>135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5" t="s">
        <v>268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140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7">
        <v>34</v>
      </c>
      <c r="B107" s="168" t="s">
        <v>277</v>
      </c>
      <c r="C107" s="184" t="s">
        <v>278</v>
      </c>
      <c r="D107" s="169" t="s">
        <v>143</v>
      </c>
      <c r="E107" s="170">
        <v>70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0</v>
      </c>
      <c r="O107" s="172">
        <f>ROUND(E107*N107,2)</f>
        <v>0</v>
      </c>
      <c r="P107" s="172">
        <v>0</v>
      </c>
      <c r="Q107" s="172">
        <f>ROUND(E107*P107,2)</f>
        <v>0</v>
      </c>
      <c r="R107" s="172" t="s">
        <v>158</v>
      </c>
      <c r="S107" s="172" t="s">
        <v>134</v>
      </c>
      <c r="T107" s="173" t="s">
        <v>134</v>
      </c>
      <c r="U107" s="157">
        <v>0.96</v>
      </c>
      <c r="V107" s="157">
        <f>ROUND(E107*U107,2)</f>
        <v>67.2</v>
      </c>
      <c r="W107" s="157"/>
      <c r="X107" s="157" t="s">
        <v>135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136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274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67">
        <v>35</v>
      </c>
      <c r="B109" s="168" t="s">
        <v>279</v>
      </c>
      <c r="C109" s="184" t="s">
        <v>280</v>
      </c>
      <c r="D109" s="169" t="s">
        <v>143</v>
      </c>
      <c r="E109" s="170">
        <v>670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0.10141</v>
      </c>
      <c r="O109" s="172">
        <f>ROUND(E109*N109,2)</f>
        <v>67.94</v>
      </c>
      <c r="P109" s="172">
        <v>0</v>
      </c>
      <c r="Q109" s="172">
        <f>ROUND(E109*P109,2)</f>
        <v>0</v>
      </c>
      <c r="R109" s="172" t="s">
        <v>158</v>
      </c>
      <c r="S109" s="172" t="s">
        <v>134</v>
      </c>
      <c r="T109" s="173" t="s">
        <v>134</v>
      </c>
      <c r="U109" s="157">
        <v>6.4000000000000001E-2</v>
      </c>
      <c r="V109" s="157">
        <f>ROUND(E109*U109,2)</f>
        <v>42.88</v>
      </c>
      <c r="W109" s="157"/>
      <c r="X109" s="157" t="s">
        <v>135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136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273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140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67">
        <v>36</v>
      </c>
      <c r="B111" s="168" t="s">
        <v>281</v>
      </c>
      <c r="C111" s="184" t="s">
        <v>282</v>
      </c>
      <c r="D111" s="169" t="s">
        <v>143</v>
      </c>
      <c r="E111" s="170">
        <v>10735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0.10373</v>
      </c>
      <c r="O111" s="172">
        <f>ROUND(E111*N111,2)</f>
        <v>1113.54</v>
      </c>
      <c r="P111" s="172">
        <v>0</v>
      </c>
      <c r="Q111" s="172">
        <f>ROUND(E111*P111,2)</f>
        <v>0</v>
      </c>
      <c r="R111" s="172" t="s">
        <v>158</v>
      </c>
      <c r="S111" s="172" t="s">
        <v>134</v>
      </c>
      <c r="T111" s="173" t="s">
        <v>134</v>
      </c>
      <c r="U111" s="157">
        <v>6.4000000000000001E-2</v>
      </c>
      <c r="V111" s="157">
        <f>ROUND(E111*U111,2)</f>
        <v>687.04</v>
      </c>
      <c r="W111" s="157"/>
      <c r="X111" s="157" t="s">
        <v>135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136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271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7">
        <v>37</v>
      </c>
      <c r="B113" s="168" t="s">
        <v>283</v>
      </c>
      <c r="C113" s="184" t="s">
        <v>284</v>
      </c>
      <c r="D113" s="169" t="s">
        <v>143</v>
      </c>
      <c r="E113" s="170">
        <v>10735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0.15559000000000001</v>
      </c>
      <c r="O113" s="172">
        <f>ROUND(E113*N113,2)</f>
        <v>1670.26</v>
      </c>
      <c r="P113" s="172">
        <v>0</v>
      </c>
      <c r="Q113" s="172">
        <f>ROUND(E113*P113,2)</f>
        <v>0</v>
      </c>
      <c r="R113" s="172" t="s">
        <v>158</v>
      </c>
      <c r="S113" s="172" t="s">
        <v>134</v>
      </c>
      <c r="T113" s="173" t="s">
        <v>134</v>
      </c>
      <c r="U113" s="157">
        <v>8.2000000000000003E-2</v>
      </c>
      <c r="V113" s="157">
        <f>ROUND(E113*U113,2)</f>
        <v>880.27</v>
      </c>
      <c r="W113" s="157"/>
      <c r="X113" s="157" t="s">
        <v>135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136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5" t="s">
        <v>271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140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67">
        <v>38</v>
      </c>
      <c r="B115" s="168" t="s">
        <v>285</v>
      </c>
      <c r="C115" s="184" t="s">
        <v>286</v>
      </c>
      <c r="D115" s="169" t="s">
        <v>143</v>
      </c>
      <c r="E115" s="170">
        <v>10735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2">
        <v>0.13188</v>
      </c>
      <c r="O115" s="172">
        <f>ROUND(E115*N115,2)</f>
        <v>1415.73</v>
      </c>
      <c r="P115" s="172">
        <v>0</v>
      </c>
      <c r="Q115" s="172">
        <f>ROUND(E115*P115,2)</f>
        <v>0</v>
      </c>
      <c r="R115" s="172" t="s">
        <v>158</v>
      </c>
      <c r="S115" s="172" t="s">
        <v>134</v>
      </c>
      <c r="T115" s="173" t="s">
        <v>134</v>
      </c>
      <c r="U115" s="157">
        <v>4.9000000000000002E-2</v>
      </c>
      <c r="V115" s="157">
        <f>ROUND(E115*U115,2)</f>
        <v>526.02</v>
      </c>
      <c r="W115" s="157"/>
      <c r="X115" s="157" t="s">
        <v>135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136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54" t="s">
        <v>287</v>
      </c>
      <c r="D116" s="255"/>
      <c r="E116" s="255"/>
      <c r="F116" s="255"/>
      <c r="G116" s="255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5" t="s">
        <v>271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140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39</v>
      </c>
      <c r="B118" s="168" t="s">
        <v>288</v>
      </c>
      <c r="C118" s="184" t="s">
        <v>289</v>
      </c>
      <c r="D118" s="169" t="s">
        <v>143</v>
      </c>
      <c r="E118" s="170">
        <v>670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0.30651</v>
      </c>
      <c r="O118" s="172">
        <f>ROUND(E118*N118,2)</f>
        <v>205.36</v>
      </c>
      <c r="P118" s="172">
        <v>0</v>
      </c>
      <c r="Q118" s="172">
        <f>ROUND(E118*P118,2)</f>
        <v>0</v>
      </c>
      <c r="R118" s="172" t="s">
        <v>158</v>
      </c>
      <c r="S118" s="172" t="s">
        <v>134</v>
      </c>
      <c r="T118" s="173" t="s">
        <v>134</v>
      </c>
      <c r="U118" s="157">
        <v>2.5000000000000001E-2</v>
      </c>
      <c r="V118" s="157">
        <f>ROUND(E118*U118,2)</f>
        <v>16.75</v>
      </c>
      <c r="W118" s="157"/>
      <c r="X118" s="157" t="s">
        <v>135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136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54" t="s">
        <v>290</v>
      </c>
      <c r="D119" s="255"/>
      <c r="E119" s="255"/>
      <c r="F119" s="255"/>
      <c r="G119" s="255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138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273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67">
        <v>40</v>
      </c>
      <c r="B121" s="168" t="s">
        <v>291</v>
      </c>
      <c r="C121" s="184" t="s">
        <v>292</v>
      </c>
      <c r="D121" s="169" t="s">
        <v>143</v>
      </c>
      <c r="E121" s="170">
        <v>10735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2">
        <v>0.38313999999999998</v>
      </c>
      <c r="O121" s="172">
        <f>ROUND(E121*N121,2)</f>
        <v>4113.01</v>
      </c>
      <c r="P121" s="172">
        <v>0</v>
      </c>
      <c r="Q121" s="172">
        <f>ROUND(E121*P121,2)</f>
        <v>0</v>
      </c>
      <c r="R121" s="172" t="s">
        <v>158</v>
      </c>
      <c r="S121" s="172" t="s">
        <v>134</v>
      </c>
      <c r="T121" s="173" t="s">
        <v>134</v>
      </c>
      <c r="U121" s="157">
        <v>2.5999999999999999E-2</v>
      </c>
      <c r="V121" s="157">
        <f>ROUND(E121*U121,2)</f>
        <v>279.11</v>
      </c>
      <c r="W121" s="157"/>
      <c r="X121" s="157" t="s">
        <v>135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54" t="s">
        <v>290</v>
      </c>
      <c r="D122" s="255"/>
      <c r="E122" s="255"/>
      <c r="F122" s="255"/>
      <c r="G122" s="255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138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271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41</v>
      </c>
      <c r="B124" s="168" t="s">
        <v>293</v>
      </c>
      <c r="C124" s="184" t="s">
        <v>294</v>
      </c>
      <c r="D124" s="169" t="s">
        <v>143</v>
      </c>
      <c r="E124" s="170">
        <v>401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0.40869</v>
      </c>
      <c r="O124" s="172">
        <f>ROUND(E124*N124,2)</f>
        <v>163.88</v>
      </c>
      <c r="P124" s="172">
        <v>0</v>
      </c>
      <c r="Q124" s="172">
        <f>ROUND(E124*P124,2)</f>
        <v>0</v>
      </c>
      <c r="R124" s="172" t="s">
        <v>158</v>
      </c>
      <c r="S124" s="172" t="s">
        <v>134</v>
      </c>
      <c r="T124" s="173" t="s">
        <v>134</v>
      </c>
      <c r="U124" s="157">
        <v>2.5999999999999999E-2</v>
      </c>
      <c r="V124" s="157">
        <f>ROUND(E124*U124,2)</f>
        <v>10.43</v>
      </c>
      <c r="W124" s="157"/>
      <c r="X124" s="157" t="s">
        <v>135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136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54" t="s">
        <v>290</v>
      </c>
      <c r="D125" s="255"/>
      <c r="E125" s="255"/>
      <c r="F125" s="255"/>
      <c r="G125" s="255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138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5" t="s">
        <v>268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140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67">
        <v>42</v>
      </c>
      <c r="B127" s="168" t="s">
        <v>295</v>
      </c>
      <c r="C127" s="184" t="s">
        <v>296</v>
      </c>
      <c r="D127" s="169" t="s">
        <v>143</v>
      </c>
      <c r="E127" s="170">
        <v>32875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2">
        <v>0</v>
      </c>
      <c r="O127" s="172">
        <f>ROUND(E127*N127,2)</f>
        <v>0</v>
      </c>
      <c r="P127" s="172">
        <v>0</v>
      </c>
      <c r="Q127" s="172">
        <f>ROUND(E127*P127,2)</f>
        <v>0</v>
      </c>
      <c r="R127" s="172" t="s">
        <v>158</v>
      </c>
      <c r="S127" s="172" t="s">
        <v>134</v>
      </c>
      <c r="T127" s="173" t="s">
        <v>134</v>
      </c>
      <c r="U127" s="157">
        <v>2E-3</v>
      </c>
      <c r="V127" s="157">
        <f>ROUND(E127*U127,2)</f>
        <v>65.75</v>
      </c>
      <c r="W127" s="157"/>
      <c r="X127" s="157" t="s">
        <v>135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136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297</v>
      </c>
      <c r="D128" s="158"/>
      <c r="E128" s="159">
        <v>32205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140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5" t="s">
        <v>273</v>
      </c>
      <c r="D129" s="158"/>
      <c r="E129" s="159">
        <v>670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140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7">
        <v>43</v>
      </c>
      <c r="B130" s="168" t="s">
        <v>298</v>
      </c>
      <c r="C130" s="184" t="s">
        <v>299</v>
      </c>
      <c r="D130" s="169" t="s">
        <v>153</v>
      </c>
      <c r="E130" s="170">
        <v>11405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2">
        <v>0</v>
      </c>
      <c r="O130" s="172">
        <f>ROUND(E130*N130,2)</f>
        <v>0</v>
      </c>
      <c r="P130" s="172">
        <v>0</v>
      </c>
      <c r="Q130" s="172">
        <f>ROUND(E130*P130,2)</f>
        <v>0</v>
      </c>
      <c r="R130" s="172" t="s">
        <v>158</v>
      </c>
      <c r="S130" s="172" t="s">
        <v>134</v>
      </c>
      <c r="T130" s="173" t="s">
        <v>134</v>
      </c>
      <c r="U130" s="157">
        <v>8.0000000000000002E-3</v>
      </c>
      <c r="V130" s="157">
        <f>ROUND(E130*U130,2)</f>
        <v>91.24</v>
      </c>
      <c r="W130" s="157"/>
      <c r="X130" s="157" t="s">
        <v>135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136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271</v>
      </c>
      <c r="D131" s="158"/>
      <c r="E131" s="159">
        <v>10735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5" t="s">
        <v>273</v>
      </c>
      <c r="D132" s="158"/>
      <c r="E132" s="159">
        <v>670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140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67">
        <v>44</v>
      </c>
      <c r="B133" s="168" t="s">
        <v>300</v>
      </c>
      <c r="C133" s="184" t="s">
        <v>301</v>
      </c>
      <c r="D133" s="169" t="s">
        <v>143</v>
      </c>
      <c r="E133" s="170">
        <v>3747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7.3899999999999993E-2</v>
      </c>
      <c r="O133" s="172">
        <f>ROUND(E133*N133,2)</f>
        <v>276.89999999999998</v>
      </c>
      <c r="P133" s="172">
        <v>0</v>
      </c>
      <c r="Q133" s="172">
        <f>ROUND(E133*P133,2)</f>
        <v>0</v>
      </c>
      <c r="R133" s="172" t="s">
        <v>158</v>
      </c>
      <c r="S133" s="172" t="s">
        <v>134</v>
      </c>
      <c r="T133" s="173" t="s">
        <v>134</v>
      </c>
      <c r="U133" s="157">
        <v>0.45200000000000001</v>
      </c>
      <c r="V133" s="157">
        <f>ROUND(E133*U133,2)</f>
        <v>1693.64</v>
      </c>
      <c r="W133" s="157"/>
      <c r="X133" s="157" t="s">
        <v>135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136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55"/>
      <c r="B134" s="156"/>
      <c r="C134" s="254" t="s">
        <v>302</v>
      </c>
      <c r="D134" s="255"/>
      <c r="E134" s="255"/>
      <c r="F134" s="255"/>
      <c r="G134" s="255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138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74" t="str">
        <f>C134</f>
        <v>s provedením lože z kameniva drceného, s vyplněním spár, s dvojitým hutněním a se smetením přebytečného materiálu na krajnici. S dodáním hmot pro lože a výplň spár.</v>
      </c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5" t="s">
        <v>267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140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67">
        <v>45</v>
      </c>
      <c r="B136" s="168" t="s">
        <v>303</v>
      </c>
      <c r="C136" s="184" t="s">
        <v>304</v>
      </c>
      <c r="D136" s="169" t="s">
        <v>143</v>
      </c>
      <c r="E136" s="170">
        <v>1668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7.3899999999999993E-2</v>
      </c>
      <c r="O136" s="172">
        <f>ROUND(E136*N136,2)</f>
        <v>123.27</v>
      </c>
      <c r="P136" s="172">
        <v>0</v>
      </c>
      <c r="Q136" s="172">
        <f>ROUND(E136*P136,2)</f>
        <v>0</v>
      </c>
      <c r="R136" s="172" t="s">
        <v>158</v>
      </c>
      <c r="S136" s="172" t="s">
        <v>134</v>
      </c>
      <c r="T136" s="173" t="s">
        <v>134</v>
      </c>
      <c r="U136" s="157">
        <v>0.47799999999999998</v>
      </c>
      <c r="V136" s="157">
        <f>ROUND(E136*U136,2)</f>
        <v>797.3</v>
      </c>
      <c r="W136" s="157"/>
      <c r="X136" s="157" t="s">
        <v>135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136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254" t="s">
        <v>302</v>
      </c>
      <c r="D137" s="255"/>
      <c r="E137" s="255"/>
      <c r="F137" s="255"/>
      <c r="G137" s="255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138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74" t="str">
        <f>C137</f>
        <v>s provedením lože z kameniva drceného, s vyplněním spár, s dvojitým hutněním a se smetením přebytečného materiálu na krajnici. S dodáním hmot pro lože a výplň spár.</v>
      </c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5" t="s">
        <v>266</v>
      </c>
      <c r="D138" s="158"/>
      <c r="E138" s="159">
        <v>1267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140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5" t="s">
        <v>268</v>
      </c>
      <c r="D139" s="158"/>
      <c r="E139" s="159">
        <v>401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140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7">
        <v>46</v>
      </c>
      <c r="B140" s="168" t="s">
        <v>305</v>
      </c>
      <c r="C140" s="184" t="s">
        <v>306</v>
      </c>
      <c r="D140" s="169" t="s">
        <v>143</v>
      </c>
      <c r="E140" s="170">
        <v>1267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0.186</v>
      </c>
      <c r="O140" s="172">
        <f>ROUND(E140*N140,2)</f>
        <v>235.66</v>
      </c>
      <c r="P140" s="172">
        <v>0</v>
      </c>
      <c r="Q140" s="172">
        <f>ROUND(E140*P140,2)</f>
        <v>0</v>
      </c>
      <c r="R140" s="172"/>
      <c r="S140" s="172" t="s">
        <v>245</v>
      </c>
      <c r="T140" s="173" t="s">
        <v>246</v>
      </c>
      <c r="U140" s="157">
        <v>0</v>
      </c>
      <c r="V140" s="157">
        <f>ROUND(E140*U140,2)</f>
        <v>0</v>
      </c>
      <c r="W140" s="157"/>
      <c r="X140" s="157" t="s">
        <v>247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248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5" t="s">
        <v>266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140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67">
        <v>47</v>
      </c>
      <c r="B142" s="168" t="s">
        <v>307</v>
      </c>
      <c r="C142" s="184" t="s">
        <v>308</v>
      </c>
      <c r="D142" s="169" t="s">
        <v>143</v>
      </c>
      <c r="E142" s="170">
        <v>401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0.186</v>
      </c>
      <c r="O142" s="172">
        <f>ROUND(E142*N142,2)</f>
        <v>74.59</v>
      </c>
      <c r="P142" s="172">
        <v>0</v>
      </c>
      <c r="Q142" s="172">
        <f>ROUND(E142*P142,2)</f>
        <v>0</v>
      </c>
      <c r="R142" s="172" t="s">
        <v>258</v>
      </c>
      <c r="S142" s="172" t="s">
        <v>134</v>
      </c>
      <c r="T142" s="173" t="s">
        <v>134</v>
      </c>
      <c r="U142" s="157">
        <v>0</v>
      </c>
      <c r="V142" s="157">
        <f>ROUND(E142*U142,2)</f>
        <v>0</v>
      </c>
      <c r="W142" s="157"/>
      <c r="X142" s="157" t="s">
        <v>247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248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268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140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67">
        <v>48</v>
      </c>
      <c r="B144" s="168" t="s">
        <v>309</v>
      </c>
      <c r="C144" s="184" t="s">
        <v>310</v>
      </c>
      <c r="D144" s="169" t="s">
        <v>143</v>
      </c>
      <c r="E144" s="170">
        <v>3613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0.14000000000000001</v>
      </c>
      <c r="O144" s="172">
        <f>ROUND(E144*N144,2)</f>
        <v>505.82</v>
      </c>
      <c r="P144" s="172">
        <v>0</v>
      </c>
      <c r="Q144" s="172">
        <f>ROUND(E144*P144,2)</f>
        <v>0</v>
      </c>
      <c r="R144" s="172" t="s">
        <v>258</v>
      </c>
      <c r="S144" s="172" t="s">
        <v>134</v>
      </c>
      <c r="T144" s="173" t="s">
        <v>246</v>
      </c>
      <c r="U144" s="157">
        <v>0</v>
      </c>
      <c r="V144" s="157">
        <f>ROUND(E144*U144,2)</f>
        <v>0</v>
      </c>
      <c r="W144" s="157"/>
      <c r="X144" s="157" t="s">
        <v>247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248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5" t="s">
        <v>267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140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7">
        <v>49</v>
      </c>
      <c r="B146" s="168" t="s">
        <v>311</v>
      </c>
      <c r="C146" s="184" t="s">
        <v>312</v>
      </c>
      <c r="D146" s="169" t="s">
        <v>143</v>
      </c>
      <c r="E146" s="170">
        <v>134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0.14000000000000001</v>
      </c>
      <c r="O146" s="172">
        <f>ROUND(E146*N146,2)</f>
        <v>18.760000000000002</v>
      </c>
      <c r="P146" s="172">
        <v>0</v>
      </c>
      <c r="Q146" s="172">
        <f>ROUND(E146*P146,2)</f>
        <v>0</v>
      </c>
      <c r="R146" s="172" t="s">
        <v>258</v>
      </c>
      <c r="S146" s="172" t="s">
        <v>134</v>
      </c>
      <c r="T146" s="173" t="s">
        <v>134</v>
      </c>
      <c r="U146" s="157">
        <v>0</v>
      </c>
      <c r="V146" s="157">
        <f>ROUND(E146*U146,2)</f>
        <v>0</v>
      </c>
      <c r="W146" s="157"/>
      <c r="X146" s="157" t="s">
        <v>247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248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5" t="s">
        <v>267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140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x14ac:dyDescent="0.2">
      <c r="A148" s="161" t="s">
        <v>128</v>
      </c>
      <c r="B148" s="162" t="s">
        <v>84</v>
      </c>
      <c r="C148" s="183" t="s">
        <v>85</v>
      </c>
      <c r="D148" s="163"/>
      <c r="E148" s="164"/>
      <c r="F148" s="165"/>
      <c r="G148" s="165">
        <f>SUMIF(AG149:AG160,"&lt;&gt;NOR",G149:G160)</f>
        <v>0</v>
      </c>
      <c r="H148" s="165"/>
      <c r="I148" s="165">
        <f>SUM(I149:I160)</f>
        <v>0</v>
      </c>
      <c r="J148" s="165"/>
      <c r="K148" s="165">
        <f>SUM(K149:K160)</f>
        <v>0</v>
      </c>
      <c r="L148" s="165"/>
      <c r="M148" s="165">
        <f>SUM(M149:M160)</f>
        <v>0</v>
      </c>
      <c r="N148" s="165"/>
      <c r="O148" s="165">
        <f>SUM(O149:O160)</f>
        <v>330.32000000000005</v>
      </c>
      <c r="P148" s="165"/>
      <c r="Q148" s="165">
        <f>SUM(Q149:Q160)</f>
        <v>0</v>
      </c>
      <c r="R148" s="165"/>
      <c r="S148" s="165"/>
      <c r="T148" s="166"/>
      <c r="U148" s="160"/>
      <c r="V148" s="160">
        <f>SUM(V149:V160)</f>
        <v>506.85</v>
      </c>
      <c r="W148" s="160"/>
      <c r="X148" s="160"/>
      <c r="AG148" t="s">
        <v>129</v>
      </c>
    </row>
    <row r="149" spans="1:60" ht="33.75" outlineLevel="1" x14ac:dyDescent="0.2">
      <c r="A149" s="167">
        <v>50</v>
      </c>
      <c r="B149" s="168" t="s">
        <v>313</v>
      </c>
      <c r="C149" s="184" t="s">
        <v>314</v>
      </c>
      <c r="D149" s="169" t="s">
        <v>148</v>
      </c>
      <c r="E149" s="170">
        <v>50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2">
        <v>3.0596700000000001</v>
      </c>
      <c r="O149" s="172">
        <f>ROUND(E149*N149,2)</f>
        <v>152.97999999999999</v>
      </c>
      <c r="P149" s="172">
        <v>0</v>
      </c>
      <c r="Q149" s="172">
        <f>ROUND(E149*P149,2)</f>
        <v>0</v>
      </c>
      <c r="R149" s="172" t="s">
        <v>315</v>
      </c>
      <c r="S149" s="172" t="s">
        <v>134</v>
      </c>
      <c r="T149" s="173" t="s">
        <v>134</v>
      </c>
      <c r="U149" s="157">
        <v>5.024</v>
      </c>
      <c r="V149" s="157">
        <f>ROUND(E149*U149,2)</f>
        <v>251.2</v>
      </c>
      <c r="W149" s="157"/>
      <c r="X149" s="157" t="s">
        <v>135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136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254" t="s">
        <v>316</v>
      </c>
      <c r="D150" s="255"/>
      <c r="E150" s="255"/>
      <c r="F150" s="255"/>
      <c r="G150" s="255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138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5" t="s">
        <v>317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140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67">
        <v>51</v>
      </c>
      <c r="B152" s="168" t="s">
        <v>318</v>
      </c>
      <c r="C152" s="184" t="s">
        <v>319</v>
      </c>
      <c r="D152" s="169" t="s">
        <v>153</v>
      </c>
      <c r="E152" s="170">
        <v>50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2.5249999999999999</v>
      </c>
      <c r="O152" s="172">
        <f>ROUND(E152*N152,2)</f>
        <v>126.25</v>
      </c>
      <c r="P152" s="172">
        <v>0</v>
      </c>
      <c r="Q152" s="172">
        <f>ROUND(E152*P152,2)</f>
        <v>0</v>
      </c>
      <c r="R152" s="172" t="s">
        <v>315</v>
      </c>
      <c r="S152" s="172" t="s">
        <v>134</v>
      </c>
      <c r="T152" s="173" t="s">
        <v>134</v>
      </c>
      <c r="U152" s="157">
        <v>1.3029999999999999</v>
      </c>
      <c r="V152" s="157">
        <f>ROUND(E152*U152,2)</f>
        <v>65.150000000000006</v>
      </c>
      <c r="W152" s="157"/>
      <c r="X152" s="157" t="s">
        <v>135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136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254" t="s">
        <v>320</v>
      </c>
      <c r="D153" s="255"/>
      <c r="E153" s="255"/>
      <c r="F153" s="255"/>
      <c r="G153" s="255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138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5" t="s">
        <v>321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140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67">
        <v>52</v>
      </c>
      <c r="B155" s="168" t="s">
        <v>322</v>
      </c>
      <c r="C155" s="184" t="s">
        <v>323</v>
      </c>
      <c r="D155" s="169" t="s">
        <v>148</v>
      </c>
      <c r="E155" s="170">
        <v>100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2.0000000000000002E-5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315</v>
      </c>
      <c r="S155" s="172" t="s">
        <v>134</v>
      </c>
      <c r="T155" s="173" t="s">
        <v>134</v>
      </c>
      <c r="U155" s="157">
        <v>0.21</v>
      </c>
      <c r="V155" s="157">
        <f>ROUND(E155*U155,2)</f>
        <v>21</v>
      </c>
      <c r="W155" s="157"/>
      <c r="X155" s="157" t="s">
        <v>135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324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54" t="s">
        <v>325</v>
      </c>
      <c r="D156" s="255"/>
      <c r="E156" s="255"/>
      <c r="F156" s="255"/>
      <c r="G156" s="255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138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5" t="s">
        <v>326</v>
      </c>
      <c r="D157" s="158"/>
      <c r="E157" s="159">
        <v>100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140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5">
        <v>53</v>
      </c>
      <c r="B158" s="176" t="s">
        <v>327</v>
      </c>
      <c r="C158" s="186" t="s">
        <v>328</v>
      </c>
      <c r="D158" s="177" t="s">
        <v>148</v>
      </c>
      <c r="E158" s="178">
        <v>50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258</v>
      </c>
      <c r="S158" s="180" t="s">
        <v>134</v>
      </c>
      <c r="T158" s="181" t="s">
        <v>134</v>
      </c>
      <c r="U158" s="157">
        <v>0</v>
      </c>
      <c r="V158" s="157">
        <f>ROUND(E158*U158,2)</f>
        <v>0</v>
      </c>
      <c r="W158" s="157"/>
      <c r="X158" s="157" t="s">
        <v>247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329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5">
        <v>54</v>
      </c>
      <c r="B159" s="176" t="s">
        <v>330</v>
      </c>
      <c r="C159" s="186" t="s">
        <v>331</v>
      </c>
      <c r="D159" s="177" t="s">
        <v>148</v>
      </c>
      <c r="E159" s="178">
        <v>50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0</v>
      </c>
      <c r="O159" s="180">
        <f>ROUND(E159*N159,2)</f>
        <v>0</v>
      </c>
      <c r="P159" s="180">
        <v>0</v>
      </c>
      <c r="Q159" s="180">
        <f>ROUND(E159*P159,2)</f>
        <v>0</v>
      </c>
      <c r="R159" s="180" t="s">
        <v>258</v>
      </c>
      <c r="S159" s="180" t="s">
        <v>134</v>
      </c>
      <c r="T159" s="181" t="s">
        <v>134</v>
      </c>
      <c r="U159" s="157">
        <v>0</v>
      </c>
      <c r="V159" s="157">
        <f>ROUND(E159*U159,2)</f>
        <v>0</v>
      </c>
      <c r="W159" s="157"/>
      <c r="X159" s="157" t="s">
        <v>247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329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5">
        <v>55</v>
      </c>
      <c r="B160" s="176" t="s">
        <v>332</v>
      </c>
      <c r="C160" s="186" t="s">
        <v>333</v>
      </c>
      <c r="D160" s="177" t="s">
        <v>148</v>
      </c>
      <c r="E160" s="178">
        <v>50</v>
      </c>
      <c r="F160" s="179"/>
      <c r="G160" s="180">
        <f>ROUND(E160*F160,2)</f>
        <v>0</v>
      </c>
      <c r="H160" s="179"/>
      <c r="I160" s="180">
        <f>ROUND(E160*H160,2)</f>
        <v>0</v>
      </c>
      <c r="J160" s="179"/>
      <c r="K160" s="180">
        <f>ROUND(E160*J160,2)</f>
        <v>0</v>
      </c>
      <c r="L160" s="180">
        <v>21</v>
      </c>
      <c r="M160" s="180">
        <f>G160*(1+L160/100)</f>
        <v>0</v>
      </c>
      <c r="N160" s="180">
        <v>1.02179</v>
      </c>
      <c r="O160" s="180">
        <f>ROUND(E160*N160,2)</f>
        <v>51.09</v>
      </c>
      <c r="P160" s="180">
        <v>0</v>
      </c>
      <c r="Q160" s="180">
        <f>ROUND(E160*P160,2)</f>
        <v>0</v>
      </c>
      <c r="R160" s="180"/>
      <c r="S160" s="180" t="s">
        <v>134</v>
      </c>
      <c r="T160" s="181" t="s">
        <v>134</v>
      </c>
      <c r="U160" s="157">
        <v>3.39</v>
      </c>
      <c r="V160" s="157">
        <f>ROUND(E160*U160,2)</f>
        <v>169.5</v>
      </c>
      <c r="W160" s="157"/>
      <c r="X160" s="157" t="s">
        <v>135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136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x14ac:dyDescent="0.2">
      <c r="A161" s="161" t="s">
        <v>128</v>
      </c>
      <c r="B161" s="162" t="s">
        <v>86</v>
      </c>
      <c r="C161" s="183" t="s">
        <v>87</v>
      </c>
      <c r="D161" s="163"/>
      <c r="E161" s="164"/>
      <c r="F161" s="165"/>
      <c r="G161" s="165">
        <f>SUMIF(AG162:AG224,"&lt;&gt;NOR",G162:G224)</f>
        <v>0</v>
      </c>
      <c r="H161" s="165"/>
      <c r="I161" s="165">
        <f>SUM(I162:I224)</f>
        <v>0</v>
      </c>
      <c r="J161" s="165"/>
      <c r="K161" s="165">
        <f>SUM(K162:K224)</f>
        <v>0</v>
      </c>
      <c r="L161" s="165"/>
      <c r="M161" s="165">
        <f>SUM(M162:M224)</f>
        <v>0</v>
      </c>
      <c r="N161" s="165"/>
      <c r="O161" s="165">
        <f>SUM(O162:O224)</f>
        <v>1310.8099999999997</v>
      </c>
      <c r="P161" s="165"/>
      <c r="Q161" s="165">
        <f>SUM(Q162:Q224)</f>
        <v>0</v>
      </c>
      <c r="R161" s="165"/>
      <c r="S161" s="165"/>
      <c r="T161" s="166"/>
      <c r="U161" s="160"/>
      <c r="V161" s="160">
        <f>SUM(V162:V224)</f>
        <v>2045.7300000000002</v>
      </c>
      <c r="W161" s="160"/>
      <c r="X161" s="160"/>
      <c r="AG161" t="s">
        <v>129</v>
      </c>
    </row>
    <row r="162" spans="1:60" outlineLevel="1" x14ac:dyDescent="0.2">
      <c r="A162" s="167">
        <v>56</v>
      </c>
      <c r="B162" s="168" t="s">
        <v>334</v>
      </c>
      <c r="C162" s="184" t="s">
        <v>335</v>
      </c>
      <c r="D162" s="169" t="s">
        <v>148</v>
      </c>
      <c r="E162" s="170">
        <v>38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0.25</v>
      </c>
      <c r="O162" s="172">
        <f>ROUND(E162*N162,2)</f>
        <v>9.5</v>
      </c>
      <c r="P162" s="172">
        <v>0</v>
      </c>
      <c r="Q162" s="172">
        <f>ROUND(E162*P162,2)</f>
        <v>0</v>
      </c>
      <c r="R162" s="172" t="s">
        <v>158</v>
      </c>
      <c r="S162" s="172" t="s">
        <v>134</v>
      </c>
      <c r="T162" s="173" t="s">
        <v>134</v>
      </c>
      <c r="U162" s="157">
        <v>0.81799999999999995</v>
      </c>
      <c r="V162" s="157">
        <f>ROUND(E162*U162,2)</f>
        <v>31.08</v>
      </c>
      <c r="W162" s="157"/>
      <c r="X162" s="157" t="s">
        <v>135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136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5" t="s">
        <v>336</v>
      </c>
      <c r="D163" s="158"/>
      <c r="E163" s="159">
        <v>38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140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67">
        <v>57</v>
      </c>
      <c r="B164" s="168" t="s">
        <v>337</v>
      </c>
      <c r="C164" s="184" t="s">
        <v>338</v>
      </c>
      <c r="D164" s="169" t="s">
        <v>148</v>
      </c>
      <c r="E164" s="170">
        <v>69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2">
        <v>0</v>
      </c>
      <c r="O164" s="172">
        <f>ROUND(E164*N164,2)</f>
        <v>0</v>
      </c>
      <c r="P164" s="172">
        <v>0</v>
      </c>
      <c r="Q164" s="172">
        <f>ROUND(E164*P164,2)</f>
        <v>0</v>
      </c>
      <c r="R164" s="172" t="s">
        <v>158</v>
      </c>
      <c r="S164" s="172" t="s">
        <v>134</v>
      </c>
      <c r="T164" s="173" t="s">
        <v>134</v>
      </c>
      <c r="U164" s="157">
        <v>0.2</v>
      </c>
      <c r="V164" s="157">
        <f>ROUND(E164*U164,2)</f>
        <v>13.8</v>
      </c>
      <c r="W164" s="157"/>
      <c r="X164" s="157" t="s">
        <v>135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136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339</v>
      </c>
      <c r="D165" s="158"/>
      <c r="E165" s="159">
        <v>69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140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67">
        <v>58</v>
      </c>
      <c r="B166" s="168" t="s">
        <v>340</v>
      </c>
      <c r="C166" s="184" t="s">
        <v>341</v>
      </c>
      <c r="D166" s="169" t="s">
        <v>143</v>
      </c>
      <c r="E166" s="170">
        <v>20</v>
      </c>
      <c r="F166" s="171"/>
      <c r="G166" s="172">
        <f>ROUND(E166*F166,2)</f>
        <v>0</v>
      </c>
      <c r="H166" s="171"/>
      <c r="I166" s="172">
        <f>ROUND(E166*H166,2)</f>
        <v>0</v>
      </c>
      <c r="J166" s="171"/>
      <c r="K166" s="172">
        <f>ROUND(E166*J166,2)</f>
        <v>0</v>
      </c>
      <c r="L166" s="172">
        <v>21</v>
      </c>
      <c r="M166" s="172">
        <f>G166*(1+L166/100)</f>
        <v>0</v>
      </c>
      <c r="N166" s="172">
        <v>0</v>
      </c>
      <c r="O166" s="172">
        <f>ROUND(E166*N166,2)</f>
        <v>0</v>
      </c>
      <c r="P166" s="172">
        <v>0</v>
      </c>
      <c r="Q166" s="172">
        <f>ROUND(E166*P166,2)</f>
        <v>0</v>
      </c>
      <c r="R166" s="172"/>
      <c r="S166" s="172" t="s">
        <v>245</v>
      </c>
      <c r="T166" s="173" t="s">
        <v>246</v>
      </c>
      <c r="U166" s="157">
        <v>0</v>
      </c>
      <c r="V166" s="157">
        <f>ROUND(E166*U166,2)</f>
        <v>0</v>
      </c>
      <c r="W166" s="157"/>
      <c r="X166" s="157" t="s">
        <v>135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136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5" t="s">
        <v>342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140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 x14ac:dyDescent="0.2">
      <c r="A168" s="167">
        <v>59</v>
      </c>
      <c r="B168" s="168" t="s">
        <v>343</v>
      </c>
      <c r="C168" s="184" t="s">
        <v>344</v>
      </c>
      <c r="D168" s="169" t="s">
        <v>143</v>
      </c>
      <c r="E168" s="170">
        <v>65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2">
        <v>7.6000000000000004E-4</v>
      </c>
      <c r="O168" s="172">
        <f>ROUND(E168*N168,2)</f>
        <v>0.05</v>
      </c>
      <c r="P168" s="172">
        <v>0</v>
      </c>
      <c r="Q168" s="172">
        <f>ROUND(E168*P168,2)</f>
        <v>0</v>
      </c>
      <c r="R168" s="172" t="s">
        <v>158</v>
      </c>
      <c r="S168" s="172" t="s">
        <v>134</v>
      </c>
      <c r="T168" s="173" t="s">
        <v>134</v>
      </c>
      <c r="U168" s="157">
        <v>0.31</v>
      </c>
      <c r="V168" s="157">
        <f>ROUND(E168*U168,2)</f>
        <v>20.149999999999999</v>
      </c>
      <c r="W168" s="157"/>
      <c r="X168" s="157" t="s">
        <v>135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136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345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140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67">
        <v>60</v>
      </c>
      <c r="B170" s="168" t="s">
        <v>346</v>
      </c>
      <c r="C170" s="184" t="s">
        <v>347</v>
      </c>
      <c r="D170" s="169" t="s">
        <v>143</v>
      </c>
      <c r="E170" s="170">
        <v>65</v>
      </c>
      <c r="F170" s="171"/>
      <c r="G170" s="172">
        <f>ROUND(E170*F170,2)</f>
        <v>0</v>
      </c>
      <c r="H170" s="171"/>
      <c r="I170" s="172">
        <f>ROUND(E170*H170,2)</f>
        <v>0</v>
      </c>
      <c r="J170" s="171"/>
      <c r="K170" s="172">
        <f>ROUND(E170*J170,2)</f>
        <v>0</v>
      </c>
      <c r="L170" s="172">
        <v>21</v>
      </c>
      <c r="M170" s="172">
        <f>G170*(1+L170/100)</f>
        <v>0</v>
      </c>
      <c r="N170" s="172">
        <v>0</v>
      </c>
      <c r="O170" s="172">
        <f>ROUND(E170*N170,2)</f>
        <v>0</v>
      </c>
      <c r="P170" s="172">
        <v>0</v>
      </c>
      <c r="Q170" s="172">
        <f>ROUND(E170*P170,2)</f>
        <v>0</v>
      </c>
      <c r="R170" s="172" t="s">
        <v>158</v>
      </c>
      <c r="S170" s="172" t="s">
        <v>134</v>
      </c>
      <c r="T170" s="173" t="s">
        <v>134</v>
      </c>
      <c r="U170" s="157">
        <v>0.125</v>
      </c>
      <c r="V170" s="157">
        <f>ROUND(E170*U170,2)</f>
        <v>8.1300000000000008</v>
      </c>
      <c r="W170" s="157"/>
      <c r="X170" s="157" t="s">
        <v>135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136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254" t="s">
        <v>348</v>
      </c>
      <c r="D171" s="255"/>
      <c r="E171" s="255"/>
      <c r="F171" s="255"/>
      <c r="G171" s="255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138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67">
        <v>61</v>
      </c>
      <c r="B172" s="168" t="s">
        <v>349</v>
      </c>
      <c r="C172" s="184" t="s">
        <v>350</v>
      </c>
      <c r="D172" s="169" t="s">
        <v>351</v>
      </c>
      <c r="E172" s="170">
        <v>9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21</v>
      </c>
      <c r="M172" s="172">
        <f>G172*(1+L172/100)</f>
        <v>0</v>
      </c>
      <c r="N172" s="172">
        <v>0</v>
      </c>
      <c r="O172" s="172">
        <f>ROUND(E172*N172,2)</f>
        <v>0</v>
      </c>
      <c r="P172" s="172">
        <v>0</v>
      </c>
      <c r="Q172" s="172">
        <f>ROUND(E172*P172,2)</f>
        <v>0</v>
      </c>
      <c r="R172" s="172"/>
      <c r="S172" s="172" t="s">
        <v>245</v>
      </c>
      <c r="T172" s="173" t="s">
        <v>246</v>
      </c>
      <c r="U172" s="157">
        <v>0</v>
      </c>
      <c r="V172" s="157">
        <f>ROUND(E172*U172,2)</f>
        <v>0</v>
      </c>
      <c r="W172" s="157"/>
      <c r="X172" s="157" t="s">
        <v>135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352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353</v>
      </c>
      <c r="D173" s="158"/>
      <c r="E173" s="159">
        <v>9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140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67">
        <v>62</v>
      </c>
      <c r="B174" s="168" t="s">
        <v>354</v>
      </c>
      <c r="C174" s="184" t="s">
        <v>355</v>
      </c>
      <c r="D174" s="169" t="s">
        <v>175</v>
      </c>
      <c r="E174" s="170">
        <v>6612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0.14874000000000001</v>
      </c>
      <c r="O174" s="172">
        <f>ROUND(E174*N174,2)</f>
        <v>983.47</v>
      </c>
      <c r="P174" s="172">
        <v>0</v>
      </c>
      <c r="Q174" s="172">
        <f>ROUND(E174*P174,2)</f>
        <v>0</v>
      </c>
      <c r="R174" s="172" t="s">
        <v>158</v>
      </c>
      <c r="S174" s="172" t="s">
        <v>134</v>
      </c>
      <c r="T174" s="173" t="s">
        <v>134</v>
      </c>
      <c r="U174" s="157">
        <v>0.27200000000000002</v>
      </c>
      <c r="V174" s="157">
        <f>ROUND(E174*U174,2)</f>
        <v>1798.46</v>
      </c>
      <c r="W174" s="157"/>
      <c r="X174" s="157" t="s">
        <v>135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136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54" t="s">
        <v>356</v>
      </c>
      <c r="D175" s="255"/>
      <c r="E175" s="255"/>
      <c r="F175" s="255"/>
      <c r="G175" s="255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138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357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140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67">
        <v>63</v>
      </c>
      <c r="B177" s="168" t="s">
        <v>358</v>
      </c>
      <c r="C177" s="184" t="s">
        <v>359</v>
      </c>
      <c r="D177" s="169" t="s">
        <v>143</v>
      </c>
      <c r="E177" s="170">
        <v>10735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2">
        <v>0</v>
      </c>
      <c r="O177" s="172">
        <f>ROUND(E177*N177,2)</f>
        <v>0</v>
      </c>
      <c r="P177" s="172">
        <v>0</v>
      </c>
      <c r="Q177" s="172">
        <f>ROUND(E177*P177,2)</f>
        <v>0</v>
      </c>
      <c r="R177" s="172" t="s">
        <v>158</v>
      </c>
      <c r="S177" s="172" t="s">
        <v>134</v>
      </c>
      <c r="T177" s="173" t="s">
        <v>134</v>
      </c>
      <c r="U177" s="157">
        <v>1.6E-2</v>
      </c>
      <c r="V177" s="157">
        <f>ROUND(E177*U177,2)</f>
        <v>171.76</v>
      </c>
      <c r="W177" s="157"/>
      <c r="X177" s="157" t="s">
        <v>135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136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54" t="s">
        <v>360</v>
      </c>
      <c r="D178" s="255"/>
      <c r="E178" s="255"/>
      <c r="F178" s="255"/>
      <c r="G178" s="255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138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67">
        <v>64</v>
      </c>
      <c r="B179" s="168" t="s">
        <v>361</v>
      </c>
      <c r="C179" s="184" t="s">
        <v>362</v>
      </c>
      <c r="D179" s="169" t="s">
        <v>351</v>
      </c>
      <c r="E179" s="170">
        <v>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2">
        <v>0</v>
      </c>
      <c r="O179" s="172">
        <f>ROUND(E179*N179,2)</f>
        <v>0</v>
      </c>
      <c r="P179" s="172">
        <v>0</v>
      </c>
      <c r="Q179" s="172">
        <f>ROUND(E179*P179,2)</f>
        <v>0</v>
      </c>
      <c r="R179" s="172" t="s">
        <v>158</v>
      </c>
      <c r="S179" s="172" t="s">
        <v>134</v>
      </c>
      <c r="T179" s="173" t="s">
        <v>134</v>
      </c>
      <c r="U179" s="157">
        <v>0.17399999999999999</v>
      </c>
      <c r="V179" s="157">
        <f>ROUND(E179*U179,2)</f>
        <v>0.17</v>
      </c>
      <c r="W179" s="157"/>
      <c r="X179" s="157" t="s">
        <v>135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136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254" t="s">
        <v>363</v>
      </c>
      <c r="D180" s="255"/>
      <c r="E180" s="255"/>
      <c r="F180" s="255"/>
      <c r="G180" s="255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138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67">
        <v>65</v>
      </c>
      <c r="B181" s="168" t="s">
        <v>364</v>
      </c>
      <c r="C181" s="184" t="s">
        <v>365</v>
      </c>
      <c r="D181" s="169" t="s">
        <v>351</v>
      </c>
      <c r="E181" s="170">
        <v>1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0</v>
      </c>
      <c r="O181" s="172">
        <f>ROUND(E181*N181,2)</f>
        <v>0</v>
      </c>
      <c r="P181" s="172">
        <v>0</v>
      </c>
      <c r="Q181" s="172">
        <f>ROUND(E181*P181,2)</f>
        <v>0</v>
      </c>
      <c r="R181" s="172" t="s">
        <v>158</v>
      </c>
      <c r="S181" s="172" t="s">
        <v>134</v>
      </c>
      <c r="T181" s="173" t="s">
        <v>134</v>
      </c>
      <c r="U181" s="157">
        <v>0.25</v>
      </c>
      <c r="V181" s="157">
        <f>ROUND(E181*U181,2)</f>
        <v>0.25</v>
      </c>
      <c r="W181" s="157"/>
      <c r="X181" s="157" t="s">
        <v>135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136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54" t="s">
        <v>363</v>
      </c>
      <c r="D182" s="255"/>
      <c r="E182" s="255"/>
      <c r="F182" s="255"/>
      <c r="G182" s="255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138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67">
        <v>66</v>
      </c>
      <c r="B183" s="168" t="s">
        <v>366</v>
      </c>
      <c r="C183" s="184" t="s">
        <v>367</v>
      </c>
      <c r="D183" s="169" t="s">
        <v>148</v>
      </c>
      <c r="E183" s="170">
        <v>3241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21</v>
      </c>
      <c r="M183" s="172">
        <f>G183*(1+L183/100)</f>
        <v>0</v>
      </c>
      <c r="N183" s="172">
        <v>6.5000000000000002E-2</v>
      </c>
      <c r="O183" s="172">
        <f>ROUND(E183*N183,2)</f>
        <v>210.67</v>
      </c>
      <c r="P183" s="172">
        <v>0</v>
      </c>
      <c r="Q183" s="172">
        <f>ROUND(E183*P183,2)</f>
        <v>0</v>
      </c>
      <c r="R183" s="172" t="s">
        <v>258</v>
      </c>
      <c r="S183" s="172" t="s">
        <v>134</v>
      </c>
      <c r="T183" s="173" t="s">
        <v>134</v>
      </c>
      <c r="U183" s="157">
        <v>0</v>
      </c>
      <c r="V183" s="157">
        <f>ROUND(E183*U183,2)</f>
        <v>0</v>
      </c>
      <c r="W183" s="157"/>
      <c r="X183" s="157" t="s">
        <v>247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248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5" t="s">
        <v>368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140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67">
        <v>67</v>
      </c>
      <c r="B185" s="168" t="s">
        <v>369</v>
      </c>
      <c r="C185" s="184" t="s">
        <v>370</v>
      </c>
      <c r="D185" s="169" t="s">
        <v>148</v>
      </c>
      <c r="E185" s="170">
        <v>2720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2.7E-2</v>
      </c>
      <c r="O185" s="172">
        <f>ROUND(E185*N185,2)</f>
        <v>73.44</v>
      </c>
      <c r="P185" s="172">
        <v>0</v>
      </c>
      <c r="Q185" s="172">
        <f>ROUND(E185*P185,2)</f>
        <v>0</v>
      </c>
      <c r="R185" s="172" t="s">
        <v>258</v>
      </c>
      <c r="S185" s="172" t="s">
        <v>134</v>
      </c>
      <c r="T185" s="173" t="s">
        <v>134</v>
      </c>
      <c r="U185" s="157">
        <v>0</v>
      </c>
      <c r="V185" s="157">
        <f>ROUND(E185*U185,2)</f>
        <v>0</v>
      </c>
      <c r="W185" s="157"/>
      <c r="X185" s="157" t="s">
        <v>247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248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5" t="s">
        <v>371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140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67">
        <v>68</v>
      </c>
      <c r="B187" s="168" t="s">
        <v>372</v>
      </c>
      <c r="C187" s="184" t="s">
        <v>373</v>
      </c>
      <c r="D187" s="169" t="s">
        <v>148</v>
      </c>
      <c r="E187" s="170">
        <v>568</v>
      </c>
      <c r="F187" s="171"/>
      <c r="G187" s="172">
        <f>ROUND(E187*F187,2)</f>
        <v>0</v>
      </c>
      <c r="H187" s="171"/>
      <c r="I187" s="172">
        <f>ROUND(E187*H187,2)</f>
        <v>0</v>
      </c>
      <c r="J187" s="171"/>
      <c r="K187" s="172">
        <f>ROUND(E187*J187,2)</f>
        <v>0</v>
      </c>
      <c r="L187" s="172">
        <v>21</v>
      </c>
      <c r="M187" s="172">
        <f>G187*(1+L187/100)</f>
        <v>0</v>
      </c>
      <c r="N187" s="172">
        <v>4.9000000000000002E-2</v>
      </c>
      <c r="O187" s="172">
        <f>ROUND(E187*N187,2)</f>
        <v>27.83</v>
      </c>
      <c r="P187" s="172">
        <v>0</v>
      </c>
      <c r="Q187" s="172">
        <f>ROUND(E187*P187,2)</f>
        <v>0</v>
      </c>
      <c r="R187" s="172" t="s">
        <v>258</v>
      </c>
      <c r="S187" s="172" t="s">
        <v>134</v>
      </c>
      <c r="T187" s="173" t="s">
        <v>134</v>
      </c>
      <c r="U187" s="157">
        <v>0</v>
      </c>
      <c r="V187" s="157">
        <f>ROUND(E187*U187,2)</f>
        <v>0</v>
      </c>
      <c r="W187" s="157"/>
      <c r="X187" s="157" t="s">
        <v>247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248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374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140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75">
        <v>69</v>
      </c>
      <c r="B189" s="176" t="s">
        <v>375</v>
      </c>
      <c r="C189" s="186" t="s">
        <v>376</v>
      </c>
      <c r="D189" s="177" t="s">
        <v>148</v>
      </c>
      <c r="E189" s="178">
        <v>83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80">
        <v>6.5000000000000002E-2</v>
      </c>
      <c r="O189" s="180">
        <f>ROUND(E189*N189,2)</f>
        <v>5.4</v>
      </c>
      <c r="P189" s="180">
        <v>0</v>
      </c>
      <c r="Q189" s="180">
        <f>ROUND(E189*P189,2)</f>
        <v>0</v>
      </c>
      <c r="R189" s="180" t="s">
        <v>258</v>
      </c>
      <c r="S189" s="180" t="s">
        <v>134</v>
      </c>
      <c r="T189" s="181" t="s">
        <v>134</v>
      </c>
      <c r="U189" s="157">
        <v>0</v>
      </c>
      <c r="V189" s="157">
        <f>ROUND(E189*U189,2)</f>
        <v>0</v>
      </c>
      <c r="W189" s="157"/>
      <c r="X189" s="157" t="s">
        <v>247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248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 x14ac:dyDescent="0.2">
      <c r="A190" s="167">
        <v>70</v>
      </c>
      <c r="B190" s="168" t="s">
        <v>377</v>
      </c>
      <c r="C190" s="184" t="s">
        <v>378</v>
      </c>
      <c r="D190" s="169" t="s">
        <v>148</v>
      </c>
      <c r="E190" s="170">
        <v>4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72">
        <v>6.0000000000000001E-3</v>
      </c>
      <c r="O190" s="172">
        <f>ROUND(E190*N190,2)</f>
        <v>0.02</v>
      </c>
      <c r="P190" s="172">
        <v>0</v>
      </c>
      <c r="Q190" s="172">
        <f>ROUND(E190*P190,2)</f>
        <v>0</v>
      </c>
      <c r="R190" s="172" t="s">
        <v>258</v>
      </c>
      <c r="S190" s="172" t="s">
        <v>134</v>
      </c>
      <c r="T190" s="173" t="s">
        <v>246</v>
      </c>
      <c r="U190" s="157">
        <v>0</v>
      </c>
      <c r="V190" s="157">
        <f>ROUND(E190*U190,2)</f>
        <v>0</v>
      </c>
      <c r="W190" s="157"/>
      <c r="X190" s="157" t="s">
        <v>247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329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99" t="s">
        <v>81</v>
      </c>
      <c r="D191" s="158"/>
      <c r="E191" s="159">
        <v>4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140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 x14ac:dyDescent="0.2">
      <c r="A192" s="167">
        <v>71</v>
      </c>
      <c r="B192" s="168" t="s">
        <v>379</v>
      </c>
      <c r="C192" s="184" t="s">
        <v>380</v>
      </c>
      <c r="D192" s="169" t="s">
        <v>148</v>
      </c>
      <c r="E192" s="170">
        <v>16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72">
        <v>5.1000000000000004E-3</v>
      </c>
      <c r="O192" s="172">
        <f>ROUND(E192*N192,2)</f>
        <v>0.08</v>
      </c>
      <c r="P192" s="172">
        <v>0</v>
      </c>
      <c r="Q192" s="172">
        <f>ROUND(E192*P192,2)</f>
        <v>0</v>
      </c>
      <c r="R192" s="172" t="s">
        <v>258</v>
      </c>
      <c r="S192" s="172" t="s">
        <v>134</v>
      </c>
      <c r="T192" s="173" t="s">
        <v>246</v>
      </c>
      <c r="U192" s="157">
        <v>0</v>
      </c>
      <c r="V192" s="157">
        <f>ROUND(E192*U192,2)</f>
        <v>0</v>
      </c>
      <c r="W192" s="157"/>
      <c r="X192" s="157" t="s">
        <v>247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329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99" t="s">
        <v>381</v>
      </c>
      <c r="D193" s="158"/>
      <c r="E193" s="159">
        <v>16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140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2.5" outlineLevel="1" x14ac:dyDescent="0.2">
      <c r="A194" s="167">
        <v>72</v>
      </c>
      <c r="B194" s="168" t="s">
        <v>382</v>
      </c>
      <c r="C194" s="184" t="s">
        <v>383</v>
      </c>
      <c r="D194" s="169" t="s">
        <v>148</v>
      </c>
      <c r="E194" s="170">
        <v>5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72">
        <v>5.1000000000000004E-3</v>
      </c>
      <c r="O194" s="172">
        <f>ROUND(E194*N194,2)</f>
        <v>0.03</v>
      </c>
      <c r="P194" s="172">
        <v>0</v>
      </c>
      <c r="Q194" s="172">
        <f>ROUND(E194*P194,2)</f>
        <v>0</v>
      </c>
      <c r="R194" s="172" t="s">
        <v>258</v>
      </c>
      <c r="S194" s="172" t="s">
        <v>134</v>
      </c>
      <c r="T194" s="173" t="s">
        <v>134</v>
      </c>
      <c r="U194" s="157">
        <v>0</v>
      </c>
      <c r="V194" s="157">
        <f>ROUND(E194*U194,2)</f>
        <v>0</v>
      </c>
      <c r="W194" s="157"/>
      <c r="X194" s="157" t="s">
        <v>247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329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99" t="s">
        <v>384</v>
      </c>
      <c r="D195" s="158"/>
      <c r="E195" s="159">
        <v>5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140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67">
        <v>73</v>
      </c>
      <c r="B196" s="168" t="s">
        <v>385</v>
      </c>
      <c r="C196" s="184" t="s">
        <v>386</v>
      </c>
      <c r="D196" s="169" t="s">
        <v>148</v>
      </c>
      <c r="E196" s="170">
        <v>6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5.1000000000000004E-3</v>
      </c>
      <c r="O196" s="172">
        <f>ROUND(E196*N196,2)</f>
        <v>0.03</v>
      </c>
      <c r="P196" s="172">
        <v>0</v>
      </c>
      <c r="Q196" s="172">
        <f>ROUND(E196*P196,2)</f>
        <v>0</v>
      </c>
      <c r="R196" s="172" t="s">
        <v>258</v>
      </c>
      <c r="S196" s="172" t="s">
        <v>134</v>
      </c>
      <c r="T196" s="173" t="s">
        <v>246</v>
      </c>
      <c r="U196" s="157">
        <v>0</v>
      </c>
      <c r="V196" s="157">
        <f>ROUND(E196*U196,2)</f>
        <v>0</v>
      </c>
      <c r="W196" s="157"/>
      <c r="X196" s="157" t="s">
        <v>247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329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99" t="s">
        <v>387</v>
      </c>
      <c r="D197" s="158"/>
      <c r="E197" s="159">
        <v>6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140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67">
        <v>74</v>
      </c>
      <c r="B198" s="168" t="s">
        <v>388</v>
      </c>
      <c r="C198" s="184" t="s">
        <v>389</v>
      </c>
      <c r="D198" s="169" t="s">
        <v>148</v>
      </c>
      <c r="E198" s="170">
        <v>5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2">
        <v>6.0000000000000001E-3</v>
      </c>
      <c r="O198" s="172">
        <f>ROUND(E198*N198,2)</f>
        <v>0.03</v>
      </c>
      <c r="P198" s="172">
        <v>0</v>
      </c>
      <c r="Q198" s="172">
        <f>ROUND(E198*P198,2)</f>
        <v>0</v>
      </c>
      <c r="R198" s="172" t="s">
        <v>258</v>
      </c>
      <c r="S198" s="172" t="s">
        <v>134</v>
      </c>
      <c r="T198" s="173" t="s">
        <v>246</v>
      </c>
      <c r="U198" s="157">
        <v>0</v>
      </c>
      <c r="V198" s="157">
        <f>ROUND(E198*U198,2)</f>
        <v>0</v>
      </c>
      <c r="W198" s="157"/>
      <c r="X198" s="157" t="s">
        <v>247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329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99" t="s">
        <v>83</v>
      </c>
      <c r="D199" s="158"/>
      <c r="E199" s="159">
        <v>5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140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 x14ac:dyDescent="0.2">
      <c r="A200" s="167">
        <v>75</v>
      </c>
      <c r="B200" s="168" t="s">
        <v>390</v>
      </c>
      <c r="C200" s="184" t="s">
        <v>391</v>
      </c>
      <c r="D200" s="169" t="s">
        <v>148</v>
      </c>
      <c r="E200" s="170">
        <v>2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5.1000000000000004E-3</v>
      </c>
      <c r="O200" s="172">
        <f>ROUND(E200*N200,2)</f>
        <v>0.01</v>
      </c>
      <c r="P200" s="172">
        <v>0</v>
      </c>
      <c r="Q200" s="172">
        <f>ROUND(E200*P200,2)</f>
        <v>0</v>
      </c>
      <c r="R200" s="172" t="s">
        <v>258</v>
      </c>
      <c r="S200" s="172" t="s">
        <v>134</v>
      </c>
      <c r="T200" s="173" t="s">
        <v>246</v>
      </c>
      <c r="U200" s="157">
        <v>0</v>
      </c>
      <c r="V200" s="157">
        <f>ROUND(E200*U200,2)</f>
        <v>0</v>
      </c>
      <c r="W200" s="157"/>
      <c r="X200" s="157" t="s">
        <v>247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248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99" t="s">
        <v>79</v>
      </c>
      <c r="D201" s="158"/>
      <c r="E201" s="159">
        <v>2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140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2.5" outlineLevel="1" x14ac:dyDescent="0.2">
      <c r="A202" s="167">
        <v>76</v>
      </c>
      <c r="B202" s="168" t="s">
        <v>392</v>
      </c>
      <c r="C202" s="184" t="s">
        <v>393</v>
      </c>
      <c r="D202" s="169" t="s">
        <v>148</v>
      </c>
      <c r="E202" s="170">
        <v>8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2">
        <v>5.1000000000000004E-3</v>
      </c>
      <c r="O202" s="172">
        <f>ROUND(E202*N202,2)</f>
        <v>0.04</v>
      </c>
      <c r="P202" s="172">
        <v>0</v>
      </c>
      <c r="Q202" s="172">
        <f>ROUND(E202*P202,2)</f>
        <v>0</v>
      </c>
      <c r="R202" s="172" t="s">
        <v>258</v>
      </c>
      <c r="S202" s="172" t="s">
        <v>134</v>
      </c>
      <c r="T202" s="173" t="s">
        <v>246</v>
      </c>
      <c r="U202" s="157">
        <v>0</v>
      </c>
      <c r="V202" s="157">
        <f>ROUND(E202*U202,2)</f>
        <v>0</v>
      </c>
      <c r="W202" s="157"/>
      <c r="X202" s="157" t="s">
        <v>247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329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99" t="s">
        <v>394</v>
      </c>
      <c r="D203" s="158"/>
      <c r="E203" s="159">
        <v>5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140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99" t="s">
        <v>395</v>
      </c>
      <c r="D204" s="158"/>
      <c r="E204" s="159">
        <v>3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140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67">
        <v>77</v>
      </c>
      <c r="B205" s="168" t="s">
        <v>396</v>
      </c>
      <c r="C205" s="184" t="s">
        <v>397</v>
      </c>
      <c r="D205" s="169" t="s">
        <v>148</v>
      </c>
      <c r="E205" s="170">
        <v>12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8.0000000000000002E-3</v>
      </c>
      <c r="O205" s="172">
        <f>ROUND(E205*N205,2)</f>
        <v>0.1</v>
      </c>
      <c r="P205" s="172">
        <v>0</v>
      </c>
      <c r="Q205" s="172">
        <f>ROUND(E205*P205,2)</f>
        <v>0</v>
      </c>
      <c r="R205" s="172" t="s">
        <v>258</v>
      </c>
      <c r="S205" s="172" t="s">
        <v>134</v>
      </c>
      <c r="T205" s="173" t="s">
        <v>246</v>
      </c>
      <c r="U205" s="157">
        <v>0</v>
      </c>
      <c r="V205" s="157">
        <f>ROUND(E205*U205,2)</f>
        <v>0</v>
      </c>
      <c r="W205" s="157"/>
      <c r="X205" s="157" t="s">
        <v>247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329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5" t="s">
        <v>398</v>
      </c>
      <c r="D206" s="158"/>
      <c r="E206" s="159">
        <v>12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140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67">
        <v>78</v>
      </c>
      <c r="B207" s="168" t="s">
        <v>399</v>
      </c>
      <c r="C207" s="184" t="s">
        <v>400</v>
      </c>
      <c r="D207" s="169" t="s">
        <v>148</v>
      </c>
      <c r="E207" s="170">
        <v>7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2">
        <v>8.0000000000000002E-3</v>
      </c>
      <c r="O207" s="172">
        <f>ROUND(E207*N207,2)</f>
        <v>0.06</v>
      </c>
      <c r="P207" s="172">
        <v>0</v>
      </c>
      <c r="Q207" s="172">
        <f>ROUND(E207*P207,2)</f>
        <v>0</v>
      </c>
      <c r="R207" s="172"/>
      <c r="S207" s="172" t="s">
        <v>245</v>
      </c>
      <c r="T207" s="173" t="s">
        <v>246</v>
      </c>
      <c r="U207" s="157">
        <v>0</v>
      </c>
      <c r="V207" s="157">
        <f>ROUND(E207*U207,2)</f>
        <v>0</v>
      </c>
      <c r="W207" s="157"/>
      <c r="X207" s="157" t="s">
        <v>247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329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5" t="s">
        <v>401</v>
      </c>
      <c r="D208" s="158"/>
      <c r="E208" s="159">
        <v>7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140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67">
        <v>79</v>
      </c>
      <c r="B209" s="168" t="s">
        <v>402</v>
      </c>
      <c r="C209" s="184" t="s">
        <v>403</v>
      </c>
      <c r="D209" s="169" t="s">
        <v>148</v>
      </c>
      <c r="E209" s="170">
        <v>4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72">
        <v>5.1000000000000004E-3</v>
      </c>
      <c r="O209" s="172">
        <f>ROUND(E209*N209,2)</f>
        <v>0.02</v>
      </c>
      <c r="P209" s="172">
        <v>0</v>
      </c>
      <c r="Q209" s="172">
        <f>ROUND(E209*P209,2)</f>
        <v>0</v>
      </c>
      <c r="R209" s="172" t="s">
        <v>258</v>
      </c>
      <c r="S209" s="172" t="s">
        <v>134</v>
      </c>
      <c r="T209" s="173" t="s">
        <v>246</v>
      </c>
      <c r="U209" s="157">
        <v>0</v>
      </c>
      <c r="V209" s="157">
        <f>ROUND(E209*U209,2)</f>
        <v>0</v>
      </c>
      <c r="W209" s="157"/>
      <c r="X209" s="157" t="s">
        <v>247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329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81</v>
      </c>
      <c r="D210" s="158"/>
      <c r="E210" s="159">
        <v>4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140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67">
        <v>80</v>
      </c>
      <c r="B211" s="168" t="s">
        <v>404</v>
      </c>
      <c r="C211" s="184" t="s">
        <v>405</v>
      </c>
      <c r="D211" s="169" t="s">
        <v>148</v>
      </c>
      <c r="E211" s="170">
        <v>38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258</v>
      </c>
      <c r="S211" s="172" t="s">
        <v>134</v>
      </c>
      <c r="T211" s="173" t="s">
        <v>134</v>
      </c>
      <c r="U211" s="157">
        <v>0</v>
      </c>
      <c r="V211" s="157">
        <f>ROUND(E211*U211,2)</f>
        <v>0</v>
      </c>
      <c r="W211" s="157"/>
      <c r="X211" s="157" t="s">
        <v>247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329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5" t="s">
        <v>336</v>
      </c>
      <c r="D212" s="158"/>
      <c r="E212" s="159">
        <v>38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140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5">
        <v>81</v>
      </c>
      <c r="B213" s="176" t="s">
        <v>406</v>
      </c>
      <c r="C213" s="186" t="s">
        <v>407</v>
      </c>
      <c r="D213" s="177" t="s">
        <v>148</v>
      </c>
      <c r="E213" s="178">
        <v>38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0" t="s">
        <v>258</v>
      </c>
      <c r="S213" s="180" t="s">
        <v>134</v>
      </c>
      <c r="T213" s="181" t="s">
        <v>134</v>
      </c>
      <c r="U213" s="157">
        <v>0</v>
      </c>
      <c r="V213" s="157">
        <f>ROUND(E213*U213,2)</f>
        <v>0</v>
      </c>
      <c r="W213" s="157"/>
      <c r="X213" s="157" t="s">
        <v>247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329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67">
        <v>82</v>
      </c>
      <c r="B214" s="168" t="s">
        <v>408</v>
      </c>
      <c r="C214" s="184" t="s">
        <v>409</v>
      </c>
      <c r="D214" s="169" t="s">
        <v>148</v>
      </c>
      <c r="E214" s="170">
        <v>38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21</v>
      </c>
      <c r="M214" s="172">
        <f>G214*(1+L214/100)</f>
        <v>0</v>
      </c>
      <c r="N214" s="172">
        <v>0</v>
      </c>
      <c r="O214" s="172">
        <f>ROUND(E214*N214,2)</f>
        <v>0</v>
      </c>
      <c r="P214" s="172">
        <v>0</v>
      </c>
      <c r="Q214" s="172">
        <f>ROUND(E214*P214,2)</f>
        <v>0</v>
      </c>
      <c r="R214" s="172" t="s">
        <v>258</v>
      </c>
      <c r="S214" s="172" t="s">
        <v>134</v>
      </c>
      <c r="T214" s="173" t="s">
        <v>134</v>
      </c>
      <c r="U214" s="157">
        <v>0</v>
      </c>
      <c r="V214" s="157">
        <f>ROUND(E214*U214,2)</f>
        <v>0</v>
      </c>
      <c r="W214" s="157"/>
      <c r="X214" s="157" t="s">
        <v>247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329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5" t="s">
        <v>336</v>
      </c>
      <c r="D215" s="158"/>
      <c r="E215" s="159">
        <v>38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140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67">
        <v>83</v>
      </c>
      <c r="B216" s="168" t="s">
        <v>410</v>
      </c>
      <c r="C216" s="184" t="s">
        <v>411</v>
      </c>
      <c r="D216" s="169" t="s">
        <v>148</v>
      </c>
      <c r="E216" s="170">
        <v>69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1E-4</v>
      </c>
      <c r="O216" s="172">
        <f>ROUND(E216*N216,2)</f>
        <v>0.01</v>
      </c>
      <c r="P216" s="172">
        <v>0</v>
      </c>
      <c r="Q216" s="172">
        <f>ROUND(E216*P216,2)</f>
        <v>0</v>
      </c>
      <c r="R216" s="172" t="s">
        <v>258</v>
      </c>
      <c r="S216" s="172" t="s">
        <v>134</v>
      </c>
      <c r="T216" s="173" t="s">
        <v>246</v>
      </c>
      <c r="U216" s="157">
        <v>0</v>
      </c>
      <c r="V216" s="157">
        <f>ROUND(E216*U216,2)</f>
        <v>0</v>
      </c>
      <c r="W216" s="157"/>
      <c r="X216" s="157" t="s">
        <v>247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329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5" t="s">
        <v>339</v>
      </c>
      <c r="D217" s="158"/>
      <c r="E217" s="159">
        <v>69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140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67">
        <v>84</v>
      </c>
      <c r="B218" s="168" t="s">
        <v>412</v>
      </c>
      <c r="C218" s="184" t="s">
        <v>413</v>
      </c>
      <c r="D218" s="169" t="s">
        <v>148</v>
      </c>
      <c r="E218" s="170">
        <v>38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5.0000000000000001E-4</v>
      </c>
      <c r="O218" s="172">
        <f>ROUND(E218*N218,2)</f>
        <v>0.02</v>
      </c>
      <c r="P218" s="172">
        <v>0</v>
      </c>
      <c r="Q218" s="172">
        <f>ROUND(E218*P218,2)</f>
        <v>0</v>
      </c>
      <c r="R218" s="172" t="s">
        <v>258</v>
      </c>
      <c r="S218" s="172" t="s">
        <v>134</v>
      </c>
      <c r="T218" s="173" t="s">
        <v>246</v>
      </c>
      <c r="U218" s="157">
        <v>0</v>
      </c>
      <c r="V218" s="157">
        <f>ROUND(E218*U218,2)</f>
        <v>0</v>
      </c>
      <c r="W218" s="157"/>
      <c r="X218" s="157" t="s">
        <v>247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329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5" t="s">
        <v>336</v>
      </c>
      <c r="D219" s="158"/>
      <c r="E219" s="159">
        <v>38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140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67">
        <v>85</v>
      </c>
      <c r="B220" s="168" t="s">
        <v>414</v>
      </c>
      <c r="C220" s="184" t="s">
        <v>415</v>
      </c>
      <c r="D220" s="169" t="s">
        <v>175</v>
      </c>
      <c r="E220" s="170">
        <v>35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21</v>
      </c>
      <c r="M220" s="172">
        <f>G220*(1+L220/100)</f>
        <v>0</v>
      </c>
      <c r="N220" s="172">
        <v>0</v>
      </c>
      <c r="O220" s="172">
        <f>ROUND(E220*N220,2)</f>
        <v>0</v>
      </c>
      <c r="P220" s="172">
        <v>0</v>
      </c>
      <c r="Q220" s="172">
        <f>ROUND(E220*P220,2)</f>
        <v>0</v>
      </c>
      <c r="R220" s="172" t="s">
        <v>158</v>
      </c>
      <c r="S220" s="172" t="s">
        <v>134</v>
      </c>
      <c r="T220" s="173" t="s">
        <v>134</v>
      </c>
      <c r="U220" s="157">
        <v>5.5E-2</v>
      </c>
      <c r="V220" s="157">
        <f>ROUND(E220*U220,2)</f>
        <v>1.93</v>
      </c>
      <c r="W220" s="157"/>
      <c r="X220" s="157" t="s">
        <v>135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136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254" t="s">
        <v>416</v>
      </c>
      <c r="D221" s="255"/>
      <c r="E221" s="255"/>
      <c r="F221" s="255"/>
      <c r="G221" s="255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138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5" t="s">
        <v>345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140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67">
        <v>86</v>
      </c>
      <c r="B223" s="168" t="s">
        <v>417</v>
      </c>
      <c r="C223" s="184" t="s">
        <v>418</v>
      </c>
      <c r="D223" s="169" t="s">
        <v>351</v>
      </c>
      <c r="E223" s="170">
        <v>1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2">
        <v>0</v>
      </c>
      <c r="O223" s="172">
        <f>ROUND(E223*N223,2)</f>
        <v>0</v>
      </c>
      <c r="P223" s="172">
        <v>0</v>
      </c>
      <c r="Q223" s="172">
        <f>ROUND(E223*P223,2)</f>
        <v>0</v>
      </c>
      <c r="R223" s="172"/>
      <c r="S223" s="172" t="s">
        <v>245</v>
      </c>
      <c r="T223" s="173" t="s">
        <v>246</v>
      </c>
      <c r="U223" s="157">
        <v>0</v>
      </c>
      <c r="V223" s="157">
        <f>ROUND(E223*U223,2)</f>
        <v>0</v>
      </c>
      <c r="W223" s="157"/>
      <c r="X223" s="157" t="s">
        <v>135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352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5" t="s">
        <v>75</v>
      </c>
      <c r="D224" s="158"/>
      <c r="E224" s="159">
        <v>1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140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x14ac:dyDescent="0.2">
      <c r="A225" s="161" t="s">
        <v>128</v>
      </c>
      <c r="B225" s="162" t="s">
        <v>88</v>
      </c>
      <c r="C225" s="183" t="s">
        <v>89</v>
      </c>
      <c r="D225" s="163"/>
      <c r="E225" s="164"/>
      <c r="F225" s="165"/>
      <c r="G225" s="165">
        <f>SUMIF(AG226:AG229,"&lt;&gt;NOR",G226:G229)</f>
        <v>0</v>
      </c>
      <c r="H225" s="165"/>
      <c r="I225" s="165">
        <f>SUM(I226:I229)</f>
        <v>0</v>
      </c>
      <c r="J225" s="165"/>
      <c r="K225" s="165">
        <f>SUM(K226:K229)</f>
        <v>0</v>
      </c>
      <c r="L225" s="165"/>
      <c r="M225" s="165">
        <f>SUM(M226:M229)</f>
        <v>0</v>
      </c>
      <c r="N225" s="165"/>
      <c r="O225" s="165">
        <f>SUM(O226:O229)</f>
        <v>0</v>
      </c>
      <c r="P225" s="165"/>
      <c r="Q225" s="165">
        <f>SUM(Q226:Q229)</f>
        <v>0</v>
      </c>
      <c r="R225" s="165"/>
      <c r="S225" s="165"/>
      <c r="T225" s="166"/>
      <c r="U225" s="160"/>
      <c r="V225" s="160">
        <f>SUM(V226:V229)</f>
        <v>1099.77</v>
      </c>
      <c r="W225" s="160"/>
      <c r="X225" s="160"/>
      <c r="AG225" t="s">
        <v>129</v>
      </c>
    </row>
    <row r="226" spans="1:60" outlineLevel="1" x14ac:dyDescent="0.2">
      <c r="A226" s="167">
        <v>87</v>
      </c>
      <c r="B226" s="168" t="s">
        <v>419</v>
      </c>
      <c r="C226" s="184" t="s">
        <v>420</v>
      </c>
      <c r="D226" s="169" t="s">
        <v>421</v>
      </c>
      <c r="E226" s="170">
        <v>2149.46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2" t="s">
        <v>158</v>
      </c>
      <c r="S226" s="172" t="s">
        <v>134</v>
      </c>
      <c r="T226" s="173" t="s">
        <v>134</v>
      </c>
      <c r="U226" s="157">
        <v>0.39</v>
      </c>
      <c r="V226" s="157">
        <f>ROUND(E226*U226,2)</f>
        <v>838.29</v>
      </c>
      <c r="W226" s="157"/>
      <c r="X226" s="157" t="s">
        <v>135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136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254" t="s">
        <v>422</v>
      </c>
      <c r="D227" s="255"/>
      <c r="E227" s="255"/>
      <c r="F227" s="255"/>
      <c r="G227" s="255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138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67">
        <v>88</v>
      </c>
      <c r="B228" s="168" t="s">
        <v>423</v>
      </c>
      <c r="C228" s="184" t="s">
        <v>424</v>
      </c>
      <c r="D228" s="169" t="s">
        <v>421</v>
      </c>
      <c r="E228" s="170">
        <v>16342.700999999999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21</v>
      </c>
      <c r="M228" s="172">
        <f>G228*(1+L228/100)</f>
        <v>0</v>
      </c>
      <c r="N228" s="172">
        <v>0</v>
      </c>
      <c r="O228" s="172">
        <f>ROUND(E228*N228,2)</f>
        <v>0</v>
      </c>
      <c r="P228" s="172">
        <v>0</v>
      </c>
      <c r="Q228" s="172">
        <f>ROUND(E228*P228,2)</f>
        <v>0</v>
      </c>
      <c r="R228" s="172" t="s">
        <v>158</v>
      </c>
      <c r="S228" s="172" t="s">
        <v>134</v>
      </c>
      <c r="T228" s="173" t="s">
        <v>134</v>
      </c>
      <c r="U228" s="157">
        <v>1.6E-2</v>
      </c>
      <c r="V228" s="157">
        <f>ROUND(E228*U228,2)</f>
        <v>261.48</v>
      </c>
      <c r="W228" s="157"/>
      <c r="X228" s="157" t="s">
        <v>135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136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254" t="s">
        <v>422</v>
      </c>
      <c r="D229" s="255"/>
      <c r="E229" s="255"/>
      <c r="F229" s="255"/>
      <c r="G229" s="255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138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x14ac:dyDescent="0.2">
      <c r="A230" s="5"/>
      <c r="B230" s="6"/>
      <c r="C230" s="187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AE230">
        <v>15</v>
      </c>
      <c r="AF230">
        <v>21</v>
      </c>
    </row>
    <row r="231" spans="1:60" x14ac:dyDescent="0.2">
      <c r="A231" s="151"/>
      <c r="B231" s="152" t="s">
        <v>29</v>
      </c>
      <c r="C231" s="188"/>
      <c r="D231" s="153"/>
      <c r="E231" s="154"/>
      <c r="F231" s="154"/>
      <c r="G231" s="182">
        <f>G8+G74+G82+G90+G148+G161+G225</f>
        <v>0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AE231">
        <f>SUMIF(L7:L229,AE230,G7:G229)</f>
        <v>0</v>
      </c>
      <c r="AF231">
        <f>SUMIF(L7:L229,AF230,G7:G229)</f>
        <v>0</v>
      </c>
      <c r="AG231" t="s">
        <v>425</v>
      </c>
    </row>
    <row r="232" spans="1:60" x14ac:dyDescent="0.2">
      <c r="C232" s="189"/>
      <c r="D232" s="139"/>
      <c r="AG232" t="s">
        <v>426</v>
      </c>
    </row>
    <row r="233" spans="1:60" x14ac:dyDescent="0.2">
      <c r="D233" s="139"/>
    </row>
    <row r="234" spans="1:60" x14ac:dyDescent="0.2">
      <c r="D234" s="139"/>
    </row>
    <row r="235" spans="1:60" x14ac:dyDescent="0.2">
      <c r="D235" s="139"/>
    </row>
    <row r="236" spans="1:60" x14ac:dyDescent="0.2">
      <c r="D236" s="139"/>
    </row>
    <row r="237" spans="1:60" x14ac:dyDescent="0.2">
      <c r="D237" s="139"/>
    </row>
    <row r="238" spans="1:60" x14ac:dyDescent="0.2">
      <c r="D238" s="139"/>
    </row>
    <row r="239" spans="1:60" x14ac:dyDescent="0.2">
      <c r="D239" s="139"/>
    </row>
    <row r="240" spans="1:60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vnmXGE1Adc4Y8xVI/40hHhFxyGEXaRisVSKTlbfM0FvheUjI21jn7SDy5y9ipvoNe3L8RtUaQcVFUqTGB9qK4w==" saltValue="ejyJkWQA4Hv9sPZdrfsWjw==" spinCount="100000" sheet="1"/>
  <mergeCells count="41">
    <mergeCell ref="C180:G180"/>
    <mergeCell ref="C182:G182"/>
    <mergeCell ref="C221:G221"/>
    <mergeCell ref="C227:G227"/>
    <mergeCell ref="C229:G229"/>
    <mergeCell ref="C178:G178"/>
    <mergeCell ref="C116:G116"/>
    <mergeCell ref="C119:G119"/>
    <mergeCell ref="C122:G122"/>
    <mergeCell ref="C125:G125"/>
    <mergeCell ref="C134:G134"/>
    <mergeCell ref="C137:G137"/>
    <mergeCell ref="C150:G150"/>
    <mergeCell ref="C153:G153"/>
    <mergeCell ref="C156:G156"/>
    <mergeCell ref="C171:G171"/>
    <mergeCell ref="C175:G175"/>
    <mergeCell ref="C95:G95"/>
    <mergeCell ref="C43:G43"/>
    <mergeCell ref="C46:G46"/>
    <mergeCell ref="C49:G49"/>
    <mergeCell ref="C52:G52"/>
    <mergeCell ref="C55:G55"/>
    <mergeCell ref="C58:G58"/>
    <mergeCell ref="C60:G60"/>
    <mergeCell ref="C67:G67"/>
    <mergeCell ref="C72:G72"/>
    <mergeCell ref="C76:G76"/>
    <mergeCell ref="C86:G86"/>
    <mergeCell ref="C40:G40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33:G33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36" activePane="bottomLeft" state="frozen"/>
      <selection pane="bottomLeft" activeCell="C250" sqref="C250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102</v>
      </c>
      <c r="B1" s="256"/>
      <c r="C1" s="256"/>
      <c r="D1" s="256"/>
      <c r="E1" s="256"/>
      <c r="F1" s="256"/>
      <c r="G1" s="256"/>
      <c r="AG1" t="s">
        <v>103</v>
      </c>
    </row>
    <row r="2" spans="1:60" ht="24.95" customHeight="1" x14ac:dyDescent="0.2">
      <c r="A2" s="140" t="s">
        <v>7</v>
      </c>
      <c r="B2" s="71" t="s">
        <v>43</v>
      </c>
      <c r="C2" s="257" t="s">
        <v>44</v>
      </c>
      <c r="D2" s="258"/>
      <c r="E2" s="258"/>
      <c r="F2" s="258"/>
      <c r="G2" s="259"/>
      <c r="AG2" t="s">
        <v>104</v>
      </c>
    </row>
    <row r="3" spans="1:60" ht="24.95" customHeight="1" x14ac:dyDescent="0.2">
      <c r="A3" s="140" t="s">
        <v>8</v>
      </c>
      <c r="B3" s="71" t="s">
        <v>50</v>
      </c>
      <c r="C3" s="257" t="s">
        <v>51</v>
      </c>
      <c r="D3" s="258"/>
      <c r="E3" s="258"/>
      <c r="F3" s="258"/>
      <c r="G3" s="259"/>
      <c r="AC3" s="83" t="s">
        <v>104</v>
      </c>
      <c r="AG3" t="s">
        <v>105</v>
      </c>
    </row>
    <row r="4" spans="1:60" ht="24.95" customHeight="1" x14ac:dyDescent="0.2">
      <c r="A4" s="141" t="s">
        <v>9</v>
      </c>
      <c r="B4" s="142" t="s">
        <v>48</v>
      </c>
      <c r="C4" s="260" t="s">
        <v>52</v>
      </c>
      <c r="D4" s="261"/>
      <c r="E4" s="261"/>
      <c r="F4" s="261"/>
      <c r="G4" s="262"/>
      <c r="AG4" t="s">
        <v>106</v>
      </c>
    </row>
    <row r="5" spans="1:60" x14ac:dyDescent="0.2">
      <c r="D5" s="139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29</v>
      </c>
      <c r="H6" s="147" t="s">
        <v>30</v>
      </c>
      <c r="I6" s="147" t="s">
        <v>113</v>
      </c>
      <c r="J6" s="147" t="s">
        <v>31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128</v>
      </c>
      <c r="B8" s="162" t="s">
        <v>75</v>
      </c>
      <c r="C8" s="183" t="s">
        <v>76</v>
      </c>
      <c r="D8" s="163"/>
      <c r="E8" s="164"/>
      <c r="F8" s="165"/>
      <c r="G8" s="165">
        <f>SUMIF(AG9:AG216,"&lt;&gt;NOR",G9:G216)</f>
        <v>0</v>
      </c>
      <c r="H8" s="165"/>
      <c r="I8" s="165">
        <f>SUM(I9:I216)</f>
        <v>0</v>
      </c>
      <c r="J8" s="165"/>
      <c r="K8" s="165">
        <f>SUM(K9:K216)</f>
        <v>0</v>
      </c>
      <c r="L8" s="165"/>
      <c r="M8" s="165">
        <f>SUM(M9:M216)</f>
        <v>0</v>
      </c>
      <c r="N8" s="165"/>
      <c r="O8" s="165">
        <f>SUM(O9:O216)</f>
        <v>2598.37</v>
      </c>
      <c r="P8" s="165"/>
      <c r="Q8" s="165">
        <f>SUM(Q9:Q216)</f>
        <v>0</v>
      </c>
      <c r="R8" s="165"/>
      <c r="S8" s="165"/>
      <c r="T8" s="166"/>
      <c r="U8" s="160"/>
      <c r="V8" s="160">
        <f>SUM(V9:V216)</f>
        <v>12965.029999999997</v>
      </c>
      <c r="W8" s="160"/>
      <c r="X8" s="160"/>
      <c r="AG8" t="s">
        <v>129</v>
      </c>
    </row>
    <row r="9" spans="1:60" ht="22.5" outlineLevel="1" x14ac:dyDescent="0.2">
      <c r="A9" s="167">
        <v>1</v>
      </c>
      <c r="B9" s="168" t="s">
        <v>427</v>
      </c>
      <c r="C9" s="184" t="s">
        <v>428</v>
      </c>
      <c r="D9" s="169" t="s">
        <v>429</v>
      </c>
      <c r="E9" s="170">
        <v>200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133</v>
      </c>
      <c r="S9" s="172" t="s">
        <v>134</v>
      </c>
      <c r="T9" s="173" t="s">
        <v>134</v>
      </c>
      <c r="U9" s="157">
        <v>0.20300000000000001</v>
      </c>
      <c r="V9" s="157">
        <f>ROUND(E9*U9,2)</f>
        <v>40.6</v>
      </c>
      <c r="W9" s="157"/>
      <c r="X9" s="157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352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4" t="s">
        <v>430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431</v>
      </c>
      <c r="C11" s="184" t="s">
        <v>432</v>
      </c>
      <c r="D11" s="169" t="s">
        <v>433</v>
      </c>
      <c r="E11" s="170">
        <v>25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133</v>
      </c>
      <c r="S11" s="172" t="s">
        <v>134</v>
      </c>
      <c r="T11" s="173" t="s">
        <v>134</v>
      </c>
      <c r="U11" s="157">
        <v>0</v>
      </c>
      <c r="V11" s="157">
        <f>ROUND(E11*U11,2)</f>
        <v>0</v>
      </c>
      <c r="W11" s="157"/>
      <c r="X11" s="157" t="s">
        <v>135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352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4" t="s">
        <v>434</v>
      </c>
      <c r="D12" s="255"/>
      <c r="E12" s="255"/>
      <c r="F12" s="255"/>
      <c r="G12" s="25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435</v>
      </c>
      <c r="D13" s="158"/>
      <c r="E13" s="159">
        <v>25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140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436</v>
      </c>
      <c r="C14" s="184" t="s">
        <v>437</v>
      </c>
      <c r="D14" s="169" t="s">
        <v>153</v>
      </c>
      <c r="E14" s="170">
        <v>10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133</v>
      </c>
      <c r="S14" s="172" t="s">
        <v>134</v>
      </c>
      <c r="T14" s="173" t="s">
        <v>134</v>
      </c>
      <c r="U14" s="157">
        <v>1.7629999999999999</v>
      </c>
      <c r="V14" s="157">
        <f>ROUND(E14*U14,2)</f>
        <v>17.63</v>
      </c>
      <c r="W14" s="157"/>
      <c r="X14" s="157" t="s">
        <v>135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352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54" t="s">
        <v>438</v>
      </c>
      <c r="D15" s="255"/>
      <c r="E15" s="255"/>
      <c r="F15" s="255"/>
      <c r="G15" s="25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Příplatek k cenám hloubených vykopávek za ztížení vykopávky v blízkosti podzemního vedení nebo výbušnin pro jakoukoliv třídu horniny.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439</v>
      </c>
      <c r="C16" s="184" t="s">
        <v>440</v>
      </c>
      <c r="D16" s="169" t="s">
        <v>153</v>
      </c>
      <c r="E16" s="170">
        <v>3.8964400000000001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133</v>
      </c>
      <c r="S16" s="172" t="s">
        <v>134</v>
      </c>
      <c r="T16" s="173" t="s">
        <v>134</v>
      </c>
      <c r="U16" s="157">
        <v>1.022</v>
      </c>
      <c r="V16" s="157">
        <f>ROUND(E16*U16,2)</f>
        <v>3.98</v>
      </c>
      <c r="W16" s="157"/>
      <c r="X16" s="157" t="s">
        <v>135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352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55"/>
      <c r="B17" s="156"/>
      <c r="C17" s="254" t="s">
        <v>441</v>
      </c>
      <c r="D17" s="255"/>
      <c r="E17" s="255"/>
      <c r="F17" s="255"/>
      <c r="G17" s="25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4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442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140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55"/>
      <c r="B19" s="156"/>
      <c r="C19" s="185" t="s">
        <v>443</v>
      </c>
      <c r="D19" s="158"/>
      <c r="E19" s="159">
        <v>11.896000000000001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140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185" t="s">
        <v>444</v>
      </c>
      <c r="D20" s="158"/>
      <c r="E20" s="159">
        <v>9.2133299999999991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140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185" t="s">
        <v>445</v>
      </c>
      <c r="D21" s="158"/>
      <c r="E21" s="159">
        <v>15.023999999999999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446</v>
      </c>
      <c r="D22" s="158"/>
      <c r="E22" s="159">
        <v>7.5007999999999999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140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185" t="s">
        <v>447</v>
      </c>
      <c r="D23" s="158"/>
      <c r="E23" s="159">
        <v>11.026669999999999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55"/>
      <c r="B24" s="156"/>
      <c r="C24" s="185" t="s">
        <v>448</v>
      </c>
      <c r="D24" s="158"/>
      <c r="E24" s="159">
        <v>10.66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140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185" t="s">
        <v>449</v>
      </c>
      <c r="D25" s="158"/>
      <c r="E25" s="159">
        <v>12.608000000000001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140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2" t="s">
        <v>450</v>
      </c>
      <c r="D26" s="190"/>
      <c r="E26" s="191">
        <v>77.928799999999995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>
        <v>1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451</v>
      </c>
      <c r="D27" s="158"/>
      <c r="E27" s="159">
        <v>-74.032359999999997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5</v>
      </c>
      <c r="B28" s="168" t="s">
        <v>452</v>
      </c>
      <c r="C28" s="184" t="s">
        <v>453</v>
      </c>
      <c r="D28" s="169" t="s">
        <v>153</v>
      </c>
      <c r="E28" s="170">
        <v>38.964399999999998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133</v>
      </c>
      <c r="S28" s="172" t="s">
        <v>134</v>
      </c>
      <c r="T28" s="173" t="s">
        <v>134</v>
      </c>
      <c r="U28" s="157">
        <v>2.2490000000000001</v>
      </c>
      <c r="V28" s="157">
        <f>ROUND(E28*U28,2)</f>
        <v>87.63</v>
      </c>
      <c r="W28" s="157"/>
      <c r="X28" s="157" t="s">
        <v>135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352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254" t="s">
        <v>441</v>
      </c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4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442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185" t="s">
        <v>443</v>
      </c>
      <c r="D31" s="158"/>
      <c r="E31" s="159">
        <v>11.896000000000001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5"/>
      <c r="B32" s="156"/>
      <c r="C32" s="185" t="s">
        <v>444</v>
      </c>
      <c r="D32" s="158"/>
      <c r="E32" s="159">
        <v>9.2133299999999991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140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85" t="s">
        <v>445</v>
      </c>
      <c r="D33" s="158"/>
      <c r="E33" s="159">
        <v>15.023999999999999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140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446</v>
      </c>
      <c r="D34" s="158"/>
      <c r="E34" s="159">
        <v>7.5007999999999999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55"/>
      <c r="B35" s="156"/>
      <c r="C35" s="185" t="s">
        <v>447</v>
      </c>
      <c r="D35" s="158"/>
      <c r="E35" s="159">
        <v>11.026669999999999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185" t="s">
        <v>448</v>
      </c>
      <c r="D36" s="158"/>
      <c r="E36" s="159">
        <v>10.66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140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185" t="s">
        <v>449</v>
      </c>
      <c r="D37" s="158"/>
      <c r="E37" s="159">
        <v>12.608000000000001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2" t="s">
        <v>450</v>
      </c>
      <c r="D38" s="190"/>
      <c r="E38" s="191">
        <v>77.928799999999995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140</v>
      </c>
      <c r="AH38" s="148">
        <v>1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454</v>
      </c>
      <c r="D39" s="158"/>
      <c r="E39" s="159">
        <v>-38.964399999999998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140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6</v>
      </c>
      <c r="B40" s="168" t="s">
        <v>455</v>
      </c>
      <c r="C40" s="184" t="s">
        <v>456</v>
      </c>
      <c r="D40" s="169" t="s">
        <v>153</v>
      </c>
      <c r="E40" s="170">
        <v>23.378640000000001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133</v>
      </c>
      <c r="S40" s="172" t="s">
        <v>134</v>
      </c>
      <c r="T40" s="173" t="s">
        <v>134</v>
      </c>
      <c r="U40" s="157">
        <v>2.9649999999999999</v>
      </c>
      <c r="V40" s="157">
        <f>ROUND(E40*U40,2)</f>
        <v>69.319999999999993</v>
      </c>
      <c r="W40" s="157"/>
      <c r="X40" s="157" t="s">
        <v>135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352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254" t="s">
        <v>441</v>
      </c>
      <c r="D41" s="255"/>
      <c r="E41" s="255"/>
      <c r="F41" s="255"/>
      <c r="G41" s="25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138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4" t="str">
        <f>C41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442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185" t="s">
        <v>443</v>
      </c>
      <c r="D43" s="158"/>
      <c r="E43" s="159">
        <v>11.896000000000001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140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55"/>
      <c r="B44" s="156"/>
      <c r="C44" s="185" t="s">
        <v>444</v>
      </c>
      <c r="D44" s="158"/>
      <c r="E44" s="159">
        <v>9.2133299999999991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55"/>
      <c r="B45" s="156"/>
      <c r="C45" s="185" t="s">
        <v>445</v>
      </c>
      <c r="D45" s="158"/>
      <c r="E45" s="159">
        <v>15.023999999999999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446</v>
      </c>
      <c r="D46" s="158"/>
      <c r="E46" s="159">
        <v>7.5007999999999999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140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55"/>
      <c r="B47" s="156"/>
      <c r="C47" s="185" t="s">
        <v>447</v>
      </c>
      <c r="D47" s="158"/>
      <c r="E47" s="159">
        <v>11.026669999999999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185" t="s">
        <v>448</v>
      </c>
      <c r="D48" s="158"/>
      <c r="E48" s="159">
        <v>10.66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140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55"/>
      <c r="B49" s="156"/>
      <c r="C49" s="185" t="s">
        <v>449</v>
      </c>
      <c r="D49" s="158"/>
      <c r="E49" s="159">
        <v>12.608000000000001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2" t="s">
        <v>450</v>
      </c>
      <c r="D50" s="190"/>
      <c r="E50" s="191">
        <v>77.928799999999995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>
        <v>1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457</v>
      </c>
      <c r="D51" s="158"/>
      <c r="E51" s="159">
        <v>-54.550159999999998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140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7</v>
      </c>
      <c r="B52" s="168" t="s">
        <v>458</v>
      </c>
      <c r="C52" s="184" t="s">
        <v>459</v>
      </c>
      <c r="D52" s="169" t="s">
        <v>153</v>
      </c>
      <c r="E52" s="170">
        <v>7.7928800000000003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3.5000000000000001E-3</v>
      </c>
      <c r="O52" s="172">
        <f>ROUND(E52*N52,2)</f>
        <v>0.03</v>
      </c>
      <c r="P52" s="172">
        <v>0</v>
      </c>
      <c r="Q52" s="172">
        <f>ROUND(E52*P52,2)</f>
        <v>0</v>
      </c>
      <c r="R52" s="172" t="s">
        <v>133</v>
      </c>
      <c r="S52" s="172" t="s">
        <v>134</v>
      </c>
      <c r="T52" s="173" t="s">
        <v>134</v>
      </c>
      <c r="U52" s="157">
        <v>3.2639999999999998</v>
      </c>
      <c r="V52" s="157">
        <f>ROUND(E52*U52,2)</f>
        <v>25.44</v>
      </c>
      <c r="W52" s="157"/>
      <c r="X52" s="157" t="s">
        <v>135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324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54" t="s">
        <v>441</v>
      </c>
      <c r="D53" s="255"/>
      <c r="E53" s="255"/>
      <c r="F53" s="255"/>
      <c r="G53" s="25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74" t="str">
        <f>C53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442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55"/>
      <c r="B55" s="156"/>
      <c r="C55" s="185" t="s">
        <v>443</v>
      </c>
      <c r="D55" s="158"/>
      <c r="E55" s="159">
        <v>11.896000000000001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140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55"/>
      <c r="B56" s="156"/>
      <c r="C56" s="185" t="s">
        <v>444</v>
      </c>
      <c r="D56" s="158"/>
      <c r="E56" s="159">
        <v>9.2133299999999991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140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185" t="s">
        <v>445</v>
      </c>
      <c r="D57" s="158"/>
      <c r="E57" s="159">
        <v>15.023999999999999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140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446</v>
      </c>
      <c r="D58" s="158"/>
      <c r="E58" s="159">
        <v>7.5007999999999999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140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55"/>
      <c r="B59" s="156"/>
      <c r="C59" s="185" t="s">
        <v>447</v>
      </c>
      <c r="D59" s="158"/>
      <c r="E59" s="159">
        <v>11.026669999999999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140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55"/>
      <c r="B60" s="156"/>
      <c r="C60" s="185" t="s">
        <v>448</v>
      </c>
      <c r="D60" s="158"/>
      <c r="E60" s="159">
        <v>10.66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140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185" t="s">
        <v>449</v>
      </c>
      <c r="D61" s="158"/>
      <c r="E61" s="159">
        <v>12.608000000000001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2" t="s">
        <v>450</v>
      </c>
      <c r="D62" s="190"/>
      <c r="E62" s="191">
        <v>77.928799999999995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140</v>
      </c>
      <c r="AH62" s="148">
        <v>1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460</v>
      </c>
      <c r="D63" s="158"/>
      <c r="E63" s="159">
        <v>-70.135919999999999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140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8</v>
      </c>
      <c r="B64" s="168" t="s">
        <v>461</v>
      </c>
      <c r="C64" s="184" t="s">
        <v>462</v>
      </c>
      <c r="D64" s="169" t="s">
        <v>153</v>
      </c>
      <c r="E64" s="170">
        <v>3.1171500000000001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1.538E-2</v>
      </c>
      <c r="O64" s="172">
        <f>ROUND(E64*N64,2)</f>
        <v>0.05</v>
      </c>
      <c r="P64" s="172">
        <v>0</v>
      </c>
      <c r="Q64" s="172">
        <f>ROUND(E64*P64,2)</f>
        <v>0</v>
      </c>
      <c r="R64" s="172" t="s">
        <v>133</v>
      </c>
      <c r="S64" s="172" t="s">
        <v>134</v>
      </c>
      <c r="T64" s="173" t="s">
        <v>134</v>
      </c>
      <c r="U64" s="157">
        <v>1.49</v>
      </c>
      <c r="V64" s="157">
        <f>ROUND(E64*U64,2)</f>
        <v>4.6399999999999997</v>
      </c>
      <c r="W64" s="157"/>
      <c r="X64" s="157" t="s">
        <v>135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352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55"/>
      <c r="B65" s="156"/>
      <c r="C65" s="254" t="s">
        <v>441</v>
      </c>
      <c r="D65" s="255"/>
      <c r="E65" s="255"/>
      <c r="F65" s="255"/>
      <c r="G65" s="255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74" t="str">
        <f>C65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442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140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185" t="s">
        <v>443</v>
      </c>
      <c r="D67" s="158"/>
      <c r="E67" s="159">
        <v>11.896000000000001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140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55"/>
      <c r="B68" s="156"/>
      <c r="C68" s="185" t="s">
        <v>444</v>
      </c>
      <c r="D68" s="158"/>
      <c r="E68" s="159">
        <v>9.2133299999999991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140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55"/>
      <c r="B69" s="156"/>
      <c r="C69" s="185" t="s">
        <v>445</v>
      </c>
      <c r="D69" s="158"/>
      <c r="E69" s="159">
        <v>15.023999999999999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140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446</v>
      </c>
      <c r="D70" s="158"/>
      <c r="E70" s="159">
        <v>7.5007999999999999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140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55"/>
      <c r="B71" s="156"/>
      <c r="C71" s="185" t="s">
        <v>447</v>
      </c>
      <c r="D71" s="158"/>
      <c r="E71" s="159">
        <v>11.026669999999999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140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185" t="s">
        <v>448</v>
      </c>
      <c r="D72" s="158"/>
      <c r="E72" s="159">
        <v>10.66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140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185" t="s">
        <v>449</v>
      </c>
      <c r="D73" s="158"/>
      <c r="E73" s="159">
        <v>12.608000000000001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2" t="s">
        <v>450</v>
      </c>
      <c r="D74" s="190"/>
      <c r="E74" s="191">
        <v>77.928799999999995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140</v>
      </c>
      <c r="AH74" s="148">
        <v>1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463</v>
      </c>
      <c r="D75" s="158"/>
      <c r="E75" s="159">
        <v>-74.81165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140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9</v>
      </c>
      <c r="B76" s="168" t="s">
        <v>464</v>
      </c>
      <c r="C76" s="184" t="s">
        <v>465</v>
      </c>
      <c r="D76" s="169" t="s">
        <v>153</v>
      </c>
      <c r="E76" s="170">
        <v>0.77929000000000004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1.7299999999999999E-2</v>
      </c>
      <c r="O76" s="172">
        <f>ROUND(E76*N76,2)</f>
        <v>0.01</v>
      </c>
      <c r="P76" s="172">
        <v>0</v>
      </c>
      <c r="Q76" s="172">
        <f>ROUND(E76*P76,2)</f>
        <v>0</v>
      </c>
      <c r="R76" s="172" t="s">
        <v>133</v>
      </c>
      <c r="S76" s="172" t="s">
        <v>134</v>
      </c>
      <c r="T76" s="173" t="s">
        <v>134</v>
      </c>
      <c r="U76" s="157">
        <v>1.1479999999999999</v>
      </c>
      <c r="V76" s="157">
        <f>ROUND(E76*U76,2)</f>
        <v>0.89</v>
      </c>
      <c r="W76" s="157"/>
      <c r="X76" s="157" t="s">
        <v>135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352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55"/>
      <c r="B77" s="156"/>
      <c r="C77" s="254" t="s">
        <v>441</v>
      </c>
      <c r="D77" s="255"/>
      <c r="E77" s="255"/>
      <c r="F77" s="255"/>
      <c r="G77" s="255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4" t="str">
        <f>C77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442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140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185" t="s">
        <v>443</v>
      </c>
      <c r="D79" s="158"/>
      <c r="E79" s="159">
        <v>11.896000000000001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140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55"/>
      <c r="B80" s="156"/>
      <c r="C80" s="185" t="s">
        <v>444</v>
      </c>
      <c r="D80" s="158"/>
      <c r="E80" s="159">
        <v>9.2133299999999991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140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55"/>
      <c r="B81" s="156"/>
      <c r="C81" s="185" t="s">
        <v>445</v>
      </c>
      <c r="D81" s="158"/>
      <c r="E81" s="159">
        <v>15.023999999999999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140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446</v>
      </c>
      <c r="D82" s="158"/>
      <c r="E82" s="159">
        <v>7.5007999999999999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140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55"/>
      <c r="B83" s="156"/>
      <c r="C83" s="185" t="s">
        <v>447</v>
      </c>
      <c r="D83" s="158"/>
      <c r="E83" s="159">
        <v>11.026669999999999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140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55"/>
      <c r="B84" s="156"/>
      <c r="C84" s="185" t="s">
        <v>448</v>
      </c>
      <c r="D84" s="158"/>
      <c r="E84" s="159">
        <v>10.66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140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55"/>
      <c r="B85" s="156"/>
      <c r="C85" s="185" t="s">
        <v>449</v>
      </c>
      <c r="D85" s="158"/>
      <c r="E85" s="159">
        <v>12.608000000000001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140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2" t="s">
        <v>450</v>
      </c>
      <c r="D86" s="190"/>
      <c r="E86" s="191">
        <v>77.928799999999995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140</v>
      </c>
      <c r="AH86" s="148">
        <v>1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466</v>
      </c>
      <c r="D87" s="158"/>
      <c r="E87" s="159">
        <v>-77.149510000000006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140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10</v>
      </c>
      <c r="B88" s="168" t="s">
        <v>467</v>
      </c>
      <c r="C88" s="184" t="s">
        <v>468</v>
      </c>
      <c r="D88" s="169" t="s">
        <v>153</v>
      </c>
      <c r="E88" s="170">
        <v>252.19370000000001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133</v>
      </c>
      <c r="S88" s="172" t="s">
        <v>134</v>
      </c>
      <c r="T88" s="173" t="s">
        <v>134</v>
      </c>
      <c r="U88" s="157">
        <v>0.1</v>
      </c>
      <c r="V88" s="157">
        <f>ROUND(E88*U88,2)</f>
        <v>25.22</v>
      </c>
      <c r="W88" s="157"/>
      <c r="X88" s="157" t="s">
        <v>135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324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1" x14ac:dyDescent="0.2">
      <c r="A89" s="155"/>
      <c r="B89" s="156"/>
      <c r="C89" s="254" t="s">
        <v>469</v>
      </c>
      <c r="D89" s="255"/>
      <c r="E89" s="255"/>
      <c r="F89" s="255"/>
      <c r="G89" s="25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4" t="str">
        <f>C89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470</v>
      </c>
      <c r="D90" s="158"/>
      <c r="E90" s="159">
        <v>1275.07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140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471</v>
      </c>
      <c r="D91" s="158"/>
      <c r="E91" s="159">
        <v>1989.25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140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472</v>
      </c>
      <c r="D92" s="158"/>
      <c r="E92" s="159">
        <v>532.37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140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55"/>
      <c r="B93" s="156"/>
      <c r="C93" s="185" t="s">
        <v>473</v>
      </c>
      <c r="D93" s="158"/>
      <c r="E93" s="159">
        <v>1247.184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140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2" t="s">
        <v>450</v>
      </c>
      <c r="D94" s="190"/>
      <c r="E94" s="191">
        <v>5043.8739999999998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140</v>
      </c>
      <c r="AH94" s="148">
        <v>1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474</v>
      </c>
      <c r="D95" s="158"/>
      <c r="E95" s="159">
        <v>-4791.6803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140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11</v>
      </c>
      <c r="B96" s="168" t="s">
        <v>475</v>
      </c>
      <c r="C96" s="184" t="s">
        <v>476</v>
      </c>
      <c r="D96" s="169" t="s">
        <v>153</v>
      </c>
      <c r="E96" s="170">
        <v>2521.9369999999999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133</v>
      </c>
      <c r="S96" s="172" t="s">
        <v>134</v>
      </c>
      <c r="T96" s="173" t="s">
        <v>134</v>
      </c>
      <c r="U96" s="157">
        <v>0.12</v>
      </c>
      <c r="V96" s="157">
        <f>ROUND(E96*U96,2)</f>
        <v>302.63</v>
      </c>
      <c r="W96" s="157"/>
      <c r="X96" s="157" t="s">
        <v>135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33.75" outlineLevel="1" x14ac:dyDescent="0.2">
      <c r="A97" s="155"/>
      <c r="B97" s="156"/>
      <c r="C97" s="254" t="s">
        <v>469</v>
      </c>
      <c r="D97" s="255"/>
      <c r="E97" s="255"/>
      <c r="F97" s="255"/>
      <c r="G97" s="255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138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74" t="str">
        <f>C97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470</v>
      </c>
      <c r="D98" s="158"/>
      <c r="E98" s="159">
        <v>1275.07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140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471</v>
      </c>
      <c r="D99" s="158"/>
      <c r="E99" s="159">
        <v>1989.25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140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472</v>
      </c>
      <c r="D100" s="158"/>
      <c r="E100" s="159">
        <v>532.37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140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55"/>
      <c r="B101" s="156"/>
      <c r="C101" s="185" t="s">
        <v>473</v>
      </c>
      <c r="D101" s="158"/>
      <c r="E101" s="159">
        <v>1247.184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140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2" t="s">
        <v>450</v>
      </c>
      <c r="D102" s="190"/>
      <c r="E102" s="191">
        <v>5043.8739999999998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140</v>
      </c>
      <c r="AH102" s="148">
        <v>1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477</v>
      </c>
      <c r="D103" s="158"/>
      <c r="E103" s="159">
        <v>-2521.9369999999999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140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12</v>
      </c>
      <c r="B104" s="168" t="s">
        <v>478</v>
      </c>
      <c r="C104" s="184" t="s">
        <v>479</v>
      </c>
      <c r="D104" s="169" t="s">
        <v>153</v>
      </c>
      <c r="E104" s="170">
        <v>2521.9369999999999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 t="s">
        <v>133</v>
      </c>
      <c r="S104" s="172" t="s">
        <v>134</v>
      </c>
      <c r="T104" s="173" t="s">
        <v>134</v>
      </c>
      <c r="U104" s="157">
        <v>0.08</v>
      </c>
      <c r="V104" s="157">
        <f>ROUND(E104*U104,2)</f>
        <v>201.75</v>
      </c>
      <c r="W104" s="157"/>
      <c r="X104" s="157" t="s">
        <v>135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33.75" outlineLevel="1" x14ac:dyDescent="0.2">
      <c r="A105" s="155"/>
      <c r="B105" s="156"/>
      <c r="C105" s="254" t="s">
        <v>469</v>
      </c>
      <c r="D105" s="255"/>
      <c r="E105" s="255"/>
      <c r="F105" s="255"/>
      <c r="G105" s="255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4" t="str">
        <f>C105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13</v>
      </c>
      <c r="B106" s="168" t="s">
        <v>480</v>
      </c>
      <c r="C106" s="184" t="s">
        <v>481</v>
      </c>
      <c r="D106" s="169" t="s">
        <v>153</v>
      </c>
      <c r="E106" s="170">
        <v>1513.1622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133</v>
      </c>
      <c r="S106" s="172" t="s">
        <v>134</v>
      </c>
      <c r="T106" s="173" t="s">
        <v>134</v>
      </c>
      <c r="U106" s="157">
        <v>0.25</v>
      </c>
      <c r="V106" s="157">
        <f>ROUND(E106*U106,2)</f>
        <v>378.29</v>
      </c>
      <c r="W106" s="157"/>
      <c r="X106" s="157" t="s">
        <v>135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33.75" outlineLevel="1" x14ac:dyDescent="0.2">
      <c r="A107" s="155"/>
      <c r="B107" s="156"/>
      <c r="C107" s="254" t="s">
        <v>469</v>
      </c>
      <c r="D107" s="255"/>
      <c r="E107" s="255"/>
      <c r="F107" s="255"/>
      <c r="G107" s="255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138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74" t="str">
        <f>C107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470</v>
      </c>
      <c r="D108" s="158"/>
      <c r="E108" s="159">
        <v>1275.07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471</v>
      </c>
      <c r="D109" s="158"/>
      <c r="E109" s="159">
        <v>1989.25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472</v>
      </c>
      <c r="D110" s="158"/>
      <c r="E110" s="159">
        <v>532.37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140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55"/>
      <c r="B111" s="156"/>
      <c r="C111" s="185" t="s">
        <v>473</v>
      </c>
      <c r="D111" s="158"/>
      <c r="E111" s="159">
        <v>1247.184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140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2" t="s">
        <v>450</v>
      </c>
      <c r="D112" s="190"/>
      <c r="E112" s="191">
        <v>5043.8739999999998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>
        <v>1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482</v>
      </c>
      <c r="D113" s="158"/>
      <c r="E113" s="159">
        <v>-3530.7118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140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7">
        <v>14</v>
      </c>
      <c r="B114" s="168" t="s">
        <v>483</v>
      </c>
      <c r="C114" s="184" t="s">
        <v>484</v>
      </c>
      <c r="D114" s="169" t="s">
        <v>153</v>
      </c>
      <c r="E114" s="170">
        <v>1513.1622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 t="s">
        <v>133</v>
      </c>
      <c r="S114" s="172" t="s">
        <v>134</v>
      </c>
      <c r="T114" s="173" t="s">
        <v>134</v>
      </c>
      <c r="U114" s="157">
        <v>0.15</v>
      </c>
      <c r="V114" s="157">
        <f>ROUND(E114*U114,2)</f>
        <v>226.97</v>
      </c>
      <c r="W114" s="157"/>
      <c r="X114" s="157" t="s">
        <v>135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324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33.75" outlineLevel="1" x14ac:dyDescent="0.2">
      <c r="A115" s="155"/>
      <c r="B115" s="156"/>
      <c r="C115" s="254" t="s">
        <v>469</v>
      </c>
      <c r="D115" s="255"/>
      <c r="E115" s="255"/>
      <c r="F115" s="255"/>
      <c r="G115" s="255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74" t="str">
        <f>C115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15</v>
      </c>
      <c r="B116" s="168" t="s">
        <v>485</v>
      </c>
      <c r="C116" s="184" t="s">
        <v>486</v>
      </c>
      <c r="D116" s="169" t="s">
        <v>153</v>
      </c>
      <c r="E116" s="170">
        <v>504.38740000000001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 t="s">
        <v>133</v>
      </c>
      <c r="S116" s="172" t="s">
        <v>134</v>
      </c>
      <c r="T116" s="173" t="s">
        <v>134</v>
      </c>
      <c r="U116" s="157">
        <v>0.53</v>
      </c>
      <c r="V116" s="157">
        <f>ROUND(E116*U116,2)</f>
        <v>267.33</v>
      </c>
      <c r="W116" s="157"/>
      <c r="X116" s="157" t="s">
        <v>135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352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55"/>
      <c r="B117" s="156"/>
      <c r="C117" s="254" t="s">
        <v>469</v>
      </c>
      <c r="D117" s="255"/>
      <c r="E117" s="255"/>
      <c r="F117" s="255"/>
      <c r="G117" s="255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74" t="str">
        <f>C117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5" t="s">
        <v>470</v>
      </c>
      <c r="D118" s="158"/>
      <c r="E118" s="159">
        <v>1275.07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140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471</v>
      </c>
      <c r="D119" s="158"/>
      <c r="E119" s="159">
        <v>1989.25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140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472</v>
      </c>
      <c r="D120" s="158"/>
      <c r="E120" s="159">
        <v>532.37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185" t="s">
        <v>473</v>
      </c>
      <c r="D121" s="158"/>
      <c r="E121" s="159">
        <v>1247.184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140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2" t="s">
        <v>450</v>
      </c>
      <c r="D122" s="190"/>
      <c r="E122" s="191">
        <v>5043.8739999999998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140</v>
      </c>
      <c r="AH122" s="148">
        <v>1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487</v>
      </c>
      <c r="D123" s="158"/>
      <c r="E123" s="159">
        <v>-4539.4866000000002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16</v>
      </c>
      <c r="B124" s="168" t="s">
        <v>488</v>
      </c>
      <c r="C124" s="184" t="s">
        <v>489</v>
      </c>
      <c r="D124" s="169" t="s">
        <v>153</v>
      </c>
      <c r="E124" s="170">
        <v>201.75496000000001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 t="s">
        <v>133</v>
      </c>
      <c r="S124" s="172" t="s">
        <v>134</v>
      </c>
      <c r="T124" s="173" t="s">
        <v>134</v>
      </c>
      <c r="U124" s="157">
        <v>0.25</v>
      </c>
      <c r="V124" s="157">
        <f>ROUND(E124*U124,2)</f>
        <v>50.44</v>
      </c>
      <c r="W124" s="157"/>
      <c r="X124" s="157" t="s">
        <v>135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352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33.75" outlineLevel="1" x14ac:dyDescent="0.2">
      <c r="A125" s="155"/>
      <c r="B125" s="156"/>
      <c r="C125" s="254" t="s">
        <v>469</v>
      </c>
      <c r="D125" s="255"/>
      <c r="E125" s="255"/>
      <c r="F125" s="255"/>
      <c r="G125" s="255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138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74" t="str">
        <f>C125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5" t="s">
        <v>470</v>
      </c>
      <c r="D126" s="158"/>
      <c r="E126" s="159">
        <v>1275.07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140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471</v>
      </c>
      <c r="D127" s="158"/>
      <c r="E127" s="159">
        <v>1989.25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472</v>
      </c>
      <c r="D128" s="158"/>
      <c r="E128" s="159">
        <v>532.37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140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185" t="s">
        <v>473</v>
      </c>
      <c r="D129" s="158"/>
      <c r="E129" s="159">
        <v>1247.184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140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2" t="s">
        <v>450</v>
      </c>
      <c r="D130" s="190"/>
      <c r="E130" s="191">
        <v>5043.8739999999998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140</v>
      </c>
      <c r="AH130" s="148">
        <v>1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490</v>
      </c>
      <c r="D131" s="158"/>
      <c r="E131" s="159">
        <v>-4842.1190399999996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140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67">
        <v>17</v>
      </c>
      <c r="B132" s="168" t="s">
        <v>491</v>
      </c>
      <c r="C132" s="184" t="s">
        <v>492</v>
      </c>
      <c r="D132" s="169" t="s">
        <v>153</v>
      </c>
      <c r="E132" s="170">
        <v>50.438740000000003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1.9220000000000001E-2</v>
      </c>
      <c r="O132" s="172">
        <f>ROUND(E132*N132,2)</f>
        <v>0.97</v>
      </c>
      <c r="P132" s="172">
        <v>0</v>
      </c>
      <c r="Q132" s="172">
        <f>ROUND(E132*P132,2)</f>
        <v>0</v>
      </c>
      <c r="R132" s="172" t="s">
        <v>133</v>
      </c>
      <c r="S132" s="172" t="s">
        <v>134</v>
      </c>
      <c r="T132" s="173" t="s">
        <v>134</v>
      </c>
      <c r="U132" s="157">
        <v>1.5863</v>
      </c>
      <c r="V132" s="157">
        <f>ROUND(E132*U132,2)</f>
        <v>80.010000000000005</v>
      </c>
      <c r="W132" s="157"/>
      <c r="X132" s="157" t="s">
        <v>135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352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55"/>
      <c r="B133" s="156"/>
      <c r="C133" s="254" t="s">
        <v>469</v>
      </c>
      <c r="D133" s="255"/>
      <c r="E133" s="255"/>
      <c r="F133" s="255"/>
      <c r="G133" s="255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138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4" t="str">
        <f>C133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470</v>
      </c>
      <c r="D134" s="158"/>
      <c r="E134" s="159">
        <v>1275.07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140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5" t="s">
        <v>471</v>
      </c>
      <c r="D135" s="158"/>
      <c r="E135" s="159">
        <v>1989.25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140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472</v>
      </c>
      <c r="D136" s="158"/>
      <c r="E136" s="159">
        <v>532.37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140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185" t="s">
        <v>473</v>
      </c>
      <c r="D137" s="158"/>
      <c r="E137" s="159">
        <v>1247.184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140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2" t="s">
        <v>450</v>
      </c>
      <c r="D138" s="190"/>
      <c r="E138" s="191">
        <v>5043.8739999999998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140</v>
      </c>
      <c r="AH138" s="148">
        <v>1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5" t="s">
        <v>493</v>
      </c>
      <c r="D139" s="158"/>
      <c r="E139" s="159">
        <v>-4993.4352600000002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140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67">
        <v>18</v>
      </c>
      <c r="B140" s="168" t="s">
        <v>494</v>
      </c>
      <c r="C140" s="184" t="s">
        <v>495</v>
      </c>
      <c r="D140" s="169" t="s">
        <v>143</v>
      </c>
      <c r="E140" s="170">
        <v>2807.88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9.8999999999999999E-4</v>
      </c>
      <c r="O140" s="172">
        <f>ROUND(E140*N140,2)</f>
        <v>2.78</v>
      </c>
      <c r="P140" s="172">
        <v>0</v>
      </c>
      <c r="Q140" s="172">
        <f>ROUND(E140*P140,2)</f>
        <v>0</v>
      </c>
      <c r="R140" s="172" t="s">
        <v>133</v>
      </c>
      <c r="S140" s="172" t="s">
        <v>134</v>
      </c>
      <c r="T140" s="173" t="s">
        <v>134</v>
      </c>
      <c r="U140" s="157">
        <v>0.24</v>
      </c>
      <c r="V140" s="157">
        <f>ROUND(E140*U140,2)</f>
        <v>673.89</v>
      </c>
      <c r="W140" s="157"/>
      <c r="X140" s="157" t="s">
        <v>135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324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54" t="s">
        <v>496</v>
      </c>
      <c r="D141" s="255"/>
      <c r="E141" s="255"/>
      <c r="F141" s="255"/>
      <c r="G141" s="255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138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497</v>
      </c>
      <c r="D142" s="158"/>
      <c r="E142" s="159">
        <v>168.88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140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498</v>
      </c>
      <c r="D143" s="158"/>
      <c r="E143" s="159">
        <v>401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140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499</v>
      </c>
      <c r="D144" s="158"/>
      <c r="E144" s="159">
        <v>159.36000000000001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140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55"/>
      <c r="B145" s="156"/>
      <c r="C145" s="185" t="s">
        <v>500</v>
      </c>
      <c r="D145" s="158"/>
      <c r="E145" s="159">
        <v>2078.64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140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7">
        <v>19</v>
      </c>
      <c r="B146" s="168" t="s">
        <v>501</v>
      </c>
      <c r="C146" s="184" t="s">
        <v>502</v>
      </c>
      <c r="D146" s="169" t="s">
        <v>143</v>
      </c>
      <c r="E146" s="170">
        <v>4997.3100000000004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8.5999999999999998E-4</v>
      </c>
      <c r="O146" s="172">
        <f>ROUND(E146*N146,2)</f>
        <v>4.3</v>
      </c>
      <c r="P146" s="172">
        <v>0</v>
      </c>
      <c r="Q146" s="172">
        <f>ROUND(E146*P146,2)</f>
        <v>0</v>
      </c>
      <c r="R146" s="172" t="s">
        <v>133</v>
      </c>
      <c r="S146" s="172" t="s">
        <v>134</v>
      </c>
      <c r="T146" s="173" t="s">
        <v>134</v>
      </c>
      <c r="U146" s="157">
        <v>0.48</v>
      </c>
      <c r="V146" s="157">
        <f>ROUND(E146*U146,2)</f>
        <v>2398.71</v>
      </c>
      <c r="W146" s="157"/>
      <c r="X146" s="157" t="s">
        <v>135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324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254" t="s">
        <v>496</v>
      </c>
      <c r="D147" s="255"/>
      <c r="E147" s="255"/>
      <c r="F147" s="255"/>
      <c r="G147" s="255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138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5" t="s">
        <v>503</v>
      </c>
      <c r="D148" s="158"/>
      <c r="E148" s="159">
        <v>1765.55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140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504</v>
      </c>
      <c r="D149" s="158"/>
      <c r="E149" s="159">
        <v>2568.56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140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505</v>
      </c>
      <c r="D150" s="158"/>
      <c r="E150" s="159">
        <v>663.2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140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20</v>
      </c>
      <c r="B151" s="168" t="s">
        <v>506</v>
      </c>
      <c r="C151" s="184" t="s">
        <v>507</v>
      </c>
      <c r="D151" s="169" t="s">
        <v>143</v>
      </c>
      <c r="E151" s="170">
        <v>2807.88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2" t="s">
        <v>133</v>
      </c>
      <c r="S151" s="172" t="s">
        <v>134</v>
      </c>
      <c r="T151" s="173" t="s">
        <v>134</v>
      </c>
      <c r="U151" s="157">
        <v>7.0000000000000007E-2</v>
      </c>
      <c r="V151" s="157">
        <f>ROUND(E151*U151,2)</f>
        <v>196.55</v>
      </c>
      <c r="W151" s="157"/>
      <c r="X151" s="157" t="s">
        <v>135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324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4" t="s">
        <v>508</v>
      </c>
      <c r="D152" s="255"/>
      <c r="E152" s="255"/>
      <c r="F152" s="255"/>
      <c r="G152" s="255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138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7">
        <v>21</v>
      </c>
      <c r="B153" s="168" t="s">
        <v>509</v>
      </c>
      <c r="C153" s="184" t="s">
        <v>510</v>
      </c>
      <c r="D153" s="169" t="s">
        <v>143</v>
      </c>
      <c r="E153" s="170">
        <v>4997.3100000000004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2" t="s">
        <v>133</v>
      </c>
      <c r="S153" s="172" t="s">
        <v>134</v>
      </c>
      <c r="T153" s="173" t="s">
        <v>134</v>
      </c>
      <c r="U153" s="157">
        <v>0.32700000000000001</v>
      </c>
      <c r="V153" s="157">
        <f>ROUND(E153*U153,2)</f>
        <v>1634.12</v>
      </c>
      <c r="W153" s="157"/>
      <c r="X153" s="157" t="s">
        <v>135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324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54" t="s">
        <v>508</v>
      </c>
      <c r="D154" s="255"/>
      <c r="E154" s="255"/>
      <c r="F154" s="255"/>
      <c r="G154" s="255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138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22</v>
      </c>
      <c r="B155" s="168" t="s">
        <v>511</v>
      </c>
      <c r="C155" s="184" t="s">
        <v>512</v>
      </c>
      <c r="D155" s="169" t="s">
        <v>153</v>
      </c>
      <c r="E155" s="170">
        <v>2220.3015099999998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133</v>
      </c>
      <c r="S155" s="172" t="s">
        <v>134</v>
      </c>
      <c r="T155" s="173" t="s">
        <v>134</v>
      </c>
      <c r="U155" s="157">
        <v>0.35</v>
      </c>
      <c r="V155" s="157">
        <f>ROUND(E155*U155,2)</f>
        <v>777.11</v>
      </c>
      <c r="W155" s="157"/>
      <c r="X155" s="157" t="s">
        <v>135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324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54" t="s">
        <v>513</v>
      </c>
      <c r="D156" s="255"/>
      <c r="E156" s="255"/>
      <c r="F156" s="255"/>
      <c r="G156" s="255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138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74" t="str">
        <f>C156</f>
        <v>bez naložení do dopravní nádoby, ale s vyprázdněním dopravní nádoby na hromadu nebo na dopravní prostředek,</v>
      </c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5" t="s">
        <v>514</v>
      </c>
      <c r="D157" s="158"/>
      <c r="E157" s="159">
        <v>33.782130000000002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140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5" t="s">
        <v>515</v>
      </c>
      <c r="D158" s="158"/>
      <c r="E158" s="159">
        <v>2186.5193800000002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140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7">
        <v>23</v>
      </c>
      <c r="B159" s="168" t="s">
        <v>516</v>
      </c>
      <c r="C159" s="184" t="s">
        <v>517</v>
      </c>
      <c r="D159" s="169" t="s">
        <v>153</v>
      </c>
      <c r="E159" s="170">
        <v>2133.2308699999999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 t="s">
        <v>133</v>
      </c>
      <c r="S159" s="172" t="s">
        <v>134</v>
      </c>
      <c r="T159" s="173" t="s">
        <v>134</v>
      </c>
      <c r="U159" s="157">
        <v>0.52</v>
      </c>
      <c r="V159" s="157">
        <f>ROUND(E159*U159,2)</f>
        <v>1109.28</v>
      </c>
      <c r="W159" s="157"/>
      <c r="X159" s="157" t="s">
        <v>135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324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54" t="s">
        <v>513</v>
      </c>
      <c r="D160" s="255"/>
      <c r="E160" s="255"/>
      <c r="F160" s="255"/>
      <c r="G160" s="255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138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74" t="str">
        <f>C160</f>
        <v>bez naložení do dopravní nádoby, ale s vyprázdněním dopravní nádoby na hromadu nebo na dopravní prostředek,</v>
      </c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5" t="s">
        <v>518</v>
      </c>
      <c r="D161" s="158"/>
      <c r="E161" s="159">
        <v>32.457349999999998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140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519</v>
      </c>
      <c r="D162" s="158"/>
      <c r="E162" s="159">
        <v>2100.7735200000002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140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67">
        <v>24</v>
      </c>
      <c r="B163" s="168" t="s">
        <v>520</v>
      </c>
      <c r="C163" s="184" t="s">
        <v>521</v>
      </c>
      <c r="D163" s="169" t="s">
        <v>153</v>
      </c>
      <c r="E163" s="170">
        <v>768.26981999999998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133</v>
      </c>
      <c r="S163" s="172" t="s">
        <v>134</v>
      </c>
      <c r="T163" s="173" t="s">
        <v>134</v>
      </c>
      <c r="U163" s="157">
        <v>0.73</v>
      </c>
      <c r="V163" s="157">
        <f>ROUND(E163*U163,2)</f>
        <v>560.84</v>
      </c>
      <c r="W163" s="157"/>
      <c r="X163" s="157" t="s">
        <v>135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324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254" t="s">
        <v>513</v>
      </c>
      <c r="D164" s="255"/>
      <c r="E164" s="255"/>
      <c r="F164" s="255"/>
      <c r="G164" s="255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138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74" t="str">
        <f>C164</f>
        <v>bez naložení do dopravní nádoby, ale s vyprázdněním dopravní nádoby na hromadu nebo na dopravní prostředek,</v>
      </c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522</v>
      </c>
      <c r="D165" s="158"/>
      <c r="E165" s="159">
        <v>11.68872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140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523</v>
      </c>
      <c r="D166" s="158"/>
      <c r="E166" s="159">
        <v>756.58109999999999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140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67">
        <v>25</v>
      </c>
      <c r="B167" s="168" t="s">
        <v>524</v>
      </c>
      <c r="C167" s="184" t="s">
        <v>525</v>
      </c>
      <c r="D167" s="169" t="s">
        <v>153</v>
      </c>
      <c r="E167" s="170">
        <v>768.26981999999998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133</v>
      </c>
      <c r="S167" s="172" t="s">
        <v>134</v>
      </c>
      <c r="T167" s="173" t="s">
        <v>134</v>
      </c>
      <c r="U167" s="157">
        <v>1.2E-2</v>
      </c>
      <c r="V167" s="157">
        <f>ROUND(E167*U167,2)</f>
        <v>9.2200000000000006</v>
      </c>
      <c r="W167" s="157"/>
      <c r="X167" s="157" t="s">
        <v>135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324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54" t="s">
        <v>193</v>
      </c>
      <c r="D168" s="255"/>
      <c r="E168" s="255"/>
      <c r="F168" s="255"/>
      <c r="G168" s="255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138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522</v>
      </c>
      <c r="D169" s="158"/>
      <c r="E169" s="159">
        <v>11.68872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140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5" t="s">
        <v>523</v>
      </c>
      <c r="D170" s="158"/>
      <c r="E170" s="159">
        <v>756.58109999999999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140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26</v>
      </c>
      <c r="B171" s="168" t="s">
        <v>526</v>
      </c>
      <c r="C171" s="184" t="s">
        <v>527</v>
      </c>
      <c r="D171" s="169" t="s">
        <v>153</v>
      </c>
      <c r="E171" s="170">
        <v>4353.5323799999996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133</v>
      </c>
      <c r="S171" s="172" t="s">
        <v>134</v>
      </c>
      <c r="T171" s="173" t="s">
        <v>134</v>
      </c>
      <c r="U171" s="157">
        <v>1.0999999999999999E-2</v>
      </c>
      <c r="V171" s="157">
        <f>ROUND(E171*U171,2)</f>
        <v>47.89</v>
      </c>
      <c r="W171" s="157"/>
      <c r="X171" s="157" t="s">
        <v>135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324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54" t="s">
        <v>193</v>
      </c>
      <c r="D172" s="255"/>
      <c r="E172" s="255"/>
      <c r="F172" s="255"/>
      <c r="G172" s="255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138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528</v>
      </c>
      <c r="D173" s="158"/>
      <c r="E173" s="159">
        <v>4353.5323799999996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140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7">
        <v>27</v>
      </c>
      <c r="B174" s="168" t="s">
        <v>529</v>
      </c>
      <c r="C174" s="184" t="s">
        <v>530</v>
      </c>
      <c r="D174" s="169" t="s">
        <v>153</v>
      </c>
      <c r="E174" s="170">
        <v>438.2808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1.8907700000000001</v>
      </c>
      <c r="O174" s="172">
        <f>ROUND(E174*N174,2)</f>
        <v>828.69</v>
      </c>
      <c r="P174" s="172">
        <v>0</v>
      </c>
      <c r="Q174" s="172">
        <f>ROUND(E174*P174,2)</f>
        <v>0</v>
      </c>
      <c r="R174" s="172" t="s">
        <v>315</v>
      </c>
      <c r="S174" s="172" t="s">
        <v>134</v>
      </c>
      <c r="T174" s="173" t="s">
        <v>134</v>
      </c>
      <c r="U174" s="157">
        <v>1.3169999999999999</v>
      </c>
      <c r="V174" s="157">
        <f>ROUND(E174*U174,2)</f>
        <v>577.22</v>
      </c>
      <c r="W174" s="157"/>
      <c r="X174" s="157" t="s">
        <v>135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324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54" t="s">
        <v>325</v>
      </c>
      <c r="D175" s="255"/>
      <c r="E175" s="255"/>
      <c r="F175" s="255"/>
      <c r="G175" s="255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138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531</v>
      </c>
      <c r="D176" s="158"/>
      <c r="E176" s="159">
        <v>117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140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5" t="s">
        <v>532</v>
      </c>
      <c r="D177" s="158"/>
      <c r="E177" s="159">
        <v>163.66999999999999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140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5" t="s">
        <v>533</v>
      </c>
      <c r="D178" s="158"/>
      <c r="E178" s="159">
        <v>46.75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140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55"/>
      <c r="B179" s="156"/>
      <c r="C179" s="185" t="s">
        <v>534</v>
      </c>
      <c r="D179" s="158"/>
      <c r="E179" s="159">
        <v>110.86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140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28</v>
      </c>
      <c r="B180" s="168" t="s">
        <v>535</v>
      </c>
      <c r="C180" s="184" t="s">
        <v>536</v>
      </c>
      <c r="D180" s="169" t="s">
        <v>153</v>
      </c>
      <c r="E180" s="170">
        <v>1036.2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1.7</v>
      </c>
      <c r="O180" s="172">
        <f>ROUND(E180*N180,2)</f>
        <v>1761.54</v>
      </c>
      <c r="P180" s="172">
        <v>0</v>
      </c>
      <c r="Q180" s="172">
        <f>ROUND(E180*P180,2)</f>
        <v>0</v>
      </c>
      <c r="R180" s="172" t="s">
        <v>133</v>
      </c>
      <c r="S180" s="172" t="s">
        <v>134</v>
      </c>
      <c r="T180" s="173" t="s">
        <v>134</v>
      </c>
      <c r="U180" s="157">
        <v>1.587</v>
      </c>
      <c r="V180" s="157">
        <f>ROUND(E180*U180,2)</f>
        <v>1644.45</v>
      </c>
      <c r="W180" s="157"/>
      <c r="X180" s="157" t="s">
        <v>135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324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55"/>
      <c r="B181" s="156"/>
      <c r="C181" s="254" t="s">
        <v>537</v>
      </c>
      <c r="D181" s="255"/>
      <c r="E181" s="255"/>
      <c r="F181" s="255"/>
      <c r="G181" s="255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138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74" t="str">
        <f>C181</f>
        <v>sypaninou z vhodných hornin tř. 1 - 4 nebo materiálem připraveným podél výkopu ve vzdálenosti do 3 m od jeho kraje, pro jakoukoliv hloubku výkopu a jakoukoliv míru zhutnění,</v>
      </c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5" t="s">
        <v>538</v>
      </c>
      <c r="D182" s="158"/>
      <c r="E182" s="159">
        <v>245.54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140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539</v>
      </c>
      <c r="D183" s="158"/>
      <c r="E183" s="159">
        <v>345.17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140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5" t="s">
        <v>540</v>
      </c>
      <c r="D184" s="158"/>
      <c r="E184" s="159">
        <v>99.05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140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55"/>
      <c r="B185" s="156"/>
      <c r="C185" s="185" t="s">
        <v>541</v>
      </c>
      <c r="D185" s="158"/>
      <c r="E185" s="159">
        <v>346.44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140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29</v>
      </c>
      <c r="B186" s="168" t="s">
        <v>202</v>
      </c>
      <c r="C186" s="184" t="s">
        <v>203</v>
      </c>
      <c r="D186" s="169" t="s">
        <v>153</v>
      </c>
      <c r="E186" s="170">
        <v>3647.3220000000001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2" t="s">
        <v>133</v>
      </c>
      <c r="S186" s="172" t="s">
        <v>134</v>
      </c>
      <c r="T186" s="173" t="s">
        <v>134</v>
      </c>
      <c r="U186" s="157">
        <v>0.2</v>
      </c>
      <c r="V186" s="157">
        <f>ROUND(E186*U186,2)</f>
        <v>729.46</v>
      </c>
      <c r="W186" s="157"/>
      <c r="X186" s="157" t="s">
        <v>135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324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254" t="s">
        <v>204</v>
      </c>
      <c r="D187" s="255"/>
      <c r="E187" s="255"/>
      <c r="F187" s="255"/>
      <c r="G187" s="255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138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542</v>
      </c>
      <c r="D188" s="158"/>
      <c r="E188" s="159">
        <v>3647.3220000000001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140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30</v>
      </c>
      <c r="B189" s="168" t="s">
        <v>543</v>
      </c>
      <c r="C189" s="184" t="s">
        <v>544</v>
      </c>
      <c r="D189" s="169" t="s">
        <v>153</v>
      </c>
      <c r="E189" s="170">
        <v>706.21037999999999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133</v>
      </c>
      <c r="S189" s="172" t="s">
        <v>134</v>
      </c>
      <c r="T189" s="173" t="s">
        <v>134</v>
      </c>
      <c r="U189" s="157">
        <v>0.05</v>
      </c>
      <c r="V189" s="157">
        <f>ROUND(E189*U189,2)</f>
        <v>35.31</v>
      </c>
      <c r="W189" s="157"/>
      <c r="X189" s="157" t="s">
        <v>135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324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545</v>
      </c>
      <c r="D190" s="158"/>
      <c r="E190" s="159">
        <v>438.2808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140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546</v>
      </c>
      <c r="D191" s="158"/>
      <c r="E191" s="159">
        <v>1036.2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140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5" t="s">
        <v>547</v>
      </c>
      <c r="D192" s="158"/>
      <c r="E192" s="159">
        <v>-768.27041999999994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140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31</v>
      </c>
      <c r="B193" s="168" t="s">
        <v>548</v>
      </c>
      <c r="C193" s="184" t="s">
        <v>549</v>
      </c>
      <c r="D193" s="169" t="s">
        <v>153</v>
      </c>
      <c r="E193" s="170">
        <v>768.27041999999994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 t="s">
        <v>133</v>
      </c>
      <c r="S193" s="172" t="s">
        <v>134</v>
      </c>
      <c r="T193" s="173" t="s">
        <v>134</v>
      </c>
      <c r="U193" s="157">
        <v>0.89</v>
      </c>
      <c r="V193" s="157">
        <f>ROUND(E193*U193,2)</f>
        <v>683.76</v>
      </c>
      <c r="W193" s="157"/>
      <c r="X193" s="157" t="s">
        <v>135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324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550</v>
      </c>
      <c r="D194" s="158"/>
      <c r="E194" s="159">
        <v>11.68932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140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551</v>
      </c>
      <c r="D195" s="158"/>
      <c r="E195" s="159">
        <v>756.58109999999999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140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67">
        <v>32</v>
      </c>
      <c r="B196" s="168" t="s">
        <v>191</v>
      </c>
      <c r="C196" s="184" t="s">
        <v>192</v>
      </c>
      <c r="D196" s="169" t="s">
        <v>153</v>
      </c>
      <c r="E196" s="170">
        <v>706.21037999999999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2" t="s">
        <v>133</v>
      </c>
      <c r="S196" s="172" t="s">
        <v>134</v>
      </c>
      <c r="T196" s="173" t="s">
        <v>134</v>
      </c>
      <c r="U196" s="157">
        <v>0.01</v>
      </c>
      <c r="V196" s="157">
        <f>ROUND(E196*U196,2)</f>
        <v>7.06</v>
      </c>
      <c r="W196" s="157"/>
      <c r="X196" s="157" t="s">
        <v>135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324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54" t="s">
        <v>193</v>
      </c>
      <c r="D197" s="255"/>
      <c r="E197" s="255"/>
      <c r="F197" s="255"/>
      <c r="G197" s="255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138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5" t="s">
        <v>545</v>
      </c>
      <c r="D198" s="158"/>
      <c r="E198" s="159">
        <v>438.2808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140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5" t="s">
        <v>546</v>
      </c>
      <c r="D199" s="158"/>
      <c r="E199" s="159">
        <v>1036.2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140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547</v>
      </c>
      <c r="D200" s="158"/>
      <c r="E200" s="159">
        <v>-768.27041999999994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140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33</v>
      </c>
      <c r="B201" s="168" t="s">
        <v>195</v>
      </c>
      <c r="C201" s="184" t="s">
        <v>196</v>
      </c>
      <c r="D201" s="169" t="s">
        <v>153</v>
      </c>
      <c r="E201" s="170">
        <v>768.27041999999994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0</v>
      </c>
      <c r="O201" s="172">
        <f>ROUND(E201*N201,2)</f>
        <v>0</v>
      </c>
      <c r="P201" s="172">
        <v>0</v>
      </c>
      <c r="Q201" s="172">
        <f>ROUND(E201*P201,2)</f>
        <v>0</v>
      </c>
      <c r="R201" s="172" t="s">
        <v>133</v>
      </c>
      <c r="S201" s="172" t="s">
        <v>134</v>
      </c>
      <c r="T201" s="173" t="s">
        <v>134</v>
      </c>
      <c r="U201" s="157">
        <v>0.01</v>
      </c>
      <c r="V201" s="157">
        <f>ROUND(E201*U201,2)</f>
        <v>7.68</v>
      </c>
      <c r="W201" s="157"/>
      <c r="X201" s="157" t="s">
        <v>135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324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254" t="s">
        <v>193</v>
      </c>
      <c r="D202" s="255"/>
      <c r="E202" s="255"/>
      <c r="F202" s="255"/>
      <c r="G202" s="255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138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550</v>
      </c>
      <c r="D203" s="158"/>
      <c r="E203" s="159">
        <v>11.68932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140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551</v>
      </c>
      <c r="D204" s="158"/>
      <c r="E204" s="159">
        <v>756.58109999999999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140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33.75" outlineLevel="1" x14ac:dyDescent="0.2">
      <c r="A205" s="167">
        <v>34</v>
      </c>
      <c r="B205" s="168" t="s">
        <v>552</v>
      </c>
      <c r="C205" s="184" t="s">
        <v>553</v>
      </c>
      <c r="D205" s="169" t="s">
        <v>153</v>
      </c>
      <c r="E205" s="170">
        <v>2850.5544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2" t="s">
        <v>133</v>
      </c>
      <c r="S205" s="172" t="s">
        <v>134</v>
      </c>
      <c r="T205" s="173" t="s">
        <v>134</v>
      </c>
      <c r="U205" s="157">
        <v>0</v>
      </c>
      <c r="V205" s="157">
        <f>ROUND(E205*U205,2)</f>
        <v>0</v>
      </c>
      <c r="W205" s="157"/>
      <c r="X205" s="157" t="s">
        <v>135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324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254" t="s">
        <v>193</v>
      </c>
      <c r="D206" s="255"/>
      <c r="E206" s="255"/>
      <c r="F206" s="255"/>
      <c r="G206" s="255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138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554</v>
      </c>
      <c r="D207" s="158"/>
      <c r="E207" s="159">
        <v>2850.5544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140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33.75" outlineLevel="1" x14ac:dyDescent="0.2">
      <c r="A208" s="167">
        <v>35</v>
      </c>
      <c r="B208" s="168" t="s">
        <v>555</v>
      </c>
      <c r="C208" s="184" t="s">
        <v>556</v>
      </c>
      <c r="D208" s="169" t="s">
        <v>153</v>
      </c>
      <c r="E208" s="170">
        <v>3047.4888000000001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2" t="s">
        <v>133</v>
      </c>
      <c r="S208" s="172" t="s">
        <v>134</v>
      </c>
      <c r="T208" s="173" t="s">
        <v>134</v>
      </c>
      <c r="U208" s="157">
        <v>0</v>
      </c>
      <c r="V208" s="157">
        <f>ROUND(E208*U208,2)</f>
        <v>0</v>
      </c>
      <c r="W208" s="157"/>
      <c r="X208" s="157" t="s">
        <v>135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54" t="s">
        <v>193</v>
      </c>
      <c r="D209" s="255"/>
      <c r="E209" s="255"/>
      <c r="F209" s="255"/>
      <c r="G209" s="255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138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557</v>
      </c>
      <c r="D210" s="158"/>
      <c r="E210" s="159">
        <v>3047.4888000000001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140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56.25" outlineLevel="1" x14ac:dyDescent="0.2">
      <c r="A211" s="167">
        <v>36</v>
      </c>
      <c r="B211" s="168" t="s">
        <v>558</v>
      </c>
      <c r="C211" s="184" t="s">
        <v>559</v>
      </c>
      <c r="D211" s="169" t="s">
        <v>153</v>
      </c>
      <c r="E211" s="170">
        <v>2242.7512200000001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133</v>
      </c>
      <c r="S211" s="172" t="s">
        <v>134</v>
      </c>
      <c r="T211" s="173" t="s">
        <v>134</v>
      </c>
      <c r="U211" s="157">
        <v>0.04</v>
      </c>
      <c r="V211" s="157">
        <f>ROUND(E211*U211,2)</f>
        <v>89.71</v>
      </c>
      <c r="W211" s="157"/>
      <c r="X211" s="157" t="s">
        <v>135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324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254" t="s">
        <v>560</v>
      </c>
      <c r="D212" s="255"/>
      <c r="E212" s="255"/>
      <c r="F212" s="255"/>
      <c r="G212" s="255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138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5" t="s">
        <v>561</v>
      </c>
      <c r="D213" s="158"/>
      <c r="E213" s="159">
        <v>1474.4808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140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562</v>
      </c>
      <c r="D214" s="158"/>
      <c r="E214" s="159">
        <v>768.27041999999994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140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5">
        <v>37</v>
      </c>
      <c r="B215" s="176" t="s">
        <v>222</v>
      </c>
      <c r="C215" s="186" t="s">
        <v>223</v>
      </c>
      <c r="D215" s="177" t="s">
        <v>153</v>
      </c>
      <c r="E215" s="178">
        <v>706.21029999999996</v>
      </c>
      <c r="F215" s="179"/>
      <c r="G215" s="180">
        <f>ROUND(E215*F215,2)</f>
        <v>0</v>
      </c>
      <c r="H215" s="179"/>
      <c r="I215" s="180">
        <f>ROUND(E215*H215,2)</f>
        <v>0</v>
      </c>
      <c r="J215" s="179"/>
      <c r="K215" s="180">
        <f>ROUND(E215*J215,2)</f>
        <v>0</v>
      </c>
      <c r="L215" s="180">
        <v>21</v>
      </c>
      <c r="M215" s="180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0" t="s">
        <v>133</v>
      </c>
      <c r="S215" s="180" t="s">
        <v>134</v>
      </c>
      <c r="T215" s="181" t="s">
        <v>134</v>
      </c>
      <c r="U215" s="157">
        <v>0</v>
      </c>
      <c r="V215" s="157">
        <f>ROUND(E215*U215,2)</f>
        <v>0</v>
      </c>
      <c r="W215" s="157"/>
      <c r="X215" s="157" t="s">
        <v>135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324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5">
        <v>38</v>
      </c>
      <c r="B216" s="176" t="s">
        <v>220</v>
      </c>
      <c r="C216" s="186" t="s">
        <v>221</v>
      </c>
      <c r="D216" s="177" t="s">
        <v>153</v>
      </c>
      <c r="E216" s="178">
        <v>768.27041999999994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133</v>
      </c>
      <c r="S216" s="180" t="s">
        <v>134</v>
      </c>
      <c r="T216" s="181" t="s">
        <v>134</v>
      </c>
      <c r="U216" s="157">
        <v>0</v>
      </c>
      <c r="V216" s="157">
        <f>ROUND(E216*U216,2)</f>
        <v>0</v>
      </c>
      <c r="W216" s="157"/>
      <c r="X216" s="157" t="s">
        <v>135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324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1" t="s">
        <v>128</v>
      </c>
      <c r="B217" s="162" t="s">
        <v>79</v>
      </c>
      <c r="C217" s="183" t="s">
        <v>80</v>
      </c>
      <c r="D217" s="163"/>
      <c r="E217" s="164"/>
      <c r="F217" s="165"/>
      <c r="G217" s="165">
        <f>SUMIF(AG218:AG224,"&lt;&gt;NOR",G218:G224)</f>
        <v>0</v>
      </c>
      <c r="H217" s="165"/>
      <c r="I217" s="165">
        <f>SUM(I218:I224)</f>
        <v>0</v>
      </c>
      <c r="J217" s="165"/>
      <c r="K217" s="165">
        <f>SUM(K218:K224)</f>
        <v>0</v>
      </c>
      <c r="L217" s="165"/>
      <c r="M217" s="165">
        <f>SUM(M218:M224)</f>
        <v>0</v>
      </c>
      <c r="N217" s="165"/>
      <c r="O217" s="165">
        <f>SUM(O218:O224)</f>
        <v>92.33</v>
      </c>
      <c r="P217" s="165"/>
      <c r="Q217" s="165">
        <f>SUM(Q218:Q224)</f>
        <v>0</v>
      </c>
      <c r="R217" s="165"/>
      <c r="S217" s="165"/>
      <c r="T217" s="166"/>
      <c r="U217" s="160"/>
      <c r="V217" s="160">
        <f>SUM(V218:V224)</f>
        <v>118.46</v>
      </c>
      <c r="W217" s="160"/>
      <c r="X217" s="160"/>
      <c r="AG217" t="s">
        <v>129</v>
      </c>
    </row>
    <row r="218" spans="1:60" outlineLevel="1" x14ac:dyDescent="0.2">
      <c r="A218" s="167">
        <v>39</v>
      </c>
      <c r="B218" s="168" t="s">
        <v>563</v>
      </c>
      <c r="C218" s="184" t="s">
        <v>564</v>
      </c>
      <c r="D218" s="169" t="s">
        <v>153</v>
      </c>
      <c r="E218" s="170">
        <v>55.88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1.63</v>
      </c>
      <c r="O218" s="172">
        <f>ROUND(E218*N218,2)</f>
        <v>91.08</v>
      </c>
      <c r="P218" s="172">
        <v>0</v>
      </c>
      <c r="Q218" s="172">
        <f>ROUND(E218*P218,2)</f>
        <v>0</v>
      </c>
      <c r="R218" s="172" t="s">
        <v>233</v>
      </c>
      <c r="S218" s="172" t="s">
        <v>134</v>
      </c>
      <c r="T218" s="173" t="s">
        <v>134</v>
      </c>
      <c r="U218" s="157">
        <v>0.92</v>
      </c>
      <c r="V218" s="157">
        <f>ROUND(E218*U218,2)</f>
        <v>51.41</v>
      </c>
      <c r="W218" s="157"/>
      <c r="X218" s="157" t="s">
        <v>135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324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4" t="s">
        <v>234</v>
      </c>
      <c r="D219" s="255"/>
      <c r="E219" s="255"/>
      <c r="F219" s="255"/>
      <c r="G219" s="25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138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5" t="s">
        <v>565</v>
      </c>
      <c r="D220" s="158"/>
      <c r="E220" s="159">
        <v>55.88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140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67">
        <v>40</v>
      </c>
      <c r="B221" s="168" t="s">
        <v>566</v>
      </c>
      <c r="C221" s="184" t="s">
        <v>567</v>
      </c>
      <c r="D221" s="169" t="s">
        <v>143</v>
      </c>
      <c r="E221" s="170">
        <v>894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1.8000000000000001E-4</v>
      </c>
      <c r="O221" s="172">
        <f>ROUND(E221*N221,2)</f>
        <v>0.16</v>
      </c>
      <c r="P221" s="172">
        <v>0</v>
      </c>
      <c r="Q221" s="172">
        <f>ROUND(E221*P221,2)</f>
        <v>0</v>
      </c>
      <c r="R221" s="172" t="s">
        <v>233</v>
      </c>
      <c r="S221" s="172" t="s">
        <v>134</v>
      </c>
      <c r="T221" s="173" t="s">
        <v>134</v>
      </c>
      <c r="U221" s="157">
        <v>7.4999999999999997E-2</v>
      </c>
      <c r="V221" s="157">
        <f>ROUND(E221*U221,2)</f>
        <v>67.05</v>
      </c>
      <c r="W221" s="157"/>
      <c r="X221" s="157" t="s">
        <v>135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324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54" t="s">
        <v>568</v>
      </c>
      <c r="D222" s="255"/>
      <c r="E222" s="255"/>
      <c r="F222" s="255"/>
      <c r="G222" s="255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138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569</v>
      </c>
      <c r="D223" s="158"/>
      <c r="E223" s="159">
        <v>894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140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75">
        <v>41</v>
      </c>
      <c r="B224" s="176" t="s">
        <v>570</v>
      </c>
      <c r="C224" s="186" t="s">
        <v>571</v>
      </c>
      <c r="D224" s="177" t="s">
        <v>175</v>
      </c>
      <c r="E224" s="178">
        <v>894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1.2199999999999999E-3</v>
      </c>
      <c r="O224" s="180">
        <f>ROUND(E224*N224,2)</f>
        <v>1.0900000000000001</v>
      </c>
      <c r="P224" s="180">
        <v>0</v>
      </c>
      <c r="Q224" s="180">
        <f>ROUND(E224*P224,2)</f>
        <v>0</v>
      </c>
      <c r="R224" s="180" t="s">
        <v>258</v>
      </c>
      <c r="S224" s="180" t="s">
        <v>134</v>
      </c>
      <c r="T224" s="181" t="s">
        <v>134</v>
      </c>
      <c r="U224" s="157">
        <v>0</v>
      </c>
      <c r="V224" s="157">
        <f>ROUND(E224*U224,2)</f>
        <v>0</v>
      </c>
      <c r="W224" s="157"/>
      <c r="X224" s="157" t="s">
        <v>247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329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x14ac:dyDescent="0.2">
      <c r="A225" s="161" t="s">
        <v>128</v>
      </c>
      <c r="B225" s="162" t="s">
        <v>84</v>
      </c>
      <c r="C225" s="183" t="s">
        <v>85</v>
      </c>
      <c r="D225" s="163"/>
      <c r="E225" s="164"/>
      <c r="F225" s="165"/>
      <c r="G225" s="165">
        <f>SUMIF(AG226:AG227,"&lt;&gt;NOR",G226:G227)</f>
        <v>0</v>
      </c>
      <c r="H225" s="165"/>
      <c r="I225" s="165">
        <f>SUM(I226:I227)</f>
        <v>0</v>
      </c>
      <c r="J225" s="165"/>
      <c r="K225" s="165">
        <f>SUM(K226:K227)</f>
        <v>0</v>
      </c>
      <c r="L225" s="165"/>
      <c r="M225" s="165">
        <f>SUM(M226:M227)</f>
        <v>0</v>
      </c>
      <c r="N225" s="165"/>
      <c r="O225" s="165">
        <f>SUM(O226:O227)</f>
        <v>0</v>
      </c>
      <c r="P225" s="165"/>
      <c r="Q225" s="165">
        <f>SUM(Q226:Q227)</f>
        <v>0</v>
      </c>
      <c r="R225" s="165"/>
      <c r="S225" s="165"/>
      <c r="T225" s="166"/>
      <c r="U225" s="160"/>
      <c r="V225" s="160">
        <f>SUM(V226:V227)</f>
        <v>1.84</v>
      </c>
      <c r="W225" s="160"/>
      <c r="X225" s="160"/>
      <c r="AG225" t="s">
        <v>129</v>
      </c>
    </row>
    <row r="226" spans="1:60" outlineLevel="1" x14ac:dyDescent="0.2">
      <c r="A226" s="167">
        <v>42</v>
      </c>
      <c r="B226" s="168" t="s">
        <v>572</v>
      </c>
      <c r="C226" s="184" t="s">
        <v>573</v>
      </c>
      <c r="D226" s="169" t="s">
        <v>175</v>
      </c>
      <c r="E226" s="170">
        <v>55.88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2"/>
      <c r="S226" s="172" t="s">
        <v>134</v>
      </c>
      <c r="T226" s="173" t="s">
        <v>134</v>
      </c>
      <c r="U226" s="157">
        <v>3.3000000000000002E-2</v>
      </c>
      <c r="V226" s="157">
        <f>ROUND(E226*U226,2)</f>
        <v>1.84</v>
      </c>
      <c r="W226" s="157"/>
      <c r="X226" s="157" t="s">
        <v>135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352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5" t="s">
        <v>565</v>
      </c>
      <c r="D227" s="158"/>
      <c r="E227" s="159">
        <v>55.88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140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161" t="s">
        <v>128</v>
      </c>
      <c r="B228" s="162" t="s">
        <v>79</v>
      </c>
      <c r="C228" s="183" t="s">
        <v>80</v>
      </c>
      <c r="D228" s="163"/>
      <c r="E228" s="164"/>
      <c r="F228" s="165"/>
      <c r="G228" s="165">
        <f>SUMIF(AG229:AG248,"&lt;&gt;NOR",G229:G248)</f>
        <v>0</v>
      </c>
      <c r="H228" s="165"/>
      <c r="I228" s="165">
        <f>SUM(I229:I248)</f>
        <v>0</v>
      </c>
      <c r="J228" s="165"/>
      <c r="K228" s="165">
        <f>SUM(K229:K248)</f>
        <v>0</v>
      </c>
      <c r="L228" s="165"/>
      <c r="M228" s="165">
        <f>SUM(M229:M248)</f>
        <v>0</v>
      </c>
      <c r="N228" s="165"/>
      <c r="O228" s="165">
        <f>SUM(O229:O248)</f>
        <v>45.8</v>
      </c>
      <c r="P228" s="165"/>
      <c r="Q228" s="165">
        <f>SUM(Q229:Q248)</f>
        <v>0</v>
      </c>
      <c r="R228" s="165"/>
      <c r="S228" s="165"/>
      <c r="T228" s="166"/>
      <c r="U228" s="160"/>
      <c r="V228" s="160">
        <f>SUM(V229:V248)</f>
        <v>61.639999999999993</v>
      </c>
      <c r="W228" s="160"/>
      <c r="X228" s="160"/>
      <c r="AG228" t="s">
        <v>129</v>
      </c>
    </row>
    <row r="229" spans="1:60" outlineLevel="1" x14ac:dyDescent="0.2">
      <c r="A229" s="167">
        <v>43</v>
      </c>
      <c r="B229" s="168" t="s">
        <v>574</v>
      </c>
      <c r="C229" s="184" t="s">
        <v>575</v>
      </c>
      <c r="D229" s="169" t="s">
        <v>153</v>
      </c>
      <c r="E229" s="170">
        <v>10.656000000000001</v>
      </c>
      <c r="F229" s="171"/>
      <c r="G229" s="172">
        <f>ROUND(E229*F229,2)</f>
        <v>0</v>
      </c>
      <c r="H229" s="171"/>
      <c r="I229" s="172">
        <f>ROUND(E229*H229,2)</f>
        <v>0</v>
      </c>
      <c r="J229" s="171"/>
      <c r="K229" s="172">
        <f>ROUND(E229*J229,2)</f>
        <v>0</v>
      </c>
      <c r="L229" s="172">
        <v>21</v>
      </c>
      <c r="M229" s="172">
        <f>G229*(1+L229/100)</f>
        <v>0</v>
      </c>
      <c r="N229" s="172">
        <v>2.5249999999999999</v>
      </c>
      <c r="O229" s="172">
        <f>ROUND(E229*N229,2)</f>
        <v>26.91</v>
      </c>
      <c r="P229" s="172">
        <v>0</v>
      </c>
      <c r="Q229" s="172">
        <f>ROUND(E229*P229,2)</f>
        <v>0</v>
      </c>
      <c r="R229" s="172" t="s">
        <v>576</v>
      </c>
      <c r="S229" s="172" t="s">
        <v>134</v>
      </c>
      <c r="T229" s="173" t="s">
        <v>134</v>
      </c>
      <c r="U229" s="157">
        <v>0.47699999999999998</v>
      </c>
      <c r="V229" s="157">
        <f>ROUND(E229*U229,2)</f>
        <v>5.08</v>
      </c>
      <c r="W229" s="157"/>
      <c r="X229" s="157" t="s">
        <v>135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324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54" t="s">
        <v>577</v>
      </c>
      <c r="D230" s="255"/>
      <c r="E230" s="255"/>
      <c r="F230" s="255"/>
      <c r="G230" s="255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138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5" t="s">
        <v>578</v>
      </c>
      <c r="D231" s="158"/>
      <c r="E231" s="159">
        <v>10.66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140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67">
        <v>44</v>
      </c>
      <c r="B232" s="168" t="s">
        <v>579</v>
      </c>
      <c r="C232" s="184" t="s">
        <v>580</v>
      </c>
      <c r="D232" s="169" t="s">
        <v>143</v>
      </c>
      <c r="E232" s="170">
        <v>35.520000000000003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21</v>
      </c>
      <c r="M232" s="172">
        <f>G232*(1+L232/100)</f>
        <v>0</v>
      </c>
      <c r="N232" s="172">
        <v>3.6400000000000002E-2</v>
      </c>
      <c r="O232" s="172">
        <f>ROUND(E232*N232,2)</f>
        <v>1.29</v>
      </c>
      <c r="P232" s="172">
        <v>0</v>
      </c>
      <c r="Q232" s="172">
        <f>ROUND(E232*P232,2)</f>
        <v>0</v>
      </c>
      <c r="R232" s="172" t="s">
        <v>576</v>
      </c>
      <c r="S232" s="172" t="s">
        <v>134</v>
      </c>
      <c r="T232" s="173" t="s">
        <v>134</v>
      </c>
      <c r="U232" s="157">
        <v>0.52700000000000002</v>
      </c>
      <c r="V232" s="157">
        <f>ROUND(E232*U232,2)</f>
        <v>18.72</v>
      </c>
      <c r="W232" s="157"/>
      <c r="X232" s="157" t="s">
        <v>135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324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1" x14ac:dyDescent="0.2">
      <c r="A233" s="155"/>
      <c r="B233" s="156"/>
      <c r="C233" s="254" t="s">
        <v>581</v>
      </c>
      <c r="D233" s="255"/>
      <c r="E233" s="255"/>
      <c r="F233" s="255"/>
      <c r="G233" s="255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138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74" t="str">
        <f>C233</f>
        <v>svislé nebo šikmé (odkloněné) , půdorysně přímé nebo zalomené, stěn základových desek ve volných nebo zapažených jámách, rýhách, šachtách, včetně případných vzpěr,</v>
      </c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582</v>
      </c>
      <c r="D234" s="158"/>
      <c r="E234" s="159">
        <v>35.520000000000003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140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67">
        <v>45</v>
      </c>
      <c r="B235" s="168" t="s">
        <v>583</v>
      </c>
      <c r="C235" s="184" t="s">
        <v>584</v>
      </c>
      <c r="D235" s="169" t="s">
        <v>143</v>
      </c>
      <c r="E235" s="170">
        <v>35.520000000000003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2">
        <v>0</v>
      </c>
      <c r="O235" s="172">
        <f>ROUND(E235*N235,2)</f>
        <v>0</v>
      </c>
      <c r="P235" s="172">
        <v>0</v>
      </c>
      <c r="Q235" s="172">
        <f>ROUND(E235*P235,2)</f>
        <v>0</v>
      </c>
      <c r="R235" s="172" t="s">
        <v>576</v>
      </c>
      <c r="S235" s="172" t="s">
        <v>134</v>
      </c>
      <c r="T235" s="173" t="s">
        <v>134</v>
      </c>
      <c r="U235" s="157">
        <v>0.32</v>
      </c>
      <c r="V235" s="157">
        <f>ROUND(E235*U235,2)</f>
        <v>11.37</v>
      </c>
      <c r="W235" s="157"/>
      <c r="X235" s="157" t="s">
        <v>135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324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55"/>
      <c r="B236" s="156"/>
      <c r="C236" s="254" t="s">
        <v>581</v>
      </c>
      <c r="D236" s="255"/>
      <c r="E236" s="255"/>
      <c r="F236" s="255"/>
      <c r="G236" s="255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138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74" t="str">
        <f>C236</f>
        <v>svislé nebo šikmé (odkloněné) , půdorysně přímé nebo zalomené, stěn základových desek ve volných nebo zapažených jámách, rýhách, šachtách, včetně případných vzpěr,</v>
      </c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67">
        <v>46</v>
      </c>
      <c r="B237" s="168" t="s">
        <v>585</v>
      </c>
      <c r="C237" s="184" t="s">
        <v>586</v>
      </c>
      <c r="D237" s="169" t="s">
        <v>153</v>
      </c>
      <c r="E237" s="170">
        <v>6.6761999999999997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2.5249999999999999</v>
      </c>
      <c r="O237" s="172">
        <f>ROUND(E237*N237,2)</f>
        <v>16.86</v>
      </c>
      <c r="P237" s="172">
        <v>0</v>
      </c>
      <c r="Q237" s="172">
        <f>ROUND(E237*P237,2)</f>
        <v>0</v>
      </c>
      <c r="R237" s="172" t="s">
        <v>576</v>
      </c>
      <c r="S237" s="172" t="s">
        <v>134</v>
      </c>
      <c r="T237" s="173" t="s">
        <v>134</v>
      </c>
      <c r="U237" s="157">
        <v>0.58899999999999997</v>
      </c>
      <c r="V237" s="157">
        <f>ROUND(E237*U237,2)</f>
        <v>3.93</v>
      </c>
      <c r="W237" s="157"/>
      <c r="X237" s="157" t="s">
        <v>135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324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5" t="s">
        <v>587</v>
      </c>
      <c r="D238" s="158"/>
      <c r="E238" s="159">
        <v>4.22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140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588</v>
      </c>
      <c r="D239" s="158"/>
      <c r="E239" s="159">
        <v>-1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140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589</v>
      </c>
      <c r="D240" s="158"/>
      <c r="E240" s="159">
        <v>3.46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140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7">
        <v>47</v>
      </c>
      <c r="B241" s="168" t="s">
        <v>590</v>
      </c>
      <c r="C241" s="184" t="s">
        <v>591</v>
      </c>
      <c r="D241" s="169" t="s">
        <v>143</v>
      </c>
      <c r="E241" s="170">
        <v>20.68</v>
      </c>
      <c r="F241" s="171"/>
      <c r="G241" s="172">
        <f>ROUND(E241*F241,2)</f>
        <v>0</v>
      </c>
      <c r="H241" s="171"/>
      <c r="I241" s="172">
        <f>ROUND(E241*H241,2)</f>
        <v>0</v>
      </c>
      <c r="J241" s="171"/>
      <c r="K241" s="172">
        <f>ROUND(E241*J241,2)</f>
        <v>0</v>
      </c>
      <c r="L241" s="172">
        <v>21</v>
      </c>
      <c r="M241" s="172">
        <f>G241*(1+L241/100)</f>
        <v>0</v>
      </c>
      <c r="N241" s="172">
        <v>3.5249999999999997E-2</v>
      </c>
      <c r="O241" s="172">
        <f>ROUND(E241*N241,2)</f>
        <v>0.73</v>
      </c>
      <c r="P241" s="172">
        <v>0</v>
      </c>
      <c r="Q241" s="172">
        <f>ROUND(E241*P241,2)</f>
        <v>0</v>
      </c>
      <c r="R241" s="172" t="s">
        <v>576</v>
      </c>
      <c r="S241" s="172" t="s">
        <v>134</v>
      </c>
      <c r="T241" s="173" t="s">
        <v>134</v>
      </c>
      <c r="U241" s="157">
        <v>0.74</v>
      </c>
      <c r="V241" s="157">
        <f>ROUND(E241*U241,2)</f>
        <v>15.3</v>
      </c>
      <c r="W241" s="157"/>
      <c r="X241" s="157" t="s">
        <v>135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324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55"/>
      <c r="B242" s="156"/>
      <c r="C242" s="254" t="s">
        <v>592</v>
      </c>
      <c r="D242" s="255"/>
      <c r="E242" s="255"/>
      <c r="F242" s="255"/>
      <c r="G242" s="255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138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74" t="str">
        <f>C242</f>
        <v>bednění svislé nebo šikmé (odkloněné), půdorysně přímé nebo zalomené základových zdí ve volných nebo zapažených jámách, rýhách, šachtách, včetně případných vzpěr,</v>
      </c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593</v>
      </c>
      <c r="D243" s="158"/>
      <c r="E243" s="159">
        <v>13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140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5" t="s">
        <v>594</v>
      </c>
      <c r="D244" s="158"/>
      <c r="E244" s="159">
        <v>7.68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140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67">
        <v>48</v>
      </c>
      <c r="B245" s="168" t="s">
        <v>595</v>
      </c>
      <c r="C245" s="184" t="s">
        <v>596</v>
      </c>
      <c r="D245" s="169" t="s">
        <v>143</v>
      </c>
      <c r="E245" s="170">
        <v>20.68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21</v>
      </c>
      <c r="M245" s="172">
        <f>G245*(1+L245/100)</f>
        <v>0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2" t="s">
        <v>576</v>
      </c>
      <c r="S245" s="172" t="s">
        <v>134</v>
      </c>
      <c r="T245" s="173" t="s">
        <v>134</v>
      </c>
      <c r="U245" s="157">
        <v>0.35</v>
      </c>
      <c r="V245" s="157">
        <f>ROUND(E245*U245,2)</f>
        <v>7.24</v>
      </c>
      <c r="W245" s="157"/>
      <c r="X245" s="157" t="s">
        <v>135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324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55"/>
      <c r="B246" s="156"/>
      <c r="C246" s="254" t="s">
        <v>592</v>
      </c>
      <c r="D246" s="255"/>
      <c r="E246" s="255"/>
      <c r="F246" s="255"/>
      <c r="G246" s="255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138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74" t="str">
        <f>C246</f>
        <v>bednění svislé nebo šikmé (odkloněné), půdorysně přímé nebo zalomené základových zdí ve volných nebo zapažených jámách, rýhách, šachtách, včetně případných vzpěr,</v>
      </c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67">
        <v>49</v>
      </c>
      <c r="B247" s="168" t="s">
        <v>597</v>
      </c>
      <c r="C247" s="184" t="s">
        <v>598</v>
      </c>
      <c r="D247" s="169" t="s">
        <v>175</v>
      </c>
      <c r="E247" s="170">
        <v>2.4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21</v>
      </c>
      <c r="M247" s="172">
        <f>G247*(1+L247/100)</f>
        <v>0</v>
      </c>
      <c r="N247" s="172">
        <v>3.8700000000000002E-3</v>
      </c>
      <c r="O247" s="172">
        <f>ROUND(E247*N247,2)</f>
        <v>0.01</v>
      </c>
      <c r="P247" s="172">
        <v>0</v>
      </c>
      <c r="Q247" s="172">
        <f>ROUND(E247*P247,2)</f>
        <v>0</v>
      </c>
      <c r="R247" s="172"/>
      <c r="S247" s="172" t="s">
        <v>245</v>
      </c>
      <c r="T247" s="173" t="s">
        <v>246</v>
      </c>
      <c r="U247" s="157">
        <v>0</v>
      </c>
      <c r="V247" s="157">
        <f>ROUND(E247*U247,2)</f>
        <v>0</v>
      </c>
      <c r="W247" s="157"/>
      <c r="X247" s="157" t="s">
        <v>247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248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5" t="s">
        <v>599</v>
      </c>
      <c r="D248" s="158"/>
      <c r="E248" s="159">
        <v>2.4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140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161" t="s">
        <v>128</v>
      </c>
      <c r="B249" s="162" t="s">
        <v>84</v>
      </c>
      <c r="C249" s="183" t="s">
        <v>85</v>
      </c>
      <c r="D249" s="163"/>
      <c r="E249" s="164"/>
      <c r="F249" s="165"/>
      <c r="G249" s="165">
        <f>SUMIF(AG250:AG334,"&lt;&gt;NOR",G250:G334)</f>
        <v>0</v>
      </c>
      <c r="H249" s="165"/>
      <c r="I249" s="165">
        <f>SUM(I250:I334)</f>
        <v>0</v>
      </c>
      <c r="J249" s="165"/>
      <c r="K249" s="165">
        <f>SUM(K250:K334)</f>
        <v>0</v>
      </c>
      <c r="L249" s="165"/>
      <c r="M249" s="165">
        <f>SUM(M250:M334)</f>
        <v>0</v>
      </c>
      <c r="N249" s="165"/>
      <c r="O249" s="165">
        <f>SUM(O250:O334)</f>
        <v>156.38999999999996</v>
      </c>
      <c r="P249" s="165"/>
      <c r="Q249" s="165">
        <f>SUM(Q250:Q334)</f>
        <v>0</v>
      </c>
      <c r="R249" s="165"/>
      <c r="S249" s="165"/>
      <c r="T249" s="166"/>
      <c r="U249" s="160"/>
      <c r="V249" s="160">
        <f>SUM(V250:V334)</f>
        <v>1268.3200000000002</v>
      </c>
      <c r="W249" s="160"/>
      <c r="X249" s="160"/>
      <c r="AG249" t="s">
        <v>129</v>
      </c>
    </row>
    <row r="250" spans="1:60" ht="22.5" outlineLevel="1" x14ac:dyDescent="0.2">
      <c r="A250" s="167">
        <v>50</v>
      </c>
      <c r="B250" s="168" t="s">
        <v>600</v>
      </c>
      <c r="C250" s="184" t="s">
        <v>601</v>
      </c>
      <c r="D250" s="169" t="s">
        <v>148</v>
      </c>
      <c r="E250" s="170">
        <v>51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2">
        <v>7.3349999999999999E-2</v>
      </c>
      <c r="O250" s="172">
        <f>ROUND(E250*N250,2)</f>
        <v>3.74</v>
      </c>
      <c r="P250" s="172">
        <v>0</v>
      </c>
      <c r="Q250" s="172">
        <f>ROUND(E250*P250,2)</f>
        <v>0</v>
      </c>
      <c r="R250" s="172" t="s">
        <v>315</v>
      </c>
      <c r="S250" s="172" t="s">
        <v>134</v>
      </c>
      <c r="T250" s="173" t="s">
        <v>134</v>
      </c>
      <c r="U250" s="157">
        <v>1.56</v>
      </c>
      <c r="V250" s="157">
        <f>ROUND(E250*U250,2)</f>
        <v>79.56</v>
      </c>
      <c r="W250" s="157"/>
      <c r="X250" s="157" t="s">
        <v>135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324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254" t="s">
        <v>602</v>
      </c>
      <c r="D251" s="255"/>
      <c r="E251" s="255"/>
      <c r="F251" s="255"/>
      <c r="G251" s="255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138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33.75" outlineLevel="1" x14ac:dyDescent="0.2">
      <c r="A252" s="167">
        <v>51</v>
      </c>
      <c r="B252" s="168" t="s">
        <v>603</v>
      </c>
      <c r="C252" s="184" t="s">
        <v>1189</v>
      </c>
      <c r="D252" s="169" t="s">
        <v>175</v>
      </c>
      <c r="E252" s="170">
        <v>577.4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2">
        <v>3.3899999999999998E-3</v>
      </c>
      <c r="O252" s="172">
        <f>ROUND(E252*N252,2)</f>
        <v>1.96</v>
      </c>
      <c r="P252" s="172">
        <v>0</v>
      </c>
      <c r="Q252" s="172">
        <f>ROUND(E252*P252,2)</f>
        <v>0</v>
      </c>
      <c r="R252" s="172" t="s">
        <v>315</v>
      </c>
      <c r="S252" s="172" t="s">
        <v>134</v>
      </c>
      <c r="T252" s="173" t="s">
        <v>134</v>
      </c>
      <c r="U252" s="157">
        <v>0.08</v>
      </c>
      <c r="V252" s="157">
        <f>ROUND(E252*U252,2)</f>
        <v>46.19</v>
      </c>
      <c r="W252" s="157"/>
      <c r="X252" s="157" t="s">
        <v>135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324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254" t="s">
        <v>604</v>
      </c>
      <c r="D253" s="255"/>
      <c r="E253" s="255"/>
      <c r="F253" s="255"/>
      <c r="G253" s="255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138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5" t="s">
        <v>605</v>
      </c>
      <c r="D254" s="158"/>
      <c r="E254" s="159">
        <v>577.4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140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67">
        <v>52</v>
      </c>
      <c r="B255" s="168" t="s">
        <v>606</v>
      </c>
      <c r="C255" s="184" t="s">
        <v>607</v>
      </c>
      <c r="D255" s="169" t="s">
        <v>175</v>
      </c>
      <c r="E255" s="170">
        <v>832.5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1.0000000000000001E-5</v>
      </c>
      <c r="O255" s="172">
        <f>ROUND(E255*N255,2)</f>
        <v>0.01</v>
      </c>
      <c r="P255" s="172">
        <v>0</v>
      </c>
      <c r="Q255" s="172">
        <f>ROUND(E255*P255,2)</f>
        <v>0</v>
      </c>
      <c r="R255" s="172" t="s">
        <v>315</v>
      </c>
      <c r="S255" s="172" t="s">
        <v>134</v>
      </c>
      <c r="T255" s="173" t="s">
        <v>134</v>
      </c>
      <c r="U255" s="157">
        <v>9.7000000000000003E-2</v>
      </c>
      <c r="V255" s="157">
        <f>ROUND(E255*U255,2)</f>
        <v>80.75</v>
      </c>
      <c r="W255" s="157"/>
      <c r="X255" s="157" t="s">
        <v>135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324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254" t="s">
        <v>604</v>
      </c>
      <c r="D256" s="255"/>
      <c r="E256" s="255"/>
      <c r="F256" s="255"/>
      <c r="G256" s="255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138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67">
        <v>53</v>
      </c>
      <c r="B257" s="168" t="s">
        <v>608</v>
      </c>
      <c r="C257" s="184" t="s">
        <v>609</v>
      </c>
      <c r="D257" s="169" t="s">
        <v>175</v>
      </c>
      <c r="E257" s="170">
        <v>385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2">
        <v>1.0000000000000001E-5</v>
      </c>
      <c r="O257" s="172">
        <f>ROUND(E257*N257,2)</f>
        <v>0</v>
      </c>
      <c r="P257" s="172">
        <v>0</v>
      </c>
      <c r="Q257" s="172">
        <f>ROUND(E257*P257,2)</f>
        <v>0</v>
      </c>
      <c r="R257" s="172" t="s">
        <v>315</v>
      </c>
      <c r="S257" s="172" t="s">
        <v>134</v>
      </c>
      <c r="T257" s="173" t="s">
        <v>134</v>
      </c>
      <c r="U257" s="157">
        <v>0.14499999999999999</v>
      </c>
      <c r="V257" s="157">
        <f>ROUND(E257*U257,2)</f>
        <v>55.83</v>
      </c>
      <c r="W257" s="157"/>
      <c r="X257" s="157" t="s">
        <v>135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324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254" t="s">
        <v>604</v>
      </c>
      <c r="D258" s="255"/>
      <c r="E258" s="255"/>
      <c r="F258" s="255"/>
      <c r="G258" s="255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138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33.75" outlineLevel="1" x14ac:dyDescent="0.2">
      <c r="A259" s="167">
        <v>54</v>
      </c>
      <c r="B259" s="168" t="s">
        <v>610</v>
      </c>
      <c r="C259" s="184" t="s">
        <v>611</v>
      </c>
      <c r="D259" s="169" t="s">
        <v>148</v>
      </c>
      <c r="E259" s="170">
        <v>39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2">
        <v>9.9900000000000006E-3</v>
      </c>
      <c r="O259" s="172">
        <f>ROUND(E259*N259,2)</f>
        <v>0.39</v>
      </c>
      <c r="P259" s="172">
        <v>0</v>
      </c>
      <c r="Q259" s="172">
        <f>ROUND(E259*P259,2)</f>
        <v>0</v>
      </c>
      <c r="R259" s="172" t="s">
        <v>315</v>
      </c>
      <c r="S259" s="172" t="s">
        <v>134</v>
      </c>
      <c r="T259" s="173" t="s">
        <v>134</v>
      </c>
      <c r="U259" s="157">
        <v>0.42</v>
      </c>
      <c r="V259" s="157">
        <f>ROUND(E259*U259,2)</f>
        <v>16.38</v>
      </c>
      <c r="W259" s="157"/>
      <c r="X259" s="157" t="s">
        <v>135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324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54" t="s">
        <v>325</v>
      </c>
      <c r="D260" s="255"/>
      <c r="E260" s="255"/>
      <c r="F260" s="255"/>
      <c r="G260" s="255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138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67">
        <v>55</v>
      </c>
      <c r="B261" s="168" t="s">
        <v>612</v>
      </c>
      <c r="C261" s="184" t="s">
        <v>613</v>
      </c>
      <c r="D261" s="169" t="s">
        <v>148</v>
      </c>
      <c r="E261" s="170">
        <v>12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2">
        <v>1.435E-2</v>
      </c>
      <c r="O261" s="172">
        <f>ROUND(E261*N261,2)</f>
        <v>0.17</v>
      </c>
      <c r="P261" s="172">
        <v>0</v>
      </c>
      <c r="Q261" s="172">
        <f>ROUND(E261*P261,2)</f>
        <v>0</v>
      </c>
      <c r="R261" s="172" t="s">
        <v>315</v>
      </c>
      <c r="S261" s="172" t="s">
        <v>134</v>
      </c>
      <c r="T261" s="173" t="s">
        <v>134</v>
      </c>
      <c r="U261" s="157">
        <v>0.55500000000000005</v>
      </c>
      <c r="V261" s="157">
        <f>ROUND(E261*U261,2)</f>
        <v>6.66</v>
      </c>
      <c r="W261" s="157"/>
      <c r="X261" s="157" t="s">
        <v>135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324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254" t="s">
        <v>325</v>
      </c>
      <c r="D262" s="255"/>
      <c r="E262" s="255"/>
      <c r="F262" s="255"/>
      <c r="G262" s="255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138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ht="22.5" outlineLevel="1" x14ac:dyDescent="0.2">
      <c r="A263" s="167">
        <v>56</v>
      </c>
      <c r="B263" s="168" t="s">
        <v>322</v>
      </c>
      <c r="C263" s="184" t="s">
        <v>323</v>
      </c>
      <c r="D263" s="169" t="s">
        <v>148</v>
      </c>
      <c r="E263" s="170">
        <v>143</v>
      </c>
      <c r="F263" s="171"/>
      <c r="G263" s="172">
        <f>ROUND(E263*F263,2)</f>
        <v>0</v>
      </c>
      <c r="H263" s="171"/>
      <c r="I263" s="172">
        <f>ROUND(E263*H263,2)</f>
        <v>0</v>
      </c>
      <c r="J263" s="171"/>
      <c r="K263" s="172">
        <f>ROUND(E263*J263,2)</f>
        <v>0</v>
      </c>
      <c r="L263" s="172">
        <v>21</v>
      </c>
      <c r="M263" s="172">
        <f>G263*(1+L263/100)</f>
        <v>0</v>
      </c>
      <c r="N263" s="172">
        <v>2.0000000000000002E-5</v>
      </c>
      <c r="O263" s="172">
        <f>ROUND(E263*N263,2)</f>
        <v>0</v>
      </c>
      <c r="P263" s="172">
        <v>0</v>
      </c>
      <c r="Q263" s="172">
        <f>ROUND(E263*P263,2)</f>
        <v>0</v>
      </c>
      <c r="R263" s="172" t="s">
        <v>315</v>
      </c>
      <c r="S263" s="172" t="s">
        <v>134</v>
      </c>
      <c r="T263" s="173" t="s">
        <v>134</v>
      </c>
      <c r="U263" s="157">
        <v>0.21</v>
      </c>
      <c r="V263" s="157">
        <f>ROUND(E263*U263,2)</f>
        <v>30.03</v>
      </c>
      <c r="W263" s="157"/>
      <c r="X263" s="157" t="s">
        <v>135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324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254" t="s">
        <v>325</v>
      </c>
      <c r="D264" s="255"/>
      <c r="E264" s="255"/>
      <c r="F264" s="255"/>
      <c r="G264" s="255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138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5" t="s">
        <v>614</v>
      </c>
      <c r="D265" s="158"/>
      <c r="E265" s="159">
        <v>104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140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5" t="s">
        <v>615</v>
      </c>
      <c r="D266" s="158"/>
      <c r="E266" s="159">
        <v>39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140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22.5" outlineLevel="1" x14ac:dyDescent="0.2">
      <c r="A267" s="167">
        <v>57</v>
      </c>
      <c r="B267" s="168" t="s">
        <v>616</v>
      </c>
      <c r="C267" s="184" t="s">
        <v>617</v>
      </c>
      <c r="D267" s="169" t="s">
        <v>148</v>
      </c>
      <c r="E267" s="170">
        <v>39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2">
        <v>3.0000000000000001E-5</v>
      </c>
      <c r="O267" s="172">
        <f>ROUND(E267*N267,2)</f>
        <v>0</v>
      </c>
      <c r="P267" s="172">
        <v>0</v>
      </c>
      <c r="Q267" s="172">
        <f>ROUND(E267*P267,2)</f>
        <v>0</v>
      </c>
      <c r="R267" s="172" t="s">
        <v>315</v>
      </c>
      <c r="S267" s="172" t="s">
        <v>134</v>
      </c>
      <c r="T267" s="173" t="s">
        <v>134</v>
      </c>
      <c r="U267" s="157">
        <v>0.26900000000000002</v>
      </c>
      <c r="V267" s="157">
        <f>ROUND(E267*U267,2)</f>
        <v>10.49</v>
      </c>
      <c r="W267" s="157"/>
      <c r="X267" s="157" t="s">
        <v>135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352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254" t="s">
        <v>325</v>
      </c>
      <c r="D268" s="255"/>
      <c r="E268" s="255"/>
      <c r="F268" s="255"/>
      <c r="G268" s="255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138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67">
        <v>58</v>
      </c>
      <c r="B269" s="168" t="s">
        <v>618</v>
      </c>
      <c r="C269" s="184" t="s">
        <v>619</v>
      </c>
      <c r="D269" s="169" t="s">
        <v>148</v>
      </c>
      <c r="E269" s="170">
        <v>14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2">
        <v>5.0000000000000002E-5</v>
      </c>
      <c r="O269" s="172">
        <f>ROUND(E269*N269,2)</f>
        <v>0</v>
      </c>
      <c r="P269" s="172">
        <v>0</v>
      </c>
      <c r="Q269" s="172">
        <f>ROUND(E269*P269,2)</f>
        <v>0</v>
      </c>
      <c r="R269" s="172" t="s">
        <v>315</v>
      </c>
      <c r="S269" s="172" t="s">
        <v>134</v>
      </c>
      <c r="T269" s="173" t="s">
        <v>134</v>
      </c>
      <c r="U269" s="157">
        <v>0.34499999999999997</v>
      </c>
      <c r="V269" s="157">
        <f>ROUND(E269*U269,2)</f>
        <v>4.83</v>
      </c>
      <c r="W269" s="157"/>
      <c r="X269" s="157" t="s">
        <v>135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352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254" t="s">
        <v>325</v>
      </c>
      <c r="D270" s="255"/>
      <c r="E270" s="255"/>
      <c r="F270" s="255"/>
      <c r="G270" s="255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138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33.75" outlineLevel="1" x14ac:dyDescent="0.2">
      <c r="A271" s="167">
        <v>59</v>
      </c>
      <c r="B271" s="168" t="s">
        <v>620</v>
      </c>
      <c r="C271" s="184" t="s">
        <v>621</v>
      </c>
      <c r="D271" s="169" t="s">
        <v>622</v>
      </c>
      <c r="E271" s="170">
        <v>51</v>
      </c>
      <c r="F271" s="171"/>
      <c r="G271" s="172">
        <f>ROUND(E271*F271,2)</f>
        <v>0</v>
      </c>
      <c r="H271" s="171"/>
      <c r="I271" s="172">
        <f>ROUND(E271*H271,2)</f>
        <v>0</v>
      </c>
      <c r="J271" s="171"/>
      <c r="K271" s="172">
        <f>ROUND(E271*J271,2)</f>
        <v>0</v>
      </c>
      <c r="L271" s="172">
        <v>21</v>
      </c>
      <c r="M271" s="172">
        <f>G271*(1+L271/100)</f>
        <v>0</v>
      </c>
      <c r="N271" s="172">
        <v>1.2999999999999999E-4</v>
      </c>
      <c r="O271" s="172">
        <f>ROUND(E271*N271,2)</f>
        <v>0.01</v>
      </c>
      <c r="P271" s="172">
        <v>0</v>
      </c>
      <c r="Q271" s="172">
        <f>ROUND(E271*P271,2)</f>
        <v>0</v>
      </c>
      <c r="R271" s="172" t="s">
        <v>315</v>
      </c>
      <c r="S271" s="172" t="s">
        <v>134</v>
      </c>
      <c r="T271" s="173" t="s">
        <v>134</v>
      </c>
      <c r="U271" s="157">
        <v>6.2</v>
      </c>
      <c r="V271" s="157">
        <f>ROUND(E271*U271,2)</f>
        <v>316.2</v>
      </c>
      <c r="W271" s="157"/>
      <c r="X271" s="157" t="s">
        <v>135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324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254" t="s">
        <v>623</v>
      </c>
      <c r="D272" s="255"/>
      <c r="E272" s="255"/>
      <c r="F272" s="255"/>
      <c r="G272" s="255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138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ht="33.75" outlineLevel="1" x14ac:dyDescent="0.2">
      <c r="A273" s="167">
        <v>60</v>
      </c>
      <c r="B273" s="168" t="s">
        <v>624</v>
      </c>
      <c r="C273" s="184" t="s">
        <v>625</v>
      </c>
      <c r="D273" s="169" t="s">
        <v>622</v>
      </c>
      <c r="E273" s="170">
        <v>8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21</v>
      </c>
      <c r="M273" s="172">
        <f>G273*(1+L273/100)</f>
        <v>0</v>
      </c>
      <c r="N273" s="172">
        <v>3.2000000000000003E-4</v>
      </c>
      <c r="O273" s="172">
        <f>ROUND(E273*N273,2)</f>
        <v>0</v>
      </c>
      <c r="P273" s="172">
        <v>0</v>
      </c>
      <c r="Q273" s="172">
        <f>ROUND(E273*P273,2)</f>
        <v>0</v>
      </c>
      <c r="R273" s="172" t="s">
        <v>315</v>
      </c>
      <c r="S273" s="172" t="s">
        <v>134</v>
      </c>
      <c r="T273" s="173" t="s">
        <v>134</v>
      </c>
      <c r="U273" s="157">
        <v>8.1999999999999993</v>
      </c>
      <c r="V273" s="157">
        <f>ROUND(E273*U273,2)</f>
        <v>65.599999999999994</v>
      </c>
      <c r="W273" s="157"/>
      <c r="X273" s="157" t="s">
        <v>135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324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54" t="s">
        <v>623</v>
      </c>
      <c r="D274" s="255"/>
      <c r="E274" s="255"/>
      <c r="F274" s="255"/>
      <c r="G274" s="255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138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33.75" outlineLevel="1" x14ac:dyDescent="0.2">
      <c r="A275" s="167">
        <v>61</v>
      </c>
      <c r="B275" s="168" t="s">
        <v>626</v>
      </c>
      <c r="C275" s="184" t="s">
        <v>627</v>
      </c>
      <c r="D275" s="169" t="s">
        <v>622</v>
      </c>
      <c r="E275" s="170">
        <v>29</v>
      </c>
      <c r="F275" s="171"/>
      <c r="G275" s="172">
        <f>ROUND(E275*F275,2)</f>
        <v>0</v>
      </c>
      <c r="H275" s="171"/>
      <c r="I275" s="172">
        <f>ROUND(E275*H275,2)</f>
        <v>0</v>
      </c>
      <c r="J275" s="171"/>
      <c r="K275" s="172">
        <f>ROUND(E275*J275,2)</f>
        <v>0</v>
      </c>
      <c r="L275" s="172">
        <v>21</v>
      </c>
      <c r="M275" s="172">
        <f>G275*(1+L275/100)</f>
        <v>0</v>
      </c>
      <c r="N275" s="172">
        <v>1.2999999999999999E-4</v>
      </c>
      <c r="O275" s="172">
        <f>ROUND(E275*N275,2)</f>
        <v>0</v>
      </c>
      <c r="P275" s="172">
        <v>0</v>
      </c>
      <c r="Q275" s="172">
        <f>ROUND(E275*P275,2)</f>
        <v>0</v>
      </c>
      <c r="R275" s="172" t="s">
        <v>315</v>
      </c>
      <c r="S275" s="172" t="s">
        <v>134</v>
      </c>
      <c r="T275" s="173" t="s">
        <v>134</v>
      </c>
      <c r="U275" s="157">
        <v>7.5</v>
      </c>
      <c r="V275" s="157">
        <f>ROUND(E275*U275,2)</f>
        <v>217.5</v>
      </c>
      <c r="W275" s="157"/>
      <c r="X275" s="157" t="s">
        <v>135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324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254" t="s">
        <v>623</v>
      </c>
      <c r="D276" s="255"/>
      <c r="E276" s="255"/>
      <c r="F276" s="255"/>
      <c r="G276" s="255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138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5">
        <v>62</v>
      </c>
      <c r="B277" s="176" t="s">
        <v>628</v>
      </c>
      <c r="C277" s="186" t="s">
        <v>629</v>
      </c>
      <c r="D277" s="177" t="s">
        <v>175</v>
      </c>
      <c r="E277" s="178">
        <v>832.5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134</v>
      </c>
      <c r="T277" s="181" t="s">
        <v>134</v>
      </c>
      <c r="U277" s="157">
        <v>0</v>
      </c>
      <c r="V277" s="157">
        <f>ROUND(E277*U277,2)</f>
        <v>0</v>
      </c>
      <c r="W277" s="157"/>
      <c r="X277" s="157" t="s">
        <v>135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352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5">
        <v>63</v>
      </c>
      <c r="B278" s="176" t="s">
        <v>630</v>
      </c>
      <c r="C278" s="186" t="s">
        <v>631</v>
      </c>
      <c r="D278" s="177" t="s">
        <v>175</v>
      </c>
      <c r="E278" s="178">
        <v>385</v>
      </c>
      <c r="F278" s="179"/>
      <c r="G278" s="180">
        <f>ROUND(E278*F278,2)</f>
        <v>0</v>
      </c>
      <c r="H278" s="179"/>
      <c r="I278" s="180">
        <f>ROUND(E278*H278,2)</f>
        <v>0</v>
      </c>
      <c r="J278" s="179"/>
      <c r="K278" s="180">
        <f>ROUND(E278*J278,2)</f>
        <v>0</v>
      </c>
      <c r="L278" s="180">
        <v>21</v>
      </c>
      <c r="M278" s="180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0"/>
      <c r="S278" s="180" t="s">
        <v>134</v>
      </c>
      <c r="T278" s="181" t="s">
        <v>134</v>
      </c>
      <c r="U278" s="157">
        <v>0</v>
      </c>
      <c r="V278" s="157">
        <f>ROUND(E278*U278,2)</f>
        <v>0</v>
      </c>
      <c r="W278" s="157"/>
      <c r="X278" s="157" t="s">
        <v>135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352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67">
        <v>64</v>
      </c>
      <c r="B279" s="168" t="s">
        <v>632</v>
      </c>
      <c r="C279" s="184" t="s">
        <v>633</v>
      </c>
      <c r="D279" s="169" t="s">
        <v>175</v>
      </c>
      <c r="E279" s="170">
        <v>1117.5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2">
        <v>0</v>
      </c>
      <c r="O279" s="172">
        <f>ROUND(E279*N279,2)</f>
        <v>0</v>
      </c>
      <c r="P279" s="172">
        <v>0</v>
      </c>
      <c r="Q279" s="172">
        <f>ROUND(E279*P279,2)</f>
        <v>0</v>
      </c>
      <c r="R279" s="172" t="s">
        <v>315</v>
      </c>
      <c r="S279" s="172" t="s">
        <v>134</v>
      </c>
      <c r="T279" s="173" t="s">
        <v>134</v>
      </c>
      <c r="U279" s="157">
        <v>3.1E-2</v>
      </c>
      <c r="V279" s="157">
        <f>ROUND(E279*U279,2)</f>
        <v>34.64</v>
      </c>
      <c r="W279" s="157"/>
      <c r="X279" s="157" t="s">
        <v>135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324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5" t="s">
        <v>634</v>
      </c>
      <c r="D280" s="158"/>
      <c r="E280" s="159">
        <v>1117.5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140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2.5" outlineLevel="1" x14ac:dyDescent="0.2">
      <c r="A281" s="167">
        <v>65</v>
      </c>
      <c r="B281" s="168" t="s">
        <v>635</v>
      </c>
      <c r="C281" s="184" t="s">
        <v>636</v>
      </c>
      <c r="D281" s="169" t="s">
        <v>148</v>
      </c>
      <c r="E281" s="170">
        <v>22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21</v>
      </c>
      <c r="M281" s="172">
        <f>G281*(1+L281/100)</f>
        <v>0</v>
      </c>
      <c r="N281" s="172">
        <v>3.5819999999999998E-2</v>
      </c>
      <c r="O281" s="172">
        <f>ROUND(E281*N281,2)</f>
        <v>0.79</v>
      </c>
      <c r="P281" s="172">
        <v>0</v>
      </c>
      <c r="Q281" s="172">
        <f>ROUND(E281*P281,2)</f>
        <v>0</v>
      </c>
      <c r="R281" s="172" t="s">
        <v>315</v>
      </c>
      <c r="S281" s="172" t="s">
        <v>134</v>
      </c>
      <c r="T281" s="173" t="s">
        <v>134</v>
      </c>
      <c r="U281" s="157">
        <v>3.024</v>
      </c>
      <c r="V281" s="157">
        <f>ROUND(E281*U281,2)</f>
        <v>66.53</v>
      </c>
      <c r="W281" s="157"/>
      <c r="X281" s="157" t="s">
        <v>135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324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5" t="s">
        <v>637</v>
      </c>
      <c r="D282" s="158"/>
      <c r="E282" s="159">
        <v>22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140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75">
        <v>66</v>
      </c>
      <c r="B283" s="176" t="s">
        <v>638</v>
      </c>
      <c r="C283" s="186" t="s">
        <v>639</v>
      </c>
      <c r="D283" s="177" t="s">
        <v>148</v>
      </c>
      <c r="E283" s="178">
        <v>22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6.6E-3</v>
      </c>
      <c r="O283" s="180">
        <f>ROUND(E283*N283,2)</f>
        <v>0.15</v>
      </c>
      <c r="P283" s="180">
        <v>0</v>
      </c>
      <c r="Q283" s="180">
        <f>ROUND(E283*P283,2)</f>
        <v>0</v>
      </c>
      <c r="R283" s="180" t="s">
        <v>315</v>
      </c>
      <c r="S283" s="180" t="s">
        <v>134</v>
      </c>
      <c r="T283" s="181" t="s">
        <v>134</v>
      </c>
      <c r="U283" s="157">
        <v>0.28000000000000003</v>
      </c>
      <c r="V283" s="157">
        <f>ROUND(E283*U283,2)</f>
        <v>6.16</v>
      </c>
      <c r="W283" s="157"/>
      <c r="X283" s="157" t="s">
        <v>135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352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75">
        <v>67</v>
      </c>
      <c r="B284" s="176" t="s">
        <v>640</v>
      </c>
      <c r="C284" s="186" t="s">
        <v>641</v>
      </c>
      <c r="D284" s="177" t="s">
        <v>148</v>
      </c>
      <c r="E284" s="178">
        <v>21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80">
        <v>6.6E-3</v>
      </c>
      <c r="O284" s="180">
        <f>ROUND(E284*N284,2)</f>
        <v>0.14000000000000001</v>
      </c>
      <c r="P284" s="180">
        <v>0</v>
      </c>
      <c r="Q284" s="180">
        <f>ROUND(E284*P284,2)</f>
        <v>0</v>
      </c>
      <c r="R284" s="180" t="s">
        <v>315</v>
      </c>
      <c r="S284" s="180" t="s">
        <v>134</v>
      </c>
      <c r="T284" s="181" t="s">
        <v>134</v>
      </c>
      <c r="U284" s="157">
        <v>0.56000000000000005</v>
      </c>
      <c r="V284" s="157">
        <f>ROUND(E284*U284,2)</f>
        <v>11.76</v>
      </c>
      <c r="W284" s="157"/>
      <c r="X284" s="157" t="s">
        <v>135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352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67">
        <v>68</v>
      </c>
      <c r="B285" s="168" t="s">
        <v>642</v>
      </c>
      <c r="C285" s="184" t="s">
        <v>643</v>
      </c>
      <c r="D285" s="169" t="s">
        <v>148</v>
      </c>
      <c r="E285" s="170">
        <v>55</v>
      </c>
      <c r="F285" s="171"/>
      <c r="G285" s="172">
        <f>ROUND(E285*F285,2)</f>
        <v>0</v>
      </c>
      <c r="H285" s="171"/>
      <c r="I285" s="172">
        <f>ROUND(E285*H285,2)</f>
        <v>0</v>
      </c>
      <c r="J285" s="171"/>
      <c r="K285" s="172">
        <f>ROUND(E285*J285,2)</f>
        <v>0</v>
      </c>
      <c r="L285" s="172">
        <v>21</v>
      </c>
      <c r="M285" s="172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2" t="s">
        <v>315</v>
      </c>
      <c r="S285" s="172" t="s">
        <v>134</v>
      </c>
      <c r="T285" s="173" t="s">
        <v>134</v>
      </c>
      <c r="U285" s="157">
        <v>0.9</v>
      </c>
      <c r="V285" s="157">
        <f>ROUND(E285*U285,2)</f>
        <v>49.5</v>
      </c>
      <c r="W285" s="157"/>
      <c r="X285" s="157" t="s">
        <v>135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324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54" t="s">
        <v>644</v>
      </c>
      <c r="D286" s="255"/>
      <c r="E286" s="255"/>
      <c r="F286" s="255"/>
      <c r="G286" s="255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138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5" t="s">
        <v>645</v>
      </c>
      <c r="D287" s="158"/>
      <c r="E287" s="159">
        <v>52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140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5" t="s">
        <v>646</v>
      </c>
      <c r="D288" s="158"/>
      <c r="E288" s="159">
        <v>3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140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67">
        <v>69</v>
      </c>
      <c r="B289" s="168" t="s">
        <v>647</v>
      </c>
      <c r="C289" s="184" t="s">
        <v>643</v>
      </c>
      <c r="D289" s="169" t="s">
        <v>148</v>
      </c>
      <c r="E289" s="170">
        <v>38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2">
        <v>0</v>
      </c>
      <c r="O289" s="172">
        <f>ROUND(E289*N289,2)</f>
        <v>0</v>
      </c>
      <c r="P289" s="172">
        <v>0</v>
      </c>
      <c r="Q289" s="172">
        <f>ROUND(E289*P289,2)</f>
        <v>0</v>
      </c>
      <c r="R289" s="172" t="s">
        <v>315</v>
      </c>
      <c r="S289" s="172" t="s">
        <v>134</v>
      </c>
      <c r="T289" s="173" t="s">
        <v>134</v>
      </c>
      <c r="U289" s="157">
        <v>0.9</v>
      </c>
      <c r="V289" s="157">
        <f>ROUND(E289*U289,2)</f>
        <v>34.200000000000003</v>
      </c>
      <c r="W289" s="157"/>
      <c r="X289" s="157" t="s">
        <v>135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324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54" t="s">
        <v>644</v>
      </c>
      <c r="D290" s="255"/>
      <c r="E290" s="255"/>
      <c r="F290" s="255"/>
      <c r="G290" s="255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138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5" t="s">
        <v>648</v>
      </c>
      <c r="D291" s="158"/>
      <c r="E291" s="159">
        <v>37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140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649</v>
      </c>
      <c r="D292" s="158"/>
      <c r="E292" s="159">
        <v>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140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ht="22.5" outlineLevel="1" x14ac:dyDescent="0.2">
      <c r="A293" s="167">
        <v>70</v>
      </c>
      <c r="B293" s="168" t="s">
        <v>650</v>
      </c>
      <c r="C293" s="184" t="s">
        <v>651</v>
      </c>
      <c r="D293" s="169" t="s">
        <v>148</v>
      </c>
      <c r="E293" s="170">
        <v>38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2">
        <v>0</v>
      </c>
      <c r="O293" s="172">
        <f>ROUND(E293*N293,2)</f>
        <v>0</v>
      </c>
      <c r="P293" s="172">
        <v>0</v>
      </c>
      <c r="Q293" s="172">
        <f>ROUND(E293*P293,2)</f>
        <v>0</v>
      </c>
      <c r="R293" s="172" t="s">
        <v>315</v>
      </c>
      <c r="S293" s="172" t="s">
        <v>134</v>
      </c>
      <c r="T293" s="173" t="s">
        <v>134</v>
      </c>
      <c r="U293" s="157">
        <v>2.2519999999999998</v>
      </c>
      <c r="V293" s="157">
        <f>ROUND(E293*U293,2)</f>
        <v>85.58</v>
      </c>
      <c r="W293" s="157"/>
      <c r="X293" s="157" t="s">
        <v>135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324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254" t="s">
        <v>644</v>
      </c>
      <c r="D294" s="255"/>
      <c r="E294" s="255"/>
      <c r="F294" s="255"/>
      <c r="G294" s="255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138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648</v>
      </c>
      <c r="D295" s="158"/>
      <c r="E295" s="159">
        <v>37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140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649</v>
      </c>
      <c r="D296" s="158"/>
      <c r="E296" s="159">
        <v>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140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67">
        <v>71</v>
      </c>
      <c r="B297" s="168" t="s">
        <v>652</v>
      </c>
      <c r="C297" s="184" t="s">
        <v>653</v>
      </c>
      <c r="D297" s="169" t="s">
        <v>148</v>
      </c>
      <c r="E297" s="170">
        <v>38</v>
      </c>
      <c r="F297" s="171"/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21</v>
      </c>
      <c r="M297" s="172">
        <f>G297*(1+L297/100)</f>
        <v>0</v>
      </c>
      <c r="N297" s="172">
        <v>7.0200000000000002E-3</v>
      </c>
      <c r="O297" s="172">
        <f>ROUND(E297*N297,2)</f>
        <v>0.27</v>
      </c>
      <c r="P297" s="172">
        <v>0</v>
      </c>
      <c r="Q297" s="172">
        <f>ROUND(E297*P297,2)</f>
        <v>0</v>
      </c>
      <c r="R297" s="172" t="s">
        <v>315</v>
      </c>
      <c r="S297" s="172" t="s">
        <v>134</v>
      </c>
      <c r="T297" s="173" t="s">
        <v>134</v>
      </c>
      <c r="U297" s="157">
        <v>1.3140000000000001</v>
      </c>
      <c r="V297" s="157">
        <f>ROUND(E297*U297,2)</f>
        <v>49.93</v>
      </c>
      <c r="W297" s="157"/>
      <c r="X297" s="157" t="s">
        <v>135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324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648</v>
      </c>
      <c r="D298" s="158"/>
      <c r="E298" s="159">
        <v>37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140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649</v>
      </c>
      <c r="D299" s="158"/>
      <c r="E299" s="159">
        <v>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140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75">
        <v>72</v>
      </c>
      <c r="B300" s="176" t="s">
        <v>654</v>
      </c>
      <c r="C300" s="186" t="s">
        <v>655</v>
      </c>
      <c r="D300" s="177" t="s">
        <v>351</v>
      </c>
      <c r="E300" s="178">
        <v>3</v>
      </c>
      <c r="F300" s="179"/>
      <c r="G300" s="180">
        <f t="shared" ref="G300:G306" si="0">ROUND(E300*F300,2)</f>
        <v>0</v>
      </c>
      <c r="H300" s="179"/>
      <c r="I300" s="180">
        <f t="shared" ref="I300:I306" si="1">ROUND(E300*H300,2)</f>
        <v>0</v>
      </c>
      <c r="J300" s="179"/>
      <c r="K300" s="180">
        <f t="shared" ref="K300:K306" si="2">ROUND(E300*J300,2)</f>
        <v>0</v>
      </c>
      <c r="L300" s="180">
        <v>21</v>
      </c>
      <c r="M300" s="180">
        <f t="shared" ref="M300:M306" si="3">G300*(1+L300/100)</f>
        <v>0</v>
      </c>
      <c r="N300" s="180">
        <v>0</v>
      </c>
      <c r="O300" s="180">
        <f t="shared" ref="O300:O306" si="4">ROUND(E300*N300,2)</f>
        <v>0</v>
      </c>
      <c r="P300" s="180">
        <v>0</v>
      </c>
      <c r="Q300" s="180">
        <f t="shared" ref="Q300:Q306" si="5">ROUND(E300*P300,2)</f>
        <v>0</v>
      </c>
      <c r="R300" s="180"/>
      <c r="S300" s="180" t="s">
        <v>245</v>
      </c>
      <c r="T300" s="181" t="s">
        <v>246</v>
      </c>
      <c r="U300" s="157">
        <v>0</v>
      </c>
      <c r="V300" s="157">
        <f t="shared" ref="V300:V306" si="6">ROUND(E300*U300,2)</f>
        <v>0</v>
      </c>
      <c r="W300" s="157"/>
      <c r="X300" s="157" t="s">
        <v>135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324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5">
        <v>73</v>
      </c>
      <c r="B301" s="176" t="s">
        <v>656</v>
      </c>
      <c r="C301" s="186" t="s">
        <v>657</v>
      </c>
      <c r="D301" s="177" t="s">
        <v>351</v>
      </c>
      <c r="E301" s="178">
        <v>9</v>
      </c>
      <c r="F301" s="179"/>
      <c r="G301" s="180">
        <f t="shared" si="0"/>
        <v>0</v>
      </c>
      <c r="H301" s="179"/>
      <c r="I301" s="180">
        <f t="shared" si="1"/>
        <v>0</v>
      </c>
      <c r="J301" s="179"/>
      <c r="K301" s="180">
        <f t="shared" si="2"/>
        <v>0</v>
      </c>
      <c r="L301" s="180">
        <v>21</v>
      </c>
      <c r="M301" s="180">
        <f t="shared" si="3"/>
        <v>0</v>
      </c>
      <c r="N301" s="180">
        <v>0</v>
      </c>
      <c r="O301" s="180">
        <f t="shared" si="4"/>
        <v>0</v>
      </c>
      <c r="P301" s="180">
        <v>0</v>
      </c>
      <c r="Q301" s="180">
        <f t="shared" si="5"/>
        <v>0</v>
      </c>
      <c r="R301" s="180"/>
      <c r="S301" s="180" t="s">
        <v>245</v>
      </c>
      <c r="T301" s="181" t="s">
        <v>246</v>
      </c>
      <c r="U301" s="157">
        <v>0</v>
      </c>
      <c r="V301" s="157">
        <f t="shared" si="6"/>
        <v>0</v>
      </c>
      <c r="W301" s="157"/>
      <c r="X301" s="157" t="s">
        <v>135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324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75">
        <v>74</v>
      </c>
      <c r="B302" s="176" t="s">
        <v>658</v>
      </c>
      <c r="C302" s="186" t="s">
        <v>659</v>
      </c>
      <c r="D302" s="177" t="s">
        <v>351</v>
      </c>
      <c r="E302" s="178">
        <v>1</v>
      </c>
      <c r="F302" s="179"/>
      <c r="G302" s="180">
        <f t="shared" si="0"/>
        <v>0</v>
      </c>
      <c r="H302" s="179"/>
      <c r="I302" s="180">
        <f t="shared" si="1"/>
        <v>0</v>
      </c>
      <c r="J302" s="179"/>
      <c r="K302" s="180">
        <f t="shared" si="2"/>
        <v>0</v>
      </c>
      <c r="L302" s="180">
        <v>21</v>
      </c>
      <c r="M302" s="180">
        <f t="shared" si="3"/>
        <v>0</v>
      </c>
      <c r="N302" s="180">
        <v>0</v>
      </c>
      <c r="O302" s="180">
        <f t="shared" si="4"/>
        <v>0</v>
      </c>
      <c r="P302" s="180">
        <v>0</v>
      </c>
      <c r="Q302" s="180">
        <f t="shared" si="5"/>
        <v>0</v>
      </c>
      <c r="R302" s="180"/>
      <c r="S302" s="180" t="s">
        <v>245</v>
      </c>
      <c r="T302" s="181" t="s">
        <v>246</v>
      </c>
      <c r="U302" s="157">
        <v>0</v>
      </c>
      <c r="V302" s="157">
        <f t="shared" si="6"/>
        <v>0</v>
      </c>
      <c r="W302" s="157"/>
      <c r="X302" s="157" t="s">
        <v>135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324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5">
        <v>75</v>
      </c>
      <c r="B303" s="176" t="s">
        <v>660</v>
      </c>
      <c r="C303" s="186" t="s">
        <v>661</v>
      </c>
      <c r="D303" s="177" t="s">
        <v>148</v>
      </c>
      <c r="E303" s="178">
        <v>104</v>
      </c>
      <c r="F303" s="179"/>
      <c r="G303" s="180">
        <f t="shared" si="0"/>
        <v>0</v>
      </c>
      <c r="H303" s="179"/>
      <c r="I303" s="180">
        <f t="shared" si="1"/>
        <v>0</v>
      </c>
      <c r="J303" s="179"/>
      <c r="K303" s="180">
        <f t="shared" si="2"/>
        <v>0</v>
      </c>
      <c r="L303" s="180">
        <v>21</v>
      </c>
      <c r="M303" s="180">
        <f t="shared" si="3"/>
        <v>0</v>
      </c>
      <c r="N303" s="180">
        <v>0</v>
      </c>
      <c r="O303" s="180">
        <f t="shared" si="4"/>
        <v>0</v>
      </c>
      <c r="P303" s="180">
        <v>0</v>
      </c>
      <c r="Q303" s="180">
        <f t="shared" si="5"/>
        <v>0</v>
      </c>
      <c r="R303" s="180" t="s">
        <v>258</v>
      </c>
      <c r="S303" s="180" t="s">
        <v>134</v>
      </c>
      <c r="T303" s="181" t="s">
        <v>134</v>
      </c>
      <c r="U303" s="157">
        <v>0</v>
      </c>
      <c r="V303" s="157">
        <f t="shared" si="6"/>
        <v>0</v>
      </c>
      <c r="W303" s="157"/>
      <c r="X303" s="157" t="s">
        <v>247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248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t="22.5" outlineLevel="1" x14ac:dyDescent="0.2">
      <c r="A304" s="175">
        <v>76</v>
      </c>
      <c r="B304" s="176" t="s">
        <v>662</v>
      </c>
      <c r="C304" s="186" t="s">
        <v>663</v>
      </c>
      <c r="D304" s="177" t="s">
        <v>148</v>
      </c>
      <c r="E304" s="178">
        <v>39</v>
      </c>
      <c r="F304" s="179"/>
      <c r="G304" s="180">
        <f t="shared" si="0"/>
        <v>0</v>
      </c>
      <c r="H304" s="179"/>
      <c r="I304" s="180">
        <f t="shared" si="1"/>
        <v>0</v>
      </c>
      <c r="J304" s="179"/>
      <c r="K304" s="180">
        <f t="shared" si="2"/>
        <v>0</v>
      </c>
      <c r="L304" s="180">
        <v>21</v>
      </c>
      <c r="M304" s="180">
        <f t="shared" si="3"/>
        <v>0</v>
      </c>
      <c r="N304" s="180">
        <v>2.0999999999999999E-3</v>
      </c>
      <c r="O304" s="180">
        <f t="shared" si="4"/>
        <v>0.08</v>
      </c>
      <c r="P304" s="180">
        <v>0</v>
      </c>
      <c r="Q304" s="180">
        <f t="shared" si="5"/>
        <v>0</v>
      </c>
      <c r="R304" s="180" t="s">
        <v>258</v>
      </c>
      <c r="S304" s="180" t="s">
        <v>134</v>
      </c>
      <c r="T304" s="181" t="s">
        <v>134</v>
      </c>
      <c r="U304" s="157">
        <v>0</v>
      </c>
      <c r="V304" s="157">
        <f t="shared" si="6"/>
        <v>0</v>
      </c>
      <c r="W304" s="157"/>
      <c r="X304" s="157" t="s">
        <v>247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329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1" x14ac:dyDescent="0.2">
      <c r="A305" s="175">
        <v>77</v>
      </c>
      <c r="B305" s="176" t="s">
        <v>664</v>
      </c>
      <c r="C305" s="186" t="s">
        <v>665</v>
      </c>
      <c r="D305" s="177" t="s">
        <v>148</v>
      </c>
      <c r="E305" s="178">
        <v>14</v>
      </c>
      <c r="F305" s="179"/>
      <c r="G305" s="180">
        <f t="shared" si="0"/>
        <v>0</v>
      </c>
      <c r="H305" s="179"/>
      <c r="I305" s="180">
        <f t="shared" si="1"/>
        <v>0</v>
      </c>
      <c r="J305" s="179"/>
      <c r="K305" s="180">
        <f t="shared" si="2"/>
        <v>0</v>
      </c>
      <c r="L305" s="180">
        <v>21</v>
      </c>
      <c r="M305" s="180">
        <f t="shared" si="3"/>
        <v>0</v>
      </c>
      <c r="N305" s="180">
        <v>4.1999999999999997E-3</v>
      </c>
      <c r="O305" s="180">
        <f t="shared" si="4"/>
        <v>0.06</v>
      </c>
      <c r="P305" s="180">
        <v>0</v>
      </c>
      <c r="Q305" s="180">
        <f t="shared" si="5"/>
        <v>0</v>
      </c>
      <c r="R305" s="180" t="s">
        <v>258</v>
      </c>
      <c r="S305" s="180" t="s">
        <v>134</v>
      </c>
      <c r="T305" s="181" t="s">
        <v>134</v>
      </c>
      <c r="U305" s="157">
        <v>0</v>
      </c>
      <c r="V305" s="157">
        <f t="shared" si="6"/>
        <v>0</v>
      </c>
      <c r="W305" s="157"/>
      <c r="X305" s="157" t="s">
        <v>247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329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67">
        <v>78</v>
      </c>
      <c r="B306" s="168" t="s">
        <v>666</v>
      </c>
      <c r="C306" s="184" t="s">
        <v>667</v>
      </c>
      <c r="D306" s="169" t="s">
        <v>148</v>
      </c>
      <c r="E306" s="170">
        <v>8</v>
      </c>
      <c r="F306" s="171"/>
      <c r="G306" s="172">
        <f t="shared" si="0"/>
        <v>0</v>
      </c>
      <c r="H306" s="171"/>
      <c r="I306" s="172">
        <f t="shared" si="1"/>
        <v>0</v>
      </c>
      <c r="J306" s="171"/>
      <c r="K306" s="172">
        <f t="shared" si="2"/>
        <v>0</v>
      </c>
      <c r="L306" s="172">
        <v>21</v>
      </c>
      <c r="M306" s="172">
        <f t="shared" si="3"/>
        <v>0</v>
      </c>
      <c r="N306" s="172">
        <v>0</v>
      </c>
      <c r="O306" s="172">
        <f t="shared" si="4"/>
        <v>0</v>
      </c>
      <c r="P306" s="172">
        <v>0</v>
      </c>
      <c r="Q306" s="172">
        <f t="shared" si="5"/>
        <v>0</v>
      </c>
      <c r="R306" s="172" t="s">
        <v>258</v>
      </c>
      <c r="S306" s="172" t="s">
        <v>134</v>
      </c>
      <c r="T306" s="173" t="s">
        <v>134</v>
      </c>
      <c r="U306" s="157">
        <v>0</v>
      </c>
      <c r="V306" s="157">
        <f t="shared" si="6"/>
        <v>0</v>
      </c>
      <c r="W306" s="157"/>
      <c r="X306" s="157" t="s">
        <v>247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329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5" t="s">
        <v>84</v>
      </c>
      <c r="D307" s="158"/>
      <c r="E307" s="159">
        <v>8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140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ht="22.5" outlineLevel="1" x14ac:dyDescent="0.2">
      <c r="A308" s="167">
        <v>79</v>
      </c>
      <c r="B308" s="168" t="s">
        <v>668</v>
      </c>
      <c r="C308" s="184" t="s">
        <v>669</v>
      </c>
      <c r="D308" s="169" t="s">
        <v>148</v>
      </c>
      <c r="E308" s="170">
        <v>38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0.158</v>
      </c>
      <c r="O308" s="172">
        <f>ROUND(E308*N308,2)</f>
        <v>6</v>
      </c>
      <c r="P308" s="172">
        <v>0</v>
      </c>
      <c r="Q308" s="172">
        <f>ROUND(E308*P308,2)</f>
        <v>0</v>
      </c>
      <c r="R308" s="172" t="s">
        <v>258</v>
      </c>
      <c r="S308" s="172" t="s">
        <v>134</v>
      </c>
      <c r="T308" s="173" t="s">
        <v>134</v>
      </c>
      <c r="U308" s="157">
        <v>0</v>
      </c>
      <c r="V308" s="157">
        <f>ROUND(E308*U308,2)</f>
        <v>0</v>
      </c>
      <c r="W308" s="157"/>
      <c r="X308" s="157" t="s">
        <v>247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248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5" t="s">
        <v>336</v>
      </c>
      <c r="D309" s="158"/>
      <c r="E309" s="159">
        <v>38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140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ht="22.5" outlineLevel="1" x14ac:dyDescent="0.2">
      <c r="A310" s="167">
        <v>80</v>
      </c>
      <c r="B310" s="168" t="s">
        <v>670</v>
      </c>
      <c r="C310" s="184" t="s">
        <v>671</v>
      </c>
      <c r="D310" s="169" t="s">
        <v>148</v>
      </c>
      <c r="E310" s="170">
        <v>13</v>
      </c>
      <c r="F310" s="171"/>
      <c r="G310" s="172">
        <f>ROUND(E310*F310,2)</f>
        <v>0</v>
      </c>
      <c r="H310" s="171"/>
      <c r="I310" s="172">
        <f>ROUND(E310*H310,2)</f>
        <v>0</v>
      </c>
      <c r="J310" s="171"/>
      <c r="K310" s="172">
        <f>ROUND(E310*J310,2)</f>
        <v>0</v>
      </c>
      <c r="L310" s="172">
        <v>21</v>
      </c>
      <c r="M310" s="172">
        <f>G310*(1+L310/100)</f>
        <v>0</v>
      </c>
      <c r="N310" s="172">
        <v>0.25</v>
      </c>
      <c r="O310" s="172">
        <f>ROUND(E310*N310,2)</f>
        <v>3.25</v>
      </c>
      <c r="P310" s="172">
        <v>0</v>
      </c>
      <c r="Q310" s="172">
        <f>ROUND(E310*P310,2)</f>
        <v>0</v>
      </c>
      <c r="R310" s="172" t="s">
        <v>258</v>
      </c>
      <c r="S310" s="172" t="s">
        <v>134</v>
      </c>
      <c r="T310" s="173" t="s">
        <v>134</v>
      </c>
      <c r="U310" s="157">
        <v>0</v>
      </c>
      <c r="V310" s="157">
        <f>ROUND(E310*U310,2)</f>
        <v>0</v>
      </c>
      <c r="W310" s="157"/>
      <c r="X310" s="157" t="s">
        <v>247</v>
      </c>
      <c r="Y310" s="148"/>
      <c r="Z310" s="148"/>
      <c r="AA310" s="148"/>
      <c r="AB310" s="148"/>
      <c r="AC310" s="148"/>
      <c r="AD310" s="148"/>
      <c r="AE310" s="148"/>
      <c r="AF310" s="148"/>
      <c r="AG310" s="148" t="s">
        <v>248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5" t="s">
        <v>672</v>
      </c>
      <c r="D311" s="158"/>
      <c r="E311" s="159">
        <v>13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140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ht="22.5" outlineLevel="1" x14ac:dyDescent="0.2">
      <c r="A312" s="167">
        <v>81</v>
      </c>
      <c r="B312" s="168" t="s">
        <v>673</v>
      </c>
      <c r="C312" s="184" t="s">
        <v>674</v>
      </c>
      <c r="D312" s="169" t="s">
        <v>148</v>
      </c>
      <c r="E312" s="170">
        <v>17</v>
      </c>
      <c r="F312" s="171"/>
      <c r="G312" s="172">
        <f>ROUND(E312*F312,2)</f>
        <v>0</v>
      </c>
      <c r="H312" s="171"/>
      <c r="I312" s="172">
        <f>ROUND(E312*H312,2)</f>
        <v>0</v>
      </c>
      <c r="J312" s="171"/>
      <c r="K312" s="172">
        <f>ROUND(E312*J312,2)</f>
        <v>0</v>
      </c>
      <c r="L312" s="172">
        <v>21</v>
      </c>
      <c r="M312" s="172">
        <f>G312*(1+L312/100)</f>
        <v>0</v>
      </c>
      <c r="N312" s="172">
        <v>0.52</v>
      </c>
      <c r="O312" s="172">
        <f>ROUND(E312*N312,2)</f>
        <v>8.84</v>
      </c>
      <c r="P312" s="172">
        <v>0</v>
      </c>
      <c r="Q312" s="172">
        <f>ROUND(E312*P312,2)</f>
        <v>0</v>
      </c>
      <c r="R312" s="172" t="s">
        <v>258</v>
      </c>
      <c r="S312" s="172" t="s">
        <v>134</v>
      </c>
      <c r="T312" s="173" t="s">
        <v>134</v>
      </c>
      <c r="U312" s="157">
        <v>0</v>
      </c>
      <c r="V312" s="157">
        <f>ROUND(E312*U312,2)</f>
        <v>0</v>
      </c>
      <c r="W312" s="157"/>
      <c r="X312" s="157" t="s">
        <v>247</v>
      </c>
      <c r="Y312" s="148"/>
      <c r="Z312" s="148"/>
      <c r="AA312" s="148"/>
      <c r="AB312" s="148"/>
      <c r="AC312" s="148"/>
      <c r="AD312" s="148"/>
      <c r="AE312" s="148"/>
      <c r="AF312" s="148"/>
      <c r="AG312" s="148" t="s">
        <v>248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5" t="s">
        <v>675</v>
      </c>
      <c r="D313" s="158"/>
      <c r="E313" s="159">
        <v>17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140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22.5" outlineLevel="1" x14ac:dyDescent="0.2">
      <c r="A314" s="167">
        <v>82</v>
      </c>
      <c r="B314" s="168" t="s">
        <v>676</v>
      </c>
      <c r="C314" s="184" t="s">
        <v>677</v>
      </c>
      <c r="D314" s="169" t="s">
        <v>148</v>
      </c>
      <c r="E314" s="170">
        <v>25</v>
      </c>
      <c r="F314" s="171"/>
      <c r="G314" s="172">
        <f>ROUND(E314*F314,2)</f>
        <v>0</v>
      </c>
      <c r="H314" s="171"/>
      <c r="I314" s="172">
        <f>ROUND(E314*H314,2)</f>
        <v>0</v>
      </c>
      <c r="J314" s="171"/>
      <c r="K314" s="172">
        <f>ROUND(E314*J314,2)</f>
        <v>0</v>
      </c>
      <c r="L314" s="172">
        <v>21</v>
      </c>
      <c r="M314" s="172">
        <f>G314*(1+L314/100)</f>
        <v>0</v>
      </c>
      <c r="N314" s="172">
        <v>1.0349999999999999</v>
      </c>
      <c r="O314" s="172">
        <f>ROUND(E314*N314,2)</f>
        <v>25.88</v>
      </c>
      <c r="P314" s="172">
        <v>0</v>
      </c>
      <c r="Q314" s="172">
        <f>ROUND(E314*P314,2)</f>
        <v>0</v>
      </c>
      <c r="R314" s="172" t="s">
        <v>258</v>
      </c>
      <c r="S314" s="172" t="s">
        <v>134</v>
      </c>
      <c r="T314" s="173" t="s">
        <v>134</v>
      </c>
      <c r="U314" s="157">
        <v>0</v>
      </c>
      <c r="V314" s="157">
        <f>ROUND(E314*U314,2)</f>
        <v>0</v>
      </c>
      <c r="W314" s="157"/>
      <c r="X314" s="157" t="s">
        <v>247</v>
      </c>
      <c r="Y314" s="148"/>
      <c r="Z314" s="148"/>
      <c r="AA314" s="148"/>
      <c r="AB314" s="148"/>
      <c r="AC314" s="148"/>
      <c r="AD314" s="148"/>
      <c r="AE314" s="148"/>
      <c r="AF314" s="148"/>
      <c r="AG314" s="148" t="s">
        <v>248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5" t="s">
        <v>678</v>
      </c>
      <c r="D315" s="158"/>
      <c r="E315" s="159">
        <v>25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140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ht="22.5" outlineLevel="1" x14ac:dyDescent="0.2">
      <c r="A316" s="167">
        <v>83</v>
      </c>
      <c r="B316" s="168" t="s">
        <v>679</v>
      </c>
      <c r="C316" s="184" t="s">
        <v>680</v>
      </c>
      <c r="D316" s="169" t="s">
        <v>148</v>
      </c>
      <c r="E316" s="170">
        <v>38</v>
      </c>
      <c r="F316" s="171"/>
      <c r="G316" s="172">
        <f>ROUND(E316*F316,2)</f>
        <v>0</v>
      </c>
      <c r="H316" s="171"/>
      <c r="I316" s="172">
        <f>ROUND(E316*H316,2)</f>
        <v>0</v>
      </c>
      <c r="J316" s="171"/>
      <c r="K316" s="172">
        <f>ROUND(E316*J316,2)</f>
        <v>0</v>
      </c>
      <c r="L316" s="172">
        <v>21</v>
      </c>
      <c r="M316" s="172">
        <f>G316*(1+L316/100)</f>
        <v>0</v>
      </c>
      <c r="N316" s="172">
        <v>0.61</v>
      </c>
      <c r="O316" s="172">
        <f>ROUND(E316*N316,2)</f>
        <v>23.18</v>
      </c>
      <c r="P316" s="172">
        <v>0</v>
      </c>
      <c r="Q316" s="172">
        <f>ROUND(E316*P316,2)</f>
        <v>0</v>
      </c>
      <c r="R316" s="172" t="s">
        <v>258</v>
      </c>
      <c r="S316" s="172" t="s">
        <v>134</v>
      </c>
      <c r="T316" s="173" t="s">
        <v>134</v>
      </c>
      <c r="U316" s="157">
        <v>0</v>
      </c>
      <c r="V316" s="157">
        <f>ROUND(E316*U316,2)</f>
        <v>0</v>
      </c>
      <c r="W316" s="157"/>
      <c r="X316" s="157" t="s">
        <v>247</v>
      </c>
      <c r="Y316" s="148"/>
      <c r="Z316" s="148"/>
      <c r="AA316" s="148"/>
      <c r="AB316" s="148"/>
      <c r="AC316" s="148"/>
      <c r="AD316" s="148"/>
      <c r="AE316" s="148"/>
      <c r="AF316" s="148"/>
      <c r="AG316" s="148" t="s">
        <v>248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5" t="s">
        <v>336</v>
      </c>
      <c r="D317" s="158"/>
      <c r="E317" s="159">
        <v>38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140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22.5" outlineLevel="1" x14ac:dyDescent="0.2">
      <c r="A318" s="167">
        <v>84</v>
      </c>
      <c r="B318" s="168" t="s">
        <v>681</v>
      </c>
      <c r="C318" s="184" t="s">
        <v>682</v>
      </c>
      <c r="D318" s="169" t="s">
        <v>148</v>
      </c>
      <c r="E318" s="170">
        <v>7</v>
      </c>
      <c r="F318" s="171"/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21</v>
      </c>
      <c r="M318" s="172">
        <f>G318*(1+L318/100)</f>
        <v>0</v>
      </c>
      <c r="N318" s="172">
        <v>1.6140000000000001</v>
      </c>
      <c r="O318" s="172">
        <f>ROUND(E318*N318,2)</f>
        <v>11.3</v>
      </c>
      <c r="P318" s="172">
        <v>0</v>
      </c>
      <c r="Q318" s="172">
        <f>ROUND(E318*P318,2)</f>
        <v>0</v>
      </c>
      <c r="R318" s="172" t="s">
        <v>258</v>
      </c>
      <c r="S318" s="172" t="s">
        <v>134</v>
      </c>
      <c r="T318" s="173" t="s">
        <v>246</v>
      </c>
      <c r="U318" s="157">
        <v>0</v>
      </c>
      <c r="V318" s="157">
        <f>ROUND(E318*U318,2)</f>
        <v>0</v>
      </c>
      <c r="W318" s="157"/>
      <c r="X318" s="157" t="s">
        <v>247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329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5" t="s">
        <v>683</v>
      </c>
      <c r="D319" s="158"/>
      <c r="E319" s="159">
        <v>7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140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22.5" outlineLevel="1" x14ac:dyDescent="0.2">
      <c r="A320" s="167">
        <v>85</v>
      </c>
      <c r="B320" s="168" t="s">
        <v>684</v>
      </c>
      <c r="C320" s="184" t="s">
        <v>685</v>
      </c>
      <c r="D320" s="169" t="s">
        <v>148</v>
      </c>
      <c r="E320" s="170">
        <v>26</v>
      </c>
      <c r="F320" s="171"/>
      <c r="G320" s="172">
        <f>ROUND(E320*F320,2)</f>
        <v>0</v>
      </c>
      <c r="H320" s="171"/>
      <c r="I320" s="172">
        <f>ROUND(E320*H320,2)</f>
        <v>0</v>
      </c>
      <c r="J320" s="171"/>
      <c r="K320" s="172">
        <f>ROUND(E320*J320,2)</f>
        <v>0</v>
      </c>
      <c r="L320" s="172">
        <v>21</v>
      </c>
      <c r="M320" s="172">
        <f>G320*(1+L320/100)</f>
        <v>0</v>
      </c>
      <c r="N320" s="172">
        <v>1.6140000000000001</v>
      </c>
      <c r="O320" s="172">
        <f>ROUND(E320*N320,2)</f>
        <v>41.96</v>
      </c>
      <c r="P320" s="172">
        <v>0</v>
      </c>
      <c r="Q320" s="172">
        <f>ROUND(E320*P320,2)</f>
        <v>0</v>
      </c>
      <c r="R320" s="172"/>
      <c r="S320" s="172" t="s">
        <v>245</v>
      </c>
      <c r="T320" s="173" t="s">
        <v>246</v>
      </c>
      <c r="U320" s="157">
        <v>0</v>
      </c>
      <c r="V320" s="157">
        <f>ROUND(E320*U320,2)</f>
        <v>0</v>
      </c>
      <c r="W320" s="157"/>
      <c r="X320" s="157" t="s">
        <v>247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329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5" t="s">
        <v>686</v>
      </c>
      <c r="D321" s="158"/>
      <c r="E321" s="159">
        <v>26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140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2.5" outlineLevel="1" x14ac:dyDescent="0.2">
      <c r="A322" s="167">
        <v>86</v>
      </c>
      <c r="B322" s="168" t="s">
        <v>687</v>
      </c>
      <c r="C322" s="184" t="s">
        <v>688</v>
      </c>
      <c r="D322" s="169" t="s">
        <v>148</v>
      </c>
      <c r="E322" s="170">
        <v>4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2">
        <v>1.6140000000000001</v>
      </c>
      <c r="O322" s="172">
        <f>ROUND(E322*N322,2)</f>
        <v>6.46</v>
      </c>
      <c r="P322" s="172">
        <v>0</v>
      </c>
      <c r="Q322" s="172">
        <f>ROUND(E322*P322,2)</f>
        <v>0</v>
      </c>
      <c r="R322" s="172"/>
      <c r="S322" s="172" t="s">
        <v>245</v>
      </c>
      <c r="T322" s="173" t="s">
        <v>246</v>
      </c>
      <c r="U322" s="157">
        <v>0</v>
      </c>
      <c r="V322" s="157">
        <f>ROUND(E322*U322,2)</f>
        <v>0</v>
      </c>
      <c r="W322" s="157"/>
      <c r="X322" s="157" t="s">
        <v>247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329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81</v>
      </c>
      <c r="D323" s="158"/>
      <c r="E323" s="159">
        <v>4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140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5">
        <v>87</v>
      </c>
      <c r="B324" s="176" t="s">
        <v>689</v>
      </c>
      <c r="C324" s="186" t="s">
        <v>690</v>
      </c>
      <c r="D324" s="177" t="s">
        <v>148</v>
      </c>
      <c r="E324" s="178">
        <v>7</v>
      </c>
      <c r="F324" s="179"/>
      <c r="G324" s="180">
        <f t="shared" ref="G324:G329" si="7">ROUND(E324*F324,2)</f>
        <v>0</v>
      </c>
      <c r="H324" s="179"/>
      <c r="I324" s="180">
        <f t="shared" ref="I324:I329" si="8">ROUND(E324*H324,2)</f>
        <v>0</v>
      </c>
      <c r="J324" s="179"/>
      <c r="K324" s="180">
        <f t="shared" ref="K324:K329" si="9">ROUND(E324*J324,2)</f>
        <v>0</v>
      </c>
      <c r="L324" s="180">
        <v>21</v>
      </c>
      <c r="M324" s="180">
        <f t="shared" ref="M324:M329" si="10">G324*(1+L324/100)</f>
        <v>0</v>
      </c>
      <c r="N324" s="180">
        <v>2.4E-2</v>
      </c>
      <c r="O324" s="180">
        <f t="shared" ref="O324:O329" si="11">ROUND(E324*N324,2)</f>
        <v>0.17</v>
      </c>
      <c r="P324" s="180">
        <v>0</v>
      </c>
      <c r="Q324" s="180">
        <f t="shared" ref="Q324:Q329" si="12">ROUND(E324*P324,2)</f>
        <v>0</v>
      </c>
      <c r="R324" s="180" t="s">
        <v>258</v>
      </c>
      <c r="S324" s="180" t="s">
        <v>134</v>
      </c>
      <c r="T324" s="181" t="s">
        <v>134</v>
      </c>
      <c r="U324" s="157">
        <v>0</v>
      </c>
      <c r="V324" s="157">
        <f t="shared" ref="V324:V329" si="13">ROUND(E324*U324,2)</f>
        <v>0</v>
      </c>
      <c r="W324" s="157"/>
      <c r="X324" s="157" t="s">
        <v>247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329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75">
        <v>88</v>
      </c>
      <c r="B325" s="176" t="s">
        <v>691</v>
      </c>
      <c r="C325" s="186" t="s">
        <v>692</v>
      </c>
      <c r="D325" s="177" t="s">
        <v>148</v>
      </c>
      <c r="E325" s="178">
        <v>6</v>
      </c>
      <c r="F325" s="179"/>
      <c r="G325" s="180">
        <f t="shared" si="7"/>
        <v>0</v>
      </c>
      <c r="H325" s="179"/>
      <c r="I325" s="180">
        <f t="shared" si="8"/>
        <v>0</v>
      </c>
      <c r="J325" s="179"/>
      <c r="K325" s="180">
        <f t="shared" si="9"/>
        <v>0</v>
      </c>
      <c r="L325" s="180">
        <v>21</v>
      </c>
      <c r="M325" s="180">
        <f t="shared" si="10"/>
        <v>0</v>
      </c>
      <c r="N325" s="180">
        <v>3.9E-2</v>
      </c>
      <c r="O325" s="180">
        <f t="shared" si="11"/>
        <v>0.23</v>
      </c>
      <c r="P325" s="180">
        <v>0</v>
      </c>
      <c r="Q325" s="180">
        <f t="shared" si="12"/>
        <v>0</v>
      </c>
      <c r="R325" s="180" t="s">
        <v>258</v>
      </c>
      <c r="S325" s="180" t="s">
        <v>134</v>
      </c>
      <c r="T325" s="181" t="s">
        <v>134</v>
      </c>
      <c r="U325" s="157">
        <v>0</v>
      </c>
      <c r="V325" s="157">
        <f t="shared" si="13"/>
        <v>0</v>
      </c>
      <c r="W325" s="157"/>
      <c r="X325" s="157" t="s">
        <v>247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329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5">
        <v>89</v>
      </c>
      <c r="B326" s="176" t="s">
        <v>693</v>
      </c>
      <c r="C326" s="186" t="s">
        <v>694</v>
      </c>
      <c r="D326" s="177" t="s">
        <v>148</v>
      </c>
      <c r="E326" s="178">
        <v>7</v>
      </c>
      <c r="F326" s="179"/>
      <c r="G326" s="180">
        <f t="shared" si="7"/>
        <v>0</v>
      </c>
      <c r="H326" s="179"/>
      <c r="I326" s="180">
        <f t="shared" si="8"/>
        <v>0</v>
      </c>
      <c r="J326" s="179"/>
      <c r="K326" s="180">
        <f t="shared" si="9"/>
        <v>0</v>
      </c>
      <c r="L326" s="180">
        <v>21</v>
      </c>
      <c r="M326" s="180">
        <f t="shared" si="10"/>
        <v>0</v>
      </c>
      <c r="N326" s="180">
        <v>5.0999999999999997E-2</v>
      </c>
      <c r="O326" s="180">
        <f t="shared" si="11"/>
        <v>0.36</v>
      </c>
      <c r="P326" s="180">
        <v>0</v>
      </c>
      <c r="Q326" s="180">
        <f t="shared" si="12"/>
        <v>0</v>
      </c>
      <c r="R326" s="180" t="s">
        <v>258</v>
      </c>
      <c r="S326" s="180" t="s">
        <v>134</v>
      </c>
      <c r="T326" s="181" t="s">
        <v>134</v>
      </c>
      <c r="U326" s="157">
        <v>0</v>
      </c>
      <c r="V326" s="157">
        <f t="shared" si="13"/>
        <v>0</v>
      </c>
      <c r="W326" s="157"/>
      <c r="X326" s="157" t="s">
        <v>247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329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75">
        <v>90</v>
      </c>
      <c r="B327" s="176" t="s">
        <v>695</v>
      </c>
      <c r="C327" s="186" t="s">
        <v>696</v>
      </c>
      <c r="D327" s="177" t="s">
        <v>148</v>
      </c>
      <c r="E327" s="178">
        <v>2</v>
      </c>
      <c r="F327" s="179"/>
      <c r="G327" s="180">
        <f t="shared" si="7"/>
        <v>0</v>
      </c>
      <c r="H327" s="179"/>
      <c r="I327" s="180">
        <f t="shared" si="8"/>
        <v>0</v>
      </c>
      <c r="J327" s="179"/>
      <c r="K327" s="180">
        <f t="shared" si="9"/>
        <v>0</v>
      </c>
      <c r="L327" s="180">
        <v>21</v>
      </c>
      <c r="M327" s="180">
        <f t="shared" si="10"/>
        <v>0</v>
      </c>
      <c r="N327" s="180">
        <v>6.8000000000000005E-2</v>
      </c>
      <c r="O327" s="180">
        <f t="shared" si="11"/>
        <v>0.14000000000000001</v>
      </c>
      <c r="P327" s="180">
        <v>0</v>
      </c>
      <c r="Q327" s="180">
        <f t="shared" si="12"/>
        <v>0</v>
      </c>
      <c r="R327" s="180" t="s">
        <v>258</v>
      </c>
      <c r="S327" s="180" t="s">
        <v>134</v>
      </c>
      <c r="T327" s="181" t="s">
        <v>134</v>
      </c>
      <c r="U327" s="157">
        <v>0</v>
      </c>
      <c r="V327" s="157">
        <f t="shared" si="13"/>
        <v>0</v>
      </c>
      <c r="W327" s="157"/>
      <c r="X327" s="157" t="s">
        <v>247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329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75">
        <v>91</v>
      </c>
      <c r="B328" s="176" t="s">
        <v>697</v>
      </c>
      <c r="C328" s="186" t="s">
        <v>698</v>
      </c>
      <c r="D328" s="177" t="s">
        <v>148</v>
      </c>
      <c r="E328" s="178">
        <v>21</v>
      </c>
      <c r="F328" s="179"/>
      <c r="G328" s="180">
        <f t="shared" si="7"/>
        <v>0</v>
      </c>
      <c r="H328" s="179"/>
      <c r="I328" s="180">
        <f t="shared" si="8"/>
        <v>0</v>
      </c>
      <c r="J328" s="179"/>
      <c r="K328" s="180">
        <f t="shared" si="9"/>
        <v>0</v>
      </c>
      <c r="L328" s="180">
        <v>21</v>
      </c>
      <c r="M328" s="180">
        <f t="shared" si="10"/>
        <v>0</v>
      </c>
      <c r="N328" s="180">
        <v>0.08</v>
      </c>
      <c r="O328" s="180">
        <f t="shared" si="11"/>
        <v>1.68</v>
      </c>
      <c r="P328" s="180">
        <v>0</v>
      </c>
      <c r="Q328" s="180">
        <f t="shared" si="12"/>
        <v>0</v>
      </c>
      <c r="R328" s="180" t="s">
        <v>258</v>
      </c>
      <c r="S328" s="180" t="s">
        <v>134</v>
      </c>
      <c r="T328" s="181" t="s">
        <v>134</v>
      </c>
      <c r="U328" s="157">
        <v>0</v>
      </c>
      <c r="V328" s="157">
        <f t="shared" si="13"/>
        <v>0</v>
      </c>
      <c r="W328" s="157"/>
      <c r="X328" s="157" t="s">
        <v>247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329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1" x14ac:dyDescent="0.2">
      <c r="A329" s="167">
        <v>92</v>
      </c>
      <c r="B329" s="168" t="s">
        <v>699</v>
      </c>
      <c r="C329" s="184" t="s">
        <v>700</v>
      </c>
      <c r="D329" s="169" t="s">
        <v>148</v>
      </c>
      <c r="E329" s="170">
        <v>93</v>
      </c>
      <c r="F329" s="171"/>
      <c r="G329" s="172">
        <f t="shared" si="7"/>
        <v>0</v>
      </c>
      <c r="H329" s="171"/>
      <c r="I329" s="172">
        <f t="shared" si="8"/>
        <v>0</v>
      </c>
      <c r="J329" s="171"/>
      <c r="K329" s="172">
        <f t="shared" si="9"/>
        <v>0</v>
      </c>
      <c r="L329" s="172">
        <v>21</v>
      </c>
      <c r="M329" s="172">
        <f t="shared" si="10"/>
        <v>0</v>
      </c>
      <c r="N329" s="172">
        <v>2E-3</v>
      </c>
      <c r="O329" s="172">
        <f t="shared" si="11"/>
        <v>0.19</v>
      </c>
      <c r="P329" s="172">
        <v>0</v>
      </c>
      <c r="Q329" s="172">
        <f t="shared" si="12"/>
        <v>0</v>
      </c>
      <c r="R329" s="172" t="s">
        <v>258</v>
      </c>
      <c r="S329" s="172" t="s">
        <v>134</v>
      </c>
      <c r="T329" s="173" t="s">
        <v>134</v>
      </c>
      <c r="U329" s="157">
        <v>0</v>
      </c>
      <c r="V329" s="157">
        <f t="shared" si="13"/>
        <v>0</v>
      </c>
      <c r="W329" s="157"/>
      <c r="X329" s="157" t="s">
        <v>247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329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701</v>
      </c>
      <c r="D330" s="158"/>
      <c r="E330" s="159">
        <v>93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140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1" x14ac:dyDescent="0.2">
      <c r="A331" s="167">
        <v>93</v>
      </c>
      <c r="B331" s="168" t="s">
        <v>702</v>
      </c>
      <c r="C331" s="184" t="s">
        <v>703</v>
      </c>
      <c r="D331" s="169" t="s">
        <v>148</v>
      </c>
      <c r="E331" s="170">
        <v>142.91249999999999</v>
      </c>
      <c r="F331" s="171"/>
      <c r="G331" s="172">
        <f>ROUND(E331*F331,2)</f>
        <v>0</v>
      </c>
      <c r="H331" s="171"/>
      <c r="I331" s="172">
        <f>ROUND(E331*H331,2)</f>
        <v>0</v>
      </c>
      <c r="J331" s="171"/>
      <c r="K331" s="172">
        <f>ROUND(E331*J331,2)</f>
        <v>0</v>
      </c>
      <c r="L331" s="172">
        <v>21</v>
      </c>
      <c r="M331" s="172">
        <f>G331*(1+L331/100)</f>
        <v>0</v>
      </c>
      <c r="N331" s="172">
        <v>7.6200000000000004E-2</v>
      </c>
      <c r="O331" s="172">
        <f>ROUND(E331*N331,2)</f>
        <v>10.89</v>
      </c>
      <c r="P331" s="172">
        <v>0</v>
      </c>
      <c r="Q331" s="172">
        <f>ROUND(E331*P331,2)</f>
        <v>0</v>
      </c>
      <c r="R331" s="172" t="s">
        <v>258</v>
      </c>
      <c r="S331" s="172" t="s">
        <v>134</v>
      </c>
      <c r="T331" s="173" t="s">
        <v>134</v>
      </c>
      <c r="U331" s="157">
        <v>0</v>
      </c>
      <c r="V331" s="157">
        <f>ROUND(E331*U331,2)</f>
        <v>0</v>
      </c>
      <c r="W331" s="157"/>
      <c r="X331" s="157" t="s">
        <v>247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329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5" t="s">
        <v>704</v>
      </c>
      <c r="D332" s="158"/>
      <c r="E332" s="159">
        <v>142.91249999999999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140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1" x14ac:dyDescent="0.2">
      <c r="A333" s="167">
        <v>94</v>
      </c>
      <c r="B333" s="168" t="s">
        <v>705</v>
      </c>
      <c r="C333" s="184" t="s">
        <v>706</v>
      </c>
      <c r="D333" s="169" t="s">
        <v>148</v>
      </c>
      <c r="E333" s="170">
        <v>66.091669999999993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0.12239999999999999</v>
      </c>
      <c r="O333" s="172">
        <f>ROUND(E333*N333,2)</f>
        <v>8.09</v>
      </c>
      <c r="P333" s="172">
        <v>0</v>
      </c>
      <c r="Q333" s="172">
        <f>ROUND(E333*P333,2)</f>
        <v>0</v>
      </c>
      <c r="R333" s="172" t="s">
        <v>258</v>
      </c>
      <c r="S333" s="172" t="s">
        <v>134</v>
      </c>
      <c r="T333" s="173" t="s">
        <v>134</v>
      </c>
      <c r="U333" s="157">
        <v>0</v>
      </c>
      <c r="V333" s="157">
        <f>ROUND(E333*U333,2)</f>
        <v>0</v>
      </c>
      <c r="W333" s="157"/>
      <c r="X333" s="157" t="s">
        <v>247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329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707</v>
      </c>
      <c r="D334" s="158"/>
      <c r="E334" s="159">
        <v>66.091669999999993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140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x14ac:dyDescent="0.2">
      <c r="A335" s="161" t="s">
        <v>128</v>
      </c>
      <c r="B335" s="162" t="s">
        <v>88</v>
      </c>
      <c r="C335" s="183" t="s">
        <v>89</v>
      </c>
      <c r="D335" s="163"/>
      <c r="E335" s="164"/>
      <c r="F335" s="165"/>
      <c r="G335" s="165">
        <f>SUMIF(AG336:AG338,"&lt;&gt;NOR",G336:G338)</f>
        <v>0</v>
      </c>
      <c r="H335" s="165"/>
      <c r="I335" s="165">
        <f>SUM(I336:I338)</f>
        <v>0</v>
      </c>
      <c r="J335" s="165"/>
      <c r="K335" s="165">
        <f>SUM(K336:K338)</f>
        <v>0</v>
      </c>
      <c r="L335" s="165"/>
      <c r="M335" s="165">
        <f>SUM(M336:M338)</f>
        <v>0</v>
      </c>
      <c r="N335" s="165"/>
      <c r="O335" s="165">
        <f>SUM(O336:O338)</f>
        <v>0</v>
      </c>
      <c r="P335" s="165"/>
      <c r="Q335" s="165">
        <f>SUM(Q336:Q338)</f>
        <v>0</v>
      </c>
      <c r="R335" s="165"/>
      <c r="S335" s="165"/>
      <c r="T335" s="166"/>
      <c r="U335" s="160"/>
      <c r="V335" s="160">
        <f>SUM(V336:V338)</f>
        <v>599.34</v>
      </c>
      <c r="W335" s="160"/>
      <c r="X335" s="160"/>
      <c r="AG335" t="s">
        <v>129</v>
      </c>
    </row>
    <row r="336" spans="1:60" ht="22.5" outlineLevel="1" x14ac:dyDescent="0.2">
      <c r="A336" s="167">
        <v>95</v>
      </c>
      <c r="B336" s="168" t="s">
        <v>708</v>
      </c>
      <c r="C336" s="184" t="s">
        <v>709</v>
      </c>
      <c r="D336" s="169" t="s">
        <v>421</v>
      </c>
      <c r="E336" s="170">
        <v>2853.9903599999998</v>
      </c>
      <c r="F336" s="171"/>
      <c r="G336" s="172">
        <f>ROUND(E336*F336,2)</f>
        <v>0</v>
      </c>
      <c r="H336" s="171"/>
      <c r="I336" s="172">
        <f>ROUND(E336*H336,2)</f>
        <v>0</v>
      </c>
      <c r="J336" s="171"/>
      <c r="K336" s="172">
        <f>ROUND(E336*J336,2)</f>
        <v>0</v>
      </c>
      <c r="L336" s="172">
        <v>21</v>
      </c>
      <c r="M336" s="172">
        <f>G336*(1+L336/100)</f>
        <v>0</v>
      </c>
      <c r="N336" s="172">
        <v>0</v>
      </c>
      <c r="O336" s="172">
        <f>ROUND(E336*N336,2)</f>
        <v>0</v>
      </c>
      <c r="P336" s="172">
        <v>0</v>
      </c>
      <c r="Q336" s="172">
        <f>ROUND(E336*P336,2)</f>
        <v>0</v>
      </c>
      <c r="R336" s="172" t="s">
        <v>315</v>
      </c>
      <c r="S336" s="172" t="s">
        <v>134</v>
      </c>
      <c r="T336" s="173" t="s">
        <v>253</v>
      </c>
      <c r="U336" s="157">
        <v>0.21</v>
      </c>
      <c r="V336" s="157">
        <f>ROUND(E336*U336,2)</f>
        <v>599.34</v>
      </c>
      <c r="W336" s="157"/>
      <c r="X336" s="157" t="s">
        <v>135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324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54" t="s">
        <v>710</v>
      </c>
      <c r="D337" s="255"/>
      <c r="E337" s="255"/>
      <c r="F337" s="255"/>
      <c r="G337" s="255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138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5" t="s">
        <v>711</v>
      </c>
      <c r="D338" s="158"/>
      <c r="E338" s="159">
        <v>2853.9903599999998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140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x14ac:dyDescent="0.2">
      <c r="A339" s="161" t="s">
        <v>128</v>
      </c>
      <c r="B339" s="162" t="s">
        <v>90</v>
      </c>
      <c r="C339" s="183" t="s">
        <v>91</v>
      </c>
      <c r="D339" s="163"/>
      <c r="E339" s="164"/>
      <c r="F339" s="165"/>
      <c r="G339" s="165">
        <f>SUMIF(AG340:AG342,"&lt;&gt;NOR",G340:G342)</f>
        <v>0</v>
      </c>
      <c r="H339" s="165"/>
      <c r="I339" s="165">
        <f>SUM(I340:I342)</f>
        <v>0</v>
      </c>
      <c r="J339" s="165"/>
      <c r="K339" s="165">
        <f>SUM(K340:K342)</f>
        <v>0</v>
      </c>
      <c r="L339" s="165"/>
      <c r="M339" s="165">
        <f>SUM(M340:M342)</f>
        <v>0</v>
      </c>
      <c r="N339" s="165"/>
      <c r="O339" s="165">
        <f>SUM(O340:O342)</f>
        <v>0.01</v>
      </c>
      <c r="P339" s="165"/>
      <c r="Q339" s="165">
        <f>SUM(Q340:Q342)</f>
        <v>0</v>
      </c>
      <c r="R339" s="165"/>
      <c r="S339" s="165"/>
      <c r="T339" s="166"/>
      <c r="U339" s="160"/>
      <c r="V339" s="160">
        <f>SUM(V340:V342)</f>
        <v>0.57999999999999996</v>
      </c>
      <c r="W339" s="160"/>
      <c r="X339" s="160"/>
      <c r="AG339" t="s">
        <v>129</v>
      </c>
    </row>
    <row r="340" spans="1:60" ht="22.5" outlineLevel="1" x14ac:dyDescent="0.2">
      <c r="A340" s="175">
        <v>96</v>
      </c>
      <c r="B340" s="176" t="s">
        <v>712</v>
      </c>
      <c r="C340" s="186" t="s">
        <v>713</v>
      </c>
      <c r="D340" s="177" t="s">
        <v>143</v>
      </c>
      <c r="E340" s="178">
        <v>20.68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4.4000000000000002E-4</v>
      </c>
      <c r="O340" s="180">
        <f>ROUND(E340*N340,2)</f>
        <v>0.01</v>
      </c>
      <c r="P340" s="180">
        <v>0</v>
      </c>
      <c r="Q340" s="180">
        <f>ROUND(E340*P340,2)</f>
        <v>0</v>
      </c>
      <c r="R340" s="180" t="s">
        <v>714</v>
      </c>
      <c r="S340" s="180" t="s">
        <v>134</v>
      </c>
      <c r="T340" s="181" t="s">
        <v>134</v>
      </c>
      <c r="U340" s="157">
        <v>2.75E-2</v>
      </c>
      <c r="V340" s="157">
        <f>ROUND(E340*U340,2)</f>
        <v>0.56999999999999995</v>
      </c>
      <c r="W340" s="157"/>
      <c r="X340" s="157" t="s">
        <v>135</v>
      </c>
      <c r="Y340" s="148"/>
      <c r="Z340" s="148"/>
      <c r="AA340" s="148"/>
      <c r="AB340" s="148"/>
      <c r="AC340" s="148"/>
      <c r="AD340" s="148"/>
      <c r="AE340" s="148"/>
      <c r="AF340" s="148"/>
      <c r="AG340" s="148" t="s">
        <v>324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67">
        <v>97</v>
      </c>
      <c r="B341" s="168" t="s">
        <v>715</v>
      </c>
      <c r="C341" s="184" t="s">
        <v>716</v>
      </c>
      <c r="D341" s="169" t="s">
        <v>421</v>
      </c>
      <c r="E341" s="170">
        <v>9.1000000000000004E-3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2">
        <v>0</v>
      </c>
      <c r="O341" s="172">
        <f>ROUND(E341*N341,2)</f>
        <v>0</v>
      </c>
      <c r="P341" s="172">
        <v>0</v>
      </c>
      <c r="Q341" s="172">
        <f>ROUND(E341*P341,2)</f>
        <v>0</v>
      </c>
      <c r="R341" s="172" t="s">
        <v>714</v>
      </c>
      <c r="S341" s="172" t="s">
        <v>134</v>
      </c>
      <c r="T341" s="173" t="s">
        <v>134</v>
      </c>
      <c r="U341" s="157">
        <v>1.5669999999999999</v>
      </c>
      <c r="V341" s="157">
        <f>ROUND(E341*U341,2)</f>
        <v>0.01</v>
      </c>
      <c r="W341" s="157"/>
      <c r="X341" s="157" t="s">
        <v>717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718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254" t="s">
        <v>719</v>
      </c>
      <c r="D342" s="255"/>
      <c r="E342" s="255"/>
      <c r="F342" s="255"/>
      <c r="G342" s="255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138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x14ac:dyDescent="0.2">
      <c r="A343" s="5"/>
      <c r="B343" s="6"/>
      <c r="C343" s="187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AE343">
        <v>15</v>
      </c>
      <c r="AF343">
        <v>21</v>
      </c>
    </row>
    <row r="344" spans="1:60" x14ac:dyDescent="0.2">
      <c r="A344" s="151"/>
      <c r="B344" s="152" t="s">
        <v>29</v>
      </c>
      <c r="C344" s="188"/>
      <c r="D344" s="153"/>
      <c r="E344" s="154"/>
      <c r="F344" s="154"/>
      <c r="G344" s="182">
        <f>G8+G217+G225+G228+G249+G335+G339</f>
        <v>0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AE344">
        <f>SUMIF(L7:L342,AE343,G7:G342)</f>
        <v>0</v>
      </c>
      <c r="AF344">
        <f>SUMIF(L7:L342,AF343,G7:G342)</f>
        <v>0</v>
      </c>
      <c r="AG344" t="s">
        <v>425</v>
      </c>
    </row>
    <row r="345" spans="1:60" x14ac:dyDescent="0.2">
      <c r="C345" s="189"/>
      <c r="D345" s="139"/>
      <c r="AG345" t="s">
        <v>426</v>
      </c>
    </row>
    <row r="346" spans="1:60" x14ac:dyDescent="0.2">
      <c r="C346" s="83" t="s">
        <v>1186</v>
      </c>
      <c r="D346" s="139"/>
    </row>
    <row r="347" spans="1:60" x14ac:dyDescent="0.2">
      <c r="C347" s="198" t="s">
        <v>1187</v>
      </c>
      <c r="D347" s="139"/>
    </row>
    <row r="348" spans="1:60" x14ac:dyDescent="0.2">
      <c r="D348" s="139"/>
    </row>
    <row r="349" spans="1:60" x14ac:dyDescent="0.2">
      <c r="D349" s="139"/>
    </row>
    <row r="350" spans="1:60" x14ac:dyDescent="0.2">
      <c r="D350" s="139"/>
    </row>
    <row r="351" spans="1:60" x14ac:dyDescent="0.2">
      <c r="D351" s="139"/>
    </row>
    <row r="352" spans="1:60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62">
    <mergeCell ref="C337:G337"/>
    <mergeCell ref="C342:G342"/>
    <mergeCell ref="C272:G272"/>
    <mergeCell ref="C274:G274"/>
    <mergeCell ref="C276:G276"/>
    <mergeCell ref="C286:G286"/>
    <mergeCell ref="C290:G290"/>
    <mergeCell ref="C294:G294"/>
    <mergeCell ref="C270:G270"/>
    <mergeCell ref="C236:G236"/>
    <mergeCell ref="C242:G242"/>
    <mergeCell ref="C246:G246"/>
    <mergeCell ref="C251:G251"/>
    <mergeCell ref="C253:G253"/>
    <mergeCell ref="C256:G256"/>
    <mergeCell ref="C258:G258"/>
    <mergeCell ref="C260:G260"/>
    <mergeCell ref="C262:G262"/>
    <mergeCell ref="C264:G264"/>
    <mergeCell ref="C268:G268"/>
    <mergeCell ref="C233:G233"/>
    <mergeCell ref="C175:G175"/>
    <mergeCell ref="C181:G181"/>
    <mergeCell ref="C187:G187"/>
    <mergeCell ref="C197:G197"/>
    <mergeCell ref="C202:G202"/>
    <mergeCell ref="C206:G206"/>
    <mergeCell ref="C209:G209"/>
    <mergeCell ref="C212:G212"/>
    <mergeCell ref="C219:G219"/>
    <mergeCell ref="C222:G222"/>
    <mergeCell ref="C230:G230"/>
    <mergeCell ref="C172:G172"/>
    <mergeCell ref="C117:G117"/>
    <mergeCell ref="C125:G125"/>
    <mergeCell ref="C133:G133"/>
    <mergeCell ref="C141:G141"/>
    <mergeCell ref="C147:G147"/>
    <mergeCell ref="C152:G152"/>
    <mergeCell ref="C154:G154"/>
    <mergeCell ref="C156:G156"/>
    <mergeCell ref="C160:G160"/>
    <mergeCell ref="C164:G164"/>
    <mergeCell ref="C168:G168"/>
    <mergeCell ref="C115:G115"/>
    <mergeCell ref="C15:G15"/>
    <mergeCell ref="C17:G17"/>
    <mergeCell ref="C29:G29"/>
    <mergeCell ref="C41:G41"/>
    <mergeCell ref="C53:G53"/>
    <mergeCell ref="C65:G65"/>
    <mergeCell ref="C77:G77"/>
    <mergeCell ref="C89:G89"/>
    <mergeCell ref="C97:G97"/>
    <mergeCell ref="C105:G105"/>
    <mergeCell ref="C107:G107"/>
    <mergeCell ref="C12:G12"/>
    <mergeCell ref="A1:G1"/>
    <mergeCell ref="C2:G2"/>
    <mergeCell ref="C3:G3"/>
    <mergeCell ref="C4:G4"/>
    <mergeCell ref="C10:G10"/>
  </mergeCells>
  <hyperlinks>
    <hyperlink ref="C347" r:id="rId1"/>
  </hyperlinks>
  <pageMargins left="0.59055118110236204" right="0.196850393700787" top="0.78740157499999996" bottom="0.78740157499999996" header="0.3" footer="0.3"/>
  <pageSetup paperSize="9" orientation="landscape" r:id="rId2"/>
  <headerFooter>
    <oddFooter>&amp;RStránka &amp;P z &amp;N&amp;LZpracováno programem BUILDpower S,  © RTS, a.s.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102</v>
      </c>
      <c r="B1" s="256"/>
      <c r="C1" s="256"/>
      <c r="D1" s="256"/>
      <c r="E1" s="256"/>
      <c r="F1" s="256"/>
      <c r="G1" s="256"/>
      <c r="AG1" t="s">
        <v>103</v>
      </c>
    </row>
    <row r="2" spans="1:60" ht="24.95" customHeight="1" x14ac:dyDescent="0.2">
      <c r="A2" s="140" t="s">
        <v>7</v>
      </c>
      <c r="B2" s="71" t="s">
        <v>43</v>
      </c>
      <c r="C2" s="257" t="s">
        <v>44</v>
      </c>
      <c r="D2" s="258"/>
      <c r="E2" s="258"/>
      <c r="F2" s="258"/>
      <c r="G2" s="259"/>
      <c r="AG2" t="s">
        <v>104</v>
      </c>
    </row>
    <row r="3" spans="1:60" ht="24.95" customHeight="1" x14ac:dyDescent="0.2">
      <c r="A3" s="140" t="s">
        <v>8</v>
      </c>
      <c r="B3" s="71" t="s">
        <v>53</v>
      </c>
      <c r="C3" s="257" t="s">
        <v>54</v>
      </c>
      <c r="D3" s="258"/>
      <c r="E3" s="258"/>
      <c r="F3" s="258"/>
      <c r="G3" s="259"/>
      <c r="AC3" s="83" t="s">
        <v>104</v>
      </c>
      <c r="AG3" t="s">
        <v>105</v>
      </c>
    </row>
    <row r="4" spans="1:60" ht="24.95" customHeight="1" x14ac:dyDescent="0.2">
      <c r="A4" s="141" t="s">
        <v>9</v>
      </c>
      <c r="B4" s="142" t="s">
        <v>48</v>
      </c>
      <c r="C4" s="260" t="s">
        <v>54</v>
      </c>
      <c r="D4" s="261"/>
      <c r="E4" s="261"/>
      <c r="F4" s="261"/>
      <c r="G4" s="262"/>
      <c r="AG4" t="s">
        <v>106</v>
      </c>
    </row>
    <row r="5" spans="1:60" x14ac:dyDescent="0.2">
      <c r="D5" s="139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29</v>
      </c>
      <c r="H6" s="147" t="s">
        <v>30</v>
      </c>
      <c r="I6" s="147" t="s">
        <v>113</v>
      </c>
      <c r="J6" s="147" t="s">
        <v>31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128</v>
      </c>
      <c r="B8" s="162" t="s">
        <v>75</v>
      </c>
      <c r="C8" s="183" t="s">
        <v>76</v>
      </c>
      <c r="D8" s="163"/>
      <c r="E8" s="164"/>
      <c r="F8" s="165"/>
      <c r="G8" s="165">
        <f>SUMIF(AG9:AG85,"&lt;&gt;NOR",G9:G85)</f>
        <v>0</v>
      </c>
      <c r="H8" s="165"/>
      <c r="I8" s="165">
        <f>SUM(I9:I85)</f>
        <v>0</v>
      </c>
      <c r="J8" s="165"/>
      <c r="K8" s="165">
        <f>SUM(K9:K85)</f>
        <v>0</v>
      </c>
      <c r="L8" s="165"/>
      <c r="M8" s="165">
        <f>SUM(M9:M85)</f>
        <v>0</v>
      </c>
      <c r="N8" s="165"/>
      <c r="O8" s="165">
        <f>SUM(O9:O85)</f>
        <v>866.73</v>
      </c>
      <c r="P8" s="165"/>
      <c r="Q8" s="165">
        <f>SUM(Q9:Q85)</f>
        <v>0</v>
      </c>
      <c r="R8" s="165"/>
      <c r="S8" s="165"/>
      <c r="T8" s="166"/>
      <c r="U8" s="160"/>
      <c r="V8" s="160">
        <f>SUM(V9:V85)</f>
        <v>3031.97</v>
      </c>
      <c r="W8" s="160"/>
      <c r="X8" s="160"/>
      <c r="AG8" t="s">
        <v>129</v>
      </c>
    </row>
    <row r="9" spans="1:60" ht="22.5" outlineLevel="1" x14ac:dyDescent="0.2">
      <c r="A9" s="167">
        <v>1</v>
      </c>
      <c r="B9" s="168" t="s">
        <v>427</v>
      </c>
      <c r="C9" s="184" t="s">
        <v>428</v>
      </c>
      <c r="D9" s="169" t="s">
        <v>720</v>
      </c>
      <c r="E9" s="170">
        <v>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133</v>
      </c>
      <c r="S9" s="172" t="s">
        <v>134</v>
      </c>
      <c r="T9" s="173" t="s">
        <v>134</v>
      </c>
      <c r="U9" s="157">
        <v>0.20300000000000001</v>
      </c>
      <c r="V9" s="157">
        <f>ROUND(E9*U9,2)</f>
        <v>10.15</v>
      </c>
      <c r="W9" s="157"/>
      <c r="X9" s="157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324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4" t="s">
        <v>430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431</v>
      </c>
      <c r="C11" s="184" t="s">
        <v>432</v>
      </c>
      <c r="D11" s="169" t="s">
        <v>433</v>
      </c>
      <c r="E11" s="170">
        <v>100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133</v>
      </c>
      <c r="S11" s="172" t="s">
        <v>134</v>
      </c>
      <c r="T11" s="173" t="s">
        <v>134</v>
      </c>
      <c r="U11" s="157">
        <v>0</v>
      </c>
      <c r="V11" s="157">
        <f>ROUND(E11*U11,2)</f>
        <v>0</v>
      </c>
      <c r="W11" s="157"/>
      <c r="X11" s="157" t="s">
        <v>135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324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4" t="s">
        <v>434</v>
      </c>
      <c r="D12" s="255"/>
      <c r="E12" s="255"/>
      <c r="F12" s="255"/>
      <c r="G12" s="25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467</v>
      </c>
      <c r="C13" s="184" t="s">
        <v>468</v>
      </c>
      <c r="D13" s="169" t="s">
        <v>153</v>
      </c>
      <c r="E13" s="170">
        <v>74.778000000000006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133</v>
      </c>
      <c r="S13" s="172" t="s">
        <v>134</v>
      </c>
      <c r="T13" s="173" t="s">
        <v>134</v>
      </c>
      <c r="U13" s="157">
        <v>0.1</v>
      </c>
      <c r="V13" s="157">
        <f>ROUND(E13*U13,2)</f>
        <v>7.48</v>
      </c>
      <c r="W13" s="157"/>
      <c r="X13" s="157" t="s">
        <v>135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324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55"/>
      <c r="B14" s="156"/>
      <c r="C14" s="254" t="s">
        <v>469</v>
      </c>
      <c r="D14" s="255"/>
      <c r="E14" s="255"/>
      <c r="F14" s="255"/>
      <c r="G14" s="25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4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721</v>
      </c>
      <c r="D15" s="158"/>
      <c r="E15" s="159">
        <v>62.036700000000003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140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722</v>
      </c>
      <c r="D16" s="158"/>
      <c r="E16" s="159">
        <v>12.741300000000001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140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4</v>
      </c>
      <c r="B17" s="168" t="s">
        <v>475</v>
      </c>
      <c r="C17" s="184" t="s">
        <v>476</v>
      </c>
      <c r="D17" s="169" t="s">
        <v>153</v>
      </c>
      <c r="E17" s="170">
        <v>747.78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133</v>
      </c>
      <c r="S17" s="172" t="s">
        <v>134</v>
      </c>
      <c r="T17" s="173" t="s">
        <v>134</v>
      </c>
      <c r="U17" s="157">
        <v>0.12</v>
      </c>
      <c r="V17" s="157">
        <f>ROUND(E17*U17,2)</f>
        <v>89.73</v>
      </c>
      <c r="W17" s="157"/>
      <c r="X17" s="157" t="s">
        <v>135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324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55"/>
      <c r="B18" s="156"/>
      <c r="C18" s="254" t="s">
        <v>469</v>
      </c>
      <c r="D18" s="255"/>
      <c r="E18" s="255"/>
      <c r="F18" s="255"/>
      <c r="G18" s="25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4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723</v>
      </c>
      <c r="D19" s="158"/>
      <c r="E19" s="159">
        <v>620.36699999999996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140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724</v>
      </c>
      <c r="D20" s="158"/>
      <c r="E20" s="159">
        <v>127.413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140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5</v>
      </c>
      <c r="B21" s="168" t="s">
        <v>478</v>
      </c>
      <c r="C21" s="184" t="s">
        <v>479</v>
      </c>
      <c r="D21" s="169" t="s">
        <v>153</v>
      </c>
      <c r="E21" s="170">
        <v>747.78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133</v>
      </c>
      <c r="S21" s="172" t="s">
        <v>134</v>
      </c>
      <c r="T21" s="173" t="s">
        <v>134</v>
      </c>
      <c r="U21" s="157">
        <v>0.08</v>
      </c>
      <c r="V21" s="157">
        <f>ROUND(E21*U21,2)</f>
        <v>59.82</v>
      </c>
      <c r="W21" s="157"/>
      <c r="X21" s="157" t="s">
        <v>135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324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55"/>
      <c r="B22" s="156"/>
      <c r="C22" s="254" t="s">
        <v>469</v>
      </c>
      <c r="D22" s="255"/>
      <c r="E22" s="255"/>
      <c r="F22" s="255"/>
      <c r="G22" s="255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6</v>
      </c>
      <c r="B23" s="168" t="s">
        <v>478</v>
      </c>
      <c r="C23" s="184" t="s">
        <v>479</v>
      </c>
      <c r="D23" s="169" t="s">
        <v>153</v>
      </c>
      <c r="E23" s="170">
        <v>74.778000000000006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133</v>
      </c>
      <c r="S23" s="172" t="s">
        <v>134</v>
      </c>
      <c r="T23" s="173" t="s">
        <v>134</v>
      </c>
      <c r="U23" s="157">
        <v>0.08</v>
      </c>
      <c r="V23" s="157">
        <f>ROUND(E23*U23,2)</f>
        <v>5.98</v>
      </c>
      <c r="W23" s="157"/>
      <c r="X23" s="157" t="s">
        <v>135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324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55"/>
      <c r="B24" s="156"/>
      <c r="C24" s="254" t="s">
        <v>469</v>
      </c>
      <c r="D24" s="255"/>
      <c r="E24" s="255"/>
      <c r="F24" s="255"/>
      <c r="G24" s="255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4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7</v>
      </c>
      <c r="B25" s="168" t="s">
        <v>725</v>
      </c>
      <c r="C25" s="184" t="s">
        <v>726</v>
      </c>
      <c r="D25" s="169" t="s">
        <v>153</v>
      </c>
      <c r="E25" s="170">
        <v>448.66800000000001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133</v>
      </c>
      <c r="S25" s="172" t="s">
        <v>134</v>
      </c>
      <c r="T25" s="173" t="s">
        <v>134</v>
      </c>
      <c r="U25" s="157">
        <v>0.3</v>
      </c>
      <c r="V25" s="157">
        <f>ROUND(E25*U25,2)</f>
        <v>134.6</v>
      </c>
      <c r="W25" s="157"/>
      <c r="X25" s="157" t="s">
        <v>135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324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33.75" outlineLevel="1" x14ac:dyDescent="0.2">
      <c r="A26" s="155"/>
      <c r="B26" s="156"/>
      <c r="C26" s="254" t="s">
        <v>469</v>
      </c>
      <c r="D26" s="255"/>
      <c r="E26" s="255"/>
      <c r="F26" s="255"/>
      <c r="G26" s="25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138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4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727</v>
      </c>
      <c r="D27" s="158"/>
      <c r="E27" s="159">
        <v>372.22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728</v>
      </c>
      <c r="D28" s="158"/>
      <c r="E28" s="159">
        <v>76.45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8</v>
      </c>
      <c r="B29" s="168" t="s">
        <v>483</v>
      </c>
      <c r="C29" s="184" t="s">
        <v>484</v>
      </c>
      <c r="D29" s="169" t="s">
        <v>153</v>
      </c>
      <c r="E29" s="170">
        <v>448.66800000000001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133</v>
      </c>
      <c r="S29" s="172" t="s">
        <v>134</v>
      </c>
      <c r="T29" s="173" t="s">
        <v>134</v>
      </c>
      <c r="U29" s="157">
        <v>0.14829999999999999</v>
      </c>
      <c r="V29" s="157">
        <f>ROUND(E29*U29,2)</f>
        <v>66.540000000000006</v>
      </c>
      <c r="W29" s="157"/>
      <c r="X29" s="157" t="s">
        <v>135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324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55"/>
      <c r="B30" s="156"/>
      <c r="C30" s="254" t="s">
        <v>469</v>
      </c>
      <c r="D30" s="255"/>
      <c r="E30" s="255"/>
      <c r="F30" s="255"/>
      <c r="G30" s="255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138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9</v>
      </c>
      <c r="B31" s="168" t="s">
        <v>485</v>
      </c>
      <c r="C31" s="184" t="s">
        <v>486</v>
      </c>
      <c r="D31" s="169" t="s">
        <v>153</v>
      </c>
      <c r="E31" s="170">
        <v>149.55600000000001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133</v>
      </c>
      <c r="S31" s="172" t="s">
        <v>134</v>
      </c>
      <c r="T31" s="173" t="s">
        <v>134</v>
      </c>
      <c r="U31" s="157">
        <v>0.53</v>
      </c>
      <c r="V31" s="157">
        <f>ROUND(E31*U31,2)</f>
        <v>79.260000000000005</v>
      </c>
      <c r="W31" s="157"/>
      <c r="X31" s="157" t="s">
        <v>135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324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1" x14ac:dyDescent="0.2">
      <c r="A32" s="155"/>
      <c r="B32" s="156"/>
      <c r="C32" s="254" t="s">
        <v>469</v>
      </c>
      <c r="D32" s="255"/>
      <c r="E32" s="255"/>
      <c r="F32" s="255"/>
      <c r="G32" s="25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138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4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729</v>
      </c>
      <c r="D33" s="158"/>
      <c r="E33" s="159">
        <v>124.07340000000001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140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730</v>
      </c>
      <c r="D34" s="158"/>
      <c r="E34" s="159">
        <v>25.482600000000001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10</v>
      </c>
      <c r="B35" s="168" t="s">
        <v>488</v>
      </c>
      <c r="C35" s="184" t="s">
        <v>489</v>
      </c>
      <c r="D35" s="169" t="s">
        <v>153</v>
      </c>
      <c r="E35" s="170">
        <v>74.778000000000006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133</v>
      </c>
      <c r="S35" s="172" t="s">
        <v>134</v>
      </c>
      <c r="T35" s="173" t="s">
        <v>134</v>
      </c>
      <c r="U35" s="157">
        <v>0.25</v>
      </c>
      <c r="V35" s="157">
        <f>ROUND(E35*U35,2)</f>
        <v>18.690000000000001</v>
      </c>
      <c r="W35" s="157"/>
      <c r="X35" s="157" t="s">
        <v>135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352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1" x14ac:dyDescent="0.2">
      <c r="A36" s="155"/>
      <c r="B36" s="156"/>
      <c r="C36" s="254" t="s">
        <v>469</v>
      </c>
      <c r="D36" s="255"/>
      <c r="E36" s="255"/>
      <c r="F36" s="255"/>
      <c r="G36" s="255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4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721</v>
      </c>
      <c r="D37" s="158"/>
      <c r="E37" s="159">
        <v>62.036700000000003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140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722</v>
      </c>
      <c r="D38" s="158"/>
      <c r="E38" s="159">
        <v>12.741300000000001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140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7">
        <v>11</v>
      </c>
      <c r="B39" s="168" t="s">
        <v>494</v>
      </c>
      <c r="C39" s="184" t="s">
        <v>495</v>
      </c>
      <c r="D39" s="169" t="s">
        <v>143</v>
      </c>
      <c r="E39" s="170">
        <v>2662.75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9.8999999999999999E-4</v>
      </c>
      <c r="O39" s="172">
        <f>ROUND(E39*N39,2)</f>
        <v>2.64</v>
      </c>
      <c r="P39" s="172">
        <v>0</v>
      </c>
      <c r="Q39" s="172">
        <f>ROUND(E39*P39,2)</f>
        <v>0</v>
      </c>
      <c r="R39" s="172" t="s">
        <v>133</v>
      </c>
      <c r="S39" s="172" t="s">
        <v>134</v>
      </c>
      <c r="T39" s="173" t="s">
        <v>134</v>
      </c>
      <c r="U39" s="157">
        <v>0.23599999999999999</v>
      </c>
      <c r="V39" s="157">
        <f>ROUND(E39*U39,2)</f>
        <v>628.41</v>
      </c>
      <c r="W39" s="157"/>
      <c r="X39" s="157" t="s">
        <v>135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324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54" t="s">
        <v>496</v>
      </c>
      <c r="D40" s="255"/>
      <c r="E40" s="255"/>
      <c r="F40" s="255"/>
      <c r="G40" s="255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138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731</v>
      </c>
      <c r="D41" s="158"/>
      <c r="E41" s="159">
        <v>2136.25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732</v>
      </c>
      <c r="D42" s="158"/>
      <c r="E42" s="159">
        <v>526.5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12</v>
      </c>
      <c r="B43" s="168" t="s">
        <v>506</v>
      </c>
      <c r="C43" s="184" t="s">
        <v>507</v>
      </c>
      <c r="D43" s="169" t="s">
        <v>143</v>
      </c>
      <c r="E43" s="170">
        <v>2662.75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133</v>
      </c>
      <c r="S43" s="172" t="s">
        <v>134</v>
      </c>
      <c r="T43" s="173" t="s">
        <v>134</v>
      </c>
      <c r="U43" s="157">
        <v>7.0000000000000007E-2</v>
      </c>
      <c r="V43" s="157">
        <f>ROUND(E43*U43,2)</f>
        <v>186.39</v>
      </c>
      <c r="W43" s="157"/>
      <c r="X43" s="157" t="s">
        <v>135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324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54" t="s">
        <v>508</v>
      </c>
      <c r="D44" s="255"/>
      <c r="E44" s="255"/>
      <c r="F44" s="255"/>
      <c r="G44" s="255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13</v>
      </c>
      <c r="B45" s="168" t="s">
        <v>511</v>
      </c>
      <c r="C45" s="184" t="s">
        <v>512</v>
      </c>
      <c r="D45" s="169" t="s">
        <v>153</v>
      </c>
      <c r="E45" s="170">
        <v>1271.2260000000001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133</v>
      </c>
      <c r="S45" s="172" t="s">
        <v>134</v>
      </c>
      <c r="T45" s="173" t="s">
        <v>134</v>
      </c>
      <c r="U45" s="157">
        <v>0.35</v>
      </c>
      <c r="V45" s="157">
        <f>ROUND(E45*U45,2)</f>
        <v>444.93</v>
      </c>
      <c r="W45" s="157"/>
      <c r="X45" s="157" t="s">
        <v>135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324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4" t="s">
        <v>513</v>
      </c>
      <c r="D46" s="255"/>
      <c r="E46" s="255"/>
      <c r="F46" s="255"/>
      <c r="G46" s="255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4" t="str">
        <f>C46</f>
        <v>bez naložení do dopravní nádoby, ale s vyprázdněním dopravní nádoby na hromadu nebo na dopravní prostředek,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733</v>
      </c>
      <c r="D47" s="158"/>
      <c r="E47" s="159">
        <v>1271.2260000000001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14</v>
      </c>
      <c r="B48" s="168" t="s">
        <v>734</v>
      </c>
      <c r="C48" s="184" t="s">
        <v>735</v>
      </c>
      <c r="D48" s="169" t="s">
        <v>153</v>
      </c>
      <c r="E48" s="170">
        <v>224.334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133</v>
      </c>
      <c r="S48" s="172" t="s">
        <v>134</v>
      </c>
      <c r="T48" s="173" t="s">
        <v>134</v>
      </c>
      <c r="U48" s="157">
        <v>0.48399999999999999</v>
      </c>
      <c r="V48" s="157">
        <f>ROUND(E48*U48,2)</f>
        <v>108.58</v>
      </c>
      <c r="W48" s="157"/>
      <c r="X48" s="157" t="s">
        <v>135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352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4" t="s">
        <v>513</v>
      </c>
      <c r="D49" s="255"/>
      <c r="E49" s="255"/>
      <c r="F49" s="255"/>
      <c r="G49" s="255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74" t="str">
        <f>C49</f>
        <v>bez naložení do dopravní nádoby, ale s vyprázdněním dopravní nádoby na hromadu nebo na dopravní prostředek,</v>
      </c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15</v>
      </c>
      <c r="B50" s="168" t="s">
        <v>526</v>
      </c>
      <c r="C50" s="184" t="s">
        <v>527</v>
      </c>
      <c r="D50" s="169" t="s">
        <v>153</v>
      </c>
      <c r="E50" s="170">
        <v>1271.2260000000001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133</v>
      </c>
      <c r="S50" s="172" t="s">
        <v>134</v>
      </c>
      <c r="T50" s="173" t="s">
        <v>134</v>
      </c>
      <c r="U50" s="157">
        <v>1.0999999999999999E-2</v>
      </c>
      <c r="V50" s="157">
        <f>ROUND(E50*U50,2)</f>
        <v>13.98</v>
      </c>
      <c r="W50" s="157"/>
      <c r="X50" s="157" t="s">
        <v>135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324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54" t="s">
        <v>193</v>
      </c>
      <c r="D51" s="255"/>
      <c r="E51" s="255"/>
      <c r="F51" s="255"/>
      <c r="G51" s="255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733</v>
      </c>
      <c r="D52" s="158"/>
      <c r="E52" s="159">
        <v>1271.2260000000001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140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16</v>
      </c>
      <c r="B53" s="168" t="s">
        <v>524</v>
      </c>
      <c r="C53" s="184" t="s">
        <v>525</v>
      </c>
      <c r="D53" s="169" t="s">
        <v>153</v>
      </c>
      <c r="E53" s="170">
        <v>224.334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133</v>
      </c>
      <c r="S53" s="172" t="s">
        <v>134</v>
      </c>
      <c r="T53" s="173" t="s">
        <v>134</v>
      </c>
      <c r="U53" s="157">
        <v>1.2E-2</v>
      </c>
      <c r="V53" s="157">
        <f>ROUND(E53*U53,2)</f>
        <v>2.69</v>
      </c>
      <c r="W53" s="157"/>
      <c r="X53" s="157" t="s">
        <v>135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352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54" t="s">
        <v>193</v>
      </c>
      <c r="D54" s="255"/>
      <c r="E54" s="255"/>
      <c r="F54" s="255"/>
      <c r="G54" s="255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17</v>
      </c>
      <c r="B55" s="168" t="s">
        <v>191</v>
      </c>
      <c r="C55" s="184" t="s">
        <v>192</v>
      </c>
      <c r="D55" s="169" t="s">
        <v>153</v>
      </c>
      <c r="E55" s="170">
        <v>270.06599999999997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133</v>
      </c>
      <c r="S55" s="172" t="s">
        <v>134</v>
      </c>
      <c r="T55" s="173" t="s">
        <v>134</v>
      </c>
      <c r="U55" s="157">
        <v>1.0999999999999999E-2</v>
      </c>
      <c r="V55" s="157">
        <f>ROUND(E55*U55,2)</f>
        <v>2.97</v>
      </c>
      <c r="W55" s="157"/>
      <c r="X55" s="157" t="s">
        <v>135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324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54" t="s">
        <v>193</v>
      </c>
      <c r="D56" s="255"/>
      <c r="E56" s="255"/>
      <c r="F56" s="255"/>
      <c r="G56" s="25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67">
        <v>18</v>
      </c>
      <c r="B57" s="168" t="s">
        <v>195</v>
      </c>
      <c r="C57" s="184" t="s">
        <v>196</v>
      </c>
      <c r="D57" s="169" t="s">
        <v>153</v>
      </c>
      <c r="E57" s="170">
        <v>224.334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133</v>
      </c>
      <c r="S57" s="172" t="s">
        <v>134</v>
      </c>
      <c r="T57" s="173" t="s">
        <v>134</v>
      </c>
      <c r="U57" s="157">
        <v>1.2E-2</v>
      </c>
      <c r="V57" s="157">
        <f>ROUND(E57*U57,2)</f>
        <v>2.69</v>
      </c>
      <c r="W57" s="157"/>
      <c r="X57" s="157" t="s">
        <v>135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324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193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 x14ac:dyDescent="0.2">
      <c r="A59" s="167">
        <v>19</v>
      </c>
      <c r="B59" s="168" t="s">
        <v>552</v>
      </c>
      <c r="C59" s="184" t="s">
        <v>553</v>
      </c>
      <c r="D59" s="169" t="s">
        <v>153</v>
      </c>
      <c r="E59" s="170">
        <v>1080.2639999999999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133</v>
      </c>
      <c r="S59" s="172" t="s">
        <v>134</v>
      </c>
      <c r="T59" s="173" t="s">
        <v>134</v>
      </c>
      <c r="U59" s="157">
        <v>0</v>
      </c>
      <c r="V59" s="157">
        <f>ROUND(E59*U59,2)</f>
        <v>0</v>
      </c>
      <c r="W59" s="157"/>
      <c r="X59" s="157" t="s">
        <v>135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324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4" t="s">
        <v>193</v>
      </c>
      <c r="D60" s="255"/>
      <c r="E60" s="255"/>
      <c r="F60" s="255"/>
      <c r="G60" s="255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138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736</v>
      </c>
      <c r="D61" s="158"/>
      <c r="E61" s="159">
        <v>1080.2639999999999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1" x14ac:dyDescent="0.2">
      <c r="A62" s="167">
        <v>20</v>
      </c>
      <c r="B62" s="168" t="s">
        <v>555</v>
      </c>
      <c r="C62" s="184" t="s">
        <v>556</v>
      </c>
      <c r="D62" s="169" t="s">
        <v>153</v>
      </c>
      <c r="E62" s="170">
        <v>897.33600000000001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133</v>
      </c>
      <c r="S62" s="172" t="s">
        <v>134</v>
      </c>
      <c r="T62" s="173" t="s">
        <v>134</v>
      </c>
      <c r="U62" s="157">
        <v>0</v>
      </c>
      <c r="V62" s="157">
        <f>ROUND(E62*U62,2)</f>
        <v>0</v>
      </c>
      <c r="W62" s="157"/>
      <c r="X62" s="157" t="s">
        <v>135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324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4" t="s">
        <v>193</v>
      </c>
      <c r="D63" s="255"/>
      <c r="E63" s="255"/>
      <c r="F63" s="255"/>
      <c r="G63" s="25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737</v>
      </c>
      <c r="D64" s="158"/>
      <c r="E64" s="159">
        <v>897.33600000000001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140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7">
        <v>21</v>
      </c>
      <c r="B65" s="168" t="s">
        <v>543</v>
      </c>
      <c r="C65" s="184" t="s">
        <v>544</v>
      </c>
      <c r="D65" s="169" t="s">
        <v>153</v>
      </c>
      <c r="E65" s="170">
        <v>270.06599999999997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133</v>
      </c>
      <c r="S65" s="172" t="s">
        <v>134</v>
      </c>
      <c r="T65" s="173" t="s">
        <v>134</v>
      </c>
      <c r="U65" s="157">
        <v>0.05</v>
      </c>
      <c r="V65" s="157">
        <f>ROUND(E65*U65,2)</f>
        <v>13.5</v>
      </c>
      <c r="W65" s="157"/>
      <c r="X65" s="157" t="s">
        <v>135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324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738</v>
      </c>
      <c r="D66" s="158"/>
      <c r="E66" s="159">
        <v>494.4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140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739</v>
      </c>
      <c r="D67" s="158"/>
      <c r="E67" s="159">
        <v>-224.334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140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5">
        <v>22</v>
      </c>
      <c r="B68" s="176" t="s">
        <v>548</v>
      </c>
      <c r="C68" s="186" t="s">
        <v>549</v>
      </c>
      <c r="D68" s="177" t="s">
        <v>153</v>
      </c>
      <c r="E68" s="178">
        <v>224.334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133</v>
      </c>
      <c r="S68" s="180" t="s">
        <v>134</v>
      </c>
      <c r="T68" s="181" t="s">
        <v>134</v>
      </c>
      <c r="U68" s="157">
        <v>0.89</v>
      </c>
      <c r="V68" s="157">
        <f>ROUND(E68*U68,2)</f>
        <v>199.66</v>
      </c>
      <c r="W68" s="157"/>
      <c r="X68" s="157" t="s">
        <v>135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324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67">
        <v>23</v>
      </c>
      <c r="B69" s="168" t="s">
        <v>740</v>
      </c>
      <c r="C69" s="184" t="s">
        <v>741</v>
      </c>
      <c r="D69" s="169" t="s">
        <v>153</v>
      </c>
      <c r="E69" s="170">
        <v>494.4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133</v>
      </c>
      <c r="S69" s="172" t="s">
        <v>134</v>
      </c>
      <c r="T69" s="173" t="s">
        <v>134</v>
      </c>
      <c r="U69" s="157">
        <v>8.9999999999999993E-3</v>
      </c>
      <c r="V69" s="157">
        <f>ROUND(E69*U69,2)</f>
        <v>4.45</v>
      </c>
      <c r="W69" s="157"/>
      <c r="X69" s="157" t="s">
        <v>135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324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742</v>
      </c>
      <c r="D70" s="158"/>
      <c r="E70" s="159">
        <v>494.4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140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67">
        <v>24</v>
      </c>
      <c r="B71" s="168" t="s">
        <v>202</v>
      </c>
      <c r="C71" s="184" t="s">
        <v>203</v>
      </c>
      <c r="D71" s="169" t="s">
        <v>153</v>
      </c>
      <c r="E71" s="170">
        <v>1001.16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133</v>
      </c>
      <c r="S71" s="172" t="s">
        <v>134</v>
      </c>
      <c r="T71" s="173" t="s">
        <v>134</v>
      </c>
      <c r="U71" s="157">
        <v>0.2</v>
      </c>
      <c r="V71" s="157">
        <f>ROUND(E71*U71,2)</f>
        <v>200.23</v>
      </c>
      <c r="W71" s="157"/>
      <c r="X71" s="157" t="s">
        <v>135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324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4" t="s">
        <v>204</v>
      </c>
      <c r="D72" s="255"/>
      <c r="E72" s="255"/>
      <c r="F72" s="255"/>
      <c r="G72" s="255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743</v>
      </c>
      <c r="D73" s="158"/>
      <c r="E73" s="159">
        <v>1001.16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25</v>
      </c>
      <c r="B74" s="168" t="s">
        <v>529</v>
      </c>
      <c r="C74" s="184" t="s">
        <v>530</v>
      </c>
      <c r="D74" s="169" t="s">
        <v>153</v>
      </c>
      <c r="E74" s="170">
        <v>123.6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1.891</v>
      </c>
      <c r="O74" s="172">
        <f>ROUND(E74*N74,2)</f>
        <v>233.73</v>
      </c>
      <c r="P74" s="172">
        <v>0</v>
      </c>
      <c r="Q74" s="172">
        <f>ROUND(E74*P74,2)</f>
        <v>0</v>
      </c>
      <c r="R74" s="172" t="s">
        <v>315</v>
      </c>
      <c r="S74" s="172" t="s">
        <v>134</v>
      </c>
      <c r="T74" s="173" t="s">
        <v>134</v>
      </c>
      <c r="U74" s="157">
        <v>1.3169999999999999</v>
      </c>
      <c r="V74" s="157">
        <f>ROUND(E74*U74,2)</f>
        <v>162.78</v>
      </c>
      <c r="W74" s="157"/>
      <c r="X74" s="157" t="s">
        <v>135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324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325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744</v>
      </c>
      <c r="D76" s="158"/>
      <c r="E76" s="159">
        <v>102.54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140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745</v>
      </c>
      <c r="D77" s="158"/>
      <c r="E77" s="159">
        <v>21.06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26</v>
      </c>
      <c r="B78" s="168" t="s">
        <v>535</v>
      </c>
      <c r="C78" s="184" t="s">
        <v>536</v>
      </c>
      <c r="D78" s="169" t="s">
        <v>153</v>
      </c>
      <c r="E78" s="170">
        <v>370.8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1.7</v>
      </c>
      <c r="O78" s="172">
        <f>ROUND(E78*N78,2)</f>
        <v>630.36</v>
      </c>
      <c r="P78" s="172">
        <v>0</v>
      </c>
      <c r="Q78" s="172">
        <f>ROUND(E78*P78,2)</f>
        <v>0</v>
      </c>
      <c r="R78" s="172" t="s">
        <v>133</v>
      </c>
      <c r="S78" s="172" t="s">
        <v>134</v>
      </c>
      <c r="T78" s="173" t="s">
        <v>134</v>
      </c>
      <c r="U78" s="157">
        <v>1.587</v>
      </c>
      <c r="V78" s="157">
        <f>ROUND(E78*U78,2)</f>
        <v>588.46</v>
      </c>
      <c r="W78" s="157"/>
      <c r="X78" s="157" t="s">
        <v>135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324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254" t="s">
        <v>537</v>
      </c>
      <c r="D79" s="255"/>
      <c r="E79" s="255"/>
      <c r="F79" s="255"/>
      <c r="G79" s="255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74" t="str">
        <f>C79</f>
        <v>sypaninou z vhodných hornin tř. 1 - 4 nebo materiálem připraveným podél výkopu ve vzdálenosti do 3 m od jeho kraje, pro jakoukoliv hloubku výkopu a jakoukoliv míru zhutnění,</v>
      </c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746</v>
      </c>
      <c r="D80" s="158"/>
      <c r="E80" s="159">
        <v>307.62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140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747</v>
      </c>
      <c r="D81" s="158"/>
      <c r="E81" s="159">
        <v>63.18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140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27</v>
      </c>
      <c r="B82" s="168" t="s">
        <v>222</v>
      </c>
      <c r="C82" s="184" t="s">
        <v>223</v>
      </c>
      <c r="D82" s="169" t="s">
        <v>153</v>
      </c>
      <c r="E82" s="170">
        <v>270.06599999999997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133</v>
      </c>
      <c r="S82" s="172" t="s">
        <v>134</v>
      </c>
      <c r="T82" s="173" t="s">
        <v>134</v>
      </c>
      <c r="U82" s="157">
        <v>0</v>
      </c>
      <c r="V82" s="157">
        <f>ROUND(E82*U82,2)</f>
        <v>0</v>
      </c>
      <c r="W82" s="157"/>
      <c r="X82" s="157" t="s">
        <v>135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324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738</v>
      </c>
      <c r="D83" s="158"/>
      <c r="E83" s="159">
        <v>494.4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140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739</v>
      </c>
      <c r="D84" s="158"/>
      <c r="E84" s="159">
        <v>-224.334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140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5">
        <v>28</v>
      </c>
      <c r="B85" s="176" t="s">
        <v>220</v>
      </c>
      <c r="C85" s="186" t="s">
        <v>221</v>
      </c>
      <c r="D85" s="177" t="s">
        <v>153</v>
      </c>
      <c r="E85" s="178">
        <v>224.334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133</v>
      </c>
      <c r="S85" s="180" t="s">
        <v>134</v>
      </c>
      <c r="T85" s="181" t="s">
        <v>134</v>
      </c>
      <c r="U85" s="157">
        <v>0</v>
      </c>
      <c r="V85" s="157">
        <f>ROUND(E85*U85,2)</f>
        <v>0</v>
      </c>
      <c r="W85" s="157"/>
      <c r="X85" s="157" t="s">
        <v>135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324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1" t="s">
        <v>128</v>
      </c>
      <c r="B86" s="162" t="s">
        <v>84</v>
      </c>
      <c r="C86" s="183" t="s">
        <v>85</v>
      </c>
      <c r="D86" s="163"/>
      <c r="E86" s="164"/>
      <c r="F86" s="165"/>
      <c r="G86" s="165">
        <f>SUMIF(AG87:AG117,"&lt;&gt;NOR",G87:G117)</f>
        <v>0</v>
      </c>
      <c r="H86" s="165"/>
      <c r="I86" s="165">
        <f>SUM(I87:I117)</f>
        <v>0</v>
      </c>
      <c r="J86" s="165"/>
      <c r="K86" s="165">
        <f>SUM(K87:K117)</f>
        <v>0</v>
      </c>
      <c r="L86" s="165"/>
      <c r="M86" s="165">
        <f>SUM(M87:M117)</f>
        <v>0</v>
      </c>
      <c r="N86" s="165"/>
      <c r="O86" s="165">
        <f>SUM(O87:O117)</f>
        <v>2.2400000000000002</v>
      </c>
      <c r="P86" s="165"/>
      <c r="Q86" s="165">
        <f>SUM(Q87:Q117)</f>
        <v>0</v>
      </c>
      <c r="R86" s="165"/>
      <c r="S86" s="165"/>
      <c r="T86" s="166"/>
      <c r="U86" s="160"/>
      <c r="V86" s="160">
        <f>SUM(V87:V117)</f>
        <v>159.72</v>
      </c>
      <c r="W86" s="160"/>
      <c r="X86" s="160"/>
      <c r="AG86" t="s">
        <v>129</v>
      </c>
    </row>
    <row r="87" spans="1:60" ht="22.5" outlineLevel="1" x14ac:dyDescent="0.2">
      <c r="A87" s="167">
        <v>29</v>
      </c>
      <c r="B87" s="168" t="s">
        <v>748</v>
      </c>
      <c r="C87" s="184" t="s">
        <v>749</v>
      </c>
      <c r="D87" s="169" t="s">
        <v>175</v>
      </c>
      <c r="E87" s="170">
        <v>175.5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315</v>
      </c>
      <c r="S87" s="172" t="s">
        <v>134</v>
      </c>
      <c r="T87" s="173" t="s">
        <v>134</v>
      </c>
      <c r="U87" s="157">
        <v>3.4000000000000002E-2</v>
      </c>
      <c r="V87" s="157">
        <f>ROUND(E87*U87,2)</f>
        <v>5.97</v>
      </c>
      <c r="W87" s="157"/>
      <c r="X87" s="157" t="s">
        <v>135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324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54" t="s">
        <v>325</v>
      </c>
      <c r="D88" s="255"/>
      <c r="E88" s="255"/>
      <c r="F88" s="255"/>
      <c r="G88" s="255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5" t="s">
        <v>750</v>
      </c>
      <c r="D89" s="158"/>
      <c r="E89" s="159">
        <v>175.5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140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67">
        <v>30</v>
      </c>
      <c r="B90" s="168" t="s">
        <v>751</v>
      </c>
      <c r="C90" s="184" t="s">
        <v>752</v>
      </c>
      <c r="D90" s="169" t="s">
        <v>175</v>
      </c>
      <c r="E90" s="170">
        <v>541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315</v>
      </c>
      <c r="S90" s="172" t="s">
        <v>134</v>
      </c>
      <c r="T90" s="173" t="s">
        <v>134</v>
      </c>
      <c r="U90" s="157">
        <v>5.3999999999999999E-2</v>
      </c>
      <c r="V90" s="157">
        <f>ROUND(E90*U90,2)</f>
        <v>29.21</v>
      </c>
      <c r="W90" s="157"/>
      <c r="X90" s="157" t="s">
        <v>135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324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54" t="s">
        <v>325</v>
      </c>
      <c r="D91" s="255"/>
      <c r="E91" s="255"/>
      <c r="F91" s="255"/>
      <c r="G91" s="255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138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753</v>
      </c>
      <c r="D92" s="158"/>
      <c r="E92" s="159">
        <v>1030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140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67">
        <v>31</v>
      </c>
      <c r="B93" s="168" t="s">
        <v>754</v>
      </c>
      <c r="C93" s="184" t="s">
        <v>755</v>
      </c>
      <c r="D93" s="169" t="s">
        <v>175</v>
      </c>
      <c r="E93" s="170">
        <v>313.5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 t="s">
        <v>315</v>
      </c>
      <c r="S93" s="172" t="s">
        <v>134</v>
      </c>
      <c r="T93" s="173" t="s">
        <v>134</v>
      </c>
      <c r="U93" s="157">
        <v>0.17199999999999999</v>
      </c>
      <c r="V93" s="157">
        <f>ROUND(E93*U93,2)</f>
        <v>53.92</v>
      </c>
      <c r="W93" s="157"/>
      <c r="X93" s="157" t="s">
        <v>135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324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54" t="s">
        <v>325</v>
      </c>
      <c r="D94" s="255"/>
      <c r="E94" s="255"/>
      <c r="F94" s="255"/>
      <c r="G94" s="255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5">
        <v>32</v>
      </c>
      <c r="B95" s="176" t="s">
        <v>756</v>
      </c>
      <c r="C95" s="186" t="s">
        <v>757</v>
      </c>
      <c r="D95" s="177" t="s">
        <v>175</v>
      </c>
      <c r="E95" s="178">
        <v>1029.5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0" t="s">
        <v>315</v>
      </c>
      <c r="S95" s="180" t="s">
        <v>134</v>
      </c>
      <c r="T95" s="181" t="s">
        <v>134</v>
      </c>
      <c r="U95" s="157">
        <v>2.5999999999999999E-2</v>
      </c>
      <c r="V95" s="157">
        <f>ROUND(E95*U95,2)</f>
        <v>26.77</v>
      </c>
      <c r="W95" s="157"/>
      <c r="X95" s="157" t="s">
        <v>135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324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33</v>
      </c>
      <c r="B96" s="168" t="s">
        <v>758</v>
      </c>
      <c r="C96" s="184" t="s">
        <v>759</v>
      </c>
      <c r="D96" s="169" t="s">
        <v>175</v>
      </c>
      <c r="E96" s="170">
        <v>1029.5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8.0000000000000007E-5</v>
      </c>
      <c r="O96" s="172">
        <f>ROUND(E96*N96,2)</f>
        <v>0.08</v>
      </c>
      <c r="P96" s="172">
        <v>0</v>
      </c>
      <c r="Q96" s="172">
        <f>ROUND(E96*P96,2)</f>
        <v>0</v>
      </c>
      <c r="R96" s="172" t="s">
        <v>315</v>
      </c>
      <c r="S96" s="172" t="s">
        <v>134</v>
      </c>
      <c r="T96" s="173" t="s">
        <v>134</v>
      </c>
      <c r="U96" s="157">
        <v>3.4000000000000002E-2</v>
      </c>
      <c r="V96" s="157">
        <f>ROUND(E96*U96,2)</f>
        <v>35</v>
      </c>
      <c r="W96" s="157"/>
      <c r="X96" s="157" t="s">
        <v>135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324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760</v>
      </c>
      <c r="D97" s="158"/>
      <c r="E97" s="159">
        <v>1029.5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140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5">
        <v>34</v>
      </c>
      <c r="B98" s="176" t="s">
        <v>761</v>
      </c>
      <c r="C98" s="186" t="s">
        <v>762</v>
      </c>
      <c r="D98" s="177" t="s">
        <v>148</v>
      </c>
      <c r="E98" s="178">
        <v>39</v>
      </c>
      <c r="F98" s="179"/>
      <c r="G98" s="180">
        <f t="shared" ref="G98:G108" si="0">ROUND(E98*F98,2)</f>
        <v>0</v>
      </c>
      <c r="H98" s="179"/>
      <c r="I98" s="180">
        <f t="shared" ref="I98:I108" si="1">ROUND(E98*H98,2)</f>
        <v>0</v>
      </c>
      <c r="J98" s="179"/>
      <c r="K98" s="180">
        <f t="shared" ref="K98:K108" si="2">ROUND(E98*J98,2)</f>
        <v>0</v>
      </c>
      <c r="L98" s="180">
        <v>21</v>
      </c>
      <c r="M98" s="180">
        <f t="shared" ref="M98:M108" si="3">G98*(1+L98/100)</f>
        <v>0</v>
      </c>
      <c r="N98" s="180">
        <v>6.6E-4</v>
      </c>
      <c r="O98" s="180">
        <f t="shared" ref="O98:O108" si="4">ROUND(E98*N98,2)</f>
        <v>0.03</v>
      </c>
      <c r="P98" s="180">
        <v>0</v>
      </c>
      <c r="Q98" s="180">
        <f t="shared" ref="Q98:Q108" si="5">ROUND(E98*P98,2)</f>
        <v>0</v>
      </c>
      <c r="R98" s="180" t="s">
        <v>763</v>
      </c>
      <c r="S98" s="180" t="s">
        <v>134</v>
      </c>
      <c r="T98" s="181" t="s">
        <v>134</v>
      </c>
      <c r="U98" s="157">
        <v>0.22700000000000001</v>
      </c>
      <c r="V98" s="157">
        <f t="shared" ref="V98:V108" si="6">ROUND(E98*U98,2)</f>
        <v>8.85</v>
      </c>
      <c r="W98" s="157"/>
      <c r="X98" s="157" t="s">
        <v>135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324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5">
        <v>35</v>
      </c>
      <c r="B99" s="176" t="s">
        <v>764</v>
      </c>
      <c r="C99" s="186" t="s">
        <v>765</v>
      </c>
      <c r="D99" s="177" t="s">
        <v>351</v>
      </c>
      <c r="E99" s="178">
        <v>1</v>
      </c>
      <c r="F99" s="179"/>
      <c r="G99" s="180">
        <f t="shared" si="0"/>
        <v>0</v>
      </c>
      <c r="H99" s="179"/>
      <c r="I99" s="180">
        <f t="shared" si="1"/>
        <v>0</v>
      </c>
      <c r="J99" s="179"/>
      <c r="K99" s="180">
        <f t="shared" si="2"/>
        <v>0</v>
      </c>
      <c r="L99" s="180">
        <v>21</v>
      </c>
      <c r="M99" s="180">
        <f t="shared" si="3"/>
        <v>0</v>
      </c>
      <c r="N99" s="180">
        <v>0</v>
      </c>
      <c r="O99" s="180">
        <f t="shared" si="4"/>
        <v>0</v>
      </c>
      <c r="P99" s="180">
        <v>0</v>
      </c>
      <c r="Q99" s="180">
        <f t="shared" si="5"/>
        <v>0</v>
      </c>
      <c r="R99" s="180"/>
      <c r="S99" s="180" t="s">
        <v>245</v>
      </c>
      <c r="T99" s="181" t="s">
        <v>246</v>
      </c>
      <c r="U99" s="157">
        <v>0</v>
      </c>
      <c r="V99" s="157">
        <f t="shared" si="6"/>
        <v>0</v>
      </c>
      <c r="W99" s="157"/>
      <c r="X99" s="157" t="s">
        <v>135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324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36</v>
      </c>
      <c r="B100" s="176" t="s">
        <v>766</v>
      </c>
      <c r="C100" s="186" t="s">
        <v>767</v>
      </c>
      <c r="D100" s="177" t="s">
        <v>351</v>
      </c>
      <c r="E100" s="178">
        <v>1</v>
      </c>
      <c r="F100" s="179"/>
      <c r="G100" s="180">
        <f t="shared" si="0"/>
        <v>0</v>
      </c>
      <c r="H100" s="179"/>
      <c r="I100" s="180">
        <f t="shared" si="1"/>
        <v>0</v>
      </c>
      <c r="J100" s="179"/>
      <c r="K100" s="180">
        <f t="shared" si="2"/>
        <v>0</v>
      </c>
      <c r="L100" s="180">
        <v>21</v>
      </c>
      <c r="M100" s="180">
        <f t="shared" si="3"/>
        <v>0</v>
      </c>
      <c r="N100" s="180">
        <v>0</v>
      </c>
      <c r="O100" s="180">
        <f t="shared" si="4"/>
        <v>0</v>
      </c>
      <c r="P100" s="180">
        <v>0</v>
      </c>
      <c r="Q100" s="180">
        <f t="shared" si="5"/>
        <v>0</v>
      </c>
      <c r="R100" s="180"/>
      <c r="S100" s="180" t="s">
        <v>245</v>
      </c>
      <c r="T100" s="181" t="s">
        <v>246</v>
      </c>
      <c r="U100" s="157">
        <v>0</v>
      </c>
      <c r="V100" s="157">
        <f t="shared" si="6"/>
        <v>0</v>
      </c>
      <c r="W100" s="157"/>
      <c r="X100" s="157" t="s">
        <v>135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324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5">
        <v>37</v>
      </c>
      <c r="B101" s="176" t="s">
        <v>768</v>
      </c>
      <c r="C101" s="186" t="s">
        <v>769</v>
      </c>
      <c r="D101" s="177" t="s">
        <v>351</v>
      </c>
      <c r="E101" s="178">
        <v>1</v>
      </c>
      <c r="F101" s="179"/>
      <c r="G101" s="180">
        <f t="shared" si="0"/>
        <v>0</v>
      </c>
      <c r="H101" s="179"/>
      <c r="I101" s="180">
        <f t="shared" si="1"/>
        <v>0</v>
      </c>
      <c r="J101" s="179"/>
      <c r="K101" s="180">
        <f t="shared" si="2"/>
        <v>0</v>
      </c>
      <c r="L101" s="180">
        <v>21</v>
      </c>
      <c r="M101" s="180">
        <f t="shared" si="3"/>
        <v>0</v>
      </c>
      <c r="N101" s="180">
        <v>0</v>
      </c>
      <c r="O101" s="180">
        <f t="shared" si="4"/>
        <v>0</v>
      </c>
      <c r="P101" s="180">
        <v>0</v>
      </c>
      <c r="Q101" s="180">
        <f t="shared" si="5"/>
        <v>0</v>
      </c>
      <c r="R101" s="180"/>
      <c r="S101" s="180" t="s">
        <v>245</v>
      </c>
      <c r="T101" s="181" t="s">
        <v>246</v>
      </c>
      <c r="U101" s="157">
        <v>0</v>
      </c>
      <c r="V101" s="157">
        <f t="shared" si="6"/>
        <v>0</v>
      </c>
      <c r="W101" s="157"/>
      <c r="X101" s="157" t="s">
        <v>135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324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5">
        <v>38</v>
      </c>
      <c r="B102" s="176" t="s">
        <v>770</v>
      </c>
      <c r="C102" s="186" t="s">
        <v>771</v>
      </c>
      <c r="D102" s="177" t="s">
        <v>351</v>
      </c>
      <c r="E102" s="178">
        <v>39</v>
      </c>
      <c r="F102" s="179"/>
      <c r="G102" s="180">
        <f t="shared" si="0"/>
        <v>0</v>
      </c>
      <c r="H102" s="179"/>
      <c r="I102" s="180">
        <f t="shared" si="1"/>
        <v>0</v>
      </c>
      <c r="J102" s="179"/>
      <c r="K102" s="180">
        <f t="shared" si="2"/>
        <v>0</v>
      </c>
      <c r="L102" s="180">
        <v>21</v>
      </c>
      <c r="M102" s="180">
        <f t="shared" si="3"/>
        <v>0</v>
      </c>
      <c r="N102" s="180">
        <v>0</v>
      </c>
      <c r="O102" s="180">
        <f t="shared" si="4"/>
        <v>0</v>
      </c>
      <c r="P102" s="180">
        <v>0</v>
      </c>
      <c r="Q102" s="180">
        <f t="shared" si="5"/>
        <v>0</v>
      </c>
      <c r="R102" s="180"/>
      <c r="S102" s="180" t="s">
        <v>245</v>
      </c>
      <c r="T102" s="181" t="s">
        <v>246</v>
      </c>
      <c r="U102" s="157">
        <v>0</v>
      </c>
      <c r="V102" s="157">
        <f t="shared" si="6"/>
        <v>0</v>
      </c>
      <c r="W102" s="157"/>
      <c r="X102" s="157" t="s">
        <v>135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324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5">
        <v>39</v>
      </c>
      <c r="B103" s="176" t="s">
        <v>772</v>
      </c>
      <c r="C103" s="186" t="s">
        <v>773</v>
      </c>
      <c r="D103" s="177" t="s">
        <v>351</v>
      </c>
      <c r="E103" s="178">
        <v>39</v>
      </c>
      <c r="F103" s="179"/>
      <c r="G103" s="180">
        <f t="shared" si="0"/>
        <v>0</v>
      </c>
      <c r="H103" s="179"/>
      <c r="I103" s="180">
        <f t="shared" si="1"/>
        <v>0</v>
      </c>
      <c r="J103" s="179"/>
      <c r="K103" s="180">
        <f t="shared" si="2"/>
        <v>0</v>
      </c>
      <c r="L103" s="180">
        <v>21</v>
      </c>
      <c r="M103" s="180">
        <f t="shared" si="3"/>
        <v>0</v>
      </c>
      <c r="N103" s="180">
        <v>0</v>
      </c>
      <c r="O103" s="180">
        <f t="shared" si="4"/>
        <v>0</v>
      </c>
      <c r="P103" s="180">
        <v>0</v>
      </c>
      <c r="Q103" s="180">
        <f t="shared" si="5"/>
        <v>0</v>
      </c>
      <c r="R103" s="180"/>
      <c r="S103" s="180" t="s">
        <v>245</v>
      </c>
      <c r="T103" s="181" t="s">
        <v>246</v>
      </c>
      <c r="U103" s="157">
        <v>0</v>
      </c>
      <c r="V103" s="157">
        <f t="shared" si="6"/>
        <v>0</v>
      </c>
      <c r="W103" s="157"/>
      <c r="X103" s="157" t="s">
        <v>135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5">
        <v>40</v>
      </c>
      <c r="B104" s="176" t="s">
        <v>774</v>
      </c>
      <c r="C104" s="186" t="s">
        <v>775</v>
      </c>
      <c r="D104" s="177" t="s">
        <v>351</v>
      </c>
      <c r="E104" s="178">
        <v>1</v>
      </c>
      <c r="F104" s="179"/>
      <c r="G104" s="180">
        <f t="shared" si="0"/>
        <v>0</v>
      </c>
      <c r="H104" s="179"/>
      <c r="I104" s="180">
        <f t="shared" si="1"/>
        <v>0</v>
      </c>
      <c r="J104" s="179"/>
      <c r="K104" s="180">
        <f t="shared" si="2"/>
        <v>0</v>
      </c>
      <c r="L104" s="180">
        <v>21</v>
      </c>
      <c r="M104" s="180">
        <f t="shared" si="3"/>
        <v>0</v>
      </c>
      <c r="N104" s="180">
        <v>0</v>
      </c>
      <c r="O104" s="180">
        <f t="shared" si="4"/>
        <v>0</v>
      </c>
      <c r="P104" s="180">
        <v>0</v>
      </c>
      <c r="Q104" s="180">
        <f t="shared" si="5"/>
        <v>0</v>
      </c>
      <c r="R104" s="180"/>
      <c r="S104" s="180" t="s">
        <v>245</v>
      </c>
      <c r="T104" s="181" t="s">
        <v>246</v>
      </c>
      <c r="U104" s="157">
        <v>0</v>
      </c>
      <c r="V104" s="157">
        <f t="shared" si="6"/>
        <v>0</v>
      </c>
      <c r="W104" s="157"/>
      <c r="X104" s="157" t="s">
        <v>135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324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41</v>
      </c>
      <c r="B105" s="176" t="s">
        <v>776</v>
      </c>
      <c r="C105" s="186" t="s">
        <v>777</v>
      </c>
      <c r="D105" s="177" t="s">
        <v>351</v>
      </c>
      <c r="E105" s="178">
        <v>39</v>
      </c>
      <c r="F105" s="179"/>
      <c r="G105" s="180">
        <f t="shared" si="0"/>
        <v>0</v>
      </c>
      <c r="H105" s="179"/>
      <c r="I105" s="180">
        <f t="shared" si="1"/>
        <v>0</v>
      </c>
      <c r="J105" s="179"/>
      <c r="K105" s="180">
        <f t="shared" si="2"/>
        <v>0</v>
      </c>
      <c r="L105" s="180">
        <v>21</v>
      </c>
      <c r="M105" s="180">
        <f t="shared" si="3"/>
        <v>0</v>
      </c>
      <c r="N105" s="180">
        <v>0</v>
      </c>
      <c r="O105" s="180">
        <f t="shared" si="4"/>
        <v>0</v>
      </c>
      <c r="P105" s="180">
        <v>0</v>
      </c>
      <c r="Q105" s="180">
        <f t="shared" si="5"/>
        <v>0</v>
      </c>
      <c r="R105" s="180"/>
      <c r="S105" s="180" t="s">
        <v>245</v>
      </c>
      <c r="T105" s="181" t="s">
        <v>246</v>
      </c>
      <c r="U105" s="157">
        <v>0</v>
      </c>
      <c r="V105" s="157">
        <f t="shared" si="6"/>
        <v>0</v>
      </c>
      <c r="W105" s="157"/>
      <c r="X105" s="157" t="s">
        <v>135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5">
        <v>42</v>
      </c>
      <c r="B106" s="176" t="s">
        <v>778</v>
      </c>
      <c r="C106" s="186" t="s">
        <v>779</v>
      </c>
      <c r="D106" s="177" t="s">
        <v>351</v>
      </c>
      <c r="E106" s="178">
        <v>39</v>
      </c>
      <c r="F106" s="179"/>
      <c r="G106" s="180">
        <f t="shared" si="0"/>
        <v>0</v>
      </c>
      <c r="H106" s="179"/>
      <c r="I106" s="180">
        <f t="shared" si="1"/>
        <v>0</v>
      </c>
      <c r="J106" s="179"/>
      <c r="K106" s="180">
        <f t="shared" si="2"/>
        <v>0</v>
      </c>
      <c r="L106" s="180">
        <v>21</v>
      </c>
      <c r="M106" s="180">
        <f t="shared" si="3"/>
        <v>0</v>
      </c>
      <c r="N106" s="180">
        <v>0</v>
      </c>
      <c r="O106" s="180">
        <f t="shared" si="4"/>
        <v>0</v>
      </c>
      <c r="P106" s="180">
        <v>0</v>
      </c>
      <c r="Q106" s="180">
        <f t="shared" si="5"/>
        <v>0</v>
      </c>
      <c r="R106" s="180"/>
      <c r="S106" s="180" t="s">
        <v>245</v>
      </c>
      <c r="T106" s="181" t="s">
        <v>246</v>
      </c>
      <c r="U106" s="157">
        <v>0</v>
      </c>
      <c r="V106" s="157">
        <f t="shared" si="6"/>
        <v>0</v>
      </c>
      <c r="W106" s="157"/>
      <c r="X106" s="157" t="s">
        <v>135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324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5">
        <v>43</v>
      </c>
      <c r="B107" s="176" t="s">
        <v>780</v>
      </c>
      <c r="C107" s="186" t="s">
        <v>781</v>
      </c>
      <c r="D107" s="177" t="s">
        <v>351</v>
      </c>
      <c r="E107" s="178">
        <v>1</v>
      </c>
      <c r="F107" s="179"/>
      <c r="G107" s="180">
        <f t="shared" si="0"/>
        <v>0</v>
      </c>
      <c r="H107" s="179"/>
      <c r="I107" s="180">
        <f t="shared" si="1"/>
        <v>0</v>
      </c>
      <c r="J107" s="179"/>
      <c r="K107" s="180">
        <f t="shared" si="2"/>
        <v>0</v>
      </c>
      <c r="L107" s="180">
        <v>21</v>
      </c>
      <c r="M107" s="180">
        <f t="shared" si="3"/>
        <v>0</v>
      </c>
      <c r="N107" s="180">
        <v>0</v>
      </c>
      <c r="O107" s="180">
        <f t="shared" si="4"/>
        <v>0</v>
      </c>
      <c r="P107" s="180">
        <v>0</v>
      </c>
      <c r="Q107" s="180">
        <f t="shared" si="5"/>
        <v>0</v>
      </c>
      <c r="R107" s="180"/>
      <c r="S107" s="180" t="s">
        <v>245</v>
      </c>
      <c r="T107" s="181" t="s">
        <v>246</v>
      </c>
      <c r="U107" s="157">
        <v>0</v>
      </c>
      <c r="V107" s="157">
        <f t="shared" si="6"/>
        <v>0</v>
      </c>
      <c r="W107" s="157"/>
      <c r="X107" s="157" t="s">
        <v>135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324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7">
        <v>44</v>
      </c>
      <c r="B108" s="168" t="s">
        <v>782</v>
      </c>
      <c r="C108" s="184" t="s">
        <v>783</v>
      </c>
      <c r="D108" s="169" t="s">
        <v>175</v>
      </c>
      <c r="E108" s="170">
        <v>180.76499999999999</v>
      </c>
      <c r="F108" s="171"/>
      <c r="G108" s="172">
        <f t="shared" si="0"/>
        <v>0</v>
      </c>
      <c r="H108" s="171"/>
      <c r="I108" s="172">
        <f t="shared" si="1"/>
        <v>0</v>
      </c>
      <c r="J108" s="171"/>
      <c r="K108" s="172">
        <f t="shared" si="2"/>
        <v>0</v>
      </c>
      <c r="L108" s="172">
        <v>21</v>
      </c>
      <c r="M108" s="172">
        <f t="shared" si="3"/>
        <v>0</v>
      </c>
      <c r="N108" s="172">
        <v>2.7E-4</v>
      </c>
      <c r="O108" s="172">
        <f t="shared" si="4"/>
        <v>0.05</v>
      </c>
      <c r="P108" s="172">
        <v>0</v>
      </c>
      <c r="Q108" s="172">
        <f t="shared" si="5"/>
        <v>0</v>
      </c>
      <c r="R108" s="172" t="s">
        <v>258</v>
      </c>
      <c r="S108" s="172" t="s">
        <v>241</v>
      </c>
      <c r="T108" s="173" t="s">
        <v>241</v>
      </c>
      <c r="U108" s="157">
        <v>0</v>
      </c>
      <c r="V108" s="157">
        <f t="shared" si="6"/>
        <v>0</v>
      </c>
      <c r="W108" s="157"/>
      <c r="X108" s="157" t="s">
        <v>247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248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784</v>
      </c>
      <c r="D109" s="158"/>
      <c r="E109" s="159">
        <v>180.76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140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7">
        <v>45</v>
      </c>
      <c r="B110" s="168" t="s">
        <v>785</v>
      </c>
      <c r="C110" s="184" t="s">
        <v>786</v>
      </c>
      <c r="D110" s="169" t="s">
        <v>175</v>
      </c>
      <c r="E110" s="170">
        <v>557.23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1.0499999999999999E-3</v>
      </c>
      <c r="O110" s="172">
        <f>ROUND(E110*N110,2)</f>
        <v>0.59</v>
      </c>
      <c r="P110" s="172">
        <v>0</v>
      </c>
      <c r="Q110" s="172">
        <f>ROUND(E110*P110,2)</f>
        <v>0</v>
      </c>
      <c r="R110" s="172" t="s">
        <v>258</v>
      </c>
      <c r="S110" s="172" t="s">
        <v>241</v>
      </c>
      <c r="T110" s="173" t="s">
        <v>241</v>
      </c>
      <c r="U110" s="157">
        <v>0</v>
      </c>
      <c r="V110" s="157">
        <f>ROUND(E110*U110,2)</f>
        <v>0</v>
      </c>
      <c r="W110" s="157"/>
      <c r="X110" s="157" t="s">
        <v>247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248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787</v>
      </c>
      <c r="D111" s="158"/>
      <c r="E111" s="159">
        <v>557.23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140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7">
        <v>46</v>
      </c>
      <c r="B112" s="168" t="s">
        <v>788</v>
      </c>
      <c r="C112" s="184" t="s">
        <v>789</v>
      </c>
      <c r="D112" s="169" t="s">
        <v>175</v>
      </c>
      <c r="E112" s="170">
        <v>322.90499999999997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2.0600000000000002E-3</v>
      </c>
      <c r="O112" s="172">
        <f>ROUND(E112*N112,2)</f>
        <v>0.67</v>
      </c>
      <c r="P112" s="172">
        <v>0</v>
      </c>
      <c r="Q112" s="172">
        <f>ROUND(E112*P112,2)</f>
        <v>0</v>
      </c>
      <c r="R112" s="172" t="s">
        <v>258</v>
      </c>
      <c r="S112" s="172" t="s">
        <v>134</v>
      </c>
      <c r="T112" s="173" t="s">
        <v>134</v>
      </c>
      <c r="U112" s="157">
        <v>0</v>
      </c>
      <c r="V112" s="157">
        <f>ROUND(E112*U112,2)</f>
        <v>0</v>
      </c>
      <c r="W112" s="157"/>
      <c r="X112" s="157" t="s">
        <v>247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248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790</v>
      </c>
      <c r="D113" s="158"/>
      <c r="E113" s="159">
        <v>322.89999999999998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140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75">
        <v>47</v>
      </c>
      <c r="B114" s="176" t="s">
        <v>791</v>
      </c>
      <c r="C114" s="186" t="s">
        <v>792</v>
      </c>
      <c r="D114" s="177" t="s">
        <v>148</v>
      </c>
      <c r="E114" s="178">
        <v>39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2.5000000000000001E-3</v>
      </c>
      <c r="O114" s="180">
        <f>ROUND(E114*N114,2)</f>
        <v>0.1</v>
      </c>
      <c r="P114" s="180">
        <v>0</v>
      </c>
      <c r="Q114" s="180">
        <f>ROUND(E114*P114,2)</f>
        <v>0</v>
      </c>
      <c r="R114" s="180" t="s">
        <v>258</v>
      </c>
      <c r="S114" s="180" t="s">
        <v>134</v>
      </c>
      <c r="T114" s="181" t="s">
        <v>134</v>
      </c>
      <c r="U114" s="157">
        <v>0</v>
      </c>
      <c r="V114" s="157">
        <f>ROUND(E114*U114,2)</f>
        <v>0</v>
      </c>
      <c r="W114" s="157"/>
      <c r="X114" s="157" t="s">
        <v>247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248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5">
        <v>48</v>
      </c>
      <c r="B115" s="176" t="s">
        <v>793</v>
      </c>
      <c r="C115" s="186" t="s">
        <v>794</v>
      </c>
      <c r="D115" s="177" t="s">
        <v>148</v>
      </c>
      <c r="E115" s="178">
        <v>39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4.3E-3</v>
      </c>
      <c r="O115" s="180">
        <f>ROUND(E115*N115,2)</f>
        <v>0.17</v>
      </c>
      <c r="P115" s="180">
        <v>0</v>
      </c>
      <c r="Q115" s="180">
        <f>ROUND(E115*P115,2)</f>
        <v>0</v>
      </c>
      <c r="R115" s="180" t="s">
        <v>258</v>
      </c>
      <c r="S115" s="180" t="s">
        <v>134</v>
      </c>
      <c r="T115" s="181" t="s">
        <v>134</v>
      </c>
      <c r="U115" s="157">
        <v>0</v>
      </c>
      <c r="V115" s="157">
        <f>ROUND(E115*U115,2)</f>
        <v>0</v>
      </c>
      <c r="W115" s="157"/>
      <c r="X115" s="157" t="s">
        <v>247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248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45" outlineLevel="1" x14ac:dyDescent="0.2">
      <c r="A116" s="175">
        <v>49</v>
      </c>
      <c r="B116" s="176" t="s">
        <v>795</v>
      </c>
      <c r="C116" s="186" t="s">
        <v>796</v>
      </c>
      <c r="D116" s="177" t="s">
        <v>148</v>
      </c>
      <c r="E116" s="178">
        <v>39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1.4E-2</v>
      </c>
      <c r="O116" s="180">
        <f>ROUND(E116*N116,2)</f>
        <v>0.55000000000000004</v>
      </c>
      <c r="P116" s="180">
        <v>0</v>
      </c>
      <c r="Q116" s="180">
        <f>ROUND(E116*P116,2)</f>
        <v>0</v>
      </c>
      <c r="R116" s="180" t="s">
        <v>258</v>
      </c>
      <c r="S116" s="180" t="s">
        <v>134</v>
      </c>
      <c r="T116" s="181" t="s">
        <v>134</v>
      </c>
      <c r="U116" s="157">
        <v>0</v>
      </c>
      <c r="V116" s="157">
        <f>ROUND(E116*U116,2)</f>
        <v>0</v>
      </c>
      <c r="W116" s="157"/>
      <c r="X116" s="157" t="s">
        <v>247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248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5">
        <v>50</v>
      </c>
      <c r="B117" s="176" t="s">
        <v>797</v>
      </c>
      <c r="C117" s="186" t="s">
        <v>798</v>
      </c>
      <c r="D117" s="177" t="s">
        <v>351</v>
      </c>
      <c r="E117" s="178">
        <v>1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245</v>
      </c>
      <c r="T117" s="181" t="s">
        <v>246</v>
      </c>
      <c r="U117" s="157">
        <v>0</v>
      </c>
      <c r="V117" s="157">
        <f>ROUND(E117*U117,2)</f>
        <v>0</v>
      </c>
      <c r="W117" s="157"/>
      <c r="X117" s="157" t="s">
        <v>799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800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1" t="s">
        <v>128</v>
      </c>
      <c r="B118" s="162" t="s">
        <v>88</v>
      </c>
      <c r="C118" s="183" t="s">
        <v>89</v>
      </c>
      <c r="D118" s="163"/>
      <c r="E118" s="164"/>
      <c r="F118" s="165"/>
      <c r="G118" s="165">
        <f>SUMIF(AG119:AG120,"&lt;&gt;NOR",G119:G120)</f>
        <v>0</v>
      </c>
      <c r="H118" s="165"/>
      <c r="I118" s="165">
        <f>SUM(I119:I120)</f>
        <v>0</v>
      </c>
      <c r="J118" s="165"/>
      <c r="K118" s="165">
        <f>SUM(K119:K120)</f>
        <v>0</v>
      </c>
      <c r="L118" s="165"/>
      <c r="M118" s="165">
        <f>SUM(M119:M120)</f>
        <v>0</v>
      </c>
      <c r="N118" s="165"/>
      <c r="O118" s="165">
        <f>SUM(O119:O120)</f>
        <v>0</v>
      </c>
      <c r="P118" s="165"/>
      <c r="Q118" s="165">
        <f>SUM(Q119:Q120)</f>
        <v>0</v>
      </c>
      <c r="R118" s="165"/>
      <c r="S118" s="165"/>
      <c r="T118" s="166"/>
      <c r="U118" s="160"/>
      <c r="V118" s="160">
        <f>SUM(V119:V120)</f>
        <v>182.48</v>
      </c>
      <c r="W118" s="160"/>
      <c r="X118" s="160"/>
      <c r="AG118" t="s">
        <v>129</v>
      </c>
    </row>
    <row r="119" spans="1:60" ht="22.5" outlineLevel="1" x14ac:dyDescent="0.2">
      <c r="A119" s="167">
        <v>51</v>
      </c>
      <c r="B119" s="168" t="s">
        <v>708</v>
      </c>
      <c r="C119" s="184" t="s">
        <v>709</v>
      </c>
      <c r="D119" s="169" t="s">
        <v>421</v>
      </c>
      <c r="E119" s="170">
        <v>868.94209999999998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2" t="s">
        <v>315</v>
      </c>
      <c r="S119" s="172" t="s">
        <v>134</v>
      </c>
      <c r="T119" s="173" t="s">
        <v>253</v>
      </c>
      <c r="U119" s="157">
        <v>0.21</v>
      </c>
      <c r="V119" s="157">
        <f>ROUND(E119*U119,2)</f>
        <v>182.48</v>
      </c>
      <c r="W119" s="157"/>
      <c r="X119" s="157" t="s">
        <v>717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718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54" t="s">
        <v>710</v>
      </c>
      <c r="D120" s="255"/>
      <c r="E120" s="255"/>
      <c r="F120" s="255"/>
      <c r="G120" s="255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138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5"/>
      <c r="B121" s="6"/>
      <c r="C121" s="187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AE121">
        <v>15</v>
      </c>
      <c r="AF121">
        <v>21</v>
      </c>
    </row>
    <row r="122" spans="1:60" x14ac:dyDescent="0.2">
      <c r="A122" s="151"/>
      <c r="B122" s="152" t="s">
        <v>29</v>
      </c>
      <c r="C122" s="188"/>
      <c r="D122" s="153"/>
      <c r="E122" s="154"/>
      <c r="F122" s="154"/>
      <c r="G122" s="182">
        <f>G8+G86+G118</f>
        <v>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AE122">
        <f>SUMIF(L7:L120,AE121,G7:G120)</f>
        <v>0</v>
      </c>
      <c r="AF122">
        <f>SUMIF(L7:L120,AF121,G7:G120)</f>
        <v>0</v>
      </c>
      <c r="AG122" t="s">
        <v>425</v>
      </c>
    </row>
    <row r="123" spans="1:60" x14ac:dyDescent="0.2">
      <c r="C123" s="189"/>
      <c r="D123" s="139"/>
      <c r="AG123" t="s">
        <v>426</v>
      </c>
    </row>
    <row r="124" spans="1:60" x14ac:dyDescent="0.2">
      <c r="D124" s="139"/>
    </row>
    <row r="125" spans="1:60" x14ac:dyDescent="0.2">
      <c r="D125" s="139"/>
    </row>
    <row r="126" spans="1:60" x14ac:dyDescent="0.2">
      <c r="D126" s="139"/>
    </row>
    <row r="127" spans="1:60" x14ac:dyDescent="0.2">
      <c r="D127" s="139"/>
    </row>
    <row r="128" spans="1:60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J1uQeoX/h8LOx8PhDxCHdssxuR3mQrP6FE+01qKazb0JzPqb+gk5n+Qj6s/FLLTl5gXxlqx4yF4wtBgsWEADOg==" saltValue="zWj09LTmKrou/70QW7C13g==" spinCount="100000" sheet="1"/>
  <mergeCells count="31">
    <mergeCell ref="C120:G120"/>
    <mergeCell ref="C72:G72"/>
    <mergeCell ref="C75:G75"/>
    <mergeCell ref="C79:G79"/>
    <mergeCell ref="C88:G88"/>
    <mergeCell ref="C91:G91"/>
    <mergeCell ref="C94:G94"/>
    <mergeCell ref="C63:G63"/>
    <mergeCell ref="C32:G32"/>
    <mergeCell ref="C36:G36"/>
    <mergeCell ref="C40:G40"/>
    <mergeCell ref="C44:G44"/>
    <mergeCell ref="C46:G46"/>
    <mergeCell ref="C49:G49"/>
    <mergeCell ref="C51:G51"/>
    <mergeCell ref="C54:G54"/>
    <mergeCell ref="C56:G56"/>
    <mergeCell ref="C58:G58"/>
    <mergeCell ref="C60:G60"/>
    <mergeCell ref="C30:G30"/>
    <mergeCell ref="A1:G1"/>
    <mergeCell ref="C2:G2"/>
    <mergeCell ref="C3:G3"/>
    <mergeCell ref="C4:G4"/>
    <mergeCell ref="C10:G10"/>
    <mergeCell ref="C12:G12"/>
    <mergeCell ref="C14:G14"/>
    <mergeCell ref="C18:G18"/>
    <mergeCell ref="C22:G22"/>
    <mergeCell ref="C24:G24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102</v>
      </c>
      <c r="B1" s="256"/>
      <c r="C1" s="256"/>
      <c r="D1" s="256"/>
      <c r="E1" s="256"/>
      <c r="F1" s="256"/>
      <c r="G1" s="256"/>
      <c r="AG1" t="s">
        <v>103</v>
      </c>
    </row>
    <row r="2" spans="1:60" ht="24.95" customHeight="1" x14ac:dyDescent="0.2">
      <c r="A2" s="140" t="s">
        <v>7</v>
      </c>
      <c r="B2" s="71" t="s">
        <v>43</v>
      </c>
      <c r="C2" s="257" t="s">
        <v>44</v>
      </c>
      <c r="D2" s="258"/>
      <c r="E2" s="258"/>
      <c r="F2" s="258"/>
      <c r="G2" s="259"/>
      <c r="AG2" t="s">
        <v>104</v>
      </c>
    </row>
    <row r="3" spans="1:60" ht="24.95" customHeight="1" x14ac:dyDescent="0.2">
      <c r="A3" s="140" t="s">
        <v>8</v>
      </c>
      <c r="B3" s="71" t="s">
        <v>55</v>
      </c>
      <c r="C3" s="257" t="s">
        <v>56</v>
      </c>
      <c r="D3" s="258"/>
      <c r="E3" s="258"/>
      <c r="F3" s="258"/>
      <c r="G3" s="259"/>
      <c r="AC3" s="83" t="s">
        <v>104</v>
      </c>
      <c r="AG3" t="s">
        <v>105</v>
      </c>
    </row>
    <row r="4" spans="1:60" ht="24.95" customHeight="1" x14ac:dyDescent="0.2">
      <c r="A4" s="141" t="s">
        <v>9</v>
      </c>
      <c r="B4" s="142" t="s">
        <v>48</v>
      </c>
      <c r="C4" s="260" t="s">
        <v>57</v>
      </c>
      <c r="D4" s="261"/>
      <c r="E4" s="261"/>
      <c r="F4" s="261"/>
      <c r="G4" s="262"/>
      <c r="AG4" t="s">
        <v>106</v>
      </c>
    </row>
    <row r="5" spans="1:60" x14ac:dyDescent="0.2">
      <c r="D5" s="139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29</v>
      </c>
      <c r="H6" s="147" t="s">
        <v>30</v>
      </c>
      <c r="I6" s="147" t="s">
        <v>113</v>
      </c>
      <c r="J6" s="147" t="s">
        <v>31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128</v>
      </c>
      <c r="B8" s="162" t="s">
        <v>94</v>
      </c>
      <c r="C8" s="183" t="s">
        <v>95</v>
      </c>
      <c r="D8" s="163"/>
      <c r="E8" s="164"/>
      <c r="F8" s="165"/>
      <c r="G8" s="165">
        <f>SUMIF(AG9:AG38,"&lt;&gt;NOR",G9:G38)</f>
        <v>0</v>
      </c>
      <c r="H8" s="165"/>
      <c r="I8" s="165">
        <f>SUM(I9:I38)</f>
        <v>0</v>
      </c>
      <c r="J8" s="165"/>
      <c r="K8" s="165">
        <f>SUM(K9:K38)</f>
        <v>0</v>
      </c>
      <c r="L8" s="165"/>
      <c r="M8" s="165">
        <f>SUM(M9:M38)</f>
        <v>0</v>
      </c>
      <c r="N8" s="165"/>
      <c r="O8" s="165">
        <f>SUM(O9:O38)</f>
        <v>3.56</v>
      </c>
      <c r="P8" s="165"/>
      <c r="Q8" s="165">
        <f>SUM(Q9:Q38)</f>
        <v>0</v>
      </c>
      <c r="R8" s="165"/>
      <c r="S8" s="165"/>
      <c r="T8" s="166"/>
      <c r="U8" s="160"/>
      <c r="V8" s="160">
        <f>SUM(V9:V38)</f>
        <v>283.35000000000002</v>
      </c>
      <c r="W8" s="160"/>
      <c r="X8" s="160"/>
      <c r="AG8" t="s">
        <v>129</v>
      </c>
    </row>
    <row r="9" spans="1:60" outlineLevel="1" x14ac:dyDescent="0.2">
      <c r="A9" s="175">
        <v>1</v>
      </c>
      <c r="B9" s="176" t="s">
        <v>48</v>
      </c>
      <c r="C9" s="186" t="s">
        <v>801</v>
      </c>
      <c r="D9" s="177" t="s">
        <v>351</v>
      </c>
      <c r="E9" s="178">
        <v>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245</v>
      </c>
      <c r="T9" s="181" t="s">
        <v>246</v>
      </c>
      <c r="U9" s="157">
        <v>0</v>
      </c>
      <c r="V9" s="157">
        <f>ROUND(E9*U9,2)</f>
        <v>0</v>
      </c>
      <c r="W9" s="157"/>
      <c r="X9" s="157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802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58</v>
      </c>
      <c r="C10" s="186" t="s">
        <v>803</v>
      </c>
      <c r="D10" s="177" t="s">
        <v>351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245</v>
      </c>
      <c r="T10" s="181" t="s">
        <v>246</v>
      </c>
      <c r="U10" s="157">
        <v>0</v>
      </c>
      <c r="V10" s="157">
        <f>ROUND(E10*U10,2)</f>
        <v>0</v>
      </c>
      <c r="W10" s="157"/>
      <c r="X10" s="157" t="s">
        <v>135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802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3</v>
      </c>
      <c r="B11" s="168" t="s">
        <v>804</v>
      </c>
      <c r="C11" s="184" t="s">
        <v>805</v>
      </c>
      <c r="D11" s="169" t="s">
        <v>351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245</v>
      </c>
      <c r="T11" s="173" t="s">
        <v>246</v>
      </c>
      <c r="U11" s="157">
        <v>0</v>
      </c>
      <c r="V11" s="157">
        <f>ROUND(E11*U11,2)</f>
        <v>0</v>
      </c>
      <c r="W11" s="157"/>
      <c r="X11" s="157" t="s">
        <v>135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352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75</v>
      </c>
      <c r="D12" s="158"/>
      <c r="E12" s="159">
        <v>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4</v>
      </c>
      <c r="B13" s="176" t="s">
        <v>806</v>
      </c>
      <c r="C13" s="186" t="s">
        <v>807</v>
      </c>
      <c r="D13" s="177" t="s">
        <v>175</v>
      </c>
      <c r="E13" s="178">
        <v>3200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245</v>
      </c>
      <c r="T13" s="181" t="s">
        <v>246</v>
      </c>
      <c r="U13" s="157">
        <v>0</v>
      </c>
      <c r="V13" s="157">
        <f>ROUND(E13*U13,2)</f>
        <v>0</v>
      </c>
      <c r="W13" s="157"/>
      <c r="X13" s="157" t="s">
        <v>135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802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5</v>
      </c>
      <c r="B14" s="176" t="s">
        <v>808</v>
      </c>
      <c r="C14" s="186" t="s">
        <v>809</v>
      </c>
      <c r="D14" s="177" t="s">
        <v>148</v>
      </c>
      <c r="E14" s="178">
        <v>200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/>
      <c r="S14" s="180" t="s">
        <v>245</v>
      </c>
      <c r="T14" s="181" t="s">
        <v>246</v>
      </c>
      <c r="U14" s="157">
        <v>0</v>
      </c>
      <c r="V14" s="157">
        <f>ROUND(E14*U14,2)</f>
        <v>0</v>
      </c>
      <c r="W14" s="157"/>
      <c r="X14" s="157" t="s">
        <v>135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802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5">
        <v>6</v>
      </c>
      <c r="B15" s="176" t="s">
        <v>810</v>
      </c>
      <c r="C15" s="186" t="s">
        <v>811</v>
      </c>
      <c r="D15" s="177" t="s">
        <v>148</v>
      </c>
      <c r="E15" s="178">
        <v>100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245</v>
      </c>
      <c r="T15" s="181" t="s">
        <v>246</v>
      </c>
      <c r="U15" s="157">
        <v>0</v>
      </c>
      <c r="V15" s="157">
        <f>ROUND(E15*U15,2)</f>
        <v>0</v>
      </c>
      <c r="W15" s="157"/>
      <c r="X15" s="157" t="s">
        <v>135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802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7</v>
      </c>
      <c r="B16" s="168" t="s">
        <v>812</v>
      </c>
      <c r="C16" s="184" t="s">
        <v>813</v>
      </c>
      <c r="D16" s="169" t="s">
        <v>148</v>
      </c>
      <c r="E16" s="170">
        <v>96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245</v>
      </c>
      <c r="T16" s="173" t="s">
        <v>246</v>
      </c>
      <c r="U16" s="157">
        <v>0</v>
      </c>
      <c r="V16" s="157">
        <f>ROUND(E16*U16,2)</f>
        <v>0</v>
      </c>
      <c r="W16" s="157"/>
      <c r="X16" s="157" t="s">
        <v>135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802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814</v>
      </c>
      <c r="D17" s="158"/>
      <c r="E17" s="159">
        <v>96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140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7">
        <v>8</v>
      </c>
      <c r="B18" s="168" t="s">
        <v>815</v>
      </c>
      <c r="C18" s="184" t="s">
        <v>816</v>
      </c>
      <c r="D18" s="169" t="s">
        <v>148</v>
      </c>
      <c r="E18" s="170">
        <v>12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245</v>
      </c>
      <c r="T18" s="173" t="s">
        <v>246</v>
      </c>
      <c r="U18" s="157">
        <v>0</v>
      </c>
      <c r="V18" s="157">
        <f>ROUND(E18*U18,2)</f>
        <v>0</v>
      </c>
      <c r="W18" s="157"/>
      <c r="X18" s="157" t="s">
        <v>135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802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817</v>
      </c>
      <c r="D19" s="158"/>
      <c r="E19" s="159">
        <v>12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140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9</v>
      </c>
      <c r="B20" s="168" t="s">
        <v>818</v>
      </c>
      <c r="C20" s="184" t="s">
        <v>819</v>
      </c>
      <c r="D20" s="169" t="s">
        <v>148</v>
      </c>
      <c r="E20" s="170">
        <v>57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245</v>
      </c>
      <c r="T20" s="173" t="s">
        <v>246</v>
      </c>
      <c r="U20" s="157">
        <v>0</v>
      </c>
      <c r="V20" s="157">
        <f>ROUND(E20*U20,2)</f>
        <v>0</v>
      </c>
      <c r="W20" s="157"/>
      <c r="X20" s="157" t="s">
        <v>135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802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820</v>
      </c>
      <c r="D21" s="158"/>
      <c r="E21" s="159">
        <v>57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140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10</v>
      </c>
      <c r="B22" s="168" t="s">
        <v>821</v>
      </c>
      <c r="C22" s="184" t="s">
        <v>822</v>
      </c>
      <c r="D22" s="169" t="s">
        <v>148</v>
      </c>
      <c r="E22" s="170">
        <v>10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245</v>
      </c>
      <c r="T22" s="173" t="s">
        <v>246</v>
      </c>
      <c r="U22" s="157">
        <v>0</v>
      </c>
      <c r="V22" s="157">
        <f>ROUND(E22*U22,2)</f>
        <v>0</v>
      </c>
      <c r="W22" s="157"/>
      <c r="X22" s="157" t="s">
        <v>135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802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823</v>
      </c>
      <c r="D23" s="158"/>
      <c r="E23" s="159">
        <v>10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11</v>
      </c>
      <c r="B24" s="176" t="s">
        <v>824</v>
      </c>
      <c r="C24" s="186" t="s">
        <v>825</v>
      </c>
      <c r="D24" s="177" t="s">
        <v>148</v>
      </c>
      <c r="E24" s="178">
        <v>12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80">
        <v>0</v>
      </c>
      <c r="O24" s="180">
        <f>ROUND(E24*N24,2)</f>
        <v>0</v>
      </c>
      <c r="P24" s="180">
        <v>0</v>
      </c>
      <c r="Q24" s="180">
        <f>ROUND(E24*P24,2)</f>
        <v>0</v>
      </c>
      <c r="R24" s="180"/>
      <c r="S24" s="180" t="s">
        <v>245</v>
      </c>
      <c r="T24" s="181" t="s">
        <v>246</v>
      </c>
      <c r="U24" s="157">
        <v>0</v>
      </c>
      <c r="V24" s="157">
        <f>ROUND(E24*U24,2)</f>
        <v>0</v>
      </c>
      <c r="W24" s="157"/>
      <c r="X24" s="157" t="s">
        <v>135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802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12</v>
      </c>
      <c r="B25" s="176" t="s">
        <v>826</v>
      </c>
      <c r="C25" s="186" t="s">
        <v>827</v>
      </c>
      <c r="D25" s="177" t="s">
        <v>148</v>
      </c>
      <c r="E25" s="178">
        <v>5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80">
        <v>0</v>
      </c>
      <c r="O25" s="180">
        <f>ROUND(E25*N25,2)</f>
        <v>0</v>
      </c>
      <c r="P25" s="180">
        <v>0</v>
      </c>
      <c r="Q25" s="180">
        <f>ROUND(E25*P25,2)</f>
        <v>0</v>
      </c>
      <c r="R25" s="180"/>
      <c r="S25" s="180" t="s">
        <v>245</v>
      </c>
      <c r="T25" s="181" t="s">
        <v>246</v>
      </c>
      <c r="U25" s="157">
        <v>0</v>
      </c>
      <c r="V25" s="157">
        <f>ROUND(E25*U25,2)</f>
        <v>0</v>
      </c>
      <c r="W25" s="157"/>
      <c r="X25" s="157" t="s">
        <v>135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802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5">
        <v>13</v>
      </c>
      <c r="B26" s="176" t="s">
        <v>828</v>
      </c>
      <c r="C26" s="186" t="s">
        <v>829</v>
      </c>
      <c r="D26" s="177" t="s">
        <v>175</v>
      </c>
      <c r="E26" s="178">
        <v>3251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80">
        <v>0</v>
      </c>
      <c r="O26" s="180">
        <f>ROUND(E26*N26,2)</f>
        <v>0</v>
      </c>
      <c r="P26" s="180">
        <v>0</v>
      </c>
      <c r="Q26" s="180">
        <f>ROUND(E26*P26,2)</f>
        <v>0</v>
      </c>
      <c r="R26" s="180"/>
      <c r="S26" s="180" t="s">
        <v>245</v>
      </c>
      <c r="T26" s="181" t="s">
        <v>246</v>
      </c>
      <c r="U26" s="157">
        <v>0</v>
      </c>
      <c r="V26" s="157">
        <f>ROUND(E26*U26,2)</f>
        <v>0</v>
      </c>
      <c r="W26" s="157"/>
      <c r="X26" s="157" t="s">
        <v>135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802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14</v>
      </c>
      <c r="B27" s="168" t="s">
        <v>830</v>
      </c>
      <c r="C27" s="184" t="s">
        <v>831</v>
      </c>
      <c r="D27" s="169" t="s">
        <v>175</v>
      </c>
      <c r="E27" s="170">
        <v>3826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9.3000000000000005E-4</v>
      </c>
      <c r="O27" s="172">
        <f>ROUND(E27*N27,2)</f>
        <v>3.56</v>
      </c>
      <c r="P27" s="172">
        <v>0</v>
      </c>
      <c r="Q27" s="172">
        <f>ROUND(E27*P27,2)</f>
        <v>0</v>
      </c>
      <c r="R27" s="172" t="s">
        <v>94</v>
      </c>
      <c r="S27" s="172" t="s">
        <v>134</v>
      </c>
      <c r="T27" s="173" t="s">
        <v>134</v>
      </c>
      <c r="U27" s="157">
        <v>7.4060000000000001E-2</v>
      </c>
      <c r="V27" s="157">
        <f>ROUND(E27*U27,2)</f>
        <v>283.35000000000002</v>
      </c>
      <c r="W27" s="157"/>
      <c r="X27" s="157" t="s">
        <v>135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352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832</v>
      </c>
      <c r="D28" s="158"/>
      <c r="E28" s="159">
        <v>3826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5">
        <v>15</v>
      </c>
      <c r="B29" s="176" t="s">
        <v>833</v>
      </c>
      <c r="C29" s="186" t="s">
        <v>834</v>
      </c>
      <c r="D29" s="177" t="s">
        <v>429</v>
      </c>
      <c r="E29" s="178">
        <v>40</v>
      </c>
      <c r="F29" s="179"/>
      <c r="G29" s="180">
        <f>ROUND(E29*F29,2)</f>
        <v>0</v>
      </c>
      <c r="H29" s="179"/>
      <c r="I29" s="180">
        <f>ROUND(E29*H29,2)</f>
        <v>0</v>
      </c>
      <c r="J29" s="179"/>
      <c r="K29" s="180">
        <f>ROUND(E29*J29,2)</f>
        <v>0</v>
      </c>
      <c r="L29" s="180">
        <v>21</v>
      </c>
      <c r="M29" s="180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0"/>
      <c r="S29" s="180" t="s">
        <v>245</v>
      </c>
      <c r="T29" s="181" t="s">
        <v>246</v>
      </c>
      <c r="U29" s="157">
        <v>0</v>
      </c>
      <c r="V29" s="157">
        <f>ROUND(E29*U29,2)</f>
        <v>0</v>
      </c>
      <c r="W29" s="157"/>
      <c r="X29" s="157" t="s">
        <v>135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802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5">
        <v>16</v>
      </c>
      <c r="B30" s="176" t="s">
        <v>835</v>
      </c>
      <c r="C30" s="186" t="s">
        <v>836</v>
      </c>
      <c r="D30" s="177" t="s">
        <v>429</v>
      </c>
      <c r="E30" s="178">
        <v>50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80">
        <v>0</v>
      </c>
      <c r="O30" s="180">
        <f>ROUND(E30*N30,2)</f>
        <v>0</v>
      </c>
      <c r="P30" s="180">
        <v>0</v>
      </c>
      <c r="Q30" s="180">
        <f>ROUND(E30*P30,2)</f>
        <v>0</v>
      </c>
      <c r="R30" s="180"/>
      <c r="S30" s="180" t="s">
        <v>245</v>
      </c>
      <c r="T30" s="181" t="s">
        <v>246</v>
      </c>
      <c r="U30" s="157">
        <v>0</v>
      </c>
      <c r="V30" s="157">
        <f>ROUND(E30*U30,2)</f>
        <v>0</v>
      </c>
      <c r="W30" s="157"/>
      <c r="X30" s="157" t="s">
        <v>135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802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17</v>
      </c>
      <c r="B31" s="168" t="s">
        <v>837</v>
      </c>
      <c r="C31" s="184" t="s">
        <v>838</v>
      </c>
      <c r="D31" s="169" t="s">
        <v>148</v>
      </c>
      <c r="E31" s="170">
        <v>74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245</v>
      </c>
      <c r="T31" s="173" t="s">
        <v>246</v>
      </c>
      <c r="U31" s="157">
        <v>0</v>
      </c>
      <c r="V31" s="157">
        <f>ROUND(E31*U31,2)</f>
        <v>0</v>
      </c>
      <c r="W31" s="157"/>
      <c r="X31" s="157" t="s">
        <v>247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248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839</v>
      </c>
      <c r="D32" s="158"/>
      <c r="E32" s="159">
        <v>74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140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18</v>
      </c>
      <c r="B33" s="168" t="s">
        <v>840</v>
      </c>
      <c r="C33" s="184" t="s">
        <v>841</v>
      </c>
      <c r="D33" s="169" t="s">
        <v>148</v>
      </c>
      <c r="E33" s="170">
        <v>12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245</v>
      </c>
      <c r="T33" s="173" t="s">
        <v>246</v>
      </c>
      <c r="U33" s="157">
        <v>0</v>
      </c>
      <c r="V33" s="157">
        <f>ROUND(E33*U33,2)</f>
        <v>0</v>
      </c>
      <c r="W33" s="157"/>
      <c r="X33" s="157" t="s">
        <v>247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248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817</v>
      </c>
      <c r="D34" s="158"/>
      <c r="E34" s="159">
        <v>12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5">
        <v>19</v>
      </c>
      <c r="B35" s="176" t="s">
        <v>842</v>
      </c>
      <c r="C35" s="186" t="s">
        <v>843</v>
      </c>
      <c r="D35" s="177" t="s">
        <v>148</v>
      </c>
      <c r="E35" s="178">
        <v>2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245</v>
      </c>
      <c r="T35" s="181" t="s">
        <v>246</v>
      </c>
      <c r="U35" s="157">
        <v>0</v>
      </c>
      <c r="V35" s="157">
        <f>ROUND(E35*U35,2)</f>
        <v>0</v>
      </c>
      <c r="W35" s="157"/>
      <c r="X35" s="157" t="s">
        <v>247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248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5">
        <v>20</v>
      </c>
      <c r="B36" s="176" t="s">
        <v>844</v>
      </c>
      <c r="C36" s="186" t="s">
        <v>845</v>
      </c>
      <c r="D36" s="177" t="s">
        <v>148</v>
      </c>
      <c r="E36" s="178">
        <v>7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245</v>
      </c>
      <c r="T36" s="181" t="s">
        <v>246</v>
      </c>
      <c r="U36" s="157">
        <v>0</v>
      </c>
      <c r="V36" s="157">
        <f>ROUND(E36*U36,2)</f>
        <v>0</v>
      </c>
      <c r="W36" s="157"/>
      <c r="X36" s="157" t="s">
        <v>247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248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5">
        <v>21</v>
      </c>
      <c r="B37" s="176" t="s">
        <v>846</v>
      </c>
      <c r="C37" s="186" t="s">
        <v>847</v>
      </c>
      <c r="D37" s="177" t="s">
        <v>148</v>
      </c>
      <c r="E37" s="178">
        <v>1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80">
        <v>0</v>
      </c>
      <c r="O37" s="180">
        <f>ROUND(E37*N37,2)</f>
        <v>0</v>
      </c>
      <c r="P37" s="180">
        <v>0</v>
      </c>
      <c r="Q37" s="180">
        <f>ROUND(E37*P37,2)</f>
        <v>0</v>
      </c>
      <c r="R37" s="180"/>
      <c r="S37" s="180" t="s">
        <v>245</v>
      </c>
      <c r="T37" s="181" t="s">
        <v>246</v>
      </c>
      <c r="U37" s="157">
        <v>0</v>
      </c>
      <c r="V37" s="157">
        <f>ROUND(E37*U37,2)</f>
        <v>0</v>
      </c>
      <c r="W37" s="157"/>
      <c r="X37" s="157" t="s">
        <v>247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248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5">
        <v>22</v>
      </c>
      <c r="B38" s="176" t="s">
        <v>848</v>
      </c>
      <c r="C38" s="186" t="s">
        <v>849</v>
      </c>
      <c r="D38" s="177" t="s">
        <v>850</v>
      </c>
      <c r="E38" s="178">
        <v>1</v>
      </c>
      <c r="F38" s="179"/>
      <c r="G38" s="180">
        <f>ROUND(E38*F38,2)</f>
        <v>0</v>
      </c>
      <c r="H38" s="179"/>
      <c r="I38" s="180">
        <f>ROUND(E38*H38,2)</f>
        <v>0</v>
      </c>
      <c r="J38" s="179"/>
      <c r="K38" s="180">
        <f>ROUND(E38*J38,2)</f>
        <v>0</v>
      </c>
      <c r="L38" s="180">
        <v>21</v>
      </c>
      <c r="M38" s="180">
        <f>G38*(1+L38/100)</f>
        <v>0</v>
      </c>
      <c r="N38" s="180">
        <v>0</v>
      </c>
      <c r="O38" s="180">
        <f>ROUND(E38*N38,2)</f>
        <v>0</v>
      </c>
      <c r="P38" s="180">
        <v>0</v>
      </c>
      <c r="Q38" s="180">
        <f>ROUND(E38*P38,2)</f>
        <v>0</v>
      </c>
      <c r="R38" s="180"/>
      <c r="S38" s="180" t="s">
        <v>245</v>
      </c>
      <c r="T38" s="181" t="s">
        <v>246</v>
      </c>
      <c r="U38" s="157">
        <v>0</v>
      </c>
      <c r="V38" s="157">
        <f>ROUND(E38*U38,2)</f>
        <v>0</v>
      </c>
      <c r="W38" s="157"/>
      <c r="X38" s="157" t="s">
        <v>851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852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x14ac:dyDescent="0.2">
      <c r="A39" s="161" t="s">
        <v>128</v>
      </c>
      <c r="B39" s="162" t="s">
        <v>98</v>
      </c>
      <c r="C39" s="183" t="s">
        <v>99</v>
      </c>
      <c r="D39" s="163"/>
      <c r="E39" s="164"/>
      <c r="F39" s="165"/>
      <c r="G39" s="165">
        <f>SUMIF(AG40:AG56,"&lt;&gt;NOR",G40:G56)</f>
        <v>0</v>
      </c>
      <c r="H39" s="165"/>
      <c r="I39" s="165">
        <f>SUM(I40:I56)</f>
        <v>0</v>
      </c>
      <c r="J39" s="165"/>
      <c r="K39" s="165">
        <f>SUM(K40:K56)</f>
        <v>0</v>
      </c>
      <c r="L39" s="165"/>
      <c r="M39" s="165">
        <f>SUM(M40:M56)</f>
        <v>0</v>
      </c>
      <c r="N39" s="165"/>
      <c r="O39" s="165">
        <f>SUM(O40:O56)</f>
        <v>1060.73</v>
      </c>
      <c r="P39" s="165"/>
      <c r="Q39" s="165">
        <f>SUM(Q40:Q56)</f>
        <v>0</v>
      </c>
      <c r="R39" s="165"/>
      <c r="S39" s="165"/>
      <c r="T39" s="166"/>
      <c r="U39" s="160"/>
      <c r="V39" s="160">
        <f>SUM(V40:V56)</f>
        <v>1561.6100000000001</v>
      </c>
      <c r="W39" s="160"/>
      <c r="X39" s="160"/>
      <c r="AG39" t="s">
        <v>129</v>
      </c>
    </row>
    <row r="40" spans="1:60" outlineLevel="1" x14ac:dyDescent="0.2">
      <c r="A40" s="167">
        <v>23</v>
      </c>
      <c r="B40" s="168" t="s">
        <v>853</v>
      </c>
      <c r="C40" s="184" t="s">
        <v>854</v>
      </c>
      <c r="D40" s="169" t="s">
        <v>175</v>
      </c>
      <c r="E40" s="170">
        <v>2211.6999999999998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/>
      <c r="S40" s="172" t="s">
        <v>134</v>
      </c>
      <c r="T40" s="173" t="s">
        <v>246</v>
      </c>
      <c r="U40" s="157">
        <v>0.15246000000000001</v>
      </c>
      <c r="V40" s="157">
        <f>ROUND(E40*U40,2)</f>
        <v>337.2</v>
      </c>
      <c r="W40" s="157"/>
      <c r="X40" s="157" t="s">
        <v>135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352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855</v>
      </c>
      <c r="D41" s="158"/>
      <c r="E41" s="159">
        <v>269.10000000000002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856</v>
      </c>
      <c r="D42" s="158"/>
      <c r="E42" s="159">
        <v>222.5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857</v>
      </c>
      <c r="D43" s="158"/>
      <c r="E43" s="159">
        <v>16.8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140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858</v>
      </c>
      <c r="D44" s="158"/>
      <c r="E44" s="159">
        <v>247.5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859</v>
      </c>
      <c r="D45" s="158"/>
      <c r="E45" s="159">
        <v>280.5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860</v>
      </c>
      <c r="D46" s="158"/>
      <c r="E46" s="159">
        <v>506.2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140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861</v>
      </c>
      <c r="D47" s="158"/>
      <c r="E47" s="159">
        <v>256.60000000000002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862</v>
      </c>
      <c r="D48" s="158"/>
      <c r="E48" s="159">
        <v>255.02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140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863</v>
      </c>
      <c r="D49" s="158"/>
      <c r="E49" s="159">
        <v>157.4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864</v>
      </c>
      <c r="D50" s="158"/>
      <c r="E50" s="159">
        <v>0.08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5">
        <v>24</v>
      </c>
      <c r="B51" s="176" t="s">
        <v>865</v>
      </c>
      <c r="C51" s="186" t="s">
        <v>866</v>
      </c>
      <c r="D51" s="177" t="s">
        <v>175</v>
      </c>
      <c r="E51" s="178">
        <v>2211.6999999999998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80">
        <v>0.20474999999999999</v>
      </c>
      <c r="O51" s="180">
        <f>ROUND(E51*N51,2)</f>
        <v>452.85</v>
      </c>
      <c r="P51" s="180">
        <v>0</v>
      </c>
      <c r="Q51" s="180">
        <f>ROUND(E51*P51,2)</f>
        <v>0</v>
      </c>
      <c r="R51" s="180"/>
      <c r="S51" s="180" t="s">
        <v>134</v>
      </c>
      <c r="T51" s="181" t="s">
        <v>134</v>
      </c>
      <c r="U51" s="157">
        <v>9.8000000000000004E-2</v>
      </c>
      <c r="V51" s="157">
        <f>ROUND(E51*U51,2)</f>
        <v>216.75</v>
      </c>
      <c r="W51" s="157"/>
      <c r="X51" s="157" t="s">
        <v>135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352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25</v>
      </c>
      <c r="B52" s="176" t="s">
        <v>867</v>
      </c>
      <c r="C52" s="186" t="s">
        <v>868</v>
      </c>
      <c r="D52" s="177" t="s">
        <v>175</v>
      </c>
      <c r="E52" s="178">
        <v>2211.6999999999998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0.27300000000000002</v>
      </c>
      <c r="O52" s="180">
        <f>ROUND(E52*N52,2)</f>
        <v>603.79</v>
      </c>
      <c r="P52" s="180">
        <v>0</v>
      </c>
      <c r="Q52" s="180">
        <f>ROUND(E52*P52,2)</f>
        <v>0</v>
      </c>
      <c r="R52" s="180"/>
      <c r="S52" s="180" t="s">
        <v>134</v>
      </c>
      <c r="T52" s="181" t="s">
        <v>134</v>
      </c>
      <c r="U52" s="157">
        <v>0.111</v>
      </c>
      <c r="V52" s="157">
        <f>ROUND(E52*U52,2)</f>
        <v>245.5</v>
      </c>
      <c r="W52" s="157"/>
      <c r="X52" s="157" t="s">
        <v>135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352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26</v>
      </c>
      <c r="B53" s="168" t="s">
        <v>869</v>
      </c>
      <c r="C53" s="184" t="s">
        <v>870</v>
      </c>
      <c r="D53" s="169" t="s">
        <v>175</v>
      </c>
      <c r="E53" s="170">
        <v>3200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6.0000000000000002E-5</v>
      </c>
      <c r="O53" s="172">
        <f>ROUND(E53*N53,2)</f>
        <v>0.19</v>
      </c>
      <c r="P53" s="172">
        <v>0</v>
      </c>
      <c r="Q53" s="172">
        <f>ROUND(E53*P53,2)</f>
        <v>0</v>
      </c>
      <c r="R53" s="172"/>
      <c r="S53" s="172" t="s">
        <v>134</v>
      </c>
      <c r="T53" s="173" t="s">
        <v>134</v>
      </c>
      <c r="U53" s="157">
        <v>2.5999999999999999E-2</v>
      </c>
      <c r="V53" s="157">
        <f>ROUND(E53*U53,2)</f>
        <v>83.2</v>
      </c>
      <c r="W53" s="157"/>
      <c r="X53" s="157" t="s">
        <v>135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352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871</v>
      </c>
      <c r="D54" s="158"/>
      <c r="E54" s="159">
        <v>3200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5">
        <v>27</v>
      </c>
      <c r="B55" s="176" t="s">
        <v>872</v>
      </c>
      <c r="C55" s="186" t="s">
        <v>873</v>
      </c>
      <c r="D55" s="177" t="s">
        <v>175</v>
      </c>
      <c r="E55" s="178">
        <v>3200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80">
        <v>1.2199999999999999E-3</v>
      </c>
      <c r="O55" s="180">
        <f>ROUND(E55*N55,2)</f>
        <v>3.9</v>
      </c>
      <c r="P55" s="180">
        <v>0</v>
      </c>
      <c r="Q55" s="180">
        <f>ROUND(E55*P55,2)</f>
        <v>0</v>
      </c>
      <c r="R55" s="180"/>
      <c r="S55" s="180" t="s">
        <v>134</v>
      </c>
      <c r="T55" s="181" t="s">
        <v>134</v>
      </c>
      <c r="U55" s="157">
        <v>3.5999999999999997E-2</v>
      </c>
      <c r="V55" s="157">
        <f>ROUND(E55*U55,2)</f>
        <v>115.2</v>
      </c>
      <c r="W55" s="157"/>
      <c r="X55" s="157" t="s">
        <v>135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352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7">
        <v>28</v>
      </c>
      <c r="B56" s="168" t="s">
        <v>874</v>
      </c>
      <c r="C56" s="184" t="s">
        <v>875</v>
      </c>
      <c r="D56" s="169" t="s">
        <v>175</v>
      </c>
      <c r="E56" s="170">
        <v>2211.6999999999998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21</v>
      </c>
      <c r="M56" s="172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2"/>
      <c r="S56" s="172" t="s">
        <v>134</v>
      </c>
      <c r="T56" s="173" t="s">
        <v>246</v>
      </c>
      <c r="U56" s="157">
        <v>0.25490000000000002</v>
      </c>
      <c r="V56" s="157">
        <f>ROUND(E56*U56,2)</f>
        <v>563.76</v>
      </c>
      <c r="W56" s="157"/>
      <c r="X56" s="157" t="s">
        <v>135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352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">
      <c r="A57" s="5"/>
      <c r="B57" s="6"/>
      <c r="C57" s="187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AE57">
        <v>15</v>
      </c>
      <c r="AF57">
        <v>21</v>
      </c>
    </row>
    <row r="58" spans="1:60" x14ac:dyDescent="0.2">
      <c r="A58" s="151"/>
      <c r="B58" s="152" t="s">
        <v>29</v>
      </c>
      <c r="C58" s="188"/>
      <c r="D58" s="153"/>
      <c r="E58" s="154"/>
      <c r="F58" s="154"/>
      <c r="G58" s="182">
        <f>G8+G39</f>
        <v>0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AE58">
        <f>SUMIF(L7:L56,AE57,G7:G56)</f>
        <v>0</v>
      </c>
      <c r="AF58">
        <f>SUMIF(L7:L56,AF57,G7:G56)</f>
        <v>0</v>
      </c>
      <c r="AG58" t="s">
        <v>425</v>
      </c>
    </row>
    <row r="59" spans="1:60" x14ac:dyDescent="0.2">
      <c r="C59" s="189"/>
      <c r="D59" s="139"/>
      <c r="AG59" t="s">
        <v>426</v>
      </c>
    </row>
    <row r="60" spans="1:60" x14ac:dyDescent="0.2">
      <c r="D60" s="139"/>
    </row>
    <row r="61" spans="1:60" x14ac:dyDescent="0.2">
      <c r="D61" s="139"/>
    </row>
    <row r="62" spans="1:60" x14ac:dyDescent="0.2">
      <c r="D62" s="139"/>
    </row>
    <row r="63" spans="1:60" x14ac:dyDescent="0.2">
      <c r="D63" s="139"/>
    </row>
    <row r="64" spans="1:60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x++vnEpnhCHE0PFosH01I+Cydzt8dt6Lj8FJMyBPby8j+NY/ezI2Yt8+O2q6SaJmpwBI9T6OanoOf0BKo9bPmw==" saltValue="tJF8ulppSjFkuMzxYdI7f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102</v>
      </c>
      <c r="B1" s="256"/>
      <c r="C1" s="256"/>
      <c r="D1" s="256"/>
      <c r="E1" s="256"/>
      <c r="F1" s="256"/>
      <c r="G1" s="256"/>
      <c r="AG1" t="s">
        <v>103</v>
      </c>
    </row>
    <row r="2" spans="1:60" ht="24.95" customHeight="1" x14ac:dyDescent="0.2">
      <c r="A2" s="140" t="s">
        <v>7</v>
      </c>
      <c r="B2" s="71" t="s">
        <v>43</v>
      </c>
      <c r="C2" s="257" t="s">
        <v>44</v>
      </c>
      <c r="D2" s="258"/>
      <c r="E2" s="258"/>
      <c r="F2" s="258"/>
      <c r="G2" s="259"/>
      <c r="AG2" t="s">
        <v>104</v>
      </c>
    </row>
    <row r="3" spans="1:60" ht="24.95" customHeight="1" x14ac:dyDescent="0.2">
      <c r="A3" s="140" t="s">
        <v>8</v>
      </c>
      <c r="B3" s="71" t="s">
        <v>55</v>
      </c>
      <c r="C3" s="257" t="s">
        <v>56</v>
      </c>
      <c r="D3" s="258"/>
      <c r="E3" s="258"/>
      <c r="F3" s="258"/>
      <c r="G3" s="259"/>
      <c r="AC3" s="83" t="s">
        <v>104</v>
      </c>
      <c r="AG3" t="s">
        <v>105</v>
      </c>
    </row>
    <row r="4" spans="1:60" ht="24.95" customHeight="1" x14ac:dyDescent="0.2">
      <c r="A4" s="141" t="s">
        <v>9</v>
      </c>
      <c r="B4" s="142" t="s">
        <v>58</v>
      </c>
      <c r="C4" s="260" t="s">
        <v>59</v>
      </c>
      <c r="D4" s="261"/>
      <c r="E4" s="261"/>
      <c r="F4" s="261"/>
      <c r="G4" s="262"/>
      <c r="AG4" t="s">
        <v>106</v>
      </c>
    </row>
    <row r="5" spans="1:60" x14ac:dyDescent="0.2">
      <c r="D5" s="139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29</v>
      </c>
      <c r="H6" s="147" t="s">
        <v>30</v>
      </c>
      <c r="I6" s="147" t="s">
        <v>113</v>
      </c>
      <c r="J6" s="147" t="s">
        <v>31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128</v>
      </c>
      <c r="B8" s="162" t="s">
        <v>96</v>
      </c>
      <c r="C8" s="183" t="s">
        <v>97</v>
      </c>
      <c r="D8" s="163"/>
      <c r="E8" s="164"/>
      <c r="F8" s="165"/>
      <c r="G8" s="165">
        <f>SUMIF(AG9:AG25,"&lt;&gt;NOR",G9:G25)</f>
        <v>0</v>
      </c>
      <c r="H8" s="165"/>
      <c r="I8" s="165">
        <f>SUM(I9:I25)</f>
        <v>0</v>
      </c>
      <c r="J8" s="165"/>
      <c r="K8" s="165">
        <f>SUM(K9:K25)</f>
        <v>0</v>
      </c>
      <c r="L8" s="165"/>
      <c r="M8" s="165">
        <f>SUM(M9:M25)</f>
        <v>0</v>
      </c>
      <c r="N8" s="165"/>
      <c r="O8" s="165">
        <f>SUM(O9:O25)</f>
        <v>0.6</v>
      </c>
      <c r="P8" s="165"/>
      <c r="Q8" s="165">
        <f>SUM(Q9:Q25)</f>
        <v>0</v>
      </c>
      <c r="R8" s="165"/>
      <c r="S8" s="165"/>
      <c r="T8" s="166"/>
      <c r="U8" s="160"/>
      <c r="V8" s="160">
        <f>SUM(V9:V25)</f>
        <v>106.49</v>
      </c>
      <c r="W8" s="160"/>
      <c r="X8" s="160"/>
      <c r="AG8" t="s">
        <v>129</v>
      </c>
    </row>
    <row r="9" spans="1:60" outlineLevel="1" x14ac:dyDescent="0.2">
      <c r="A9" s="167">
        <v>1</v>
      </c>
      <c r="B9" s="168" t="s">
        <v>876</v>
      </c>
      <c r="C9" s="184" t="s">
        <v>877</v>
      </c>
      <c r="D9" s="169" t="s">
        <v>175</v>
      </c>
      <c r="E9" s="170">
        <v>1389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134</v>
      </c>
      <c r="T9" s="173" t="s">
        <v>134</v>
      </c>
      <c r="U9" s="157">
        <v>7.6670000000000002E-2</v>
      </c>
      <c r="V9" s="157">
        <f>ROUND(E9*U9,2)</f>
        <v>106.49</v>
      </c>
      <c r="W9" s="157"/>
      <c r="X9" s="157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352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878</v>
      </c>
      <c r="D10" s="158"/>
      <c r="E10" s="159">
        <v>1389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140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2</v>
      </c>
      <c r="B11" s="176" t="s">
        <v>879</v>
      </c>
      <c r="C11" s="186" t="s">
        <v>880</v>
      </c>
      <c r="D11" s="177" t="s">
        <v>351</v>
      </c>
      <c r="E11" s="178">
        <v>15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245</v>
      </c>
      <c r="T11" s="181" t="s">
        <v>246</v>
      </c>
      <c r="U11" s="157">
        <v>0</v>
      </c>
      <c r="V11" s="157">
        <f>ROUND(E11*U11,2)</f>
        <v>0</v>
      </c>
      <c r="W11" s="157"/>
      <c r="X11" s="157" t="s">
        <v>135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352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3</v>
      </c>
      <c r="B12" s="176" t="s">
        <v>881</v>
      </c>
      <c r="C12" s="186" t="s">
        <v>882</v>
      </c>
      <c r="D12" s="177" t="s">
        <v>351</v>
      </c>
      <c r="E12" s="178">
        <v>15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245</v>
      </c>
      <c r="T12" s="181" t="s">
        <v>246</v>
      </c>
      <c r="U12" s="157">
        <v>0</v>
      </c>
      <c r="V12" s="157">
        <f>ROUND(E12*U12,2)</f>
        <v>0</v>
      </c>
      <c r="W12" s="157"/>
      <c r="X12" s="157" t="s">
        <v>135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352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4</v>
      </c>
      <c r="B13" s="168" t="s">
        <v>883</v>
      </c>
      <c r="C13" s="184" t="s">
        <v>884</v>
      </c>
      <c r="D13" s="169" t="s">
        <v>351</v>
      </c>
      <c r="E13" s="170">
        <v>30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245</v>
      </c>
      <c r="T13" s="173" t="s">
        <v>246</v>
      </c>
      <c r="U13" s="157">
        <v>0</v>
      </c>
      <c r="V13" s="157">
        <f>ROUND(E13*U13,2)</f>
        <v>0</v>
      </c>
      <c r="W13" s="157"/>
      <c r="X13" s="157" t="s">
        <v>135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352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885</v>
      </c>
      <c r="D14" s="158"/>
      <c r="E14" s="159">
        <v>30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140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5</v>
      </c>
      <c r="B15" s="168" t="s">
        <v>886</v>
      </c>
      <c r="C15" s="184" t="s">
        <v>887</v>
      </c>
      <c r="D15" s="169" t="s">
        <v>351</v>
      </c>
      <c r="E15" s="170">
        <v>30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245</v>
      </c>
      <c r="T15" s="173" t="s">
        <v>246</v>
      </c>
      <c r="U15" s="157">
        <v>0</v>
      </c>
      <c r="V15" s="157">
        <f>ROUND(E15*U15,2)</f>
        <v>0</v>
      </c>
      <c r="W15" s="157"/>
      <c r="X15" s="157" t="s">
        <v>135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352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885</v>
      </c>
      <c r="D16" s="158"/>
      <c r="E16" s="159">
        <v>30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140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6</v>
      </c>
      <c r="B17" s="176" t="s">
        <v>888</v>
      </c>
      <c r="C17" s="186" t="s">
        <v>889</v>
      </c>
      <c r="D17" s="177" t="s">
        <v>351</v>
      </c>
      <c r="E17" s="178">
        <v>6</v>
      </c>
      <c r="F17" s="179"/>
      <c r="G17" s="180">
        <f t="shared" ref="G17:G22" si="0">ROUND(E17*F17,2)</f>
        <v>0</v>
      </c>
      <c r="H17" s="179"/>
      <c r="I17" s="180">
        <f t="shared" ref="I17:I22" si="1">ROUND(E17*H17,2)</f>
        <v>0</v>
      </c>
      <c r="J17" s="179"/>
      <c r="K17" s="180">
        <f t="shared" ref="K17:K22" si="2">ROUND(E17*J17,2)</f>
        <v>0</v>
      </c>
      <c r="L17" s="180">
        <v>21</v>
      </c>
      <c r="M17" s="180">
        <f t="shared" ref="M17:M22" si="3">G17*(1+L17/100)</f>
        <v>0</v>
      </c>
      <c r="N17" s="180">
        <v>0</v>
      </c>
      <c r="O17" s="180">
        <f t="shared" ref="O17:O22" si="4">ROUND(E17*N17,2)</f>
        <v>0</v>
      </c>
      <c r="P17" s="180">
        <v>0</v>
      </c>
      <c r="Q17" s="180">
        <f t="shared" ref="Q17:Q22" si="5">ROUND(E17*P17,2)</f>
        <v>0</v>
      </c>
      <c r="R17" s="180"/>
      <c r="S17" s="180" t="s">
        <v>245</v>
      </c>
      <c r="T17" s="181" t="s">
        <v>246</v>
      </c>
      <c r="U17" s="157">
        <v>0</v>
      </c>
      <c r="V17" s="157">
        <f t="shared" ref="V17:V22" si="6">ROUND(E17*U17,2)</f>
        <v>0</v>
      </c>
      <c r="W17" s="157"/>
      <c r="X17" s="157" t="s">
        <v>135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352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7</v>
      </c>
      <c r="B18" s="176" t="s">
        <v>890</v>
      </c>
      <c r="C18" s="186" t="s">
        <v>891</v>
      </c>
      <c r="D18" s="177" t="s">
        <v>175</v>
      </c>
      <c r="E18" s="178">
        <v>1389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245</v>
      </c>
      <c r="T18" s="181" t="s">
        <v>246</v>
      </c>
      <c r="U18" s="157">
        <v>0</v>
      </c>
      <c r="V18" s="157">
        <f t="shared" si="6"/>
        <v>0</v>
      </c>
      <c r="W18" s="157"/>
      <c r="X18" s="157" t="s">
        <v>135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352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8</v>
      </c>
      <c r="B19" s="176" t="s">
        <v>892</v>
      </c>
      <c r="C19" s="186" t="s">
        <v>893</v>
      </c>
      <c r="D19" s="177" t="s">
        <v>175</v>
      </c>
      <c r="E19" s="178">
        <v>1389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245</v>
      </c>
      <c r="T19" s="181" t="s">
        <v>246</v>
      </c>
      <c r="U19" s="157">
        <v>0</v>
      </c>
      <c r="V19" s="157">
        <f t="shared" si="6"/>
        <v>0</v>
      </c>
      <c r="W19" s="157"/>
      <c r="X19" s="157" t="s">
        <v>135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352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9</v>
      </c>
      <c r="B20" s="176" t="s">
        <v>894</v>
      </c>
      <c r="C20" s="186" t="s">
        <v>834</v>
      </c>
      <c r="D20" s="177" t="s">
        <v>429</v>
      </c>
      <c r="E20" s="178">
        <v>15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245</v>
      </c>
      <c r="T20" s="181" t="s">
        <v>246</v>
      </c>
      <c r="U20" s="157">
        <v>0</v>
      </c>
      <c r="V20" s="157">
        <f t="shared" si="6"/>
        <v>0</v>
      </c>
      <c r="W20" s="157"/>
      <c r="X20" s="157" t="s">
        <v>135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352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10</v>
      </c>
      <c r="B21" s="176" t="s">
        <v>895</v>
      </c>
      <c r="C21" s="186" t="s">
        <v>896</v>
      </c>
      <c r="D21" s="177" t="s">
        <v>429</v>
      </c>
      <c r="E21" s="178">
        <v>10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245</v>
      </c>
      <c r="T21" s="181" t="s">
        <v>246</v>
      </c>
      <c r="U21" s="157">
        <v>0</v>
      </c>
      <c r="V21" s="157">
        <f t="shared" si="6"/>
        <v>0</v>
      </c>
      <c r="W21" s="157"/>
      <c r="X21" s="157" t="s">
        <v>135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802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11</v>
      </c>
      <c r="B22" s="168" t="s">
        <v>897</v>
      </c>
      <c r="C22" s="184" t="s">
        <v>898</v>
      </c>
      <c r="D22" s="169" t="s">
        <v>351</v>
      </c>
      <c r="E22" s="170">
        <v>4</v>
      </c>
      <c r="F22" s="171"/>
      <c r="G22" s="172">
        <f t="shared" si="0"/>
        <v>0</v>
      </c>
      <c r="H22" s="171"/>
      <c r="I22" s="172">
        <f t="shared" si="1"/>
        <v>0</v>
      </c>
      <c r="J22" s="171"/>
      <c r="K22" s="172">
        <f t="shared" si="2"/>
        <v>0</v>
      </c>
      <c r="L22" s="172">
        <v>21</v>
      </c>
      <c r="M22" s="172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2"/>
      <c r="S22" s="172" t="s">
        <v>245</v>
      </c>
      <c r="T22" s="173" t="s">
        <v>246</v>
      </c>
      <c r="U22" s="157">
        <v>0</v>
      </c>
      <c r="V22" s="157">
        <f t="shared" si="6"/>
        <v>0</v>
      </c>
      <c r="W22" s="157"/>
      <c r="X22" s="157" t="s">
        <v>135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352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81</v>
      </c>
      <c r="D23" s="158"/>
      <c r="E23" s="159">
        <v>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140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12</v>
      </c>
      <c r="B24" s="168" t="s">
        <v>899</v>
      </c>
      <c r="C24" s="184" t="s">
        <v>900</v>
      </c>
      <c r="D24" s="169" t="s">
        <v>901</v>
      </c>
      <c r="E24" s="170">
        <v>1389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4.2999999999999999E-4</v>
      </c>
      <c r="O24" s="172">
        <f>ROUND(E24*N24,2)</f>
        <v>0.6</v>
      </c>
      <c r="P24" s="172">
        <v>0</v>
      </c>
      <c r="Q24" s="172">
        <f>ROUND(E24*P24,2)</f>
        <v>0</v>
      </c>
      <c r="R24" s="172" t="s">
        <v>258</v>
      </c>
      <c r="S24" s="172" t="s">
        <v>134</v>
      </c>
      <c r="T24" s="173" t="s">
        <v>134</v>
      </c>
      <c r="U24" s="157">
        <v>0</v>
      </c>
      <c r="V24" s="157">
        <f>ROUND(E24*U24,2)</f>
        <v>0</v>
      </c>
      <c r="W24" s="157"/>
      <c r="X24" s="157" t="s">
        <v>247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329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878</v>
      </c>
      <c r="D25" s="158"/>
      <c r="E25" s="159">
        <v>1389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140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1" t="s">
        <v>128</v>
      </c>
      <c r="B26" s="162" t="s">
        <v>98</v>
      </c>
      <c r="C26" s="183" t="s">
        <v>99</v>
      </c>
      <c r="D26" s="163"/>
      <c r="E26" s="164"/>
      <c r="F26" s="165"/>
      <c r="G26" s="165">
        <f>SUMIF(AG27:AG40,"&lt;&gt;NOR",G27:G40)</f>
        <v>0</v>
      </c>
      <c r="H26" s="165"/>
      <c r="I26" s="165">
        <f>SUM(I27:I40)</f>
        <v>0</v>
      </c>
      <c r="J26" s="165"/>
      <c r="K26" s="165">
        <f>SUM(K27:K40)</f>
        <v>0</v>
      </c>
      <c r="L26" s="165"/>
      <c r="M26" s="165">
        <f>SUM(M27:M40)</f>
        <v>0</v>
      </c>
      <c r="N26" s="165"/>
      <c r="O26" s="165">
        <f>SUM(O27:O40)</f>
        <v>456.72999999999996</v>
      </c>
      <c r="P26" s="165"/>
      <c r="Q26" s="165">
        <f>SUM(Q27:Q40)</f>
        <v>0</v>
      </c>
      <c r="R26" s="165"/>
      <c r="S26" s="165"/>
      <c r="T26" s="166"/>
      <c r="U26" s="160"/>
      <c r="V26" s="160">
        <f>SUM(V27:V40)</f>
        <v>672.33</v>
      </c>
      <c r="W26" s="160"/>
      <c r="X26" s="160"/>
      <c r="AG26" t="s">
        <v>129</v>
      </c>
    </row>
    <row r="27" spans="1:60" outlineLevel="1" x14ac:dyDescent="0.2">
      <c r="A27" s="167">
        <v>13</v>
      </c>
      <c r="B27" s="168" t="s">
        <v>758</v>
      </c>
      <c r="C27" s="184" t="s">
        <v>759</v>
      </c>
      <c r="D27" s="169" t="s">
        <v>175</v>
      </c>
      <c r="E27" s="170">
        <v>1389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8.0000000000000007E-5</v>
      </c>
      <c r="O27" s="172">
        <f>ROUND(E27*N27,2)</f>
        <v>0.11</v>
      </c>
      <c r="P27" s="172">
        <v>0</v>
      </c>
      <c r="Q27" s="172">
        <f>ROUND(E27*P27,2)</f>
        <v>0</v>
      </c>
      <c r="R27" s="172" t="s">
        <v>315</v>
      </c>
      <c r="S27" s="172" t="s">
        <v>134</v>
      </c>
      <c r="T27" s="173" t="s">
        <v>134</v>
      </c>
      <c r="U27" s="157">
        <v>3.4000000000000002E-2</v>
      </c>
      <c r="V27" s="157">
        <f>ROUND(E27*U27,2)</f>
        <v>47.23</v>
      </c>
      <c r="W27" s="157"/>
      <c r="X27" s="157" t="s">
        <v>135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352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878</v>
      </c>
      <c r="D28" s="158"/>
      <c r="E28" s="159">
        <v>1389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14</v>
      </c>
      <c r="B29" s="168" t="s">
        <v>853</v>
      </c>
      <c r="C29" s="184" t="s">
        <v>854</v>
      </c>
      <c r="D29" s="169" t="s">
        <v>175</v>
      </c>
      <c r="E29" s="170">
        <v>955.6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134</v>
      </c>
      <c r="T29" s="173" t="s">
        <v>246</v>
      </c>
      <c r="U29" s="157">
        <v>0.15246000000000001</v>
      </c>
      <c r="V29" s="157">
        <f>ROUND(E29*U29,2)</f>
        <v>145.69</v>
      </c>
      <c r="W29" s="157"/>
      <c r="X29" s="157" t="s">
        <v>135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352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902</v>
      </c>
      <c r="D30" s="158"/>
      <c r="E30" s="159">
        <v>260.89999999999998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903</v>
      </c>
      <c r="D31" s="158"/>
      <c r="E31" s="159">
        <v>261.7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904</v>
      </c>
      <c r="D32" s="158"/>
      <c r="E32" s="159">
        <v>433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140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15</v>
      </c>
      <c r="B33" s="168" t="s">
        <v>865</v>
      </c>
      <c r="C33" s="184" t="s">
        <v>866</v>
      </c>
      <c r="D33" s="169" t="s">
        <v>175</v>
      </c>
      <c r="E33" s="170">
        <v>955.6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0.20474999999999999</v>
      </c>
      <c r="O33" s="172">
        <f>ROUND(E33*N33,2)</f>
        <v>195.66</v>
      </c>
      <c r="P33" s="172">
        <v>0</v>
      </c>
      <c r="Q33" s="172">
        <f>ROUND(E33*P33,2)</f>
        <v>0</v>
      </c>
      <c r="R33" s="172"/>
      <c r="S33" s="172" t="s">
        <v>134</v>
      </c>
      <c r="T33" s="173" t="s">
        <v>134</v>
      </c>
      <c r="U33" s="157">
        <v>9.8000000000000004E-2</v>
      </c>
      <c r="V33" s="157">
        <f>ROUND(E33*U33,2)</f>
        <v>93.65</v>
      </c>
      <c r="W33" s="157"/>
      <c r="X33" s="157" t="s">
        <v>135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352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905</v>
      </c>
      <c r="D34" s="158"/>
      <c r="E34" s="159">
        <v>955.6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16</v>
      </c>
      <c r="B35" s="168" t="s">
        <v>867</v>
      </c>
      <c r="C35" s="184" t="s">
        <v>868</v>
      </c>
      <c r="D35" s="169" t="s">
        <v>175</v>
      </c>
      <c r="E35" s="170">
        <v>955.6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0.27300000000000002</v>
      </c>
      <c r="O35" s="172">
        <f>ROUND(E35*N35,2)</f>
        <v>260.88</v>
      </c>
      <c r="P35" s="172">
        <v>0</v>
      </c>
      <c r="Q35" s="172">
        <f>ROUND(E35*P35,2)</f>
        <v>0</v>
      </c>
      <c r="R35" s="172"/>
      <c r="S35" s="172" t="s">
        <v>134</v>
      </c>
      <c r="T35" s="173" t="s">
        <v>134</v>
      </c>
      <c r="U35" s="157">
        <v>0.111</v>
      </c>
      <c r="V35" s="157">
        <f>ROUND(E35*U35,2)</f>
        <v>106.07</v>
      </c>
      <c r="W35" s="157"/>
      <c r="X35" s="157" t="s">
        <v>135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352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905</v>
      </c>
      <c r="D36" s="158"/>
      <c r="E36" s="159">
        <v>955.6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140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17</v>
      </c>
      <c r="B37" s="168" t="s">
        <v>869</v>
      </c>
      <c r="C37" s="184" t="s">
        <v>870</v>
      </c>
      <c r="D37" s="169" t="s">
        <v>175</v>
      </c>
      <c r="E37" s="170">
        <v>1389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6.0000000000000002E-5</v>
      </c>
      <c r="O37" s="172">
        <f>ROUND(E37*N37,2)</f>
        <v>0.08</v>
      </c>
      <c r="P37" s="172">
        <v>0</v>
      </c>
      <c r="Q37" s="172">
        <f>ROUND(E37*P37,2)</f>
        <v>0</v>
      </c>
      <c r="R37" s="172"/>
      <c r="S37" s="172" t="s">
        <v>134</v>
      </c>
      <c r="T37" s="173" t="s">
        <v>134</v>
      </c>
      <c r="U37" s="157">
        <v>2.5999999999999999E-2</v>
      </c>
      <c r="V37" s="157">
        <f>ROUND(E37*U37,2)</f>
        <v>36.11</v>
      </c>
      <c r="W37" s="157"/>
      <c r="X37" s="157" t="s">
        <v>135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352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878</v>
      </c>
      <c r="D38" s="158"/>
      <c r="E38" s="159">
        <v>1389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140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18</v>
      </c>
      <c r="B39" s="168" t="s">
        <v>874</v>
      </c>
      <c r="C39" s="184" t="s">
        <v>875</v>
      </c>
      <c r="D39" s="169" t="s">
        <v>175</v>
      </c>
      <c r="E39" s="170">
        <v>955.6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134</v>
      </c>
      <c r="T39" s="173" t="s">
        <v>246</v>
      </c>
      <c r="U39" s="157">
        <v>0.25490000000000002</v>
      </c>
      <c r="V39" s="157">
        <f>ROUND(E39*U39,2)</f>
        <v>243.58</v>
      </c>
      <c r="W39" s="157"/>
      <c r="X39" s="157" t="s">
        <v>135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352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905</v>
      </c>
      <c r="D40" s="158"/>
      <c r="E40" s="159">
        <v>955.6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140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5"/>
      <c r="B41" s="6"/>
      <c r="C41" s="187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A42" s="151"/>
      <c r="B42" s="152" t="s">
        <v>29</v>
      </c>
      <c r="C42" s="188"/>
      <c r="D42" s="153"/>
      <c r="E42" s="154"/>
      <c r="F42" s="154"/>
      <c r="G42" s="182">
        <f>G8+G26</f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AE42">
        <f>SUMIF(L7:L40,AE41,G7:G40)</f>
        <v>0</v>
      </c>
      <c r="AF42">
        <f>SUMIF(L7:L40,AF41,G7:G40)</f>
        <v>0</v>
      </c>
      <c r="AG42" t="s">
        <v>425</v>
      </c>
    </row>
    <row r="43" spans="1:60" x14ac:dyDescent="0.2">
      <c r="C43" s="189"/>
      <c r="D43" s="139"/>
      <c r="AG43" t="s">
        <v>426</v>
      </c>
    </row>
    <row r="44" spans="1:60" x14ac:dyDescent="0.2">
      <c r="D44" s="139"/>
    </row>
    <row r="45" spans="1:60" x14ac:dyDescent="0.2">
      <c r="D45" s="139"/>
    </row>
    <row r="46" spans="1:60" x14ac:dyDescent="0.2">
      <c r="D46" s="139"/>
    </row>
    <row r="47" spans="1:60" x14ac:dyDescent="0.2">
      <c r="D47" s="139"/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qpoq/LIPxHQWdjDD91lbul3p/Dl1u0yfpifiLOrD56z+Z7D7bEVr7BnK/JZxC9qfGM3gJivPCT5FOEYoTBALaA==" saltValue="EZ4EpCUR2ycf7qHxIyulD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7" activePane="bottomLeft" state="frozen"/>
      <selection pane="bottomLeft" activeCell="C103" sqref="C103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102</v>
      </c>
      <c r="B1" s="256"/>
      <c r="C1" s="256"/>
      <c r="D1" s="256"/>
      <c r="E1" s="256"/>
      <c r="F1" s="256"/>
      <c r="G1" s="256"/>
      <c r="AG1" t="s">
        <v>103</v>
      </c>
    </row>
    <row r="2" spans="1:60" ht="24.95" customHeight="1" x14ac:dyDescent="0.2">
      <c r="A2" s="140" t="s">
        <v>7</v>
      </c>
      <c r="B2" s="71" t="s">
        <v>43</v>
      </c>
      <c r="C2" s="257" t="s">
        <v>44</v>
      </c>
      <c r="D2" s="258"/>
      <c r="E2" s="258"/>
      <c r="F2" s="258"/>
      <c r="G2" s="259"/>
      <c r="AG2" t="s">
        <v>104</v>
      </c>
    </row>
    <row r="3" spans="1:60" ht="24.95" customHeight="1" x14ac:dyDescent="0.2">
      <c r="A3" s="140" t="s">
        <v>8</v>
      </c>
      <c r="B3" s="71" t="s">
        <v>60</v>
      </c>
      <c r="C3" s="257" t="s">
        <v>61</v>
      </c>
      <c r="D3" s="258"/>
      <c r="E3" s="258"/>
      <c r="F3" s="258"/>
      <c r="G3" s="259"/>
      <c r="AC3" s="83" t="s">
        <v>104</v>
      </c>
      <c r="AG3" t="s">
        <v>105</v>
      </c>
    </row>
    <row r="4" spans="1:60" ht="24.95" customHeight="1" x14ac:dyDescent="0.2">
      <c r="A4" s="141" t="s">
        <v>9</v>
      </c>
      <c r="B4" s="142" t="s">
        <v>48</v>
      </c>
      <c r="C4" s="260" t="s">
        <v>62</v>
      </c>
      <c r="D4" s="261"/>
      <c r="E4" s="261"/>
      <c r="F4" s="261"/>
      <c r="G4" s="262"/>
      <c r="AG4" t="s">
        <v>106</v>
      </c>
    </row>
    <row r="5" spans="1:60" x14ac:dyDescent="0.2">
      <c r="D5" s="139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29</v>
      </c>
      <c r="H6" s="147" t="s">
        <v>30</v>
      </c>
      <c r="I6" s="147" t="s">
        <v>113</v>
      </c>
      <c r="J6" s="147" t="s">
        <v>31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128</v>
      </c>
      <c r="B8" s="162" t="s">
        <v>75</v>
      </c>
      <c r="C8" s="183" t="s">
        <v>76</v>
      </c>
      <c r="D8" s="163"/>
      <c r="E8" s="164"/>
      <c r="F8" s="165"/>
      <c r="G8" s="165">
        <f>SUMIF(AG9:AG129,"&lt;&gt;NOR",G9:G129)</f>
        <v>0</v>
      </c>
      <c r="H8" s="165"/>
      <c r="I8" s="165">
        <f>SUM(I9:I129)</f>
        <v>0</v>
      </c>
      <c r="J8" s="165"/>
      <c r="K8" s="165">
        <f>SUM(K9:K129)</f>
        <v>0</v>
      </c>
      <c r="L8" s="165"/>
      <c r="M8" s="165">
        <f>SUM(M9:M129)</f>
        <v>0</v>
      </c>
      <c r="N8" s="165"/>
      <c r="O8" s="165">
        <f>SUM(O9:O129)</f>
        <v>138.94</v>
      </c>
      <c r="P8" s="165"/>
      <c r="Q8" s="165">
        <f>SUM(Q9:Q129)</f>
        <v>0</v>
      </c>
      <c r="R8" s="165"/>
      <c r="S8" s="165"/>
      <c r="T8" s="166"/>
      <c r="U8" s="160"/>
      <c r="V8" s="160">
        <f>SUM(V9:V129)</f>
        <v>2729.2</v>
      </c>
      <c r="W8" s="160"/>
      <c r="X8" s="160"/>
      <c r="AG8" t="s">
        <v>129</v>
      </c>
    </row>
    <row r="9" spans="1:60" ht="22.5" outlineLevel="1" x14ac:dyDescent="0.2">
      <c r="A9" s="167">
        <v>1</v>
      </c>
      <c r="B9" s="168" t="s">
        <v>906</v>
      </c>
      <c r="C9" s="184" t="s">
        <v>907</v>
      </c>
      <c r="D9" s="169" t="s">
        <v>143</v>
      </c>
      <c r="E9" s="170">
        <v>12864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908</v>
      </c>
      <c r="S9" s="172" t="s">
        <v>134</v>
      </c>
      <c r="T9" s="173" t="s">
        <v>134</v>
      </c>
      <c r="U9" s="157">
        <v>8.0000000000000002E-3</v>
      </c>
      <c r="V9" s="157">
        <f>ROUND(E9*U9,2)</f>
        <v>102.91</v>
      </c>
      <c r="W9" s="157"/>
      <c r="X9" s="157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352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4" t="s">
        <v>909</v>
      </c>
      <c r="D10" s="255"/>
      <c r="E10" s="255"/>
      <c r="F10" s="255"/>
      <c r="G10" s="25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910</v>
      </c>
      <c r="D11" s="158"/>
      <c r="E11" s="159">
        <v>9624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140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911</v>
      </c>
      <c r="D12" s="158"/>
      <c r="E12" s="159">
        <v>3240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5">
        <v>2</v>
      </c>
      <c r="B13" s="176" t="s">
        <v>912</v>
      </c>
      <c r="C13" s="186" t="s">
        <v>913</v>
      </c>
      <c r="D13" s="177" t="s">
        <v>148</v>
      </c>
      <c r="E13" s="178">
        <v>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 t="s">
        <v>908</v>
      </c>
      <c r="S13" s="180" t="s">
        <v>134</v>
      </c>
      <c r="T13" s="181" t="s">
        <v>134</v>
      </c>
      <c r="U13" s="157">
        <v>9.4560000000000005E-2</v>
      </c>
      <c r="V13" s="157">
        <f>ROUND(E13*U13,2)</f>
        <v>0.38</v>
      </c>
      <c r="W13" s="157"/>
      <c r="X13" s="157" t="s">
        <v>135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352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7">
        <v>3</v>
      </c>
      <c r="B14" s="168" t="s">
        <v>914</v>
      </c>
      <c r="C14" s="184" t="s">
        <v>915</v>
      </c>
      <c r="D14" s="169" t="s">
        <v>143</v>
      </c>
      <c r="E14" s="170">
        <v>60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908</v>
      </c>
      <c r="S14" s="172" t="s">
        <v>134</v>
      </c>
      <c r="T14" s="173" t="s">
        <v>134</v>
      </c>
      <c r="U14" s="157">
        <v>1.5580000000000001</v>
      </c>
      <c r="V14" s="157">
        <f>ROUND(E14*U14,2)</f>
        <v>93.48</v>
      </c>
      <c r="W14" s="157"/>
      <c r="X14" s="157" t="s">
        <v>135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352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55"/>
      <c r="B15" s="156"/>
      <c r="C15" s="254" t="s">
        <v>916</v>
      </c>
      <c r="D15" s="255"/>
      <c r="E15" s="255"/>
      <c r="F15" s="255"/>
      <c r="G15" s="255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o průměru kmene (krčku) do 10 cm s odklizením vytěžené dřevní hmoty na vzdálenost do 50 m, se složením na hromady, nebo s naložením na dopravní prostředek,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917</v>
      </c>
      <c r="C16" s="184" t="s">
        <v>918</v>
      </c>
      <c r="D16" s="169" t="s">
        <v>153</v>
      </c>
      <c r="E16" s="170">
        <v>0.7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908</v>
      </c>
      <c r="S16" s="172" t="s">
        <v>134</v>
      </c>
      <c r="T16" s="173" t="s">
        <v>134</v>
      </c>
      <c r="U16" s="157">
        <v>4.9480000000000004</v>
      </c>
      <c r="V16" s="157">
        <f>ROUND(E16*U16,2)</f>
        <v>3.46</v>
      </c>
      <c r="W16" s="157"/>
      <c r="X16" s="157" t="s">
        <v>135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352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4" t="s">
        <v>919</v>
      </c>
      <c r="D17" s="255"/>
      <c r="E17" s="255"/>
      <c r="F17" s="255"/>
      <c r="G17" s="255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5</v>
      </c>
      <c r="B18" s="168" t="s">
        <v>920</v>
      </c>
      <c r="C18" s="184" t="s">
        <v>921</v>
      </c>
      <c r="D18" s="169" t="s">
        <v>148</v>
      </c>
      <c r="E18" s="170">
        <v>4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908</v>
      </c>
      <c r="S18" s="172" t="s">
        <v>134</v>
      </c>
      <c r="T18" s="173" t="s">
        <v>134</v>
      </c>
      <c r="U18" s="157">
        <v>1.0029999999999999</v>
      </c>
      <c r="V18" s="157">
        <f>ROUND(E18*U18,2)</f>
        <v>4.01</v>
      </c>
      <c r="W18" s="157"/>
      <c r="X18" s="157" t="s">
        <v>135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352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4" t="s">
        <v>922</v>
      </c>
      <c r="D19" s="255"/>
      <c r="E19" s="255"/>
      <c r="F19" s="255"/>
      <c r="G19" s="255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s rozřezáním a odstraněním větví a kmene do vzdálenosti 20 m, se složením na hromady nebo s naložením na dopravní prostředek,</v>
      </c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67">
        <v>6</v>
      </c>
      <c r="B20" s="168" t="s">
        <v>923</v>
      </c>
      <c r="C20" s="184" t="s">
        <v>924</v>
      </c>
      <c r="D20" s="169" t="s">
        <v>148</v>
      </c>
      <c r="E20" s="170">
        <v>4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133</v>
      </c>
      <c r="S20" s="172" t="s">
        <v>134</v>
      </c>
      <c r="T20" s="173" t="s">
        <v>134</v>
      </c>
      <c r="U20" s="157">
        <v>4.4999999999999998E-2</v>
      </c>
      <c r="V20" s="157">
        <f>ROUND(E20*U20,2)</f>
        <v>0.18</v>
      </c>
      <c r="W20" s="157"/>
      <c r="X20" s="157" t="s">
        <v>135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352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4" t="s">
        <v>925</v>
      </c>
      <c r="D21" s="255"/>
      <c r="E21" s="255"/>
      <c r="F21" s="255"/>
      <c r="G21" s="255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7">
        <v>7</v>
      </c>
      <c r="B22" s="168" t="s">
        <v>926</v>
      </c>
      <c r="C22" s="184" t="s">
        <v>927</v>
      </c>
      <c r="D22" s="169" t="s">
        <v>148</v>
      </c>
      <c r="E22" s="170">
        <v>4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133</v>
      </c>
      <c r="S22" s="172" t="s">
        <v>134</v>
      </c>
      <c r="T22" s="173" t="s">
        <v>134</v>
      </c>
      <c r="U22" s="157">
        <v>0.52200000000000002</v>
      </c>
      <c r="V22" s="157">
        <f>ROUND(E22*U22,2)</f>
        <v>2.09</v>
      </c>
      <c r="W22" s="157"/>
      <c r="X22" s="157" t="s">
        <v>135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352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4" t="s">
        <v>925</v>
      </c>
      <c r="D23" s="255"/>
      <c r="E23" s="255"/>
      <c r="F23" s="255"/>
      <c r="G23" s="25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8</v>
      </c>
      <c r="B24" s="168" t="s">
        <v>928</v>
      </c>
      <c r="C24" s="184" t="s">
        <v>929</v>
      </c>
      <c r="D24" s="169" t="s">
        <v>143</v>
      </c>
      <c r="E24" s="170">
        <v>3216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908</v>
      </c>
      <c r="S24" s="172" t="s">
        <v>134</v>
      </c>
      <c r="T24" s="173" t="s">
        <v>134</v>
      </c>
      <c r="U24" s="157">
        <v>0.06</v>
      </c>
      <c r="V24" s="157">
        <f>ROUND(E24*U24,2)</f>
        <v>192.96</v>
      </c>
      <c r="W24" s="157"/>
      <c r="X24" s="157" t="s">
        <v>135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352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4" t="s">
        <v>930</v>
      </c>
      <c r="D25" s="255"/>
      <c r="E25" s="255"/>
      <c r="F25" s="255"/>
      <c r="G25" s="255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931</v>
      </c>
      <c r="D26" s="158"/>
      <c r="E26" s="159">
        <v>2406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932</v>
      </c>
      <c r="D27" s="158"/>
      <c r="E27" s="159">
        <v>810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9</v>
      </c>
      <c r="B28" s="168" t="s">
        <v>933</v>
      </c>
      <c r="C28" s="184" t="s">
        <v>934</v>
      </c>
      <c r="D28" s="169" t="s">
        <v>143</v>
      </c>
      <c r="E28" s="170">
        <v>3216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908</v>
      </c>
      <c r="S28" s="172" t="s">
        <v>134</v>
      </c>
      <c r="T28" s="173" t="s">
        <v>253</v>
      </c>
      <c r="U28" s="157">
        <v>0.153</v>
      </c>
      <c r="V28" s="157">
        <f>ROUND(E28*U28,2)</f>
        <v>492.05</v>
      </c>
      <c r="W28" s="157"/>
      <c r="X28" s="157" t="s">
        <v>135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352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54" t="s">
        <v>935</v>
      </c>
      <c r="D29" s="255"/>
      <c r="E29" s="255"/>
      <c r="F29" s="255"/>
      <c r="G29" s="25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931</v>
      </c>
      <c r="D30" s="158"/>
      <c r="E30" s="159">
        <v>2406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932</v>
      </c>
      <c r="D31" s="158"/>
      <c r="E31" s="159">
        <v>810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936</v>
      </c>
      <c r="C32" s="184" t="s">
        <v>937</v>
      </c>
      <c r="D32" s="169" t="s">
        <v>143</v>
      </c>
      <c r="E32" s="170">
        <v>3216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908</v>
      </c>
      <c r="S32" s="172" t="s">
        <v>134</v>
      </c>
      <c r="T32" s="173" t="s">
        <v>134</v>
      </c>
      <c r="U32" s="157">
        <v>5.5E-2</v>
      </c>
      <c r="V32" s="157">
        <f>ROUND(E32*U32,2)</f>
        <v>176.88</v>
      </c>
      <c r="W32" s="157"/>
      <c r="X32" s="157" t="s">
        <v>135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352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4" t="s">
        <v>938</v>
      </c>
      <c r="D33" s="255"/>
      <c r="E33" s="255"/>
      <c r="F33" s="255"/>
      <c r="G33" s="255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138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931</v>
      </c>
      <c r="D34" s="158"/>
      <c r="E34" s="159">
        <v>2406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932</v>
      </c>
      <c r="D35" s="158"/>
      <c r="E35" s="159">
        <v>810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140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11</v>
      </c>
      <c r="B36" s="168" t="s">
        <v>939</v>
      </c>
      <c r="C36" s="184" t="s">
        <v>940</v>
      </c>
      <c r="D36" s="169" t="s">
        <v>148</v>
      </c>
      <c r="E36" s="170">
        <v>576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908</v>
      </c>
      <c r="S36" s="172" t="s">
        <v>134</v>
      </c>
      <c r="T36" s="173" t="s">
        <v>134</v>
      </c>
      <c r="U36" s="157">
        <v>0.24199999999999999</v>
      </c>
      <c r="V36" s="157">
        <f>ROUND(E36*U36,2)</f>
        <v>139.38999999999999</v>
      </c>
      <c r="W36" s="157"/>
      <c r="X36" s="157" t="s">
        <v>135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352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254" t="s">
        <v>941</v>
      </c>
      <c r="D37" s="255"/>
      <c r="E37" s="255"/>
      <c r="F37" s="255"/>
      <c r="G37" s="2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4" t="str">
        <f>C37</f>
        <v>pro vysazování rostlin v hornině 1 až 4 bez výměny půdy, s případným naložením přebytečných výkopků na dopravní prostředek, s odvozem na vzdálenost do 20 km a se složením,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12</v>
      </c>
      <c r="B38" s="168" t="s">
        <v>942</v>
      </c>
      <c r="C38" s="184" t="s">
        <v>943</v>
      </c>
      <c r="D38" s="169" t="s">
        <v>148</v>
      </c>
      <c r="E38" s="170">
        <v>3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908</v>
      </c>
      <c r="S38" s="172" t="s">
        <v>134</v>
      </c>
      <c r="T38" s="173" t="s">
        <v>134</v>
      </c>
      <c r="U38" s="157">
        <v>7.4059999999999997</v>
      </c>
      <c r="V38" s="157">
        <f>ROUND(E38*U38,2)</f>
        <v>22.22</v>
      </c>
      <c r="W38" s="157"/>
      <c r="X38" s="157" t="s">
        <v>135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352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55"/>
      <c r="B39" s="156"/>
      <c r="C39" s="254" t="s">
        <v>944</v>
      </c>
      <c r="D39" s="255"/>
      <c r="E39" s="255"/>
      <c r="F39" s="255"/>
      <c r="G39" s="255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138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4" t="str">
        <f>C39</f>
        <v>pro vysazování rostlin v hornině 1 až 4 s výměnou půdy na 50%, s případným naložením přebytečných výkopků na dopravní prostředek, s odvozem na vzdálenost do 20 km a se složením,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13</v>
      </c>
      <c r="B40" s="168" t="s">
        <v>945</v>
      </c>
      <c r="C40" s="184" t="s">
        <v>946</v>
      </c>
      <c r="D40" s="169" t="s">
        <v>143</v>
      </c>
      <c r="E40" s="170">
        <v>2487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908</v>
      </c>
      <c r="S40" s="172" t="s">
        <v>134</v>
      </c>
      <c r="T40" s="173" t="s">
        <v>134</v>
      </c>
      <c r="U40" s="157">
        <v>1E-3</v>
      </c>
      <c r="V40" s="157">
        <f>ROUND(E40*U40,2)</f>
        <v>2.4900000000000002</v>
      </c>
      <c r="W40" s="157"/>
      <c r="X40" s="157" t="s">
        <v>135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352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947</v>
      </c>
      <c r="D41" s="158"/>
      <c r="E41" s="159">
        <v>2406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140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948</v>
      </c>
      <c r="D42" s="158"/>
      <c r="E42" s="159">
        <v>81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140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67">
        <v>14</v>
      </c>
      <c r="B43" s="168" t="s">
        <v>949</v>
      </c>
      <c r="C43" s="184" t="s">
        <v>950</v>
      </c>
      <c r="D43" s="169" t="s">
        <v>143</v>
      </c>
      <c r="E43" s="170">
        <v>729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908</v>
      </c>
      <c r="S43" s="172" t="s">
        <v>134</v>
      </c>
      <c r="T43" s="173" t="s">
        <v>134</v>
      </c>
      <c r="U43" s="157">
        <v>0.14699999999999999</v>
      </c>
      <c r="V43" s="157">
        <f>ROUND(E43*U43,2)</f>
        <v>107.16</v>
      </c>
      <c r="W43" s="157"/>
      <c r="X43" s="157" t="s">
        <v>135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352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951</v>
      </c>
      <c r="D44" s="158"/>
      <c r="E44" s="159">
        <v>729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140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15</v>
      </c>
      <c r="B45" s="168" t="s">
        <v>952</v>
      </c>
      <c r="C45" s="184" t="s">
        <v>953</v>
      </c>
      <c r="D45" s="169" t="s">
        <v>143</v>
      </c>
      <c r="E45" s="170">
        <v>6432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908</v>
      </c>
      <c r="S45" s="172" t="s">
        <v>134</v>
      </c>
      <c r="T45" s="173" t="s">
        <v>134</v>
      </c>
      <c r="U45" s="157">
        <v>1.4999999999999999E-2</v>
      </c>
      <c r="V45" s="157">
        <f>ROUND(E45*U45,2)</f>
        <v>96.48</v>
      </c>
      <c r="W45" s="157"/>
      <c r="X45" s="157" t="s">
        <v>135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352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954</v>
      </c>
      <c r="D46" s="158"/>
      <c r="E46" s="159">
        <v>4812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140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955</v>
      </c>
      <c r="D47" s="158"/>
      <c r="E47" s="159">
        <v>1620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16</v>
      </c>
      <c r="B48" s="168" t="s">
        <v>956</v>
      </c>
      <c r="C48" s="184" t="s">
        <v>957</v>
      </c>
      <c r="D48" s="169" t="s">
        <v>143</v>
      </c>
      <c r="E48" s="170">
        <v>6432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908</v>
      </c>
      <c r="S48" s="172" t="s">
        <v>134</v>
      </c>
      <c r="T48" s="173" t="s">
        <v>134</v>
      </c>
      <c r="U48" s="157">
        <v>1E-3</v>
      </c>
      <c r="V48" s="157">
        <f>ROUND(E48*U48,2)</f>
        <v>6.43</v>
      </c>
      <c r="W48" s="157"/>
      <c r="X48" s="157" t="s">
        <v>135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352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954</v>
      </c>
      <c r="D49" s="158"/>
      <c r="E49" s="159">
        <v>4812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955</v>
      </c>
      <c r="D50" s="158"/>
      <c r="E50" s="159">
        <v>1620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140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17</v>
      </c>
      <c r="B51" s="168" t="s">
        <v>958</v>
      </c>
      <c r="C51" s="184" t="s">
        <v>959</v>
      </c>
      <c r="D51" s="169" t="s">
        <v>148</v>
      </c>
      <c r="E51" s="170">
        <v>3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908</v>
      </c>
      <c r="S51" s="172" t="s">
        <v>134</v>
      </c>
      <c r="T51" s="173" t="s">
        <v>134</v>
      </c>
      <c r="U51" s="157">
        <v>5.7380000000000004</v>
      </c>
      <c r="V51" s="157">
        <f>ROUND(E51*U51,2)</f>
        <v>17.21</v>
      </c>
      <c r="W51" s="157"/>
      <c r="X51" s="157" t="s">
        <v>135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352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4" t="s">
        <v>960</v>
      </c>
      <c r="D52" s="255"/>
      <c r="E52" s="255"/>
      <c r="F52" s="255"/>
      <c r="G52" s="255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961</v>
      </c>
      <c r="D53" s="158"/>
      <c r="E53" s="159">
        <v>3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140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18</v>
      </c>
      <c r="B54" s="168" t="s">
        <v>962</v>
      </c>
      <c r="C54" s="184" t="s">
        <v>963</v>
      </c>
      <c r="D54" s="169" t="s">
        <v>143</v>
      </c>
      <c r="E54" s="170">
        <v>3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2.4000000000000001E-4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908</v>
      </c>
      <c r="S54" s="172" t="s">
        <v>134</v>
      </c>
      <c r="T54" s="173" t="s">
        <v>134</v>
      </c>
      <c r="U54" s="157">
        <v>0.127</v>
      </c>
      <c r="V54" s="157">
        <f>ROUND(E54*U54,2)</f>
        <v>0.38</v>
      </c>
      <c r="W54" s="157"/>
      <c r="X54" s="157" t="s">
        <v>135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352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4" t="s">
        <v>964</v>
      </c>
      <c r="D55" s="255"/>
      <c r="E55" s="255"/>
      <c r="F55" s="255"/>
      <c r="G55" s="255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965</v>
      </c>
      <c r="D56" s="158"/>
      <c r="E56" s="159">
        <v>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140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19</v>
      </c>
      <c r="B57" s="168" t="s">
        <v>966</v>
      </c>
      <c r="C57" s="184" t="s">
        <v>967</v>
      </c>
      <c r="D57" s="169" t="s">
        <v>143</v>
      </c>
      <c r="E57" s="170">
        <v>152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9.4000000000000004E-3</v>
      </c>
      <c r="O57" s="172">
        <f>ROUND(E57*N57,2)</f>
        <v>1.43</v>
      </c>
      <c r="P57" s="172">
        <v>0</v>
      </c>
      <c r="Q57" s="172">
        <f>ROUND(E57*P57,2)</f>
        <v>0</v>
      </c>
      <c r="R57" s="172" t="s">
        <v>908</v>
      </c>
      <c r="S57" s="172" t="s">
        <v>134</v>
      </c>
      <c r="T57" s="173" t="s">
        <v>134</v>
      </c>
      <c r="U57" s="157">
        <v>0.86399999999999999</v>
      </c>
      <c r="V57" s="157">
        <f>ROUND(E57*U57,2)</f>
        <v>131.33000000000001</v>
      </c>
      <c r="W57" s="157"/>
      <c r="X57" s="157" t="s">
        <v>135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352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4" t="s">
        <v>968</v>
      </c>
      <c r="D58" s="255"/>
      <c r="E58" s="255"/>
      <c r="F58" s="255"/>
      <c r="G58" s="255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969</v>
      </c>
      <c r="D59" s="158"/>
      <c r="E59" s="159">
        <v>80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140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970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140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971</v>
      </c>
      <c r="D61" s="158"/>
      <c r="E61" s="159">
        <v>72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20</v>
      </c>
      <c r="B62" s="168" t="s">
        <v>972</v>
      </c>
      <c r="C62" s="184" t="s">
        <v>973</v>
      </c>
      <c r="D62" s="169" t="s">
        <v>143</v>
      </c>
      <c r="E62" s="170">
        <v>152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908</v>
      </c>
      <c r="S62" s="172" t="s">
        <v>134</v>
      </c>
      <c r="T62" s="173" t="s">
        <v>134</v>
      </c>
      <c r="U62" s="157">
        <v>0.371</v>
      </c>
      <c r="V62" s="157">
        <f>ROUND(E62*U62,2)</f>
        <v>56.39</v>
      </c>
      <c r="W62" s="157"/>
      <c r="X62" s="157" t="s">
        <v>135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352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4" t="s">
        <v>968</v>
      </c>
      <c r="D63" s="255"/>
      <c r="E63" s="255"/>
      <c r="F63" s="255"/>
      <c r="G63" s="255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969</v>
      </c>
      <c r="D64" s="158"/>
      <c r="E64" s="159">
        <v>80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140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970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140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971</v>
      </c>
      <c r="D66" s="158"/>
      <c r="E66" s="159">
        <v>72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140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21</v>
      </c>
      <c r="B67" s="168" t="s">
        <v>974</v>
      </c>
      <c r="C67" s="184" t="s">
        <v>975</v>
      </c>
      <c r="D67" s="169" t="s">
        <v>148</v>
      </c>
      <c r="E67" s="170">
        <v>9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1.0000000000000001E-5</v>
      </c>
      <c r="O67" s="172">
        <f>ROUND(E67*N67,2)</f>
        <v>0</v>
      </c>
      <c r="P67" s="172">
        <v>0</v>
      </c>
      <c r="Q67" s="172">
        <f>ROUND(E67*P67,2)</f>
        <v>0</v>
      </c>
      <c r="R67" s="172" t="s">
        <v>908</v>
      </c>
      <c r="S67" s="172" t="s">
        <v>134</v>
      </c>
      <c r="T67" s="173" t="s">
        <v>134</v>
      </c>
      <c r="U67" s="157">
        <v>0.12</v>
      </c>
      <c r="V67" s="157">
        <f>ROUND(E67*U67,2)</f>
        <v>1.08</v>
      </c>
      <c r="W67" s="157"/>
      <c r="X67" s="157" t="s">
        <v>135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352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54" t="s">
        <v>976</v>
      </c>
      <c r="D68" s="255"/>
      <c r="E68" s="255"/>
      <c r="F68" s="255"/>
      <c r="G68" s="255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138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977</v>
      </c>
      <c r="D69" s="158"/>
      <c r="E69" s="159">
        <v>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140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22</v>
      </c>
      <c r="B70" s="168" t="s">
        <v>978</v>
      </c>
      <c r="C70" s="184" t="s">
        <v>979</v>
      </c>
      <c r="D70" s="169" t="s">
        <v>143</v>
      </c>
      <c r="E70" s="170">
        <v>375.35500000000002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908</v>
      </c>
      <c r="S70" s="172" t="s">
        <v>134</v>
      </c>
      <c r="T70" s="173" t="s">
        <v>134</v>
      </c>
      <c r="U70" s="157">
        <v>0.252</v>
      </c>
      <c r="V70" s="157">
        <f>ROUND(E70*U70,2)</f>
        <v>94.59</v>
      </c>
      <c r="W70" s="157"/>
      <c r="X70" s="157" t="s">
        <v>135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352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54" t="s">
        <v>980</v>
      </c>
      <c r="D71" s="255"/>
      <c r="E71" s="255"/>
      <c r="F71" s="255"/>
      <c r="G71" s="25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138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4" t="str">
        <f>C71</f>
        <v>vysazených rostlin s případným naložením odpadu na dopravní prostředek, s odvezením do 20 km a se složením,</v>
      </c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981</v>
      </c>
      <c r="D72" s="158"/>
      <c r="E72" s="159">
        <v>2.355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140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982</v>
      </c>
      <c r="D73" s="158"/>
      <c r="E73" s="159">
        <v>373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67">
        <v>23</v>
      </c>
      <c r="B74" s="168" t="s">
        <v>983</v>
      </c>
      <c r="C74" s="184" t="s">
        <v>984</v>
      </c>
      <c r="D74" s="169" t="s">
        <v>421</v>
      </c>
      <c r="E74" s="170">
        <v>0.13209000000000001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908</v>
      </c>
      <c r="S74" s="172" t="s">
        <v>134</v>
      </c>
      <c r="T74" s="173" t="s">
        <v>134</v>
      </c>
      <c r="U74" s="157">
        <v>94.286000000000001</v>
      </c>
      <c r="V74" s="157">
        <f>ROUND(E74*U74,2)</f>
        <v>12.45</v>
      </c>
      <c r="W74" s="157"/>
      <c r="X74" s="157" t="s">
        <v>135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352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4" t="s">
        <v>985</v>
      </c>
      <c r="D75" s="255"/>
      <c r="E75" s="255"/>
      <c r="F75" s="255"/>
      <c r="G75" s="255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138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986</v>
      </c>
      <c r="D76" s="158"/>
      <c r="E76" s="159">
        <v>1.4999999999999999E-4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140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987</v>
      </c>
      <c r="D77" s="158"/>
      <c r="E77" s="159">
        <v>1.728E-2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988</v>
      </c>
      <c r="D78" s="158"/>
      <c r="E78" s="159">
        <v>1.9499999999999999E-3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140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989</v>
      </c>
      <c r="D79" s="158"/>
      <c r="E79" s="159">
        <v>2.2499999999999998E-3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140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990</v>
      </c>
      <c r="D80" s="158"/>
      <c r="E80" s="159">
        <v>0.10656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140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991</v>
      </c>
      <c r="D81" s="158"/>
      <c r="E81" s="159">
        <v>3.8999999999999998E-3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140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24</v>
      </c>
      <c r="B82" s="168" t="s">
        <v>992</v>
      </c>
      <c r="C82" s="184" t="s">
        <v>993</v>
      </c>
      <c r="D82" s="169" t="s">
        <v>143</v>
      </c>
      <c r="E82" s="170">
        <v>11.775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908</v>
      </c>
      <c r="S82" s="172" t="s">
        <v>134</v>
      </c>
      <c r="T82" s="173" t="s">
        <v>134</v>
      </c>
      <c r="U82" s="157">
        <v>0.158</v>
      </c>
      <c r="V82" s="157">
        <f>ROUND(E82*U82,2)</f>
        <v>1.86</v>
      </c>
      <c r="W82" s="157"/>
      <c r="X82" s="157" t="s">
        <v>135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352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54" t="s">
        <v>994</v>
      </c>
      <c r="D83" s="255"/>
      <c r="E83" s="255"/>
      <c r="F83" s="255"/>
      <c r="G83" s="255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995</v>
      </c>
      <c r="D84" s="158"/>
      <c r="E84" s="159">
        <v>11.775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140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7">
        <v>25</v>
      </c>
      <c r="B85" s="168" t="s">
        <v>996</v>
      </c>
      <c r="C85" s="184" t="s">
        <v>997</v>
      </c>
      <c r="D85" s="169" t="s">
        <v>143</v>
      </c>
      <c r="E85" s="170">
        <v>1865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908</v>
      </c>
      <c r="S85" s="172" t="s">
        <v>134</v>
      </c>
      <c r="T85" s="173" t="s">
        <v>134</v>
      </c>
      <c r="U85" s="157">
        <v>0.157</v>
      </c>
      <c r="V85" s="157">
        <f>ROUND(E85*U85,2)</f>
        <v>292.81</v>
      </c>
      <c r="W85" s="157"/>
      <c r="X85" s="157" t="s">
        <v>135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352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54" t="s">
        <v>994</v>
      </c>
      <c r="D86" s="255"/>
      <c r="E86" s="255"/>
      <c r="F86" s="255"/>
      <c r="G86" s="255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998</v>
      </c>
      <c r="D87" s="158"/>
      <c r="E87" s="159">
        <v>1865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140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26</v>
      </c>
      <c r="B88" s="168" t="s">
        <v>999</v>
      </c>
      <c r="C88" s="184" t="s">
        <v>1000</v>
      </c>
      <c r="D88" s="169" t="s">
        <v>143</v>
      </c>
      <c r="E88" s="170">
        <v>3216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908</v>
      </c>
      <c r="S88" s="172" t="s">
        <v>134</v>
      </c>
      <c r="T88" s="173" t="s">
        <v>134</v>
      </c>
      <c r="U88" s="157">
        <v>0.10199999999999999</v>
      </c>
      <c r="V88" s="157">
        <f>ROUND(E88*U88,2)</f>
        <v>328.03</v>
      </c>
      <c r="W88" s="157"/>
      <c r="X88" s="157" t="s">
        <v>135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352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54" t="s">
        <v>994</v>
      </c>
      <c r="D89" s="255"/>
      <c r="E89" s="255"/>
      <c r="F89" s="255"/>
      <c r="G89" s="255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931</v>
      </c>
      <c r="D90" s="158"/>
      <c r="E90" s="159">
        <v>2406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140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932</v>
      </c>
      <c r="D91" s="158"/>
      <c r="E91" s="159">
        <v>810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140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7">
        <v>27</v>
      </c>
      <c r="B92" s="168" t="s">
        <v>1001</v>
      </c>
      <c r="C92" s="184" t="s">
        <v>1002</v>
      </c>
      <c r="D92" s="169" t="s">
        <v>153</v>
      </c>
      <c r="E92" s="170">
        <v>306.375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2" t="s">
        <v>908</v>
      </c>
      <c r="S92" s="172" t="s">
        <v>134</v>
      </c>
      <c r="T92" s="173" t="s">
        <v>134</v>
      </c>
      <c r="U92" s="157">
        <v>0.26</v>
      </c>
      <c r="V92" s="157">
        <f>ROUND(E92*U92,2)</f>
        <v>79.66</v>
      </c>
      <c r="W92" s="157"/>
      <c r="X92" s="157" t="s">
        <v>135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352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1003</v>
      </c>
      <c r="D93" s="158"/>
      <c r="E93" s="159">
        <v>19.5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140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5" t="s">
        <v>1004</v>
      </c>
      <c r="D94" s="158"/>
      <c r="E94" s="159">
        <v>5.625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140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1005</v>
      </c>
      <c r="D95" s="158"/>
      <c r="E95" s="159">
        <v>281.25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140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28</v>
      </c>
      <c r="B96" s="168" t="s">
        <v>1006</v>
      </c>
      <c r="C96" s="184" t="s">
        <v>1007</v>
      </c>
      <c r="D96" s="169" t="s">
        <v>153</v>
      </c>
      <c r="E96" s="170">
        <v>306.375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908</v>
      </c>
      <c r="S96" s="172" t="s">
        <v>134</v>
      </c>
      <c r="T96" s="173" t="s">
        <v>253</v>
      </c>
      <c r="U96" s="157">
        <v>0.88400000000000001</v>
      </c>
      <c r="V96" s="157">
        <f>ROUND(E96*U96,2)</f>
        <v>270.83999999999997</v>
      </c>
      <c r="W96" s="157"/>
      <c r="X96" s="157" t="s">
        <v>135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352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1003</v>
      </c>
      <c r="D97" s="158"/>
      <c r="E97" s="159">
        <v>19.5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140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1004</v>
      </c>
      <c r="D98" s="158"/>
      <c r="E98" s="159">
        <v>5.625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140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1005</v>
      </c>
      <c r="D99" s="158"/>
      <c r="E99" s="159">
        <v>281.25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140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29</v>
      </c>
      <c r="B100" s="176" t="s">
        <v>1008</v>
      </c>
      <c r="C100" s="186" t="s">
        <v>1009</v>
      </c>
      <c r="D100" s="177" t="s">
        <v>351</v>
      </c>
      <c r="E100" s="178">
        <v>13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/>
      <c r="S100" s="180" t="s">
        <v>245</v>
      </c>
      <c r="T100" s="181" t="s">
        <v>246</v>
      </c>
      <c r="U100" s="157">
        <v>0</v>
      </c>
      <c r="V100" s="157">
        <f>ROUND(E100*U100,2)</f>
        <v>0</v>
      </c>
      <c r="W100" s="157"/>
      <c r="X100" s="157" t="s">
        <v>135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352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7">
        <v>30</v>
      </c>
      <c r="B101" s="168" t="s">
        <v>1010</v>
      </c>
      <c r="C101" s="184" t="s">
        <v>1011</v>
      </c>
      <c r="D101" s="169" t="s">
        <v>1012</v>
      </c>
      <c r="E101" s="170">
        <v>96.45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1E-3</v>
      </c>
      <c r="O101" s="172">
        <f>ROUND(E101*N101,2)</f>
        <v>0.1</v>
      </c>
      <c r="P101" s="172">
        <v>0</v>
      </c>
      <c r="Q101" s="172">
        <f>ROUND(E101*P101,2)</f>
        <v>0</v>
      </c>
      <c r="R101" s="172" t="s">
        <v>258</v>
      </c>
      <c r="S101" s="172" t="s">
        <v>134</v>
      </c>
      <c r="T101" s="173" t="s">
        <v>134</v>
      </c>
      <c r="U101" s="157">
        <v>0</v>
      </c>
      <c r="V101" s="157">
        <f>ROUND(E101*U101,2)</f>
        <v>0</v>
      </c>
      <c r="W101" s="157"/>
      <c r="X101" s="157" t="s">
        <v>247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1013</v>
      </c>
      <c r="D102" s="158"/>
      <c r="E102" s="159">
        <v>96.45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140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5">
        <v>31</v>
      </c>
      <c r="B103" s="176" t="s">
        <v>1014</v>
      </c>
      <c r="C103" s="186" t="s">
        <v>1190</v>
      </c>
      <c r="D103" s="177" t="s">
        <v>148</v>
      </c>
      <c r="E103" s="178">
        <v>576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8.0000000000000002E-3</v>
      </c>
      <c r="O103" s="180">
        <f>ROUND(E103*N103,2)</f>
        <v>4.6100000000000003</v>
      </c>
      <c r="P103" s="180">
        <v>0</v>
      </c>
      <c r="Q103" s="180">
        <f>ROUND(E103*P103,2)</f>
        <v>0</v>
      </c>
      <c r="R103" s="180" t="s">
        <v>258</v>
      </c>
      <c r="S103" s="180" t="s">
        <v>134</v>
      </c>
      <c r="T103" s="181" t="s">
        <v>134</v>
      </c>
      <c r="U103" s="157">
        <v>0</v>
      </c>
      <c r="V103" s="157">
        <f>ROUND(E103*U103,2)</f>
        <v>0</v>
      </c>
      <c r="W103" s="157"/>
      <c r="X103" s="157" t="s">
        <v>247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329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5">
        <v>32</v>
      </c>
      <c r="B104" s="176" t="s">
        <v>1015</v>
      </c>
      <c r="C104" s="186" t="s">
        <v>1016</v>
      </c>
      <c r="D104" s="177" t="s">
        <v>148</v>
      </c>
      <c r="E104" s="178">
        <v>3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1.4999999999999999E-2</v>
      </c>
      <c r="O104" s="180">
        <f>ROUND(E104*N104,2)</f>
        <v>0.05</v>
      </c>
      <c r="P104" s="180">
        <v>0</v>
      </c>
      <c r="Q104" s="180">
        <f>ROUND(E104*P104,2)</f>
        <v>0</v>
      </c>
      <c r="R104" s="180" t="s">
        <v>258</v>
      </c>
      <c r="S104" s="180" t="s">
        <v>134</v>
      </c>
      <c r="T104" s="181" t="s">
        <v>134</v>
      </c>
      <c r="U104" s="157">
        <v>0</v>
      </c>
      <c r="V104" s="157">
        <f>ROUND(E104*U104,2)</f>
        <v>0</v>
      </c>
      <c r="W104" s="157"/>
      <c r="X104" s="157" t="s">
        <v>247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329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33</v>
      </c>
      <c r="B105" s="176" t="s">
        <v>1017</v>
      </c>
      <c r="C105" s="186" t="s">
        <v>1018</v>
      </c>
      <c r="D105" s="177" t="s">
        <v>153</v>
      </c>
      <c r="E105" s="178">
        <v>307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0" t="s">
        <v>258</v>
      </c>
      <c r="S105" s="180" t="s">
        <v>134</v>
      </c>
      <c r="T105" s="181" t="s">
        <v>134</v>
      </c>
      <c r="U105" s="157">
        <v>0</v>
      </c>
      <c r="V105" s="157">
        <f>ROUND(E105*U105,2)</f>
        <v>0</v>
      </c>
      <c r="W105" s="157"/>
      <c r="X105" s="157" t="s">
        <v>247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329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34</v>
      </c>
      <c r="B106" s="168" t="s">
        <v>1019</v>
      </c>
      <c r="C106" s="184" t="s">
        <v>1020</v>
      </c>
      <c r="D106" s="169" t="s">
        <v>153</v>
      </c>
      <c r="E106" s="170">
        <v>160.80000000000001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0.6</v>
      </c>
      <c r="O106" s="172">
        <f>ROUND(E106*N106,2)</f>
        <v>96.48</v>
      </c>
      <c r="P106" s="172">
        <v>0</v>
      </c>
      <c r="Q106" s="172">
        <f>ROUND(E106*P106,2)</f>
        <v>0</v>
      </c>
      <c r="R106" s="172" t="s">
        <v>258</v>
      </c>
      <c r="S106" s="172" t="s">
        <v>134</v>
      </c>
      <c r="T106" s="173" t="s">
        <v>134</v>
      </c>
      <c r="U106" s="157">
        <v>0</v>
      </c>
      <c r="V106" s="157">
        <f>ROUND(E106*U106,2)</f>
        <v>0</v>
      </c>
      <c r="W106" s="157"/>
      <c r="X106" s="157" t="s">
        <v>247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329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1021</v>
      </c>
      <c r="D107" s="158"/>
      <c r="E107" s="159">
        <v>120.3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140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1022</v>
      </c>
      <c r="D108" s="158"/>
      <c r="E108" s="159">
        <v>40.5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140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7">
        <v>35</v>
      </c>
      <c r="B109" s="168" t="s">
        <v>1023</v>
      </c>
      <c r="C109" s="184" t="s">
        <v>1024</v>
      </c>
      <c r="D109" s="169" t="s">
        <v>153</v>
      </c>
      <c r="E109" s="170">
        <v>3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0.6</v>
      </c>
      <c r="O109" s="172">
        <f>ROUND(E109*N109,2)</f>
        <v>1.8</v>
      </c>
      <c r="P109" s="172">
        <v>0</v>
      </c>
      <c r="Q109" s="172">
        <f>ROUND(E109*P109,2)</f>
        <v>0</v>
      </c>
      <c r="R109" s="172"/>
      <c r="S109" s="172" t="s">
        <v>245</v>
      </c>
      <c r="T109" s="173" t="s">
        <v>246</v>
      </c>
      <c r="U109" s="157">
        <v>0</v>
      </c>
      <c r="V109" s="157">
        <f>ROUND(E109*U109,2)</f>
        <v>0</v>
      </c>
      <c r="W109" s="157"/>
      <c r="X109" s="157" t="s">
        <v>247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329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961</v>
      </c>
      <c r="D110" s="158"/>
      <c r="E110" s="159">
        <v>3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140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7">
        <v>36</v>
      </c>
      <c r="B111" s="168" t="s">
        <v>1025</v>
      </c>
      <c r="C111" s="184" t="s">
        <v>1026</v>
      </c>
      <c r="D111" s="169" t="s">
        <v>153</v>
      </c>
      <c r="E111" s="170">
        <v>56.25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0.6</v>
      </c>
      <c r="O111" s="172">
        <f>ROUND(E111*N111,2)</f>
        <v>33.75</v>
      </c>
      <c r="P111" s="172">
        <v>0</v>
      </c>
      <c r="Q111" s="172">
        <f>ROUND(E111*P111,2)</f>
        <v>0</v>
      </c>
      <c r="R111" s="172" t="s">
        <v>258</v>
      </c>
      <c r="S111" s="172" t="s">
        <v>134</v>
      </c>
      <c r="T111" s="173" t="s">
        <v>134</v>
      </c>
      <c r="U111" s="157">
        <v>0</v>
      </c>
      <c r="V111" s="157">
        <f>ROUND(E111*U111,2)</f>
        <v>0</v>
      </c>
      <c r="W111" s="157"/>
      <c r="X111" s="157" t="s">
        <v>247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329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1027</v>
      </c>
      <c r="D112" s="158"/>
      <c r="E112" s="159">
        <v>56.25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140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7">
        <v>37</v>
      </c>
      <c r="B113" s="168" t="s">
        <v>1028</v>
      </c>
      <c r="C113" s="184" t="s">
        <v>1029</v>
      </c>
      <c r="D113" s="169" t="s">
        <v>1012</v>
      </c>
      <c r="E113" s="170">
        <v>108.81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1E-3</v>
      </c>
      <c r="O113" s="172">
        <f>ROUND(E113*N113,2)</f>
        <v>0.11</v>
      </c>
      <c r="P113" s="172">
        <v>0</v>
      </c>
      <c r="Q113" s="172">
        <f>ROUND(E113*P113,2)</f>
        <v>0</v>
      </c>
      <c r="R113" s="172" t="s">
        <v>258</v>
      </c>
      <c r="S113" s="172" t="s">
        <v>134</v>
      </c>
      <c r="T113" s="173" t="s">
        <v>134</v>
      </c>
      <c r="U113" s="157">
        <v>0</v>
      </c>
      <c r="V113" s="157">
        <f>ROUND(E113*U113,2)</f>
        <v>0</v>
      </c>
      <c r="W113" s="157"/>
      <c r="X113" s="157" t="s">
        <v>247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329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5" t="s">
        <v>1030</v>
      </c>
      <c r="D114" s="158"/>
      <c r="E114" s="159">
        <v>2.25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140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5" t="s">
        <v>1031</v>
      </c>
      <c r="D115" s="158"/>
      <c r="E115" s="159">
        <v>106.56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140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38</v>
      </c>
      <c r="B116" s="168" t="s">
        <v>1032</v>
      </c>
      <c r="C116" s="184" t="s">
        <v>1033</v>
      </c>
      <c r="D116" s="169" t="s">
        <v>1012</v>
      </c>
      <c r="E116" s="170">
        <v>3.9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/>
      <c r="S116" s="172" t="s">
        <v>245</v>
      </c>
      <c r="T116" s="173" t="s">
        <v>246</v>
      </c>
      <c r="U116" s="157">
        <v>0</v>
      </c>
      <c r="V116" s="157">
        <f>ROUND(E116*U116,2)</f>
        <v>0</v>
      </c>
      <c r="W116" s="157"/>
      <c r="X116" s="157" t="s">
        <v>247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329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5" t="s">
        <v>1034</v>
      </c>
      <c r="D117" s="158"/>
      <c r="E117" s="159">
        <v>3.9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140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39</v>
      </c>
      <c r="B118" s="168" t="s">
        <v>1035</v>
      </c>
      <c r="C118" s="184" t="s">
        <v>1036</v>
      </c>
      <c r="D118" s="169" t="s">
        <v>1012</v>
      </c>
      <c r="E118" s="170">
        <v>19.38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/>
      <c r="S118" s="172" t="s">
        <v>245</v>
      </c>
      <c r="T118" s="173" t="s">
        <v>246</v>
      </c>
      <c r="U118" s="157">
        <v>0</v>
      </c>
      <c r="V118" s="157">
        <f>ROUND(E118*U118,2)</f>
        <v>0</v>
      </c>
      <c r="W118" s="157"/>
      <c r="X118" s="157" t="s">
        <v>247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329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1037</v>
      </c>
      <c r="D119" s="158"/>
      <c r="E119" s="159">
        <v>0.15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140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1038</v>
      </c>
      <c r="D120" s="158"/>
      <c r="E120" s="159">
        <v>17.28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140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5" t="s">
        <v>1039</v>
      </c>
      <c r="D121" s="158"/>
      <c r="E121" s="159">
        <v>1.95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140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7">
        <v>40</v>
      </c>
      <c r="B122" s="168" t="s">
        <v>1040</v>
      </c>
      <c r="C122" s="184" t="s">
        <v>1041</v>
      </c>
      <c r="D122" s="169" t="s">
        <v>1042</v>
      </c>
      <c r="E122" s="170">
        <v>1.5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245</v>
      </c>
      <c r="T122" s="173" t="s">
        <v>246</v>
      </c>
      <c r="U122" s="157">
        <v>0</v>
      </c>
      <c r="V122" s="157">
        <f>ROUND(E122*U122,2)</f>
        <v>0</v>
      </c>
      <c r="W122" s="157"/>
      <c r="X122" s="157" t="s">
        <v>247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329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1043</v>
      </c>
      <c r="D123" s="158"/>
      <c r="E123" s="159">
        <v>1.5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140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67">
        <v>41</v>
      </c>
      <c r="B124" s="168" t="s">
        <v>1044</v>
      </c>
      <c r="C124" s="184" t="s">
        <v>1045</v>
      </c>
      <c r="D124" s="169" t="s">
        <v>148</v>
      </c>
      <c r="E124" s="170">
        <v>189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3.1900000000000001E-3</v>
      </c>
      <c r="O124" s="172">
        <f>ROUND(E124*N124,2)</f>
        <v>0.6</v>
      </c>
      <c r="P124" s="172">
        <v>0</v>
      </c>
      <c r="Q124" s="172">
        <f>ROUND(E124*P124,2)</f>
        <v>0</v>
      </c>
      <c r="R124" s="172" t="s">
        <v>258</v>
      </c>
      <c r="S124" s="172" t="s">
        <v>134</v>
      </c>
      <c r="T124" s="173" t="s">
        <v>134</v>
      </c>
      <c r="U124" s="157">
        <v>0</v>
      </c>
      <c r="V124" s="157">
        <f>ROUND(E124*U124,2)</f>
        <v>0</v>
      </c>
      <c r="W124" s="157"/>
      <c r="X124" s="157" t="s">
        <v>247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329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1046</v>
      </c>
      <c r="D125" s="158"/>
      <c r="E125" s="159">
        <v>189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140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42</v>
      </c>
      <c r="B126" s="168" t="s">
        <v>1047</v>
      </c>
      <c r="C126" s="184" t="s">
        <v>1048</v>
      </c>
      <c r="D126" s="169" t="s">
        <v>148</v>
      </c>
      <c r="E126" s="170">
        <v>18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3.1E-4</v>
      </c>
      <c r="O126" s="172">
        <f>ROUND(E126*N126,2)</f>
        <v>0.01</v>
      </c>
      <c r="P126" s="172">
        <v>0</v>
      </c>
      <c r="Q126" s="172">
        <f>ROUND(E126*P126,2)</f>
        <v>0</v>
      </c>
      <c r="R126" s="172" t="s">
        <v>258</v>
      </c>
      <c r="S126" s="172" t="s">
        <v>134</v>
      </c>
      <c r="T126" s="173" t="s">
        <v>134</v>
      </c>
      <c r="U126" s="157">
        <v>0</v>
      </c>
      <c r="V126" s="157">
        <f>ROUND(E126*U126,2)</f>
        <v>0</v>
      </c>
      <c r="W126" s="157"/>
      <c r="X126" s="157" t="s">
        <v>247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329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1049</v>
      </c>
      <c r="D127" s="158"/>
      <c r="E127" s="159">
        <v>18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140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7">
        <v>43</v>
      </c>
      <c r="B128" s="168" t="s">
        <v>1050</v>
      </c>
      <c r="C128" s="184" t="s">
        <v>1051</v>
      </c>
      <c r="D128" s="169" t="s">
        <v>175</v>
      </c>
      <c r="E128" s="170">
        <v>6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2.0000000000000002E-5</v>
      </c>
      <c r="O128" s="172">
        <f>ROUND(E128*N128,2)</f>
        <v>0</v>
      </c>
      <c r="P128" s="172">
        <v>0</v>
      </c>
      <c r="Q128" s="172">
        <f>ROUND(E128*P128,2)</f>
        <v>0</v>
      </c>
      <c r="R128" s="172" t="s">
        <v>258</v>
      </c>
      <c r="S128" s="172" t="s">
        <v>134</v>
      </c>
      <c r="T128" s="173" t="s">
        <v>134</v>
      </c>
      <c r="U128" s="157">
        <v>0</v>
      </c>
      <c r="V128" s="157">
        <f>ROUND(E128*U128,2)</f>
        <v>0</v>
      </c>
      <c r="W128" s="157"/>
      <c r="X128" s="157" t="s">
        <v>247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329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5" t="s">
        <v>1052</v>
      </c>
      <c r="D129" s="158"/>
      <c r="E129" s="159">
        <v>6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140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1" t="s">
        <v>128</v>
      </c>
      <c r="B130" s="162" t="s">
        <v>77</v>
      </c>
      <c r="C130" s="183" t="s">
        <v>78</v>
      </c>
      <c r="D130" s="163"/>
      <c r="E130" s="164"/>
      <c r="F130" s="165"/>
      <c r="G130" s="165">
        <f>SUMIF(AG131:AG136,"&lt;&gt;NOR",G131:G136)</f>
        <v>0</v>
      </c>
      <c r="H130" s="165"/>
      <c r="I130" s="165">
        <f>SUM(I131:I136)</f>
        <v>0</v>
      </c>
      <c r="J130" s="165"/>
      <c r="K130" s="165">
        <f>SUM(K131:K136)</f>
        <v>0</v>
      </c>
      <c r="L130" s="165"/>
      <c r="M130" s="165">
        <f>SUM(M131:M136)</f>
        <v>0</v>
      </c>
      <c r="N130" s="165"/>
      <c r="O130" s="165">
        <f>SUM(O131:O136)</f>
        <v>0</v>
      </c>
      <c r="P130" s="165"/>
      <c r="Q130" s="165">
        <f>SUM(Q131:Q136)</f>
        <v>0</v>
      </c>
      <c r="R130" s="165"/>
      <c r="S130" s="165"/>
      <c r="T130" s="166"/>
      <c r="U130" s="160"/>
      <c r="V130" s="160">
        <f>SUM(V131:V136)</f>
        <v>0</v>
      </c>
      <c r="W130" s="160"/>
      <c r="X130" s="160"/>
      <c r="AG130" t="s">
        <v>129</v>
      </c>
    </row>
    <row r="131" spans="1:60" outlineLevel="1" x14ac:dyDescent="0.2">
      <c r="A131" s="175">
        <v>44</v>
      </c>
      <c r="B131" s="176" t="s">
        <v>1053</v>
      </c>
      <c r="C131" s="186" t="s">
        <v>1054</v>
      </c>
      <c r="D131" s="177" t="s">
        <v>351</v>
      </c>
      <c r="E131" s="178">
        <v>2</v>
      </c>
      <c r="F131" s="179"/>
      <c r="G131" s="180">
        <f t="shared" ref="G131:G136" si="0">ROUND(E131*F131,2)</f>
        <v>0</v>
      </c>
      <c r="H131" s="179"/>
      <c r="I131" s="180">
        <f t="shared" ref="I131:I136" si="1">ROUND(E131*H131,2)</f>
        <v>0</v>
      </c>
      <c r="J131" s="179"/>
      <c r="K131" s="180">
        <f t="shared" ref="K131:K136" si="2">ROUND(E131*J131,2)</f>
        <v>0</v>
      </c>
      <c r="L131" s="180">
        <v>21</v>
      </c>
      <c r="M131" s="180">
        <f t="shared" ref="M131:M136" si="3">G131*(1+L131/100)</f>
        <v>0</v>
      </c>
      <c r="N131" s="180">
        <v>0</v>
      </c>
      <c r="O131" s="180">
        <f t="shared" ref="O131:O136" si="4">ROUND(E131*N131,2)</f>
        <v>0</v>
      </c>
      <c r="P131" s="180">
        <v>0</v>
      </c>
      <c r="Q131" s="180">
        <f t="shared" ref="Q131:Q136" si="5">ROUND(E131*P131,2)</f>
        <v>0</v>
      </c>
      <c r="R131" s="180"/>
      <c r="S131" s="180" t="s">
        <v>245</v>
      </c>
      <c r="T131" s="181" t="s">
        <v>246</v>
      </c>
      <c r="U131" s="157">
        <v>0</v>
      </c>
      <c r="V131" s="157">
        <f t="shared" ref="V131:V136" si="6">ROUND(E131*U131,2)</f>
        <v>0</v>
      </c>
      <c r="W131" s="157"/>
      <c r="X131" s="157" t="s">
        <v>135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352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5">
        <v>45</v>
      </c>
      <c r="B132" s="176" t="s">
        <v>1055</v>
      </c>
      <c r="C132" s="186" t="s">
        <v>1056</v>
      </c>
      <c r="D132" s="177" t="s">
        <v>351</v>
      </c>
      <c r="E132" s="178">
        <v>7</v>
      </c>
      <c r="F132" s="179"/>
      <c r="G132" s="180">
        <f t="shared" si="0"/>
        <v>0</v>
      </c>
      <c r="H132" s="179"/>
      <c r="I132" s="180">
        <f t="shared" si="1"/>
        <v>0</v>
      </c>
      <c r="J132" s="179"/>
      <c r="K132" s="180">
        <f t="shared" si="2"/>
        <v>0</v>
      </c>
      <c r="L132" s="180">
        <v>21</v>
      </c>
      <c r="M132" s="180">
        <f t="shared" si="3"/>
        <v>0</v>
      </c>
      <c r="N132" s="180">
        <v>0</v>
      </c>
      <c r="O132" s="180">
        <f t="shared" si="4"/>
        <v>0</v>
      </c>
      <c r="P132" s="180">
        <v>0</v>
      </c>
      <c r="Q132" s="180">
        <f t="shared" si="5"/>
        <v>0</v>
      </c>
      <c r="R132" s="180"/>
      <c r="S132" s="180" t="s">
        <v>245</v>
      </c>
      <c r="T132" s="181" t="s">
        <v>246</v>
      </c>
      <c r="U132" s="157">
        <v>0</v>
      </c>
      <c r="V132" s="157">
        <f t="shared" si="6"/>
        <v>0</v>
      </c>
      <c r="W132" s="157"/>
      <c r="X132" s="157" t="s">
        <v>135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352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5">
        <v>46</v>
      </c>
      <c r="B133" s="176" t="s">
        <v>1057</v>
      </c>
      <c r="C133" s="186" t="s">
        <v>1058</v>
      </c>
      <c r="D133" s="177" t="s">
        <v>351</v>
      </c>
      <c r="E133" s="178">
        <v>1</v>
      </c>
      <c r="F133" s="179"/>
      <c r="G133" s="180">
        <f t="shared" si="0"/>
        <v>0</v>
      </c>
      <c r="H133" s="179"/>
      <c r="I133" s="180">
        <f t="shared" si="1"/>
        <v>0</v>
      </c>
      <c r="J133" s="179"/>
      <c r="K133" s="180">
        <f t="shared" si="2"/>
        <v>0</v>
      </c>
      <c r="L133" s="180">
        <v>21</v>
      </c>
      <c r="M133" s="180">
        <f t="shared" si="3"/>
        <v>0</v>
      </c>
      <c r="N133" s="180">
        <v>0</v>
      </c>
      <c r="O133" s="180">
        <f t="shared" si="4"/>
        <v>0</v>
      </c>
      <c r="P133" s="180">
        <v>0</v>
      </c>
      <c r="Q133" s="180">
        <f t="shared" si="5"/>
        <v>0</v>
      </c>
      <c r="R133" s="180"/>
      <c r="S133" s="180" t="s">
        <v>245</v>
      </c>
      <c r="T133" s="181" t="s">
        <v>246</v>
      </c>
      <c r="U133" s="157">
        <v>0</v>
      </c>
      <c r="V133" s="157">
        <f t="shared" si="6"/>
        <v>0</v>
      </c>
      <c r="W133" s="157"/>
      <c r="X133" s="157" t="s">
        <v>135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352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5">
        <v>47</v>
      </c>
      <c r="B134" s="176" t="s">
        <v>1059</v>
      </c>
      <c r="C134" s="186" t="s">
        <v>1060</v>
      </c>
      <c r="D134" s="177" t="s">
        <v>351</v>
      </c>
      <c r="E134" s="178">
        <v>1</v>
      </c>
      <c r="F134" s="179"/>
      <c r="G134" s="180">
        <f t="shared" si="0"/>
        <v>0</v>
      </c>
      <c r="H134" s="179"/>
      <c r="I134" s="180">
        <f t="shared" si="1"/>
        <v>0</v>
      </c>
      <c r="J134" s="179"/>
      <c r="K134" s="180">
        <f t="shared" si="2"/>
        <v>0</v>
      </c>
      <c r="L134" s="180">
        <v>21</v>
      </c>
      <c r="M134" s="180">
        <f t="shared" si="3"/>
        <v>0</v>
      </c>
      <c r="N134" s="180">
        <v>0</v>
      </c>
      <c r="O134" s="180">
        <f t="shared" si="4"/>
        <v>0</v>
      </c>
      <c r="P134" s="180">
        <v>0</v>
      </c>
      <c r="Q134" s="180">
        <f t="shared" si="5"/>
        <v>0</v>
      </c>
      <c r="R134" s="180"/>
      <c r="S134" s="180" t="s">
        <v>245</v>
      </c>
      <c r="T134" s="181" t="s">
        <v>246</v>
      </c>
      <c r="U134" s="157">
        <v>0</v>
      </c>
      <c r="V134" s="157">
        <f t="shared" si="6"/>
        <v>0</v>
      </c>
      <c r="W134" s="157"/>
      <c r="X134" s="157" t="s">
        <v>135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352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5">
        <v>48</v>
      </c>
      <c r="B135" s="176" t="s">
        <v>1061</v>
      </c>
      <c r="C135" s="186" t="s">
        <v>1062</v>
      </c>
      <c r="D135" s="177" t="s">
        <v>351</v>
      </c>
      <c r="E135" s="178">
        <v>1</v>
      </c>
      <c r="F135" s="179"/>
      <c r="G135" s="180">
        <f t="shared" si="0"/>
        <v>0</v>
      </c>
      <c r="H135" s="179"/>
      <c r="I135" s="180">
        <f t="shared" si="1"/>
        <v>0</v>
      </c>
      <c r="J135" s="179"/>
      <c r="K135" s="180">
        <f t="shared" si="2"/>
        <v>0</v>
      </c>
      <c r="L135" s="180">
        <v>21</v>
      </c>
      <c r="M135" s="180">
        <f t="shared" si="3"/>
        <v>0</v>
      </c>
      <c r="N135" s="180">
        <v>0</v>
      </c>
      <c r="O135" s="180">
        <f t="shared" si="4"/>
        <v>0</v>
      </c>
      <c r="P135" s="180">
        <v>0</v>
      </c>
      <c r="Q135" s="180">
        <f t="shared" si="5"/>
        <v>0</v>
      </c>
      <c r="R135" s="180"/>
      <c r="S135" s="180" t="s">
        <v>245</v>
      </c>
      <c r="T135" s="181" t="s">
        <v>246</v>
      </c>
      <c r="U135" s="157">
        <v>0</v>
      </c>
      <c r="V135" s="157">
        <f t="shared" si="6"/>
        <v>0</v>
      </c>
      <c r="W135" s="157"/>
      <c r="X135" s="157" t="s">
        <v>135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352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5">
        <v>49</v>
      </c>
      <c r="B136" s="176" t="s">
        <v>1063</v>
      </c>
      <c r="C136" s="186" t="s">
        <v>1064</v>
      </c>
      <c r="D136" s="177" t="s">
        <v>143</v>
      </c>
      <c r="E136" s="178">
        <v>50</v>
      </c>
      <c r="F136" s="179"/>
      <c r="G136" s="180">
        <f t="shared" si="0"/>
        <v>0</v>
      </c>
      <c r="H136" s="179"/>
      <c r="I136" s="180">
        <f t="shared" si="1"/>
        <v>0</v>
      </c>
      <c r="J136" s="179"/>
      <c r="K136" s="180">
        <f t="shared" si="2"/>
        <v>0</v>
      </c>
      <c r="L136" s="180">
        <v>21</v>
      </c>
      <c r="M136" s="180">
        <f t="shared" si="3"/>
        <v>0</v>
      </c>
      <c r="N136" s="180">
        <v>0</v>
      </c>
      <c r="O136" s="180">
        <f t="shared" si="4"/>
        <v>0</v>
      </c>
      <c r="P136" s="180">
        <v>0</v>
      </c>
      <c r="Q136" s="180">
        <f t="shared" si="5"/>
        <v>0</v>
      </c>
      <c r="R136" s="180"/>
      <c r="S136" s="180" t="s">
        <v>245</v>
      </c>
      <c r="T136" s="181" t="s">
        <v>246</v>
      </c>
      <c r="U136" s="157">
        <v>0</v>
      </c>
      <c r="V136" s="157">
        <f t="shared" si="6"/>
        <v>0</v>
      </c>
      <c r="W136" s="157"/>
      <c r="X136" s="157" t="s">
        <v>135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352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1" t="s">
        <v>128</v>
      </c>
      <c r="B137" s="162" t="s">
        <v>86</v>
      </c>
      <c r="C137" s="183" t="s">
        <v>87</v>
      </c>
      <c r="D137" s="163"/>
      <c r="E137" s="164"/>
      <c r="F137" s="165"/>
      <c r="G137" s="165">
        <f>SUMIF(AG138:AG142,"&lt;&gt;NOR",G138:G142)</f>
        <v>0</v>
      </c>
      <c r="H137" s="165"/>
      <c r="I137" s="165">
        <f>SUM(I138:I142)</f>
        <v>0</v>
      </c>
      <c r="J137" s="165"/>
      <c r="K137" s="165">
        <f>SUM(K138:K142)</f>
        <v>0</v>
      </c>
      <c r="L137" s="165"/>
      <c r="M137" s="165">
        <f>SUM(M138:M142)</f>
        <v>0</v>
      </c>
      <c r="N137" s="165"/>
      <c r="O137" s="165">
        <f>SUM(O138:O142)</f>
        <v>5.31</v>
      </c>
      <c r="P137" s="165"/>
      <c r="Q137" s="165">
        <f>SUM(Q138:Q142)</f>
        <v>0</v>
      </c>
      <c r="R137" s="165"/>
      <c r="S137" s="165"/>
      <c r="T137" s="166"/>
      <c r="U137" s="160"/>
      <c r="V137" s="160">
        <f>SUM(V138:V142)</f>
        <v>8.1</v>
      </c>
      <c r="W137" s="160"/>
      <c r="X137" s="160"/>
      <c r="AG137" t="s">
        <v>129</v>
      </c>
    </row>
    <row r="138" spans="1:60" ht="22.5" outlineLevel="1" x14ac:dyDescent="0.2">
      <c r="A138" s="167">
        <v>50</v>
      </c>
      <c r="B138" s="168" t="s">
        <v>354</v>
      </c>
      <c r="C138" s="184" t="s">
        <v>355</v>
      </c>
      <c r="D138" s="169" t="s">
        <v>175</v>
      </c>
      <c r="E138" s="170">
        <v>30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0.14874000000000001</v>
      </c>
      <c r="O138" s="172">
        <f>ROUND(E138*N138,2)</f>
        <v>4.46</v>
      </c>
      <c r="P138" s="172">
        <v>0</v>
      </c>
      <c r="Q138" s="172">
        <f>ROUND(E138*P138,2)</f>
        <v>0</v>
      </c>
      <c r="R138" s="172" t="s">
        <v>158</v>
      </c>
      <c r="S138" s="172" t="s">
        <v>134</v>
      </c>
      <c r="T138" s="173" t="s">
        <v>134</v>
      </c>
      <c r="U138" s="157">
        <v>0.27</v>
      </c>
      <c r="V138" s="157">
        <f>ROUND(E138*U138,2)</f>
        <v>8.1</v>
      </c>
      <c r="W138" s="157"/>
      <c r="X138" s="157" t="s">
        <v>135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54" t="s">
        <v>356</v>
      </c>
      <c r="D139" s="255"/>
      <c r="E139" s="255"/>
      <c r="F139" s="255"/>
      <c r="G139" s="255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138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1065</v>
      </c>
      <c r="D140" s="158"/>
      <c r="E140" s="159">
        <v>30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140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7">
        <v>51</v>
      </c>
      <c r="B141" s="168" t="s">
        <v>1066</v>
      </c>
      <c r="C141" s="184" t="s">
        <v>1067</v>
      </c>
      <c r="D141" s="169" t="s">
        <v>148</v>
      </c>
      <c r="E141" s="170">
        <v>31.5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2.7E-2</v>
      </c>
      <c r="O141" s="172">
        <f>ROUND(E141*N141,2)</f>
        <v>0.85</v>
      </c>
      <c r="P141" s="172">
        <v>0</v>
      </c>
      <c r="Q141" s="172">
        <f>ROUND(E141*P141,2)</f>
        <v>0</v>
      </c>
      <c r="R141" s="172" t="s">
        <v>258</v>
      </c>
      <c r="S141" s="172" t="s">
        <v>134</v>
      </c>
      <c r="T141" s="173" t="s">
        <v>134</v>
      </c>
      <c r="U141" s="157">
        <v>0</v>
      </c>
      <c r="V141" s="157">
        <f>ROUND(E141*U141,2)</f>
        <v>0</v>
      </c>
      <c r="W141" s="157"/>
      <c r="X141" s="157" t="s">
        <v>247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329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1068</v>
      </c>
      <c r="D142" s="158"/>
      <c r="E142" s="159">
        <v>31.5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140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1" t="s">
        <v>128</v>
      </c>
      <c r="B143" s="162" t="s">
        <v>88</v>
      </c>
      <c r="C143" s="183" t="s">
        <v>89</v>
      </c>
      <c r="D143" s="163"/>
      <c r="E143" s="164"/>
      <c r="F143" s="165"/>
      <c r="G143" s="165">
        <f>SUMIF(AG144:AG144,"&lt;&gt;NOR",G144:G144)</f>
        <v>0</v>
      </c>
      <c r="H143" s="165"/>
      <c r="I143" s="165">
        <f>SUM(I144:I144)</f>
        <v>0</v>
      </c>
      <c r="J143" s="165"/>
      <c r="K143" s="165">
        <f>SUM(K144:K144)</f>
        <v>0</v>
      </c>
      <c r="L143" s="165"/>
      <c r="M143" s="165">
        <f>SUM(M144:M144)</f>
        <v>0</v>
      </c>
      <c r="N143" s="165"/>
      <c r="O143" s="165">
        <f>SUM(O144:O144)</f>
        <v>0</v>
      </c>
      <c r="P143" s="165"/>
      <c r="Q143" s="165">
        <f>SUM(Q144:Q144)</f>
        <v>0</v>
      </c>
      <c r="R143" s="165"/>
      <c r="S143" s="165"/>
      <c r="T143" s="166"/>
      <c r="U143" s="160"/>
      <c r="V143" s="160">
        <f>SUM(V144:V144)</f>
        <v>10.82</v>
      </c>
      <c r="W143" s="160"/>
      <c r="X143" s="160"/>
      <c r="AG143" t="s">
        <v>129</v>
      </c>
    </row>
    <row r="144" spans="1:60" outlineLevel="1" x14ac:dyDescent="0.2">
      <c r="A144" s="175">
        <v>52</v>
      </c>
      <c r="B144" s="176" t="s">
        <v>1069</v>
      </c>
      <c r="C144" s="186" t="s">
        <v>1070</v>
      </c>
      <c r="D144" s="177" t="s">
        <v>421</v>
      </c>
      <c r="E144" s="178">
        <v>144.23918</v>
      </c>
      <c r="F144" s="179"/>
      <c r="G144" s="180">
        <f>ROUND(E144*F144,2)</f>
        <v>0</v>
      </c>
      <c r="H144" s="179"/>
      <c r="I144" s="180">
        <f>ROUND(E144*H144,2)</f>
        <v>0</v>
      </c>
      <c r="J144" s="179"/>
      <c r="K144" s="180">
        <f>ROUND(E144*J144,2)</f>
        <v>0</v>
      </c>
      <c r="L144" s="180">
        <v>21</v>
      </c>
      <c r="M144" s="180">
        <f>G144*(1+L144/100)</f>
        <v>0</v>
      </c>
      <c r="N144" s="180">
        <v>0</v>
      </c>
      <c r="O144" s="180">
        <f>ROUND(E144*N144,2)</f>
        <v>0</v>
      </c>
      <c r="P144" s="180">
        <v>0</v>
      </c>
      <c r="Q144" s="180">
        <f>ROUND(E144*P144,2)</f>
        <v>0</v>
      </c>
      <c r="R144" s="180" t="s">
        <v>908</v>
      </c>
      <c r="S144" s="180" t="s">
        <v>134</v>
      </c>
      <c r="T144" s="181" t="s">
        <v>134</v>
      </c>
      <c r="U144" s="157">
        <v>7.4999999999999997E-2</v>
      </c>
      <c r="V144" s="157">
        <f>ROUND(E144*U144,2)</f>
        <v>10.82</v>
      </c>
      <c r="W144" s="157"/>
      <c r="X144" s="157" t="s">
        <v>717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718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1" t="s">
        <v>128</v>
      </c>
      <c r="B145" s="162" t="s">
        <v>92</v>
      </c>
      <c r="C145" s="183" t="s">
        <v>93</v>
      </c>
      <c r="D145" s="163"/>
      <c r="E145" s="164"/>
      <c r="F145" s="165"/>
      <c r="G145" s="165">
        <f>SUMIF(AG146:AG150,"&lt;&gt;NOR",G146:G150)</f>
        <v>0</v>
      </c>
      <c r="H145" s="165"/>
      <c r="I145" s="165">
        <f>SUM(I146:I150)</f>
        <v>0</v>
      </c>
      <c r="J145" s="165"/>
      <c r="K145" s="165">
        <f>SUM(K146:K150)</f>
        <v>0</v>
      </c>
      <c r="L145" s="165"/>
      <c r="M145" s="165">
        <f>SUM(M146:M150)</f>
        <v>0</v>
      </c>
      <c r="N145" s="165"/>
      <c r="O145" s="165">
        <f>SUM(O146:O150)</f>
        <v>0.43</v>
      </c>
      <c r="P145" s="165"/>
      <c r="Q145" s="165">
        <f>SUM(Q146:Q150)</f>
        <v>2.37</v>
      </c>
      <c r="R145" s="165"/>
      <c r="S145" s="165"/>
      <c r="T145" s="166"/>
      <c r="U145" s="160"/>
      <c r="V145" s="160">
        <f>SUM(V146:V150)</f>
        <v>151.57</v>
      </c>
      <c r="W145" s="160"/>
      <c r="X145" s="160"/>
      <c r="AG145" t="s">
        <v>129</v>
      </c>
    </row>
    <row r="146" spans="1:60" ht="22.5" outlineLevel="1" x14ac:dyDescent="0.2">
      <c r="A146" s="167">
        <v>53</v>
      </c>
      <c r="B146" s="168" t="s">
        <v>1071</v>
      </c>
      <c r="C146" s="184" t="s">
        <v>1072</v>
      </c>
      <c r="D146" s="169" t="s">
        <v>175</v>
      </c>
      <c r="E146" s="170">
        <v>200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1.48E-3</v>
      </c>
      <c r="O146" s="172">
        <f>ROUND(E146*N146,2)</f>
        <v>0.3</v>
      </c>
      <c r="P146" s="172">
        <v>0</v>
      </c>
      <c r="Q146" s="172">
        <f>ROUND(E146*P146,2)</f>
        <v>0</v>
      </c>
      <c r="R146" s="172" t="s">
        <v>1073</v>
      </c>
      <c r="S146" s="172" t="s">
        <v>134</v>
      </c>
      <c r="T146" s="173" t="s">
        <v>134</v>
      </c>
      <c r="U146" s="157">
        <v>0.3</v>
      </c>
      <c r="V146" s="157">
        <f>ROUND(E146*U146,2)</f>
        <v>60</v>
      </c>
      <c r="W146" s="157"/>
      <c r="X146" s="157" t="s">
        <v>135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352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5" t="s">
        <v>1074</v>
      </c>
      <c r="D147" s="158"/>
      <c r="E147" s="159">
        <v>200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140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7">
        <v>54</v>
      </c>
      <c r="B148" s="168" t="s">
        <v>1075</v>
      </c>
      <c r="C148" s="184" t="s">
        <v>1076</v>
      </c>
      <c r="D148" s="169" t="s">
        <v>175</v>
      </c>
      <c r="E148" s="170">
        <v>200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9.0000000000000006E-5</v>
      </c>
      <c r="O148" s="172">
        <f>ROUND(E148*N148,2)</f>
        <v>0.02</v>
      </c>
      <c r="P148" s="172">
        <v>1.184E-2</v>
      </c>
      <c r="Q148" s="172">
        <f>ROUND(E148*P148,2)</f>
        <v>2.37</v>
      </c>
      <c r="R148" s="172" t="s">
        <v>1077</v>
      </c>
      <c r="S148" s="172" t="s">
        <v>134</v>
      </c>
      <c r="T148" s="173" t="s">
        <v>1078</v>
      </c>
      <c r="U148" s="157">
        <v>0.45784000000000002</v>
      </c>
      <c r="V148" s="157">
        <f>ROUND(E148*U148,2)</f>
        <v>91.57</v>
      </c>
      <c r="W148" s="157"/>
      <c r="X148" s="157" t="s">
        <v>227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228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1074</v>
      </c>
      <c r="D149" s="158"/>
      <c r="E149" s="159">
        <v>200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140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67">
        <v>55</v>
      </c>
      <c r="B150" s="168" t="s">
        <v>1079</v>
      </c>
      <c r="C150" s="184" t="s">
        <v>1080</v>
      </c>
      <c r="D150" s="169" t="s">
        <v>148</v>
      </c>
      <c r="E150" s="170">
        <v>45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2.3999999999999998E-3</v>
      </c>
      <c r="O150" s="172">
        <f>ROUND(E150*N150,2)</f>
        <v>0.11</v>
      </c>
      <c r="P150" s="172">
        <v>0</v>
      </c>
      <c r="Q150" s="172">
        <f>ROUND(E150*P150,2)</f>
        <v>0</v>
      </c>
      <c r="R150" s="172" t="s">
        <v>258</v>
      </c>
      <c r="S150" s="172" t="s">
        <v>134</v>
      </c>
      <c r="T150" s="173" t="s">
        <v>134</v>
      </c>
      <c r="U150" s="157">
        <v>0</v>
      </c>
      <c r="V150" s="157">
        <f>ROUND(E150*U150,2)</f>
        <v>0</v>
      </c>
      <c r="W150" s="157"/>
      <c r="X150" s="157" t="s">
        <v>247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329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5"/>
      <c r="B151" s="6"/>
      <c r="C151" s="187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AE151">
        <v>15</v>
      </c>
      <c r="AF151">
        <v>21</v>
      </c>
    </row>
    <row r="152" spans="1:60" x14ac:dyDescent="0.2">
      <c r="A152" s="151"/>
      <c r="B152" s="152" t="s">
        <v>29</v>
      </c>
      <c r="C152" s="188"/>
      <c r="D152" s="153"/>
      <c r="E152" s="154"/>
      <c r="F152" s="154"/>
      <c r="G152" s="182">
        <f>G8+G130+G137+G143+G145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AE152">
        <f>SUMIF(L7:L150,AE151,G7:G150)</f>
        <v>0</v>
      </c>
      <c r="AF152">
        <f>SUMIF(L7:L150,AF151,G7:G150)</f>
        <v>0</v>
      </c>
      <c r="AG152" t="s">
        <v>425</v>
      </c>
    </row>
    <row r="153" spans="1:60" x14ac:dyDescent="0.2">
      <c r="C153" s="189"/>
      <c r="D153" s="139"/>
      <c r="AG153" t="s">
        <v>426</v>
      </c>
    </row>
    <row r="154" spans="1:60" x14ac:dyDescent="0.2">
      <c r="D154" s="139"/>
    </row>
    <row r="155" spans="1:60" x14ac:dyDescent="0.2">
      <c r="D155" s="139"/>
    </row>
    <row r="156" spans="1:60" x14ac:dyDescent="0.2">
      <c r="D156" s="139"/>
    </row>
    <row r="157" spans="1:60" x14ac:dyDescent="0.2">
      <c r="D157" s="139"/>
    </row>
    <row r="158" spans="1:60" x14ac:dyDescent="0.2">
      <c r="D158" s="139"/>
    </row>
    <row r="159" spans="1:60" x14ac:dyDescent="0.2">
      <c r="D159" s="139"/>
    </row>
    <row r="160" spans="1:60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26">
    <mergeCell ref="C89:G89"/>
    <mergeCell ref="C139:G139"/>
    <mergeCell ref="C63:G63"/>
    <mergeCell ref="C68:G68"/>
    <mergeCell ref="C71:G71"/>
    <mergeCell ref="C75:G75"/>
    <mergeCell ref="C83:G83"/>
    <mergeCell ref="C86:G86"/>
    <mergeCell ref="C58:G58"/>
    <mergeCell ref="C17:G17"/>
    <mergeCell ref="C19:G19"/>
    <mergeCell ref="C21:G21"/>
    <mergeCell ref="C23:G23"/>
    <mergeCell ref="C25:G25"/>
    <mergeCell ref="C29:G29"/>
    <mergeCell ref="C33:G33"/>
    <mergeCell ref="C37:G37"/>
    <mergeCell ref="C39:G39"/>
    <mergeCell ref="C52:G52"/>
    <mergeCell ref="C55:G55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102</v>
      </c>
      <c r="B1" s="256"/>
      <c r="C1" s="256"/>
      <c r="D1" s="256"/>
      <c r="E1" s="256"/>
      <c r="F1" s="256"/>
      <c r="G1" s="256"/>
      <c r="AG1" t="s">
        <v>103</v>
      </c>
    </row>
    <row r="2" spans="1:60" ht="24.95" customHeight="1" x14ac:dyDescent="0.2">
      <c r="A2" s="140" t="s">
        <v>7</v>
      </c>
      <c r="B2" s="71" t="s">
        <v>43</v>
      </c>
      <c r="C2" s="257" t="s">
        <v>44</v>
      </c>
      <c r="D2" s="258"/>
      <c r="E2" s="258"/>
      <c r="F2" s="258"/>
      <c r="G2" s="259"/>
      <c r="AG2" t="s">
        <v>104</v>
      </c>
    </row>
    <row r="3" spans="1:60" ht="24.95" customHeight="1" x14ac:dyDescent="0.2">
      <c r="A3" s="140" t="s">
        <v>8</v>
      </c>
      <c r="B3" s="71" t="s">
        <v>63</v>
      </c>
      <c r="C3" s="257" t="s">
        <v>64</v>
      </c>
      <c r="D3" s="258"/>
      <c r="E3" s="258"/>
      <c r="F3" s="258"/>
      <c r="G3" s="259"/>
      <c r="AC3" s="83" t="s">
        <v>104</v>
      </c>
      <c r="AG3" t="s">
        <v>105</v>
      </c>
    </row>
    <row r="4" spans="1:60" ht="24.95" customHeight="1" x14ac:dyDescent="0.2">
      <c r="A4" s="141" t="s">
        <v>9</v>
      </c>
      <c r="B4" s="142" t="s">
        <v>48</v>
      </c>
      <c r="C4" s="260" t="s">
        <v>64</v>
      </c>
      <c r="D4" s="261"/>
      <c r="E4" s="261"/>
      <c r="F4" s="261"/>
      <c r="G4" s="262"/>
      <c r="AG4" t="s">
        <v>106</v>
      </c>
    </row>
    <row r="5" spans="1:60" x14ac:dyDescent="0.2">
      <c r="D5" s="139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29</v>
      </c>
      <c r="H6" s="147" t="s">
        <v>30</v>
      </c>
      <c r="I6" s="147" t="s">
        <v>113</v>
      </c>
      <c r="J6" s="147" t="s">
        <v>31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128</v>
      </c>
      <c r="B8" s="162" t="s">
        <v>96</v>
      </c>
      <c r="C8" s="183" t="s">
        <v>97</v>
      </c>
      <c r="D8" s="163"/>
      <c r="E8" s="164"/>
      <c r="F8" s="165"/>
      <c r="G8" s="165">
        <f>SUMIF(AG9:AG42,"&lt;&gt;NOR",G9:G42)</f>
        <v>0</v>
      </c>
      <c r="H8" s="165"/>
      <c r="I8" s="165">
        <f>SUM(I9:I42)</f>
        <v>0</v>
      </c>
      <c r="J8" s="165"/>
      <c r="K8" s="165">
        <f>SUM(K9:K42)</f>
        <v>0</v>
      </c>
      <c r="L8" s="165"/>
      <c r="M8" s="165">
        <f>SUM(M9:M42)</f>
        <v>0</v>
      </c>
      <c r="N8" s="165"/>
      <c r="O8" s="165">
        <f>SUM(O9:O42)</f>
        <v>0</v>
      </c>
      <c r="P8" s="165"/>
      <c r="Q8" s="165">
        <f>SUM(Q9:Q42)</f>
        <v>0</v>
      </c>
      <c r="R8" s="165"/>
      <c r="S8" s="165"/>
      <c r="T8" s="166"/>
      <c r="U8" s="160"/>
      <c r="V8" s="160">
        <f>SUM(V9:V42)</f>
        <v>0</v>
      </c>
      <c r="W8" s="160"/>
      <c r="X8" s="160"/>
      <c r="AG8" t="s">
        <v>129</v>
      </c>
    </row>
    <row r="9" spans="1:60" outlineLevel="1" x14ac:dyDescent="0.2">
      <c r="A9" s="167">
        <v>1</v>
      </c>
      <c r="B9" s="168" t="s">
        <v>879</v>
      </c>
      <c r="C9" s="184" t="s">
        <v>880</v>
      </c>
      <c r="D9" s="169" t="s">
        <v>351</v>
      </c>
      <c r="E9" s="170">
        <v>10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245</v>
      </c>
      <c r="T9" s="173" t="s">
        <v>246</v>
      </c>
      <c r="U9" s="157">
        <v>0</v>
      </c>
      <c r="V9" s="157">
        <f>ROUND(E9*U9,2)</f>
        <v>0</v>
      </c>
      <c r="W9" s="157"/>
      <c r="X9" s="157" t="s">
        <v>135</v>
      </c>
      <c r="Y9" s="148"/>
      <c r="Z9" s="148"/>
      <c r="AA9" s="148"/>
      <c r="AB9" s="148"/>
      <c r="AC9" s="148"/>
      <c r="AD9" s="148"/>
      <c r="AE9" s="148"/>
      <c r="AF9" s="148"/>
      <c r="AG9" s="148" t="s">
        <v>352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823</v>
      </c>
      <c r="D10" s="158"/>
      <c r="E10" s="159">
        <v>10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140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881</v>
      </c>
      <c r="C11" s="184" t="s">
        <v>882</v>
      </c>
      <c r="D11" s="169" t="s">
        <v>351</v>
      </c>
      <c r="E11" s="170">
        <v>10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245</v>
      </c>
      <c r="T11" s="173" t="s">
        <v>246</v>
      </c>
      <c r="U11" s="157">
        <v>0</v>
      </c>
      <c r="V11" s="157">
        <f>ROUND(E11*U11,2)</f>
        <v>0</v>
      </c>
      <c r="W11" s="157"/>
      <c r="X11" s="157" t="s">
        <v>135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352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823</v>
      </c>
      <c r="D12" s="158"/>
      <c r="E12" s="159">
        <v>10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140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883</v>
      </c>
      <c r="C13" s="184" t="s">
        <v>884</v>
      </c>
      <c r="D13" s="169" t="s">
        <v>351</v>
      </c>
      <c r="E13" s="170">
        <v>15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245</v>
      </c>
      <c r="T13" s="173" t="s">
        <v>246</v>
      </c>
      <c r="U13" s="157">
        <v>0</v>
      </c>
      <c r="V13" s="157">
        <f>ROUND(E13*U13,2)</f>
        <v>0</v>
      </c>
      <c r="W13" s="157"/>
      <c r="X13" s="157" t="s">
        <v>135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352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1081</v>
      </c>
      <c r="D14" s="158"/>
      <c r="E14" s="159">
        <v>15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140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4</v>
      </c>
      <c r="B15" s="168" t="s">
        <v>886</v>
      </c>
      <c r="C15" s="184" t="s">
        <v>887</v>
      </c>
      <c r="D15" s="169" t="s">
        <v>351</v>
      </c>
      <c r="E15" s="170">
        <v>15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245</v>
      </c>
      <c r="T15" s="173" t="s">
        <v>246</v>
      </c>
      <c r="U15" s="157">
        <v>0</v>
      </c>
      <c r="V15" s="157">
        <f>ROUND(E15*U15,2)</f>
        <v>0</v>
      </c>
      <c r="W15" s="157"/>
      <c r="X15" s="157" t="s">
        <v>135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352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1081</v>
      </c>
      <c r="D16" s="158"/>
      <c r="E16" s="159">
        <v>15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140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888</v>
      </c>
      <c r="C17" s="184" t="s">
        <v>1082</v>
      </c>
      <c r="D17" s="169" t="s">
        <v>175</v>
      </c>
      <c r="E17" s="170">
        <v>253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245</v>
      </c>
      <c r="T17" s="173" t="s">
        <v>246</v>
      </c>
      <c r="U17" s="157">
        <v>0</v>
      </c>
      <c r="V17" s="157">
        <f>ROUND(E17*U17,2)</f>
        <v>0</v>
      </c>
      <c r="W17" s="157"/>
      <c r="X17" s="157" t="s">
        <v>135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352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1083</v>
      </c>
      <c r="D18" s="158"/>
      <c r="E18" s="159">
        <v>253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140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6</v>
      </c>
      <c r="B19" s="168" t="s">
        <v>890</v>
      </c>
      <c r="C19" s="184" t="s">
        <v>1084</v>
      </c>
      <c r="D19" s="169" t="s">
        <v>175</v>
      </c>
      <c r="E19" s="170">
        <v>253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245</v>
      </c>
      <c r="T19" s="173" t="s">
        <v>246</v>
      </c>
      <c r="U19" s="157">
        <v>0</v>
      </c>
      <c r="V19" s="157">
        <f>ROUND(E19*U19,2)</f>
        <v>0</v>
      </c>
      <c r="W19" s="157"/>
      <c r="X19" s="157" t="s">
        <v>135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352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1083</v>
      </c>
      <c r="D20" s="158"/>
      <c r="E20" s="159">
        <v>253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140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7</v>
      </c>
      <c r="B21" s="168" t="s">
        <v>892</v>
      </c>
      <c r="C21" s="184" t="s">
        <v>1085</v>
      </c>
      <c r="D21" s="169" t="s">
        <v>175</v>
      </c>
      <c r="E21" s="170">
        <v>759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245</v>
      </c>
      <c r="T21" s="173" t="s">
        <v>246</v>
      </c>
      <c r="U21" s="157">
        <v>0</v>
      </c>
      <c r="V21" s="157">
        <f>ROUND(E21*U21,2)</f>
        <v>0</v>
      </c>
      <c r="W21" s="157"/>
      <c r="X21" s="157" t="s">
        <v>135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352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1086</v>
      </c>
      <c r="D22" s="158"/>
      <c r="E22" s="159">
        <v>759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140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8</v>
      </c>
      <c r="B23" s="168" t="s">
        <v>894</v>
      </c>
      <c r="C23" s="184" t="s">
        <v>1087</v>
      </c>
      <c r="D23" s="169" t="s">
        <v>175</v>
      </c>
      <c r="E23" s="170">
        <v>480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245</v>
      </c>
      <c r="T23" s="173" t="s">
        <v>246</v>
      </c>
      <c r="U23" s="157">
        <v>0</v>
      </c>
      <c r="V23" s="157">
        <f>ROUND(E23*U23,2)</f>
        <v>0</v>
      </c>
      <c r="W23" s="157"/>
      <c r="X23" s="157" t="s">
        <v>135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352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1088</v>
      </c>
      <c r="D24" s="158"/>
      <c r="E24" s="159">
        <v>480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140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9</v>
      </c>
      <c r="B25" s="168" t="s">
        <v>895</v>
      </c>
      <c r="C25" s="184" t="s">
        <v>889</v>
      </c>
      <c r="D25" s="169" t="s">
        <v>351</v>
      </c>
      <c r="E25" s="170">
        <v>2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245</v>
      </c>
      <c r="T25" s="173" t="s">
        <v>246</v>
      </c>
      <c r="U25" s="157">
        <v>0</v>
      </c>
      <c r="V25" s="157">
        <f>ROUND(E25*U25,2)</f>
        <v>0</v>
      </c>
      <c r="W25" s="157"/>
      <c r="X25" s="157" t="s">
        <v>135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352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79</v>
      </c>
      <c r="D26" s="158"/>
      <c r="E26" s="159">
        <v>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10</v>
      </c>
      <c r="B27" s="168" t="s">
        <v>897</v>
      </c>
      <c r="C27" s="184" t="s">
        <v>1089</v>
      </c>
      <c r="D27" s="169" t="s">
        <v>351</v>
      </c>
      <c r="E27" s="170">
        <v>8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245</v>
      </c>
      <c r="T27" s="173" t="s">
        <v>246</v>
      </c>
      <c r="U27" s="157">
        <v>0</v>
      </c>
      <c r="V27" s="157">
        <f>ROUND(E27*U27,2)</f>
        <v>0</v>
      </c>
      <c r="W27" s="157"/>
      <c r="X27" s="157" t="s">
        <v>135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352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84</v>
      </c>
      <c r="D28" s="158"/>
      <c r="E28" s="159">
        <v>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11</v>
      </c>
      <c r="B29" s="168" t="s">
        <v>1090</v>
      </c>
      <c r="C29" s="184" t="s">
        <v>1091</v>
      </c>
      <c r="D29" s="169" t="s">
        <v>351</v>
      </c>
      <c r="E29" s="170">
        <v>9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245</v>
      </c>
      <c r="T29" s="173" t="s">
        <v>246</v>
      </c>
      <c r="U29" s="157">
        <v>0</v>
      </c>
      <c r="V29" s="157">
        <f>ROUND(E29*U29,2)</f>
        <v>0</v>
      </c>
      <c r="W29" s="157"/>
      <c r="X29" s="157" t="s">
        <v>135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352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353</v>
      </c>
      <c r="D30" s="158"/>
      <c r="E30" s="159">
        <v>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12</v>
      </c>
      <c r="B31" s="168" t="s">
        <v>1092</v>
      </c>
      <c r="C31" s="184" t="s">
        <v>1093</v>
      </c>
      <c r="D31" s="169" t="s">
        <v>351</v>
      </c>
      <c r="E31" s="170">
        <v>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245</v>
      </c>
      <c r="T31" s="173" t="s">
        <v>246</v>
      </c>
      <c r="U31" s="157">
        <v>0</v>
      </c>
      <c r="V31" s="157">
        <f>ROUND(E31*U31,2)</f>
        <v>0</v>
      </c>
      <c r="W31" s="157"/>
      <c r="X31" s="157" t="s">
        <v>135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352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79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140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13</v>
      </c>
      <c r="B33" s="168" t="s">
        <v>1094</v>
      </c>
      <c r="C33" s="184" t="s">
        <v>891</v>
      </c>
      <c r="D33" s="169" t="s">
        <v>175</v>
      </c>
      <c r="E33" s="170">
        <v>506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245</v>
      </c>
      <c r="T33" s="173" t="s">
        <v>246</v>
      </c>
      <c r="U33" s="157">
        <v>0</v>
      </c>
      <c r="V33" s="157">
        <f>ROUND(E33*U33,2)</f>
        <v>0</v>
      </c>
      <c r="W33" s="157"/>
      <c r="X33" s="157" t="s">
        <v>135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352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1095</v>
      </c>
      <c r="D34" s="158"/>
      <c r="E34" s="159">
        <v>506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140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14</v>
      </c>
      <c r="B35" s="168" t="s">
        <v>1096</v>
      </c>
      <c r="C35" s="184" t="s">
        <v>893</v>
      </c>
      <c r="D35" s="169" t="s">
        <v>175</v>
      </c>
      <c r="E35" s="170">
        <v>506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245</v>
      </c>
      <c r="T35" s="173" t="s">
        <v>246</v>
      </c>
      <c r="U35" s="157">
        <v>0</v>
      </c>
      <c r="V35" s="157">
        <f>ROUND(E35*U35,2)</f>
        <v>0</v>
      </c>
      <c r="W35" s="157"/>
      <c r="X35" s="157" t="s">
        <v>135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352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1095</v>
      </c>
      <c r="D36" s="158"/>
      <c r="E36" s="159">
        <v>506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140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15</v>
      </c>
      <c r="B37" s="168" t="s">
        <v>1097</v>
      </c>
      <c r="C37" s="184" t="s">
        <v>1098</v>
      </c>
      <c r="D37" s="169" t="s">
        <v>720</v>
      </c>
      <c r="E37" s="170">
        <v>15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245</v>
      </c>
      <c r="T37" s="173" t="s">
        <v>246</v>
      </c>
      <c r="U37" s="157">
        <v>0</v>
      </c>
      <c r="V37" s="157">
        <f>ROUND(E37*U37,2)</f>
        <v>0</v>
      </c>
      <c r="W37" s="157"/>
      <c r="X37" s="157" t="s">
        <v>135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352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1081</v>
      </c>
      <c r="D38" s="158"/>
      <c r="E38" s="159">
        <v>15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140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16</v>
      </c>
      <c r="B39" s="168" t="s">
        <v>1099</v>
      </c>
      <c r="C39" s="184" t="s">
        <v>1100</v>
      </c>
      <c r="D39" s="169" t="s">
        <v>175</v>
      </c>
      <c r="E39" s="170">
        <v>15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245</v>
      </c>
      <c r="T39" s="173" t="s">
        <v>246</v>
      </c>
      <c r="U39" s="157">
        <v>0</v>
      </c>
      <c r="V39" s="157">
        <f>ROUND(E39*U39,2)</f>
        <v>0</v>
      </c>
      <c r="W39" s="157"/>
      <c r="X39" s="157" t="s">
        <v>135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352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1081</v>
      </c>
      <c r="D40" s="158"/>
      <c r="E40" s="159">
        <v>15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140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5">
        <v>17</v>
      </c>
      <c r="B41" s="176" t="s">
        <v>1101</v>
      </c>
      <c r="C41" s="186" t="s">
        <v>1102</v>
      </c>
      <c r="D41" s="177" t="s">
        <v>351</v>
      </c>
      <c r="E41" s="178">
        <v>10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245</v>
      </c>
      <c r="T41" s="181" t="s">
        <v>246</v>
      </c>
      <c r="U41" s="157">
        <v>0</v>
      </c>
      <c r="V41" s="157">
        <f>ROUND(E41*U41,2)</f>
        <v>0</v>
      </c>
      <c r="W41" s="157"/>
      <c r="X41" s="157" t="s">
        <v>135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352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5">
        <v>18</v>
      </c>
      <c r="B42" s="176" t="s">
        <v>1103</v>
      </c>
      <c r="C42" s="186" t="s">
        <v>1104</v>
      </c>
      <c r="D42" s="177" t="s">
        <v>351</v>
      </c>
      <c r="E42" s="178">
        <v>10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245</v>
      </c>
      <c r="T42" s="181" t="s">
        <v>246</v>
      </c>
      <c r="U42" s="157">
        <v>0</v>
      </c>
      <c r="V42" s="157">
        <f>ROUND(E42*U42,2)</f>
        <v>0</v>
      </c>
      <c r="W42" s="157"/>
      <c r="X42" s="157" t="s">
        <v>135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352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1" t="s">
        <v>128</v>
      </c>
      <c r="B43" s="162" t="s">
        <v>98</v>
      </c>
      <c r="C43" s="183" t="s">
        <v>99</v>
      </c>
      <c r="D43" s="163"/>
      <c r="E43" s="164"/>
      <c r="F43" s="165"/>
      <c r="G43" s="165">
        <f>SUMIF(AG44:AG79,"&lt;&gt;NOR",G44:G79)</f>
        <v>0</v>
      </c>
      <c r="H43" s="165"/>
      <c r="I43" s="165">
        <f>SUM(I44:I79)</f>
        <v>0</v>
      </c>
      <c r="J43" s="165"/>
      <c r="K43" s="165">
        <f>SUM(K44:K79)</f>
        <v>0</v>
      </c>
      <c r="L43" s="165"/>
      <c r="M43" s="165">
        <f>SUM(M44:M79)</f>
        <v>0</v>
      </c>
      <c r="N43" s="165"/>
      <c r="O43" s="165">
        <f>SUM(O44:O79)</f>
        <v>99.31</v>
      </c>
      <c r="P43" s="165"/>
      <c r="Q43" s="165">
        <f>SUM(Q44:Q79)</f>
        <v>0</v>
      </c>
      <c r="R43" s="165"/>
      <c r="S43" s="165"/>
      <c r="T43" s="166"/>
      <c r="U43" s="160"/>
      <c r="V43" s="160">
        <f>SUM(V44:V79)</f>
        <v>352.82999999999993</v>
      </c>
      <c r="W43" s="160"/>
      <c r="X43" s="160"/>
      <c r="AG43" t="s">
        <v>129</v>
      </c>
    </row>
    <row r="44" spans="1:60" outlineLevel="1" x14ac:dyDescent="0.2">
      <c r="A44" s="167">
        <v>19</v>
      </c>
      <c r="B44" s="168" t="s">
        <v>758</v>
      </c>
      <c r="C44" s="184" t="s">
        <v>759</v>
      </c>
      <c r="D44" s="169" t="s">
        <v>175</v>
      </c>
      <c r="E44" s="170">
        <v>228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8.0000000000000007E-5</v>
      </c>
      <c r="O44" s="172">
        <f>ROUND(E44*N44,2)</f>
        <v>0.02</v>
      </c>
      <c r="P44" s="172">
        <v>0</v>
      </c>
      <c r="Q44" s="172">
        <f>ROUND(E44*P44,2)</f>
        <v>0</v>
      </c>
      <c r="R44" s="172" t="s">
        <v>315</v>
      </c>
      <c r="S44" s="172" t="s">
        <v>134</v>
      </c>
      <c r="T44" s="173" t="s">
        <v>134</v>
      </c>
      <c r="U44" s="157">
        <v>3.4000000000000002E-2</v>
      </c>
      <c r="V44" s="157">
        <f>ROUND(E44*U44,2)</f>
        <v>7.75</v>
      </c>
      <c r="W44" s="157"/>
      <c r="X44" s="157" t="s">
        <v>135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352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1105</v>
      </c>
      <c r="D45" s="158"/>
      <c r="E45" s="159">
        <v>228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140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20</v>
      </c>
      <c r="B46" s="168" t="s">
        <v>1106</v>
      </c>
      <c r="C46" s="184" t="s">
        <v>1107</v>
      </c>
      <c r="D46" s="169" t="s">
        <v>1108</v>
      </c>
      <c r="E46" s="170">
        <v>1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3.4209999999999997E-2</v>
      </c>
      <c r="O46" s="172">
        <f>ROUND(E46*N46,2)</f>
        <v>0.03</v>
      </c>
      <c r="P46" s="172">
        <v>0</v>
      </c>
      <c r="Q46" s="172">
        <f>ROUND(E46*P46,2)</f>
        <v>0</v>
      </c>
      <c r="R46" s="172"/>
      <c r="S46" s="172" t="s">
        <v>134</v>
      </c>
      <c r="T46" s="173" t="s">
        <v>134</v>
      </c>
      <c r="U46" s="157">
        <v>4.0999999999999996</v>
      </c>
      <c r="V46" s="157">
        <f>ROUND(E46*U46,2)</f>
        <v>4.0999999999999996</v>
      </c>
      <c r="W46" s="157"/>
      <c r="X46" s="157" t="s">
        <v>135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352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75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140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21</v>
      </c>
      <c r="B48" s="168" t="s">
        <v>1109</v>
      </c>
      <c r="C48" s="184" t="s">
        <v>1110</v>
      </c>
      <c r="D48" s="169" t="s">
        <v>153</v>
      </c>
      <c r="E48" s="170">
        <v>3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2.5249999999999999</v>
      </c>
      <c r="O48" s="172">
        <f>ROUND(E48*N48,2)</f>
        <v>7.58</v>
      </c>
      <c r="P48" s="172">
        <v>0</v>
      </c>
      <c r="Q48" s="172">
        <f>ROUND(E48*P48,2)</f>
        <v>0</v>
      </c>
      <c r="R48" s="172"/>
      <c r="S48" s="172" t="s">
        <v>134</v>
      </c>
      <c r="T48" s="173" t="s">
        <v>134</v>
      </c>
      <c r="U48" s="157">
        <v>3.9</v>
      </c>
      <c r="V48" s="157">
        <f>ROUND(E48*U48,2)</f>
        <v>11.7</v>
      </c>
      <c r="W48" s="157"/>
      <c r="X48" s="157" t="s">
        <v>135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352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961</v>
      </c>
      <c r="D49" s="158"/>
      <c r="E49" s="159">
        <v>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140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22</v>
      </c>
      <c r="B50" s="168" t="s">
        <v>1111</v>
      </c>
      <c r="C50" s="184" t="s">
        <v>1112</v>
      </c>
      <c r="D50" s="169" t="s">
        <v>175</v>
      </c>
      <c r="E50" s="170">
        <v>228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134</v>
      </c>
      <c r="T50" s="173" t="s">
        <v>134</v>
      </c>
      <c r="U50" s="157">
        <v>0.61828000000000005</v>
      </c>
      <c r="V50" s="157">
        <f>ROUND(E50*U50,2)</f>
        <v>140.97</v>
      </c>
      <c r="W50" s="157"/>
      <c r="X50" s="157" t="s">
        <v>135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352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1105</v>
      </c>
      <c r="D51" s="158"/>
      <c r="E51" s="159">
        <v>228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140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23</v>
      </c>
      <c r="B52" s="176" t="s">
        <v>1113</v>
      </c>
      <c r="C52" s="186" t="s">
        <v>1114</v>
      </c>
      <c r="D52" s="177" t="s">
        <v>175</v>
      </c>
      <c r="E52" s="178">
        <v>17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134</v>
      </c>
      <c r="T52" s="181" t="s">
        <v>134</v>
      </c>
      <c r="U52" s="157">
        <v>2.8494000000000002</v>
      </c>
      <c r="V52" s="157">
        <f>ROUND(E52*U52,2)</f>
        <v>48.44</v>
      </c>
      <c r="W52" s="157"/>
      <c r="X52" s="157" t="s">
        <v>135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352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24</v>
      </c>
      <c r="B53" s="168" t="s">
        <v>1115</v>
      </c>
      <c r="C53" s="184" t="s">
        <v>1116</v>
      </c>
      <c r="D53" s="169" t="s">
        <v>153</v>
      </c>
      <c r="E53" s="170">
        <v>51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134</v>
      </c>
      <c r="T53" s="173" t="s">
        <v>134</v>
      </c>
      <c r="U53" s="157">
        <v>0.185</v>
      </c>
      <c r="V53" s="157">
        <f>ROUND(E53*U53,2)</f>
        <v>9.44</v>
      </c>
      <c r="W53" s="157"/>
      <c r="X53" s="157" t="s">
        <v>135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352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1117</v>
      </c>
      <c r="D54" s="158"/>
      <c r="E54" s="159">
        <v>51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140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25</v>
      </c>
      <c r="B55" s="168" t="s">
        <v>1118</v>
      </c>
      <c r="C55" s="184" t="s">
        <v>1119</v>
      </c>
      <c r="D55" s="169" t="s">
        <v>175</v>
      </c>
      <c r="E55" s="170">
        <v>228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0.16608999999999999</v>
      </c>
      <c r="O55" s="172">
        <f>ROUND(E55*N55,2)</f>
        <v>37.869999999999997</v>
      </c>
      <c r="P55" s="172">
        <v>0</v>
      </c>
      <c r="Q55" s="172">
        <f>ROUND(E55*P55,2)</f>
        <v>0</v>
      </c>
      <c r="R55" s="172"/>
      <c r="S55" s="172" t="s">
        <v>134</v>
      </c>
      <c r="T55" s="173" t="s">
        <v>134</v>
      </c>
      <c r="U55" s="157">
        <v>0.11799999999999999</v>
      </c>
      <c r="V55" s="157">
        <f>ROUND(E55*U55,2)</f>
        <v>26.9</v>
      </c>
      <c r="W55" s="157"/>
      <c r="X55" s="157" t="s">
        <v>135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352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1105</v>
      </c>
      <c r="D56" s="158"/>
      <c r="E56" s="159">
        <v>228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140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26</v>
      </c>
      <c r="B57" s="168" t="s">
        <v>1120</v>
      </c>
      <c r="C57" s="184" t="s">
        <v>1121</v>
      </c>
      <c r="D57" s="169" t="s">
        <v>175</v>
      </c>
      <c r="E57" s="170">
        <v>228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0.11025</v>
      </c>
      <c r="O57" s="172">
        <f>ROUND(E57*N57,2)</f>
        <v>25.14</v>
      </c>
      <c r="P57" s="172">
        <v>0</v>
      </c>
      <c r="Q57" s="172">
        <f>ROUND(E57*P57,2)</f>
        <v>0</v>
      </c>
      <c r="R57" s="172"/>
      <c r="S57" s="172" t="s">
        <v>134</v>
      </c>
      <c r="T57" s="173" t="s">
        <v>134</v>
      </c>
      <c r="U57" s="157">
        <v>5.28E-2</v>
      </c>
      <c r="V57" s="157">
        <f>ROUND(E57*U57,2)</f>
        <v>12.04</v>
      </c>
      <c r="W57" s="157"/>
      <c r="X57" s="157" t="s">
        <v>135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352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1105</v>
      </c>
      <c r="D58" s="158"/>
      <c r="E58" s="159">
        <v>228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140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27</v>
      </c>
      <c r="B59" s="168" t="s">
        <v>869</v>
      </c>
      <c r="C59" s="184" t="s">
        <v>870</v>
      </c>
      <c r="D59" s="169" t="s">
        <v>175</v>
      </c>
      <c r="E59" s="170">
        <v>490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6.0000000000000002E-5</v>
      </c>
      <c r="O59" s="172">
        <f>ROUND(E59*N59,2)</f>
        <v>0.03</v>
      </c>
      <c r="P59" s="172">
        <v>0</v>
      </c>
      <c r="Q59" s="172">
        <f>ROUND(E59*P59,2)</f>
        <v>0</v>
      </c>
      <c r="R59" s="172"/>
      <c r="S59" s="172" t="s">
        <v>134</v>
      </c>
      <c r="T59" s="173" t="s">
        <v>134</v>
      </c>
      <c r="U59" s="157">
        <v>2.5999999999999999E-2</v>
      </c>
      <c r="V59" s="157">
        <f>ROUND(E59*U59,2)</f>
        <v>12.74</v>
      </c>
      <c r="W59" s="157"/>
      <c r="X59" s="157" t="s">
        <v>135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352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1122</v>
      </c>
      <c r="D60" s="158"/>
      <c r="E60" s="159">
        <v>456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140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1123</v>
      </c>
      <c r="D61" s="158"/>
      <c r="E61" s="159">
        <v>34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140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28</v>
      </c>
      <c r="B62" s="168" t="s">
        <v>1124</v>
      </c>
      <c r="C62" s="184" t="s">
        <v>1125</v>
      </c>
      <c r="D62" s="169" t="s">
        <v>175</v>
      </c>
      <c r="E62" s="170">
        <v>228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1.464E-2</v>
      </c>
      <c r="O62" s="172">
        <f>ROUND(E62*N62,2)</f>
        <v>3.34</v>
      </c>
      <c r="P62" s="172">
        <v>0</v>
      </c>
      <c r="Q62" s="172">
        <f>ROUND(E62*P62,2)</f>
        <v>0</v>
      </c>
      <c r="R62" s="172"/>
      <c r="S62" s="172" t="s">
        <v>134</v>
      </c>
      <c r="T62" s="173" t="s">
        <v>134</v>
      </c>
      <c r="U62" s="157">
        <v>4.4999999999999998E-2</v>
      </c>
      <c r="V62" s="157">
        <f>ROUND(E62*U62,2)</f>
        <v>10.26</v>
      </c>
      <c r="W62" s="157"/>
      <c r="X62" s="157" t="s">
        <v>135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352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1105</v>
      </c>
      <c r="D63" s="158"/>
      <c r="E63" s="159">
        <v>228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140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29</v>
      </c>
      <c r="B64" s="168" t="s">
        <v>1126</v>
      </c>
      <c r="C64" s="184" t="s">
        <v>1127</v>
      </c>
      <c r="D64" s="169" t="s">
        <v>175</v>
      </c>
      <c r="E64" s="170">
        <v>17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4.4600000000000004E-3</v>
      </c>
      <c r="O64" s="172">
        <f>ROUND(E64*N64,2)</f>
        <v>0.08</v>
      </c>
      <c r="P64" s="172">
        <v>0</v>
      </c>
      <c r="Q64" s="172">
        <f>ROUND(E64*P64,2)</f>
        <v>0</v>
      </c>
      <c r="R64" s="172"/>
      <c r="S64" s="172" t="s">
        <v>134</v>
      </c>
      <c r="T64" s="173" t="s">
        <v>134</v>
      </c>
      <c r="U64" s="157">
        <v>8.5999999999999993E-2</v>
      </c>
      <c r="V64" s="157">
        <f>ROUND(E64*U64,2)</f>
        <v>1.46</v>
      </c>
      <c r="W64" s="157"/>
      <c r="X64" s="157" t="s">
        <v>135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352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1128</v>
      </c>
      <c r="D65" s="158"/>
      <c r="E65" s="159">
        <v>17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140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7">
        <v>30</v>
      </c>
      <c r="B66" s="168" t="s">
        <v>1129</v>
      </c>
      <c r="C66" s="184" t="s">
        <v>1130</v>
      </c>
      <c r="D66" s="169" t="s">
        <v>175</v>
      </c>
      <c r="E66" s="170">
        <v>228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134</v>
      </c>
      <c r="T66" s="173" t="s">
        <v>134</v>
      </c>
      <c r="U66" s="157">
        <v>0.14449999999999999</v>
      </c>
      <c r="V66" s="157">
        <f>ROUND(E66*U66,2)</f>
        <v>32.950000000000003</v>
      </c>
      <c r="W66" s="157"/>
      <c r="X66" s="157" t="s">
        <v>135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352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1105</v>
      </c>
      <c r="D67" s="158"/>
      <c r="E67" s="159">
        <v>228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140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7">
        <v>31</v>
      </c>
      <c r="B68" s="168" t="s">
        <v>1131</v>
      </c>
      <c r="C68" s="184" t="s">
        <v>1132</v>
      </c>
      <c r="D68" s="169" t="s">
        <v>175</v>
      </c>
      <c r="E68" s="170">
        <v>17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/>
      <c r="S68" s="172" t="s">
        <v>134</v>
      </c>
      <c r="T68" s="173" t="s">
        <v>134</v>
      </c>
      <c r="U68" s="157">
        <v>0.503</v>
      </c>
      <c r="V68" s="157">
        <f>ROUND(E68*U68,2)</f>
        <v>8.5500000000000007</v>
      </c>
      <c r="W68" s="157"/>
      <c r="X68" s="157" t="s">
        <v>135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352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1128</v>
      </c>
      <c r="D69" s="158"/>
      <c r="E69" s="159">
        <v>17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140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32</v>
      </c>
      <c r="B70" s="168" t="s">
        <v>1133</v>
      </c>
      <c r="C70" s="184" t="s">
        <v>1134</v>
      </c>
      <c r="D70" s="169" t="s">
        <v>153</v>
      </c>
      <c r="E70" s="170">
        <v>19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/>
      <c r="S70" s="172" t="s">
        <v>134</v>
      </c>
      <c r="T70" s="173" t="s">
        <v>134</v>
      </c>
      <c r="U70" s="157">
        <v>0.66300000000000003</v>
      </c>
      <c r="V70" s="157">
        <f>ROUND(E70*U70,2)</f>
        <v>12.6</v>
      </c>
      <c r="W70" s="157"/>
      <c r="X70" s="157" t="s">
        <v>135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352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1135</v>
      </c>
      <c r="D71" s="158"/>
      <c r="E71" s="159">
        <v>19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140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7">
        <v>33</v>
      </c>
      <c r="B72" s="168" t="s">
        <v>1136</v>
      </c>
      <c r="C72" s="184" t="s">
        <v>1137</v>
      </c>
      <c r="D72" s="169" t="s">
        <v>175</v>
      </c>
      <c r="E72" s="170">
        <v>228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0.11025</v>
      </c>
      <c r="O72" s="172">
        <f>ROUND(E72*N72,2)</f>
        <v>25.14</v>
      </c>
      <c r="P72" s="172">
        <v>0</v>
      </c>
      <c r="Q72" s="172">
        <f>ROUND(E72*P72,2)</f>
        <v>0</v>
      </c>
      <c r="R72" s="172"/>
      <c r="S72" s="172" t="s">
        <v>245</v>
      </c>
      <c r="T72" s="173" t="s">
        <v>246</v>
      </c>
      <c r="U72" s="157">
        <v>0.05</v>
      </c>
      <c r="V72" s="157">
        <f>ROUND(E72*U72,2)</f>
        <v>11.4</v>
      </c>
      <c r="W72" s="157"/>
      <c r="X72" s="157" t="s">
        <v>135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352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1105</v>
      </c>
      <c r="D73" s="158"/>
      <c r="E73" s="159">
        <v>228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140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34</v>
      </c>
      <c r="B74" s="168" t="s">
        <v>1138</v>
      </c>
      <c r="C74" s="184" t="s">
        <v>1139</v>
      </c>
      <c r="D74" s="169" t="s">
        <v>175</v>
      </c>
      <c r="E74" s="170">
        <v>17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4.4600000000000004E-3</v>
      </c>
      <c r="O74" s="172">
        <f>ROUND(E74*N74,2)</f>
        <v>0.08</v>
      </c>
      <c r="P74" s="172">
        <v>0</v>
      </c>
      <c r="Q74" s="172">
        <f>ROUND(E74*P74,2)</f>
        <v>0</v>
      </c>
      <c r="R74" s="172"/>
      <c r="S74" s="172" t="s">
        <v>245</v>
      </c>
      <c r="T74" s="173" t="s">
        <v>246</v>
      </c>
      <c r="U74" s="157">
        <v>0.09</v>
      </c>
      <c r="V74" s="157">
        <f>ROUND(E74*U74,2)</f>
        <v>1.53</v>
      </c>
      <c r="W74" s="157"/>
      <c r="X74" s="157" t="s">
        <v>135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352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1128</v>
      </c>
      <c r="D75" s="158"/>
      <c r="E75" s="159">
        <v>17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140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35</v>
      </c>
      <c r="B76" s="168" t="s">
        <v>1140</v>
      </c>
      <c r="C76" s="184" t="s">
        <v>1141</v>
      </c>
      <c r="D76" s="169" t="s">
        <v>351</v>
      </c>
      <c r="E76" s="170">
        <v>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245</v>
      </c>
      <c r="T76" s="173" t="s">
        <v>246</v>
      </c>
      <c r="U76" s="157">
        <v>0</v>
      </c>
      <c r="V76" s="157">
        <f>ROUND(E76*U76,2)</f>
        <v>0</v>
      </c>
      <c r="W76" s="157"/>
      <c r="X76" s="157" t="s">
        <v>135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352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79</v>
      </c>
      <c r="D77" s="158"/>
      <c r="E77" s="159">
        <v>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140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36</v>
      </c>
      <c r="B78" s="168" t="s">
        <v>1142</v>
      </c>
      <c r="C78" s="184" t="s">
        <v>1143</v>
      </c>
      <c r="D78" s="169" t="s">
        <v>351</v>
      </c>
      <c r="E78" s="170">
        <v>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245</v>
      </c>
      <c r="T78" s="173" t="s">
        <v>246</v>
      </c>
      <c r="U78" s="157">
        <v>0</v>
      </c>
      <c r="V78" s="157">
        <f>ROUND(E78*U78,2)</f>
        <v>0</v>
      </c>
      <c r="W78" s="157"/>
      <c r="X78" s="157" t="s">
        <v>135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352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79</v>
      </c>
      <c r="D79" s="158"/>
      <c r="E79" s="159">
        <v>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140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5"/>
      <c r="B80" s="6"/>
      <c r="C80" s="18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AE80">
        <v>15</v>
      </c>
      <c r="AF80">
        <v>21</v>
      </c>
    </row>
    <row r="81" spans="1:33" x14ac:dyDescent="0.2">
      <c r="A81" s="151"/>
      <c r="B81" s="152" t="s">
        <v>29</v>
      </c>
      <c r="C81" s="188"/>
      <c r="D81" s="153"/>
      <c r="E81" s="154"/>
      <c r="F81" s="154"/>
      <c r="G81" s="182">
        <f>G8+G43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AE81">
        <f>SUMIF(L7:L79,AE80,G7:G79)</f>
        <v>0</v>
      </c>
      <c r="AF81">
        <f>SUMIF(L7:L79,AF80,G7:G79)</f>
        <v>0</v>
      </c>
      <c r="AG81" t="s">
        <v>425</v>
      </c>
    </row>
    <row r="82" spans="1:33" x14ac:dyDescent="0.2">
      <c r="C82" s="189"/>
      <c r="D82" s="139"/>
      <c r="AG82" t="s">
        <v>426</v>
      </c>
    </row>
    <row r="83" spans="1:33" x14ac:dyDescent="0.2">
      <c r="D83" s="139"/>
    </row>
    <row r="84" spans="1:33" x14ac:dyDescent="0.2">
      <c r="D84" s="139"/>
    </row>
    <row r="85" spans="1:33" x14ac:dyDescent="0.2">
      <c r="D85" s="139"/>
    </row>
    <row r="86" spans="1:33" x14ac:dyDescent="0.2">
      <c r="D86" s="139"/>
    </row>
    <row r="87" spans="1:33" x14ac:dyDescent="0.2">
      <c r="D87" s="139"/>
    </row>
    <row r="88" spans="1:33" x14ac:dyDescent="0.2">
      <c r="D88" s="139"/>
    </row>
    <row r="89" spans="1:33" x14ac:dyDescent="0.2">
      <c r="D89" s="139"/>
    </row>
    <row r="90" spans="1:33" x14ac:dyDescent="0.2">
      <c r="D90" s="139"/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ym0m7ulXYcMoKpITYOBE8p0+mV1JHBD2aCuL+7czrR6i/zcM8pQffgva1juReJxVYcKcl6HhBYhBpB9EJlUkQA==" saltValue="+7bMdqN0pvDSb+AqHQxlf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102</v>
      </c>
      <c r="B1" s="256"/>
      <c r="C1" s="256"/>
      <c r="D1" s="256"/>
      <c r="E1" s="256"/>
      <c r="F1" s="256"/>
      <c r="G1" s="256"/>
      <c r="AG1" t="s">
        <v>103</v>
      </c>
    </row>
    <row r="2" spans="1:60" ht="24.95" customHeight="1" x14ac:dyDescent="0.2">
      <c r="A2" s="140" t="s">
        <v>7</v>
      </c>
      <c r="B2" s="71" t="s">
        <v>43</v>
      </c>
      <c r="C2" s="257" t="s">
        <v>44</v>
      </c>
      <c r="D2" s="258"/>
      <c r="E2" s="258"/>
      <c r="F2" s="258"/>
      <c r="G2" s="259"/>
      <c r="AG2" t="s">
        <v>104</v>
      </c>
    </row>
    <row r="3" spans="1:60" ht="24.95" customHeight="1" x14ac:dyDescent="0.2">
      <c r="A3" s="140" t="s">
        <v>8</v>
      </c>
      <c r="B3" s="71" t="s">
        <v>65</v>
      </c>
      <c r="C3" s="257" t="s">
        <v>66</v>
      </c>
      <c r="D3" s="258"/>
      <c r="E3" s="258"/>
      <c r="F3" s="258"/>
      <c r="G3" s="259"/>
      <c r="AC3" s="83" t="s">
        <v>104</v>
      </c>
      <c r="AG3" t="s">
        <v>105</v>
      </c>
    </row>
    <row r="4" spans="1:60" ht="24.95" customHeight="1" x14ac:dyDescent="0.2">
      <c r="A4" s="141" t="s">
        <v>9</v>
      </c>
      <c r="B4" s="142" t="s">
        <v>48</v>
      </c>
      <c r="C4" s="260" t="s">
        <v>67</v>
      </c>
      <c r="D4" s="261"/>
      <c r="E4" s="261"/>
      <c r="F4" s="261"/>
      <c r="G4" s="262"/>
      <c r="AG4" t="s">
        <v>106</v>
      </c>
    </row>
    <row r="5" spans="1:60" x14ac:dyDescent="0.2">
      <c r="D5" s="139"/>
    </row>
    <row r="6" spans="1:60" ht="38.25" x14ac:dyDescent="0.2">
      <c r="A6" s="144" t="s">
        <v>107</v>
      </c>
      <c r="B6" s="146" t="s">
        <v>108</v>
      </c>
      <c r="C6" s="146" t="s">
        <v>109</v>
      </c>
      <c r="D6" s="145" t="s">
        <v>110</v>
      </c>
      <c r="E6" s="144" t="s">
        <v>111</v>
      </c>
      <c r="F6" s="143" t="s">
        <v>112</v>
      </c>
      <c r="G6" s="144" t="s">
        <v>29</v>
      </c>
      <c r="H6" s="147" t="s">
        <v>30</v>
      </c>
      <c r="I6" s="147" t="s">
        <v>113</v>
      </c>
      <c r="J6" s="147" t="s">
        <v>31</v>
      </c>
      <c r="K6" s="147" t="s">
        <v>114</v>
      </c>
      <c r="L6" s="147" t="s">
        <v>115</v>
      </c>
      <c r="M6" s="147" t="s">
        <v>116</v>
      </c>
      <c r="N6" s="147" t="s">
        <v>117</v>
      </c>
      <c r="O6" s="147" t="s">
        <v>118</v>
      </c>
      <c r="P6" s="147" t="s">
        <v>119</v>
      </c>
      <c r="Q6" s="147" t="s">
        <v>120</v>
      </c>
      <c r="R6" s="147" t="s">
        <v>121</v>
      </c>
      <c r="S6" s="147" t="s">
        <v>122</v>
      </c>
      <c r="T6" s="147" t="s">
        <v>123</v>
      </c>
      <c r="U6" s="147" t="s">
        <v>124</v>
      </c>
      <c r="V6" s="147" t="s">
        <v>125</v>
      </c>
      <c r="W6" s="147" t="s">
        <v>126</v>
      </c>
      <c r="X6" s="147" t="s">
        <v>127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128</v>
      </c>
      <c r="B8" s="162" t="s">
        <v>100</v>
      </c>
      <c r="C8" s="183" t="s">
        <v>27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129</v>
      </c>
    </row>
    <row r="9" spans="1:60" outlineLevel="1" x14ac:dyDescent="0.2">
      <c r="A9" s="175">
        <v>1</v>
      </c>
      <c r="B9" s="176" t="s">
        <v>1144</v>
      </c>
      <c r="C9" s="186" t="s">
        <v>1145</v>
      </c>
      <c r="D9" s="177" t="s">
        <v>1146</v>
      </c>
      <c r="E9" s="178">
        <v>1</v>
      </c>
      <c r="F9" s="179"/>
      <c r="G9" s="180">
        <f t="shared" ref="G9:G14" si="0">ROUND(E9*F9,2)</f>
        <v>0</v>
      </c>
      <c r="H9" s="179"/>
      <c r="I9" s="180">
        <f t="shared" ref="I9:I14" si="1">ROUND(E9*H9,2)</f>
        <v>0</v>
      </c>
      <c r="J9" s="179"/>
      <c r="K9" s="180">
        <f t="shared" ref="K9:K14" si="2">ROUND(E9*J9,2)</f>
        <v>0</v>
      </c>
      <c r="L9" s="180">
        <v>21</v>
      </c>
      <c r="M9" s="180">
        <f t="shared" ref="M9:M14" si="3">G9*(1+L9/100)</f>
        <v>0</v>
      </c>
      <c r="N9" s="180">
        <v>0</v>
      </c>
      <c r="O9" s="180">
        <f t="shared" ref="O9:O14" si="4">ROUND(E9*N9,2)</f>
        <v>0</v>
      </c>
      <c r="P9" s="180">
        <v>0</v>
      </c>
      <c r="Q9" s="180">
        <f t="shared" ref="Q9:Q14" si="5">ROUND(E9*P9,2)</f>
        <v>0</v>
      </c>
      <c r="R9" s="180"/>
      <c r="S9" s="180" t="s">
        <v>134</v>
      </c>
      <c r="T9" s="181" t="s">
        <v>246</v>
      </c>
      <c r="U9" s="157">
        <v>0</v>
      </c>
      <c r="V9" s="157">
        <f t="shared" ref="V9:V14" si="6">ROUND(E9*U9,2)</f>
        <v>0</v>
      </c>
      <c r="W9" s="157"/>
      <c r="X9" s="157" t="s">
        <v>1147</v>
      </c>
      <c r="Y9" s="148"/>
      <c r="Z9" s="148"/>
      <c r="AA9" s="148"/>
      <c r="AB9" s="148"/>
      <c r="AC9" s="148"/>
      <c r="AD9" s="148"/>
      <c r="AE9" s="148"/>
      <c r="AF9" s="148"/>
      <c r="AG9" s="148" t="s">
        <v>1148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1149</v>
      </c>
      <c r="C10" s="186" t="s">
        <v>1150</v>
      </c>
      <c r="D10" s="177" t="s">
        <v>1146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134</v>
      </c>
      <c r="T10" s="181" t="s">
        <v>246</v>
      </c>
      <c r="U10" s="157">
        <v>0</v>
      </c>
      <c r="V10" s="157">
        <f t="shared" si="6"/>
        <v>0</v>
      </c>
      <c r="W10" s="157"/>
      <c r="X10" s="157" t="s">
        <v>1147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1148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3</v>
      </c>
      <c r="B11" s="176" t="s">
        <v>1151</v>
      </c>
      <c r="C11" s="186" t="s">
        <v>1152</v>
      </c>
      <c r="D11" s="177" t="s">
        <v>1146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134</v>
      </c>
      <c r="T11" s="181" t="s">
        <v>246</v>
      </c>
      <c r="U11" s="157">
        <v>0</v>
      </c>
      <c r="V11" s="157">
        <f t="shared" si="6"/>
        <v>0</v>
      </c>
      <c r="W11" s="157"/>
      <c r="X11" s="157" t="s">
        <v>1147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1148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4</v>
      </c>
      <c r="B12" s="176" t="s">
        <v>1153</v>
      </c>
      <c r="C12" s="186" t="s">
        <v>1154</v>
      </c>
      <c r="D12" s="177" t="s">
        <v>1146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134</v>
      </c>
      <c r="T12" s="181" t="s">
        <v>246</v>
      </c>
      <c r="U12" s="157">
        <v>0</v>
      </c>
      <c r="V12" s="157">
        <f t="shared" si="6"/>
        <v>0</v>
      </c>
      <c r="W12" s="157"/>
      <c r="X12" s="157" t="s">
        <v>1147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1148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5</v>
      </c>
      <c r="B13" s="176" t="s">
        <v>1155</v>
      </c>
      <c r="C13" s="186" t="s">
        <v>1156</v>
      </c>
      <c r="D13" s="177" t="s">
        <v>1146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134</v>
      </c>
      <c r="T13" s="181" t="s">
        <v>246</v>
      </c>
      <c r="U13" s="157">
        <v>0</v>
      </c>
      <c r="V13" s="157">
        <f t="shared" si="6"/>
        <v>0</v>
      </c>
      <c r="W13" s="157"/>
      <c r="X13" s="157" t="s">
        <v>1147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1148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6</v>
      </c>
      <c r="B14" s="176" t="s">
        <v>1157</v>
      </c>
      <c r="C14" s="186" t="s">
        <v>1158</v>
      </c>
      <c r="D14" s="177" t="s">
        <v>1146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134</v>
      </c>
      <c r="T14" s="181" t="s">
        <v>246</v>
      </c>
      <c r="U14" s="157">
        <v>0</v>
      </c>
      <c r="V14" s="157">
        <f t="shared" si="6"/>
        <v>0</v>
      </c>
      <c r="W14" s="157"/>
      <c r="X14" s="157" t="s">
        <v>1147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1148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1" t="s">
        <v>128</v>
      </c>
      <c r="B15" s="162" t="s">
        <v>101</v>
      </c>
      <c r="C15" s="183" t="s">
        <v>28</v>
      </c>
      <c r="D15" s="163"/>
      <c r="E15" s="164"/>
      <c r="F15" s="165"/>
      <c r="G15" s="165">
        <f>SUMIF(AG16:AG31,"&lt;&gt;NOR",G16:G31)</f>
        <v>0</v>
      </c>
      <c r="H15" s="165"/>
      <c r="I15" s="165">
        <f>SUM(I16:I31)</f>
        <v>0</v>
      </c>
      <c r="J15" s="165"/>
      <c r="K15" s="165">
        <f>SUM(K16:K31)</f>
        <v>0</v>
      </c>
      <c r="L15" s="165"/>
      <c r="M15" s="165">
        <f>SUM(M16:M31)</f>
        <v>0</v>
      </c>
      <c r="N15" s="165"/>
      <c r="O15" s="165">
        <f>SUM(O16:O31)</f>
        <v>0</v>
      </c>
      <c r="P15" s="165"/>
      <c r="Q15" s="165">
        <f>SUM(Q16:Q31)</f>
        <v>0</v>
      </c>
      <c r="R15" s="165"/>
      <c r="S15" s="165"/>
      <c r="T15" s="166"/>
      <c r="U15" s="160"/>
      <c r="V15" s="160">
        <f>SUM(V16:V31)</f>
        <v>0</v>
      </c>
      <c r="W15" s="160"/>
      <c r="X15" s="160"/>
      <c r="AG15" t="s">
        <v>129</v>
      </c>
    </row>
    <row r="16" spans="1:60" outlineLevel="1" x14ac:dyDescent="0.2">
      <c r="A16" s="175">
        <v>7</v>
      </c>
      <c r="B16" s="176" t="s">
        <v>1159</v>
      </c>
      <c r="C16" s="186" t="s">
        <v>1160</v>
      </c>
      <c r="D16" s="177" t="s">
        <v>1146</v>
      </c>
      <c r="E16" s="178">
        <v>1</v>
      </c>
      <c r="F16" s="179"/>
      <c r="G16" s="180">
        <f t="shared" ref="G16:G25" si="7">ROUND(E16*F16,2)</f>
        <v>0</v>
      </c>
      <c r="H16" s="179"/>
      <c r="I16" s="180">
        <f t="shared" ref="I16:I25" si="8">ROUND(E16*H16,2)</f>
        <v>0</v>
      </c>
      <c r="J16" s="179"/>
      <c r="K16" s="180">
        <f t="shared" ref="K16:K25" si="9">ROUND(E16*J16,2)</f>
        <v>0</v>
      </c>
      <c r="L16" s="180">
        <v>21</v>
      </c>
      <c r="M16" s="180">
        <f t="shared" ref="M16:M25" si="10">G16*(1+L16/100)</f>
        <v>0</v>
      </c>
      <c r="N16" s="180">
        <v>0</v>
      </c>
      <c r="O16" s="180">
        <f t="shared" ref="O16:O25" si="11">ROUND(E16*N16,2)</f>
        <v>0</v>
      </c>
      <c r="P16" s="180">
        <v>0</v>
      </c>
      <c r="Q16" s="180">
        <f t="shared" ref="Q16:Q25" si="12">ROUND(E16*P16,2)</f>
        <v>0</v>
      </c>
      <c r="R16" s="180"/>
      <c r="S16" s="180" t="s">
        <v>134</v>
      </c>
      <c r="T16" s="181" t="s">
        <v>246</v>
      </c>
      <c r="U16" s="157">
        <v>0</v>
      </c>
      <c r="V16" s="157">
        <f t="shared" ref="V16:V25" si="13">ROUND(E16*U16,2)</f>
        <v>0</v>
      </c>
      <c r="W16" s="157"/>
      <c r="X16" s="157" t="s">
        <v>1147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1148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8</v>
      </c>
      <c r="B17" s="176" t="s">
        <v>1161</v>
      </c>
      <c r="C17" s="186" t="s">
        <v>1162</v>
      </c>
      <c r="D17" s="177" t="s">
        <v>1146</v>
      </c>
      <c r="E17" s="178">
        <v>1</v>
      </c>
      <c r="F17" s="179"/>
      <c r="G17" s="180">
        <f t="shared" si="7"/>
        <v>0</v>
      </c>
      <c r="H17" s="179"/>
      <c r="I17" s="180">
        <f t="shared" si="8"/>
        <v>0</v>
      </c>
      <c r="J17" s="179"/>
      <c r="K17" s="180">
        <f t="shared" si="9"/>
        <v>0</v>
      </c>
      <c r="L17" s="180">
        <v>21</v>
      </c>
      <c r="M17" s="180">
        <f t="shared" si="10"/>
        <v>0</v>
      </c>
      <c r="N17" s="180">
        <v>0</v>
      </c>
      <c r="O17" s="180">
        <f t="shared" si="11"/>
        <v>0</v>
      </c>
      <c r="P17" s="180">
        <v>0</v>
      </c>
      <c r="Q17" s="180">
        <f t="shared" si="12"/>
        <v>0</v>
      </c>
      <c r="R17" s="180"/>
      <c r="S17" s="180" t="s">
        <v>134</v>
      </c>
      <c r="T17" s="181" t="s">
        <v>246</v>
      </c>
      <c r="U17" s="157">
        <v>0</v>
      </c>
      <c r="V17" s="157">
        <f t="shared" si="13"/>
        <v>0</v>
      </c>
      <c r="W17" s="157"/>
      <c r="X17" s="157" t="s">
        <v>1147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1148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9</v>
      </c>
      <c r="B18" s="176" t="s">
        <v>1163</v>
      </c>
      <c r="C18" s="186" t="s">
        <v>1164</v>
      </c>
      <c r="D18" s="177" t="s">
        <v>1146</v>
      </c>
      <c r="E18" s="178">
        <v>1</v>
      </c>
      <c r="F18" s="179"/>
      <c r="G18" s="180">
        <f t="shared" si="7"/>
        <v>0</v>
      </c>
      <c r="H18" s="179"/>
      <c r="I18" s="180">
        <f t="shared" si="8"/>
        <v>0</v>
      </c>
      <c r="J18" s="179"/>
      <c r="K18" s="180">
        <f t="shared" si="9"/>
        <v>0</v>
      </c>
      <c r="L18" s="180">
        <v>21</v>
      </c>
      <c r="M18" s="180">
        <f t="shared" si="10"/>
        <v>0</v>
      </c>
      <c r="N18" s="180">
        <v>0</v>
      </c>
      <c r="O18" s="180">
        <f t="shared" si="11"/>
        <v>0</v>
      </c>
      <c r="P18" s="180">
        <v>0</v>
      </c>
      <c r="Q18" s="180">
        <f t="shared" si="12"/>
        <v>0</v>
      </c>
      <c r="R18" s="180"/>
      <c r="S18" s="180" t="s">
        <v>134</v>
      </c>
      <c r="T18" s="181" t="s">
        <v>246</v>
      </c>
      <c r="U18" s="157">
        <v>0</v>
      </c>
      <c r="V18" s="157">
        <f t="shared" si="13"/>
        <v>0</v>
      </c>
      <c r="W18" s="157"/>
      <c r="X18" s="157" t="s">
        <v>1147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1148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10</v>
      </c>
      <c r="B19" s="176" t="s">
        <v>1165</v>
      </c>
      <c r="C19" s="186" t="s">
        <v>1166</v>
      </c>
      <c r="D19" s="177" t="s">
        <v>1146</v>
      </c>
      <c r="E19" s="178">
        <v>1</v>
      </c>
      <c r="F19" s="179"/>
      <c r="G19" s="180">
        <f t="shared" si="7"/>
        <v>0</v>
      </c>
      <c r="H19" s="179"/>
      <c r="I19" s="180">
        <f t="shared" si="8"/>
        <v>0</v>
      </c>
      <c r="J19" s="179"/>
      <c r="K19" s="180">
        <f t="shared" si="9"/>
        <v>0</v>
      </c>
      <c r="L19" s="180">
        <v>21</v>
      </c>
      <c r="M19" s="180">
        <f t="shared" si="10"/>
        <v>0</v>
      </c>
      <c r="N19" s="180">
        <v>0</v>
      </c>
      <c r="O19" s="180">
        <f t="shared" si="11"/>
        <v>0</v>
      </c>
      <c r="P19" s="180">
        <v>0</v>
      </c>
      <c r="Q19" s="180">
        <f t="shared" si="12"/>
        <v>0</v>
      </c>
      <c r="R19" s="180"/>
      <c r="S19" s="180" t="s">
        <v>134</v>
      </c>
      <c r="T19" s="181" t="s">
        <v>246</v>
      </c>
      <c r="U19" s="157">
        <v>0</v>
      </c>
      <c r="V19" s="157">
        <f t="shared" si="13"/>
        <v>0</v>
      </c>
      <c r="W19" s="157"/>
      <c r="X19" s="157" t="s">
        <v>1147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1148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11</v>
      </c>
      <c r="B20" s="176" t="s">
        <v>1167</v>
      </c>
      <c r="C20" s="186" t="s">
        <v>1168</v>
      </c>
      <c r="D20" s="177" t="s">
        <v>1146</v>
      </c>
      <c r="E20" s="178">
        <v>1</v>
      </c>
      <c r="F20" s="179"/>
      <c r="G20" s="180">
        <f t="shared" si="7"/>
        <v>0</v>
      </c>
      <c r="H20" s="179"/>
      <c r="I20" s="180">
        <f t="shared" si="8"/>
        <v>0</v>
      </c>
      <c r="J20" s="179"/>
      <c r="K20" s="180">
        <f t="shared" si="9"/>
        <v>0</v>
      </c>
      <c r="L20" s="180">
        <v>21</v>
      </c>
      <c r="M20" s="180">
        <f t="shared" si="10"/>
        <v>0</v>
      </c>
      <c r="N20" s="180">
        <v>0</v>
      </c>
      <c r="O20" s="180">
        <f t="shared" si="11"/>
        <v>0</v>
      </c>
      <c r="P20" s="180">
        <v>0</v>
      </c>
      <c r="Q20" s="180">
        <f t="shared" si="12"/>
        <v>0</v>
      </c>
      <c r="R20" s="180"/>
      <c r="S20" s="180" t="s">
        <v>134</v>
      </c>
      <c r="T20" s="181" t="s">
        <v>246</v>
      </c>
      <c r="U20" s="157">
        <v>0</v>
      </c>
      <c r="V20" s="157">
        <f t="shared" si="13"/>
        <v>0</v>
      </c>
      <c r="W20" s="157"/>
      <c r="X20" s="157" t="s">
        <v>1147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1148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12</v>
      </c>
      <c r="B21" s="176" t="s">
        <v>1169</v>
      </c>
      <c r="C21" s="186" t="s">
        <v>1170</v>
      </c>
      <c r="D21" s="177" t="s">
        <v>1146</v>
      </c>
      <c r="E21" s="178">
        <v>1</v>
      </c>
      <c r="F21" s="179"/>
      <c r="G21" s="180">
        <f t="shared" si="7"/>
        <v>0</v>
      </c>
      <c r="H21" s="179"/>
      <c r="I21" s="180">
        <f t="shared" si="8"/>
        <v>0</v>
      </c>
      <c r="J21" s="179"/>
      <c r="K21" s="180">
        <f t="shared" si="9"/>
        <v>0</v>
      </c>
      <c r="L21" s="180">
        <v>21</v>
      </c>
      <c r="M21" s="180">
        <f t="shared" si="10"/>
        <v>0</v>
      </c>
      <c r="N21" s="180">
        <v>0</v>
      </c>
      <c r="O21" s="180">
        <f t="shared" si="11"/>
        <v>0</v>
      </c>
      <c r="P21" s="180">
        <v>0</v>
      </c>
      <c r="Q21" s="180">
        <f t="shared" si="12"/>
        <v>0</v>
      </c>
      <c r="R21" s="180"/>
      <c r="S21" s="180" t="s">
        <v>134</v>
      </c>
      <c r="T21" s="181" t="s">
        <v>246</v>
      </c>
      <c r="U21" s="157">
        <v>0</v>
      </c>
      <c r="V21" s="157">
        <f t="shared" si="13"/>
        <v>0</v>
      </c>
      <c r="W21" s="157"/>
      <c r="X21" s="157" t="s">
        <v>1147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1148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13</v>
      </c>
      <c r="B22" s="176" t="s">
        <v>1171</v>
      </c>
      <c r="C22" s="186" t="s">
        <v>1172</v>
      </c>
      <c r="D22" s="177" t="s">
        <v>1146</v>
      </c>
      <c r="E22" s="178">
        <v>1</v>
      </c>
      <c r="F22" s="179"/>
      <c r="G22" s="180">
        <f t="shared" si="7"/>
        <v>0</v>
      </c>
      <c r="H22" s="179"/>
      <c r="I22" s="180">
        <f t="shared" si="8"/>
        <v>0</v>
      </c>
      <c r="J22" s="179"/>
      <c r="K22" s="180">
        <f t="shared" si="9"/>
        <v>0</v>
      </c>
      <c r="L22" s="180">
        <v>21</v>
      </c>
      <c r="M22" s="180">
        <f t="shared" si="10"/>
        <v>0</v>
      </c>
      <c r="N22" s="180">
        <v>0</v>
      </c>
      <c r="O22" s="180">
        <f t="shared" si="11"/>
        <v>0</v>
      </c>
      <c r="P22" s="180">
        <v>0</v>
      </c>
      <c r="Q22" s="180">
        <f t="shared" si="12"/>
        <v>0</v>
      </c>
      <c r="R22" s="180"/>
      <c r="S22" s="180" t="s">
        <v>245</v>
      </c>
      <c r="T22" s="181" t="s">
        <v>246</v>
      </c>
      <c r="U22" s="157">
        <v>0</v>
      </c>
      <c r="V22" s="157">
        <f t="shared" si="13"/>
        <v>0</v>
      </c>
      <c r="W22" s="157"/>
      <c r="X22" s="157" t="s">
        <v>1147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1148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5">
        <v>14</v>
      </c>
      <c r="B23" s="176" t="s">
        <v>1173</v>
      </c>
      <c r="C23" s="186" t="s">
        <v>1174</v>
      </c>
      <c r="D23" s="177" t="s">
        <v>1146</v>
      </c>
      <c r="E23" s="178">
        <v>1</v>
      </c>
      <c r="F23" s="179"/>
      <c r="G23" s="180">
        <f t="shared" si="7"/>
        <v>0</v>
      </c>
      <c r="H23" s="179"/>
      <c r="I23" s="180">
        <f t="shared" si="8"/>
        <v>0</v>
      </c>
      <c r="J23" s="179"/>
      <c r="K23" s="180">
        <f t="shared" si="9"/>
        <v>0</v>
      </c>
      <c r="L23" s="180">
        <v>21</v>
      </c>
      <c r="M23" s="180">
        <f t="shared" si="10"/>
        <v>0</v>
      </c>
      <c r="N23" s="180">
        <v>0</v>
      </c>
      <c r="O23" s="180">
        <f t="shared" si="11"/>
        <v>0</v>
      </c>
      <c r="P23" s="180">
        <v>0</v>
      </c>
      <c r="Q23" s="180">
        <f t="shared" si="12"/>
        <v>0</v>
      </c>
      <c r="R23" s="180"/>
      <c r="S23" s="180" t="s">
        <v>245</v>
      </c>
      <c r="T23" s="181" t="s">
        <v>246</v>
      </c>
      <c r="U23" s="157">
        <v>0</v>
      </c>
      <c r="V23" s="157">
        <f t="shared" si="13"/>
        <v>0</v>
      </c>
      <c r="W23" s="157"/>
      <c r="X23" s="157" t="s">
        <v>1147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1148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15</v>
      </c>
      <c r="B24" s="176" t="s">
        <v>1175</v>
      </c>
      <c r="C24" s="186" t="s">
        <v>1176</v>
      </c>
      <c r="D24" s="177" t="s">
        <v>1177</v>
      </c>
      <c r="E24" s="178">
        <v>1</v>
      </c>
      <c r="F24" s="179"/>
      <c r="G24" s="180">
        <f t="shared" si="7"/>
        <v>0</v>
      </c>
      <c r="H24" s="179"/>
      <c r="I24" s="180">
        <f t="shared" si="8"/>
        <v>0</v>
      </c>
      <c r="J24" s="179"/>
      <c r="K24" s="180">
        <f t="shared" si="9"/>
        <v>0</v>
      </c>
      <c r="L24" s="180">
        <v>21</v>
      </c>
      <c r="M24" s="180">
        <f t="shared" si="10"/>
        <v>0</v>
      </c>
      <c r="N24" s="180">
        <v>0</v>
      </c>
      <c r="O24" s="180">
        <f t="shared" si="11"/>
        <v>0</v>
      </c>
      <c r="P24" s="180">
        <v>0</v>
      </c>
      <c r="Q24" s="180">
        <f t="shared" si="12"/>
        <v>0</v>
      </c>
      <c r="R24" s="180"/>
      <c r="S24" s="180" t="s">
        <v>245</v>
      </c>
      <c r="T24" s="181" t="s">
        <v>246</v>
      </c>
      <c r="U24" s="157">
        <v>0</v>
      </c>
      <c r="V24" s="157">
        <f t="shared" si="13"/>
        <v>0</v>
      </c>
      <c r="W24" s="157"/>
      <c r="X24" s="157" t="s">
        <v>1147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1148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16</v>
      </c>
      <c r="B25" s="168" t="s">
        <v>1178</v>
      </c>
      <c r="C25" s="184" t="s">
        <v>1179</v>
      </c>
      <c r="D25" s="169" t="s">
        <v>1146</v>
      </c>
      <c r="E25" s="170">
        <v>48</v>
      </c>
      <c r="F25" s="171"/>
      <c r="G25" s="172">
        <f t="shared" si="7"/>
        <v>0</v>
      </c>
      <c r="H25" s="171"/>
      <c r="I25" s="172">
        <f t="shared" si="8"/>
        <v>0</v>
      </c>
      <c r="J25" s="171"/>
      <c r="K25" s="172">
        <f t="shared" si="9"/>
        <v>0</v>
      </c>
      <c r="L25" s="172">
        <v>21</v>
      </c>
      <c r="M25" s="172">
        <f t="shared" si="10"/>
        <v>0</v>
      </c>
      <c r="N25" s="172">
        <v>0</v>
      </c>
      <c r="O25" s="172">
        <f t="shared" si="11"/>
        <v>0</v>
      </c>
      <c r="P25" s="172">
        <v>0</v>
      </c>
      <c r="Q25" s="172">
        <f t="shared" si="12"/>
        <v>0</v>
      </c>
      <c r="R25" s="172"/>
      <c r="S25" s="172" t="s">
        <v>245</v>
      </c>
      <c r="T25" s="173" t="s">
        <v>246</v>
      </c>
      <c r="U25" s="157">
        <v>0</v>
      </c>
      <c r="V25" s="157">
        <f t="shared" si="13"/>
        <v>0</v>
      </c>
      <c r="W25" s="157"/>
      <c r="X25" s="157" t="s">
        <v>1147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1148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1180</v>
      </c>
      <c r="D26" s="158"/>
      <c r="E26" s="159">
        <v>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140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1181</v>
      </c>
      <c r="D27" s="158"/>
      <c r="E27" s="159"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140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1182</v>
      </c>
      <c r="D28" s="158"/>
      <c r="E28" s="159">
        <v>11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140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1183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140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1184</v>
      </c>
      <c r="D30" s="158"/>
      <c r="E30" s="159">
        <v>15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1185</v>
      </c>
      <c r="D31" s="158"/>
      <c r="E31" s="159">
        <v>15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140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5"/>
      <c r="B32" s="6"/>
      <c r="C32" s="187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E32">
        <v>15</v>
      </c>
      <c r="AF32">
        <v>21</v>
      </c>
    </row>
    <row r="33" spans="1:33" x14ac:dyDescent="0.2">
      <c r="A33" s="151"/>
      <c r="B33" s="152" t="s">
        <v>29</v>
      </c>
      <c r="C33" s="188"/>
      <c r="D33" s="153"/>
      <c r="E33" s="154"/>
      <c r="F33" s="154"/>
      <c r="G33" s="182">
        <f>G8+G15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AE33">
        <f>SUMIF(L7:L31,AE32,G7:G31)</f>
        <v>0</v>
      </c>
      <c r="AF33">
        <f>SUMIF(L7:L31,AF32,G7:G31)</f>
        <v>0</v>
      </c>
      <c r="AG33" t="s">
        <v>425</v>
      </c>
    </row>
    <row r="34" spans="1:33" x14ac:dyDescent="0.2">
      <c r="C34" s="189"/>
      <c r="D34" s="139"/>
      <c r="AG34" t="s">
        <v>426</v>
      </c>
    </row>
    <row r="35" spans="1:33" x14ac:dyDescent="0.2">
      <c r="D35" s="139"/>
    </row>
    <row r="36" spans="1:33" x14ac:dyDescent="0.2">
      <c r="D36" s="139"/>
    </row>
    <row r="37" spans="1:33" x14ac:dyDescent="0.2">
      <c r="D37" s="139"/>
    </row>
    <row r="38" spans="1:33" x14ac:dyDescent="0.2">
      <c r="D38" s="139"/>
    </row>
    <row r="39" spans="1:33" x14ac:dyDescent="0.2">
      <c r="D39" s="139"/>
    </row>
    <row r="40" spans="1:33" x14ac:dyDescent="0.2">
      <c r="D40" s="139"/>
    </row>
    <row r="41" spans="1:33" x14ac:dyDescent="0.2">
      <c r="D41" s="139"/>
    </row>
    <row r="42" spans="1:33" x14ac:dyDescent="0.2">
      <c r="D42" s="139"/>
    </row>
    <row r="43" spans="1:33" x14ac:dyDescent="0.2">
      <c r="D43" s="139"/>
    </row>
    <row r="44" spans="1:33" x14ac:dyDescent="0.2">
      <c r="D44" s="139"/>
    </row>
    <row r="45" spans="1:33" x14ac:dyDescent="0.2">
      <c r="D45" s="139"/>
    </row>
    <row r="46" spans="1:33" x14ac:dyDescent="0.2">
      <c r="D46" s="139"/>
    </row>
    <row r="47" spans="1:33" x14ac:dyDescent="0.2">
      <c r="D47" s="139"/>
    </row>
    <row r="48" spans="1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algorithmName="SHA-512" hashValue="hCApggp4EJ/rq94d1yW0/HjbnvzQg3olkwcvzNkXG1lB//ULwYpQk/9FmNIu6YerkhFqYPJVQaGlIKbo21CzwQ==" saltValue="/pyxWQeO+a7pKcVnyHN8b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 01 Pol</vt:lpstr>
      <vt:lpstr>SO 02 01 Pol</vt:lpstr>
      <vt:lpstr>SO 03 01 Pol</vt:lpstr>
      <vt:lpstr>SO 04 01 Pol</vt:lpstr>
      <vt:lpstr>SO 04 02 Pol</vt:lpstr>
      <vt:lpstr>SO 05 01 Pol</vt:lpstr>
      <vt:lpstr>SO 06 01 Pol</vt:lpstr>
      <vt:lpstr>SO 07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'SO 04 01 Pol'!Názvy_tisku</vt:lpstr>
      <vt:lpstr>'SO 04 02 Pol'!Názvy_tisku</vt:lpstr>
      <vt:lpstr>'SO 05 01 Pol'!Názvy_tisku</vt:lpstr>
      <vt:lpstr>'SO 06 01 Pol'!Názvy_tisku</vt:lpstr>
      <vt:lpstr>'SO 07 01 Pol'!Názvy_tisku</vt:lpstr>
      <vt:lpstr>oadresa</vt:lpstr>
      <vt:lpstr>Stavba!Objednatel</vt:lpstr>
      <vt:lpstr>Stavba!Objekt</vt:lpstr>
      <vt:lpstr>'SO 01 01 Pol'!Oblast_tisku</vt:lpstr>
      <vt:lpstr>'SO 02 01 Pol'!Oblast_tisku</vt:lpstr>
      <vt:lpstr>'SO 03 01 Pol'!Oblast_tisku</vt:lpstr>
      <vt:lpstr>'SO 04 01 Pol'!Oblast_tisku</vt:lpstr>
      <vt:lpstr>'SO 04 02 Pol'!Oblast_tisku</vt:lpstr>
      <vt:lpstr>'SO 05 01 Pol'!Oblast_tisku</vt:lpstr>
      <vt:lpstr>'SO 06 01 Pol'!Oblast_tisku</vt:lpstr>
      <vt:lpstr>'SO 07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Dvorak</dc:creator>
  <cp:lastModifiedBy>Goláňová Jana, Ing.</cp:lastModifiedBy>
  <cp:lastPrinted>2014-02-28T09:52:57Z</cp:lastPrinted>
  <dcterms:created xsi:type="dcterms:W3CDTF">2009-04-08T07:15:50Z</dcterms:created>
  <dcterms:modified xsi:type="dcterms:W3CDTF">2019-06-17T05:03:10Z</dcterms:modified>
</cp:coreProperties>
</file>