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tabRatio="920" activeTab="0"/>
  </bookViews>
  <sheets>
    <sheet name="Souhrnný list_ROZPOČTU" sheetId="1" r:id="rId1"/>
    <sheet name="Krycí list_SSZ" sheetId="2" r:id="rId2"/>
    <sheet name="Rekapitulace_SSZ" sheetId="3" r:id="rId3"/>
    <sheet name="Rozpocet_SSZ" sheetId="4" r:id="rId4"/>
    <sheet name="Krycí list_VO" sheetId="5" r:id="rId5"/>
    <sheet name="Rekapitulace_VO" sheetId="6" r:id="rId6"/>
    <sheet name="Rozpocet_VO" sheetId="7" r:id="rId7"/>
    <sheet name="Krycí list_ZEM" sheetId="8" r:id="rId8"/>
    <sheet name="Rekapitulace_ZEM" sheetId="9" r:id="rId9"/>
    <sheet name="Rozpocet_ZEM" sheetId="10" r:id="rId10"/>
    <sheet name="Krycí list_MAN" sheetId="11" r:id="rId11"/>
    <sheet name="Rekapitulace_MAN" sheetId="12" r:id="rId12"/>
    <sheet name="Rozpocet_MAN" sheetId="13" r:id="rId13"/>
    <sheet name="Krycí list_VRN" sheetId="14" r:id="rId14"/>
    <sheet name="Rekapitulace_VRN" sheetId="15" r:id="rId15"/>
    <sheet name="Rozpocet_VRN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<sst xmlns="http://schemas.openxmlformats.org/spreadsheetml/2006/main" count="1908" uniqueCount="592">
  <si>
    <t>Název stavby</t>
  </si>
  <si>
    <t>SSZ a VO na křižovatce ulic Hrotovická x Spojovací, Třebíč</t>
  </si>
  <si>
    <t>JKSO</t>
  </si>
  <si>
    <t>828 75</t>
  </si>
  <si>
    <t>Kód stavby</t>
  </si>
  <si>
    <t>SSZ_a_VO</t>
  </si>
  <si>
    <t>Název objektu</t>
  </si>
  <si>
    <t>Veřejné osvětelní (VO</t>
  </si>
  <si>
    <t>EČO</t>
  </si>
  <si>
    <t>Kód objektu</t>
  </si>
  <si>
    <t>VO</t>
  </si>
  <si>
    <t>Název části</t>
  </si>
  <si>
    <t xml:space="preserve"> </t>
  </si>
  <si>
    <t>Místo</t>
  </si>
  <si>
    <t>Třebíč, křižova Hrotovická x Spojovací</t>
  </si>
  <si>
    <t>Kód části</t>
  </si>
  <si>
    <t>Název podčásti</t>
  </si>
  <si>
    <t>Kód podčásti</t>
  </si>
  <si>
    <t>IČO</t>
  </si>
  <si>
    <t>DIČ</t>
  </si>
  <si>
    <t>Objednatel</t>
  </si>
  <si>
    <t>Město Třebíč, Karlovo nám. 104/55, 674 01 Třebíč</t>
  </si>
  <si>
    <t>00290629</t>
  </si>
  <si>
    <t>CZ00290629</t>
  </si>
  <si>
    <t>Projektant</t>
  </si>
  <si>
    <t>Ing. Karel Tomek</t>
  </si>
  <si>
    <t>Zhotovitel</t>
  </si>
  <si>
    <t>Rozpočet číslo</t>
  </si>
  <si>
    <t>Zpracoval</t>
  </si>
  <si>
    <t>Dne</t>
  </si>
  <si>
    <t>C.10.2</t>
  </si>
  <si>
    <t>Ing. Josef Klíma</t>
  </si>
  <si>
    <t>28.12.2018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</si>
  <si>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</si>
  <si>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</si>
  <si>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</si>
  <si>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</si>
  <si>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</si>
  <si>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</si>
  <si>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</si>
  <si>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</si>
  <si>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</si>
  <si>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</si>
  <si>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</si>
  <si>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</si>
  <si>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</si>
  <si>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</si>
  <si>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</si>
  <si>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</si>
  <si>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</si>
  <si>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</si>
  <si>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</si>
  <si>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</si>
  <si>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</si>
  <si>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</si>
  <si>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</si>
  <si>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</si>
  <si>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</si>
  <si>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</si>
  <si>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</si>
  <si>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</si>
  <si>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</si>
  <si>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</si>
  <si>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</si>
  <si>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</si>
  <si>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</si>
  <si>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</si>
  <si>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</si>
  <si>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</si>
  <si>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</si>
  <si>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</si>
  <si>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</si>
  <si>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</si>
  <si>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</si>
  <si>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</si>
  <si>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</si>
  <si>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</si>
  <si>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</si>
  <si>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</si>
  <si>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</si>
  <si>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</si>
  <si>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</si>
  <si>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</si>
  <si>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</si>
  <si>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</si>
  <si>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</si>
  <si>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</si>
  <si>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</si>
  <si>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18.01.2019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</si>
  <si>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</si>
  <si>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</si>
  <si>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</si>
  <si>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</si>
  <si>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</si>
  <si>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</si>
  <si>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</si>
  <si>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</si>
  <si>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</si>
  <si>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</si>
  <si>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</si>
  <si>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</si>
  <si>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</si>
  <si>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</si>
  <si>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Sazba DPH</t>
  </si>
  <si>
    <t>M</t>
  </si>
  <si>
    <t>Práce a dodávky M</t>
  </si>
  <si>
    <t>0</t>
  </si>
  <si>
    <t>22-M</t>
  </si>
  <si>
    <t>Montáže oznam. a zabezp. zařízení</t>
  </si>
  <si>
    <t>1</t>
  </si>
  <si>
    <t>K</t>
  </si>
  <si>
    <t>922</t>
  </si>
  <si>
    <t>220110346</t>
  </si>
  <si>
    <t>Montáž štítku kabelového průběžného</t>
  </si>
  <si>
    <t>kus</t>
  </si>
  <si>
    <t>2</t>
  </si>
  <si>
    <t>MAT</t>
  </si>
  <si>
    <t>354421100M.01</t>
  </si>
  <si>
    <t>46-M</t>
  </si>
  <si>
    <t>Zemní práce při extr.mont.pracích</t>
  </si>
  <si>
    <t>3</t>
  </si>
  <si>
    <t>946</t>
  </si>
  <si>
    <t>460510203</t>
  </si>
  <si>
    <t>Kanály do rýhy z prefabrikovaných betonových žlabů typ TK 2</t>
  </si>
  <si>
    <t>m</t>
  </si>
  <si>
    <t>4</t>
  </si>
  <si>
    <t>592131010</t>
  </si>
  <si>
    <t>žlab s víkem - kabelový betonový KZ2 50 x 25/14,6 x 16,5 cm</t>
  </si>
  <si>
    <t>5</t>
  </si>
  <si>
    <t>783</t>
  </si>
  <si>
    <t>783291001</t>
  </si>
  <si>
    <t>Nátěry asfaltovým lakem kovových doplňkových konstrukcí jednonásobné</t>
  </si>
  <si>
    <t>m2</t>
  </si>
  <si>
    <t>6</t>
  </si>
  <si>
    <t>003</t>
  </si>
  <si>
    <t>945412112</t>
  </si>
  <si>
    <t>Teleskopická hydraulická montážní plošina v zdvihu do 21 m</t>
  </si>
  <si>
    <t>den</t>
  </si>
  <si>
    <t>7</t>
  </si>
  <si>
    <t>286112520</t>
  </si>
  <si>
    <t>trubka KGEM s hrdlem 315X7,7X2M SN4KOEX,PVC</t>
  </si>
  <si>
    <t>8</t>
  </si>
  <si>
    <t>PK</t>
  </si>
  <si>
    <t>945412112.R01</t>
  </si>
  <si>
    <t>Autojeřáb 8t</t>
  </si>
  <si>
    <t>921</t>
  </si>
  <si>
    <t>21-M</t>
  </si>
  <si>
    <t>Elektromontáže</t>
  </si>
  <si>
    <t>21,00</t>
  </si>
  <si>
    <t>9</t>
  </si>
  <si>
    <t>210100001</t>
  </si>
  <si>
    <t>Ukončení vodičů v rozváděči nebo na přístroji včetně zapojení průřezu žíly do 2,5 mm2</t>
  </si>
  <si>
    <t>10</t>
  </si>
  <si>
    <t>210100003</t>
  </si>
  <si>
    <t>Ukončení vodičů v rozváděči nebo na přístroji včetně zapojení průřezu žíly do 16 mm2</t>
  </si>
  <si>
    <t>11</t>
  </si>
  <si>
    <t>210202013</t>
  </si>
  <si>
    <t>Montáž svítidel veřejného osvětlení na výložník nebo dřík stožáru</t>
  </si>
  <si>
    <t>12</t>
  </si>
  <si>
    <t>348449220</t>
  </si>
  <si>
    <t>svítidlo veřejného osvětlení LED, 70 W, 4000 K, 7708 lm; dle světelně tech. výpočtu splňujcí normativní požadavky ČSN CEN TR 13201, záruka min. 5 let, uchycení na výložník stožáru VO</t>
  </si>
  <si>
    <t>13</t>
  </si>
  <si>
    <t>210204011</t>
  </si>
  <si>
    <t>Montáž stožárů osvětlení ocelových samostatně stojících délky do 12 m</t>
  </si>
  <si>
    <t>14</t>
  </si>
  <si>
    <t>316740690</t>
  </si>
  <si>
    <t>stupňovitý stožár veřejného osvětlení jmenovité výšky 9,0 m (umístění svítidla) žárově zinkovaný zevnitř i vně s termoplastovou ochranou spodní částí po spodní okraj dvířek elektro-výzbroje - silniční</t>
  </si>
  <si>
    <t>15</t>
  </si>
  <si>
    <t>210204103</t>
  </si>
  <si>
    <t>Montáž výložníků osvětlení jednoramenných sloupových hmotnosti do 35 kg</t>
  </si>
  <si>
    <t>16</t>
  </si>
  <si>
    <t>316770400</t>
  </si>
  <si>
    <t>výložník V1-2000, typizovaný na silniční stožár VO, žárově zinkovaný zevnitř i vně pro svítidlo VO</t>
  </si>
  <si>
    <t>17</t>
  </si>
  <si>
    <t>210204204</t>
  </si>
  <si>
    <t>Montáž elektrovýzbroje stožárů osvětlení 4 okruhy</t>
  </si>
  <si>
    <t>18</t>
  </si>
  <si>
    <t>10.074.573.M01</t>
  </si>
  <si>
    <t>stožárová elektro-výzbroj pro vodiče do prům. 16 mm2 - možnost současného připojení měděných a hliníkových vodičů</t>
  </si>
  <si>
    <t>19</t>
  </si>
  <si>
    <t>210220001</t>
  </si>
  <si>
    <t>Montáž uzemňovacího vedení vodičů FeZn pomocí svorek na povrchu páskou do 120 mm2</t>
  </si>
  <si>
    <t>20</t>
  </si>
  <si>
    <t>354420620</t>
  </si>
  <si>
    <t>páska zemnící 30 x 4 mm FeZn</t>
  </si>
  <si>
    <t>kg</t>
  </si>
  <si>
    <t>21</t>
  </si>
  <si>
    <t>354410730</t>
  </si>
  <si>
    <t>drát průměr 10 mm FeZn</t>
  </si>
  <si>
    <t>22</t>
  </si>
  <si>
    <t>354418950</t>
  </si>
  <si>
    <t>svorka připojovací SP1 k připojení kovových částí</t>
  </si>
  <si>
    <t>23</t>
  </si>
  <si>
    <t>354419860</t>
  </si>
  <si>
    <t>svorka odbočovací a spojovací SR 2a pro pásek 30x4 mm    FeZn</t>
  </si>
  <si>
    <t>24</t>
  </si>
  <si>
    <t>354419960</t>
  </si>
  <si>
    <t>svorka odbočovací a spojovací SR 3a pro spojování kruhových a páskových vodičů    FeZn</t>
  </si>
  <si>
    <t>25</t>
  </si>
  <si>
    <t>210810045</t>
  </si>
  <si>
    <t>Montáž měděných kabelů CYKY, CYKYD, CYKYDY, NYM, NYY, YSLY 750 V 3x1,5 mm2 uložených pevně</t>
  </si>
  <si>
    <t>26</t>
  </si>
  <si>
    <t>341110300</t>
  </si>
  <si>
    <t>kabel silový s Cu jádrem CYKY 3x1,5 mm2</t>
  </si>
  <si>
    <t>27</t>
  </si>
  <si>
    <t>210810054</t>
  </si>
  <si>
    <t>Montáž měděných kabelů CYKY, CYKYD, CYKYDY, NYM, NYY, YSLY 750 V 4x16mm2 uložených pevně</t>
  </si>
  <si>
    <t>28</t>
  </si>
  <si>
    <t>341110800</t>
  </si>
  <si>
    <t>kabel silový s Cu jádrem CYKY 4x16 mm2</t>
  </si>
  <si>
    <t>29</t>
  </si>
  <si>
    <t>220060423</t>
  </si>
  <si>
    <t>Položení ochranné trubky do kabelového lože průměru do 110 mm</t>
  </si>
  <si>
    <t>30</t>
  </si>
  <si>
    <t>345713530</t>
  </si>
  <si>
    <t>trubka elektroinstalační ohebná prům. 75 mm</t>
  </si>
  <si>
    <t>31</t>
  </si>
  <si>
    <t>220410941.R01</t>
  </si>
  <si>
    <t>Montáž pojistkové skříně SVO včetně vyzbrojení pro VO včetnně zavedení kabeláže</t>
  </si>
  <si>
    <t>32</t>
  </si>
  <si>
    <t>357117330.M01</t>
  </si>
  <si>
    <t>skříň pojistková SVO 160 A, termoplastový pilíř, schváleného typu včetně vnitřní výzbroje (pojistkové odpojovače, pojistky, přípojnice, jističe, vypínače, stykače dle PD</t>
  </si>
  <si>
    <t>33</t>
  </si>
  <si>
    <t>210204011.D01</t>
  </si>
  <si>
    <t>Demontáž stožárů osvětlení ocelových samostatně stojících délky do 12 m</t>
  </si>
  <si>
    <t>34</t>
  </si>
  <si>
    <t>210204103.D01</t>
  </si>
  <si>
    <t>Demontáž výložníků osvětlení jednoramenných sloupových hmotnosti do 35 kg</t>
  </si>
  <si>
    <t>35</t>
  </si>
  <si>
    <t>210204204.D01</t>
  </si>
  <si>
    <t>Demontáž elektrovýzbroje stožárů osvětlení 4 okruhy</t>
  </si>
  <si>
    <t>36</t>
  </si>
  <si>
    <t>226411270.R01</t>
  </si>
  <si>
    <t>M+D tepelně smrštitelné trubičky zž pro uzemnění</t>
  </si>
  <si>
    <t>37</t>
  </si>
  <si>
    <t>PM</t>
  </si>
  <si>
    <t>Přidružený materiál</t>
  </si>
  <si>
    <t>38</t>
  </si>
  <si>
    <t>PPV</t>
  </si>
  <si>
    <t>Podíl přidružených výkonů</t>
  </si>
  <si>
    <t>REKAPITULACE ROZPOČTU VO</t>
  </si>
  <si>
    <t>KRYCÍ LIST ROZPOČTU VO</t>
  </si>
  <si>
    <t>štítek označovací na kabely</t>
  </si>
  <si>
    <t>828 74</t>
  </si>
  <si>
    <t>Zemní práce - SO 401 SSZ a VO</t>
  </si>
  <si>
    <t>ZEM</t>
  </si>
  <si>
    <t>C.10.3</t>
  </si>
  <si>
    <t>KRYCÍ LIST ROZPOČTU ZEMNÍCH PRACÍ</t>
  </si>
  <si>
    <t>REKAPITULACE ROZPOČTU ZEMNÍCH PRACÍ</t>
  </si>
  <si>
    <t>ROZPOČET VO</t>
  </si>
  <si>
    <t>Práce a dodávky HSV</t>
  </si>
  <si>
    <t>Zemní práce</t>
  </si>
  <si>
    <t>221</t>
  </si>
  <si>
    <t>113106123</t>
  </si>
  <si>
    <t>Rozebrání dlažeb nebo dílců komunikací pro pěší ze zámkových dlaždic</t>
  </si>
  <si>
    <t>113107111</t>
  </si>
  <si>
    <t>Odstranění podkladu pl do 50 m2 z kameniva těženého tl 100 mm</t>
  </si>
  <si>
    <t>001</t>
  </si>
  <si>
    <t>120001101</t>
  </si>
  <si>
    <t>Příplatek za ztížení vykopávky v blízkosti podzemního vedení</t>
  </si>
  <si>
    <t>m3</t>
  </si>
  <si>
    <t>171201201</t>
  </si>
  <si>
    <t>Uložení sypaniny na skládky</t>
  </si>
  <si>
    <t>181102302</t>
  </si>
  <si>
    <t>Úprava pláně v zářezech se zhutněním</t>
  </si>
  <si>
    <t>421958110.R01</t>
  </si>
  <si>
    <t>Lávka dřevěná  - přechodová lávka - přemostění výkopů provizorní</t>
  </si>
  <si>
    <t>596211111</t>
  </si>
  <si>
    <t>Kladení zámkové dlažby komunikací pro pěší tl 60 mm skupiny A pl do 100 m2</t>
  </si>
  <si>
    <t>592450400</t>
  </si>
  <si>
    <t>dlažba zámková přírodní - 10 % nový materiál</t>
  </si>
  <si>
    <t>Zakládání</t>
  </si>
  <si>
    <t>215901101</t>
  </si>
  <si>
    <t>Zhutnění podloží z hornin soudržných do 92% PS nebo nesoudržných sypkých I(d) do 0,8</t>
  </si>
  <si>
    <t>Komunikace</t>
  </si>
  <si>
    <t>564411121</t>
  </si>
  <si>
    <t>Podklad nebo podsyp z asfaltového recyklátu tl do 50 mm</t>
  </si>
  <si>
    <t>564751111</t>
  </si>
  <si>
    <t>Podklad ze štěrkodratě vel. 0-63 mm tl 150 mm</t>
  </si>
  <si>
    <t>460010024</t>
  </si>
  <si>
    <t>Vytyčení trasy vedení kabelového podzemního v zastavěném prostoru</t>
  </si>
  <si>
    <t>km</t>
  </si>
  <si>
    <t>460010025</t>
  </si>
  <si>
    <t>Vytyčení trasy inženýrských sítí v zastavěném prostoru</t>
  </si>
  <si>
    <t>460080014.D01</t>
  </si>
  <si>
    <t>Demontáž základových konstrukcí z monolitického betonu pro stožáry VO</t>
  </si>
  <si>
    <t>460050813</t>
  </si>
  <si>
    <t>Hloubení nezapažených jam pro stožáry strojně v hornině tř 3 - 4</t>
  </si>
  <si>
    <t>460070004.R01</t>
  </si>
  <si>
    <t>Hloubení nezapažených jam pro stožárové vzpěry na rovině ručně v hornině tř 3-4</t>
  </si>
  <si>
    <t>460070004</t>
  </si>
  <si>
    <t>Hloubení startovací jámy pro protlak v hornině 3 - 4</t>
  </si>
  <si>
    <t>460310016</t>
  </si>
  <si>
    <t>Protlačování otvorů strojně neřízený zemní protlak v hornině tř 3 a 4 DN 120 mm</t>
  </si>
  <si>
    <t>460070005</t>
  </si>
  <si>
    <t>Koncová jáma protlaku v hornině 3 - 4</t>
  </si>
  <si>
    <t>460080014</t>
  </si>
  <si>
    <t>Základové konstrukce z monolitického betonu C 16/20 bez bednění pro stožáry SSZ a VO</t>
  </si>
  <si>
    <t>460080042</t>
  </si>
  <si>
    <t>Výztuž základových konstrukcí betonářskou ocelí 10 505</t>
  </si>
  <si>
    <t>t</t>
  </si>
  <si>
    <t>460200064</t>
  </si>
  <si>
    <t>Hloubení kabelových nezapažených rýh ručně š 40 cm, hl 80 cm, v hornině tř 4</t>
  </si>
  <si>
    <t>460560064</t>
  </si>
  <si>
    <t>Zásyp rýh ručně šířky 40 cm, hloubky 80 cm, z horniny třídy 3-4 se zhutněním</t>
  </si>
  <si>
    <t>460070563</t>
  </si>
  <si>
    <t>Hloubení nezapažených jam pro základy řadičů signalizace v hornině tř 3</t>
  </si>
  <si>
    <t>460201604</t>
  </si>
  <si>
    <t>Hloubení kabelových nezapažených rýh jakýchkoli rozměrů strojně v hornině tř 3 - 4</t>
  </si>
  <si>
    <t>460561901</t>
  </si>
  <si>
    <t>Zásyp rýh nebo jam strojně se zhutněním v zástavbě</t>
  </si>
  <si>
    <t>460201612</t>
  </si>
  <si>
    <t>Zarovnání kabelových rýh š do 80 cm po výkopu</t>
  </si>
  <si>
    <t>460421282</t>
  </si>
  <si>
    <t>Lože kabelů z písku tl 10 cm nad kabel, kryté plastovou folií, š lože do 80 cm</t>
  </si>
  <si>
    <t>460490013</t>
  </si>
  <si>
    <t>Krytí kabelů výstražnou fólií šířky 33 cm</t>
  </si>
  <si>
    <t>693113110</t>
  </si>
  <si>
    <t>pás varovný červený plný PE šíře 33 cm s potiskem</t>
  </si>
  <si>
    <t>bm</t>
  </si>
  <si>
    <t>460490051</t>
  </si>
  <si>
    <t>Krytí spojek, koncovek a odbočnic pro kabely do 6 kV cihlami s ložem a zásypem pískem</t>
  </si>
  <si>
    <t>460600061</t>
  </si>
  <si>
    <t>Odvoz suti a vybouraných hmot do 5 km - demontované základy stožárů VO</t>
  </si>
  <si>
    <t>460600071</t>
  </si>
  <si>
    <t>Příplatek k odvozu suti a vybouraných hmot za každý další 1 km</t>
  </si>
  <si>
    <t>460620014</t>
  </si>
  <si>
    <t>Provizorní úprava terénu se zhutněním, v hornině tř 3-4</t>
  </si>
  <si>
    <t>564251111</t>
  </si>
  <si>
    <t>Podklad nebo podsyp ze štěrkopísku ŠP tl 150 mm</t>
  </si>
  <si>
    <t>583441970</t>
  </si>
  <si>
    <t>štěrkodrť frakce 0-63</t>
  </si>
  <si>
    <t>587211000</t>
  </si>
  <si>
    <t>asfaltový recyklát</t>
  </si>
  <si>
    <t>220182071</t>
  </si>
  <si>
    <t>345713550</t>
  </si>
  <si>
    <t>trubka elektroinstalační ohebná pr;m. 110</t>
  </si>
  <si>
    <t>345713510</t>
  </si>
  <si>
    <t>trubka elektroinstalační ohebná pr;m. 50 mm</t>
  </si>
  <si>
    <t>trubka elektroinstalační ohebná pr;m. 75 mm</t>
  </si>
  <si>
    <t>220960143</t>
  </si>
  <si>
    <t>Montáž kontrastního rámu pro tříkomorové návěstidlo 3x 200</t>
  </si>
  <si>
    <t>ROZPOČET ZEMNÍCH PRACÍ</t>
  </si>
  <si>
    <t>82875</t>
  </si>
  <si>
    <t>MAN - Optochráničky</t>
  </si>
  <si>
    <t>MAN</t>
  </si>
  <si>
    <t>KRYCÍ LIST ROZPOČTU MAN</t>
  </si>
  <si>
    <t>C.10.5</t>
  </si>
  <si>
    <t>REKAPITULACE ROZPOČTU MAN</t>
  </si>
  <si>
    <t>štítek plastový - označovací</t>
  </si>
  <si>
    <t>220182022</t>
  </si>
  <si>
    <t>Uložení HDPE trubky pro optický kabel do výkopu bez zřízení lože a bez krytí</t>
  </si>
  <si>
    <t>345713600.M01</t>
  </si>
  <si>
    <t>trubka elektroinstalační ohebná, HDPE 40/33 mm</t>
  </si>
  <si>
    <t>220182023</t>
  </si>
  <si>
    <t>Kontrola tlakutěsnosti HDPE trubky za 1m</t>
  </si>
  <si>
    <t>220182024</t>
  </si>
  <si>
    <t>Označení optického kabelu nebo spojky dvojicí magnetu - určí provozovatel MAN na vyzvání</t>
  </si>
  <si>
    <t>220182025</t>
  </si>
  <si>
    <t>Kontrola průchodnosti trubky pro optický kabel</t>
  </si>
  <si>
    <t>220182026</t>
  </si>
  <si>
    <t>Montáž spojky na HDPE trubce rovné</t>
  </si>
  <si>
    <t>562411200</t>
  </si>
  <si>
    <t>spojka na optické vedení HDPE 40, certifikovaná</t>
  </si>
  <si>
    <t>220182029</t>
  </si>
  <si>
    <t>Montáž plastové komory na spojkování optického kabelu</t>
  </si>
  <si>
    <t>345731050</t>
  </si>
  <si>
    <t>přístupová komora pro HDPE rozvody, pojezdová 800x795x1220 mm</t>
  </si>
  <si>
    <t>345731080</t>
  </si>
  <si>
    <t>víko komory pojezdové komory</t>
  </si>
  <si>
    <t>ROZPOČET MAN</t>
  </si>
  <si>
    <t>82874</t>
  </si>
  <si>
    <t>VRN</t>
  </si>
  <si>
    <t>KRYCÍ LIST ROZPOČTU VRN</t>
  </si>
  <si>
    <t>REKAPITULACE ROZPOČTU VRN</t>
  </si>
  <si>
    <t>000</t>
  </si>
  <si>
    <t>012103000</t>
  </si>
  <si>
    <t>Geodetické práce před výstavbou a při provádění stavby</t>
  </si>
  <si>
    <t>soubor</t>
  </si>
  <si>
    <t>012203000</t>
  </si>
  <si>
    <t>Geodetické práce po výstavbě - zaměření skutečného provedení kabelové trasy, stožárů.dokumentace zaměření v 6 paré a elektronicky</t>
  </si>
  <si>
    <t>013203000</t>
  </si>
  <si>
    <t>Zhotovení projektu skutečného provedení stavby - dokumentace stavby bez rozlišení</t>
  </si>
  <si>
    <t>013244000</t>
  </si>
  <si>
    <t>Dokumentace pro realizaci stavby RDS - SSZ</t>
  </si>
  <si>
    <t>013244000.R01</t>
  </si>
  <si>
    <t>Dokumentace pro realizaci stavby RDS - VO</t>
  </si>
  <si>
    <t>013244000.R02</t>
  </si>
  <si>
    <t>Dokumentace skutečného provedení stavby - SSZ, VO</t>
  </si>
  <si>
    <t>03440300</t>
  </si>
  <si>
    <t>Dopravní značení na staveništi</t>
  </si>
  <si>
    <t>043103000</t>
  </si>
  <si>
    <t>Zajištění dokladu o předání pozemků dočasně dotčených stavbou vlastníkům s vyjádřením vlastníků pozemků, že souhlasí se stavem, v jakém jsou pozemky předávány.</t>
  </si>
  <si>
    <t>044002000</t>
  </si>
  <si>
    <t>Revize elektro na systému SSZ</t>
  </si>
  <si>
    <t>044002000.R01</t>
  </si>
  <si>
    <t>Revize elektro na soustavě VO</t>
  </si>
  <si>
    <t>045002000</t>
  </si>
  <si>
    <t>Kompletační a koordinační činnost s přípojku NN pro SSZ</t>
  </si>
  <si>
    <t>04910300</t>
  </si>
  <si>
    <t>Náklady vzniklé v souvislosti s realizací stavby</t>
  </si>
  <si>
    <t>050001000</t>
  </si>
  <si>
    <t>Finanční náklady</t>
  </si>
  <si>
    <t>065002000</t>
  </si>
  <si>
    <t>Mimostaveništní doprava materiálu</t>
  </si>
  <si>
    <t>ROZPOČET VRN</t>
  </si>
  <si>
    <t>C.10.4</t>
  </si>
  <si>
    <t>C.10.1</t>
  </si>
  <si>
    <t xml:space="preserve">                Měrné a účelové jednotky</t>
  </si>
  <si>
    <t xml:space="preserve">                Rozpočtové náklady v</t>
  </si>
  <si>
    <t>% z</t>
  </si>
  <si>
    <t>SVĚTELNĚ SIGNALIZAČNÍ ZAŘÍZENÍ (SSZ)</t>
  </si>
  <si>
    <t>REKAPITULACE ROZPOČTU SSZ</t>
  </si>
  <si>
    <t>ROZPOČET SSZ</t>
  </si>
  <si>
    <t>Stavba:   SSZ a VO na křižovatce ulic Hrotovická x Spojovací, Třebíč</t>
  </si>
  <si>
    <t xml:space="preserve">Objekt:   SVĚTELNĚ SIGNALIZAČNÍ ZAŘÍZENÍ (SSZ)
</t>
  </si>
  <si>
    <t>Objednatel:   Město Třebíč, Karlovo nám. 104/55, 674 01</t>
  </si>
  <si>
    <t xml:space="preserve">Zhotovitel:   </t>
  </si>
  <si>
    <t>JKSO:   828 74</t>
  </si>
  <si>
    <t>Datum:   28.12.2018</t>
  </si>
  <si>
    <t>Ostatní konstrukce a práce-bourání</t>
  </si>
  <si>
    <t>R</t>
  </si>
  <si>
    <t>460230101.R01</t>
  </si>
  <si>
    <t>Drážka pro ind. smyčku - živičný kryt vč. zalití spáry</t>
  </si>
  <si>
    <t>Práce a dodávky PSV</t>
  </si>
  <si>
    <t>Dokončovací práce - nátěry</t>
  </si>
  <si>
    <t>286</t>
  </si>
  <si>
    <t>286112530</t>
  </si>
  <si>
    <t>trubka KGEM s hrdlem 315X7,7X5M SN4KOEX,PVC</t>
  </si>
  <si>
    <t>210802464</t>
  </si>
  <si>
    <t>Montáž měděných vodičů CYKY, NYY do 1 kV 4x16 mm2 uložených pevně</t>
  </si>
  <si>
    <t>341</t>
  </si>
  <si>
    <t>341103000</t>
  </si>
  <si>
    <t>kabel silový s Cu jádrem NYY-J 4x16 mm2</t>
  </si>
  <si>
    <t>210100151</t>
  </si>
  <si>
    <t>Ukončení kabelů smršťovací záklopkou nebo páskou se zapojením bez letování žíly do 4x16 mm2</t>
  </si>
  <si>
    <t>210101154</t>
  </si>
  <si>
    <t>Ukončení kabelů celoplastových kabelovou koncovkou do 1 kV staniční KSPe epoxidovou žíly 4x16 mm2</t>
  </si>
  <si>
    <t>354</t>
  </si>
  <si>
    <t>354363140</t>
  </si>
  <si>
    <t>hlava rozdělovací, smršťovaná přímá do 1kV SKE-4F/1+2 5x 1,5-25</t>
  </si>
  <si>
    <t>210802170</t>
  </si>
  <si>
    <t>Montáž měděných vodičů CMSM, CMFM, A03VV, AO5, CGLU, CYH, CYLY, HO3VV, HO5 do 5x2,50 mm2 pevně</t>
  </si>
  <si>
    <t>341433040</t>
  </si>
  <si>
    <t>Silový vodič YY-JZ 5x1,0 0,6/1kV black</t>
  </si>
  <si>
    <t>341432740</t>
  </si>
  <si>
    <t>Silový vodič YY-JZ 3x1,5 0,6/1kV black</t>
  </si>
  <si>
    <t>210802174</t>
  </si>
  <si>
    <t>Montáž měděných vodičů CMSM, CMFM, A03VV, AO5, CGLU, CYH, CYLY, HO3VV, HO5 7x1,50 mm2 pevně</t>
  </si>
  <si>
    <t>341433220</t>
  </si>
  <si>
    <t>Silový vodič YY-JZ 7x1,0 0,6/1kV black</t>
  </si>
  <si>
    <t>22026053.R01</t>
  </si>
  <si>
    <t>Montáž výložníku na stožár SSZ č. 1 pro vyložení 2 ks základních návěstidel</t>
  </si>
  <si>
    <t>ks</t>
  </si>
  <si>
    <t>22026053.R02</t>
  </si>
  <si>
    <t>Dodávka výložníku na stožár SSZ č. 1 pro vyložení 2 ks základních návěstidel včetně výrobní dokumentace; žárově zinkováno zevnitř i vně</t>
  </si>
  <si>
    <t>220260530.R01</t>
  </si>
  <si>
    <t>Montáž držáku pro okameru na výložník stožáru SSZ</t>
  </si>
  <si>
    <t>345713520.M11</t>
  </si>
  <si>
    <t>Držák na výložník stožáru SSZ pro kameru speed systému</t>
  </si>
  <si>
    <t>Montáž dopravního video detektoru na výložník SSZ z  montážní plošiny</t>
  </si>
  <si>
    <t>Videodetektor snímající prostor před V5</t>
  </si>
  <si>
    <t>220260530.R03</t>
  </si>
  <si>
    <t>Nastavení dopravního video detektoru na výložník SSZ z  montážní plošiny</t>
  </si>
  <si>
    <t>Autojeřáb 8t - včetně práce pro posunutí betonových panelů v místě stavby</t>
  </si>
  <si>
    <t>210800848</t>
  </si>
  <si>
    <t>Montáž měděných vodičů CSA, CSAS 1 kV 10 mm2 uložených pevně</t>
  </si>
  <si>
    <t>341425070</t>
  </si>
  <si>
    <t>vodič silový s Cu jádrem CSA 10 mm2</t>
  </si>
  <si>
    <t>220060771</t>
  </si>
  <si>
    <t>Montáž kabely závlačné ruční zatahování do rour kabelovodů jádro 1 mm TCE/KE, KFE, KEZE, 1 až 7 P</t>
  </si>
  <si>
    <t>341300044 PC</t>
  </si>
  <si>
    <t>Kabel TCEKFE 1P 1,0 D</t>
  </si>
  <si>
    <t>220300451</t>
  </si>
  <si>
    <t>Montáž forma pro kabely TCEKE, TCEKFY, TCEKY, TCEKEZE, TCEKEY do 2 P 1,0</t>
  </si>
  <si>
    <t>341300059 PC</t>
  </si>
  <si>
    <t>Vodotěsná spojka indukční smyčky</t>
  </si>
  <si>
    <t>220960165</t>
  </si>
  <si>
    <t>Montáž jednozávitové indukční smyčky s impedančním transformátorem</t>
  </si>
  <si>
    <t>404611214 PC</t>
  </si>
  <si>
    <t>Impedanční transformátor pro jednozávitové smyčky</t>
  </si>
  <si>
    <t>220960175.R01</t>
  </si>
  <si>
    <t>Montáž šachty s poklopem pro smyčky</t>
  </si>
  <si>
    <t>404611645 PC</t>
  </si>
  <si>
    <t>Šachta pro smyčky s poklopem plastovým</t>
  </si>
  <si>
    <t>220061554</t>
  </si>
  <si>
    <t>Montáž kabel návěstní zatažený do tvárnic NYY 1,5 mm až 2,5 mm, do 30 žil</t>
  </si>
  <si>
    <t>341111650</t>
  </si>
  <si>
    <t>kabel silový s Cu jádrem CYKY 30x1,5 mm2</t>
  </si>
  <si>
    <t>220180201</t>
  </si>
  <si>
    <t>Zatažení do tvárnicové tratě kabelu hmotnosti do 2 kg/m</t>
  </si>
  <si>
    <t>Nasazení ochranné hadice na pokládaný kabel</t>
  </si>
  <si>
    <t>345</t>
  </si>
  <si>
    <t>404613026 PC</t>
  </si>
  <si>
    <t>Kontrastní rám pro návěstidlo třísvětlové 3x 200</t>
  </si>
  <si>
    <t>404611659 PC</t>
  </si>
  <si>
    <t>štítek kabelový s upevňovacím páskem</t>
  </si>
  <si>
    <t>D+M tepelně smrštitelné trubičky zž 1,0 m pro uzemnění</t>
  </si>
  <si>
    <t>220111436</t>
  </si>
  <si>
    <t>Kontrolní a závěrečné měření kabelu pro rozvoj signalize - počet žil připojených kabelů</t>
  </si>
  <si>
    <t>220111741</t>
  </si>
  <si>
    <t>Montáž svorka rozpojovací zkušební</t>
  </si>
  <si>
    <t>354419250</t>
  </si>
  <si>
    <t>svorka zkušební SZ pro lano D6-12 mm   FeZn</t>
  </si>
  <si>
    <t>220111765</t>
  </si>
  <si>
    <t>Změření zemního odporu</t>
  </si>
  <si>
    <t>220111777</t>
  </si>
  <si>
    <t>Montáž vedení uzemňovací v zemi z pásku FeZn 30x4 mm</t>
  </si>
  <si>
    <t>Zemnicí pásek FeZn 30x4 mm</t>
  </si>
  <si>
    <t>354410730.R01</t>
  </si>
  <si>
    <t>220111881</t>
  </si>
  <si>
    <t>Uzemnění transformátorové nebo přístrojové skříně RE, RS</t>
  </si>
  <si>
    <t>220271621</t>
  </si>
  <si>
    <t>Pocínování konce sdělovacích vodičů,silnoproudých šňůr v krabici</t>
  </si>
  <si>
    <t>220300001.R01</t>
  </si>
  <si>
    <t>Zhotovení formy kabelové délky do 0,5 m na kabel do 7x2</t>
  </si>
  <si>
    <t>220300601</t>
  </si>
  <si>
    <t>Ukončení kabelu návěstního smršťovací záklopkou do 7x1/1,5</t>
  </si>
  <si>
    <t>220300004.R02</t>
  </si>
  <si>
    <t>Zhotovení formy kabelové délky do 0,5 m na kabelu do 30x2</t>
  </si>
  <si>
    <t>220300606</t>
  </si>
  <si>
    <t>Ukončení kabelu návěstního smršťovací záklopkou do 37x1/1,5</t>
  </si>
  <si>
    <t>220960003</t>
  </si>
  <si>
    <t>Montáž stožáru (sloupku) výložníkového zapušťěného</t>
  </si>
  <si>
    <t>404611094 PC</t>
  </si>
  <si>
    <t>Stožár výložníkový SSZ s výložníkem délky 8,0 m - atyp s vetknutím 2,5 m</t>
  </si>
  <si>
    <t>404611068 PC</t>
  </si>
  <si>
    <t>Stožár výložníkový SSZ s výložníkem délky 9,0 m</t>
  </si>
  <si>
    <t>404611069 PC</t>
  </si>
  <si>
    <t>Stožár výložníkový SSZ s výložníkem délky 10,5 m</t>
  </si>
  <si>
    <t>220960005</t>
  </si>
  <si>
    <t>Montáž výložníku na stožár</t>
  </si>
  <si>
    <t>220960021</t>
  </si>
  <si>
    <t>Montáž svorkovnice stožárové</t>
  </si>
  <si>
    <t>404611031 PC</t>
  </si>
  <si>
    <t>Stožárová svorkovnice s krytím IP54 pro SSZ</t>
  </si>
  <si>
    <t>220960031</t>
  </si>
  <si>
    <t>Montáž sestaveného návěstidla jednokomorového na stožár</t>
  </si>
  <si>
    <t>404613003 PC</t>
  </si>
  <si>
    <t>Návěstidlo jednosvětlové 1x200 zelené - světelný zdroj LED  (napájený 42V AC)</t>
  </si>
  <si>
    <t>220960041</t>
  </si>
  <si>
    <t>Montáž sestaveného návěstidla tříkomorového na stožár</t>
  </si>
  <si>
    <t>220960042</t>
  </si>
  <si>
    <t>Montáž sestaveného návěstidla tříkomorového na výložník</t>
  </si>
  <si>
    <t>404613007 PC</t>
  </si>
  <si>
    <t>Návěstidlo 3 světlové 200 - světelný zdroj LED  (napájený 42V AC)</t>
  </si>
  <si>
    <t>404611160 PC</t>
  </si>
  <si>
    <t>Nosič návěstidla na výložník 3x 200</t>
  </si>
  <si>
    <t>404611651 PC</t>
  </si>
  <si>
    <t>Montážní pásky pro montáž návěstidel na stožár</t>
  </si>
  <si>
    <t>404613019 PC</t>
  </si>
  <si>
    <t>Držák návěstidla (AL)</t>
  </si>
  <si>
    <t>404613021 PC</t>
  </si>
  <si>
    <t>Upevnění se šroubením pro L a T kus</t>
  </si>
  <si>
    <t>pár</t>
  </si>
  <si>
    <t>4046111167.PC</t>
  </si>
  <si>
    <t>Držák dvojitý T - kus</t>
  </si>
  <si>
    <t>4046111166.PC</t>
  </si>
  <si>
    <t>Držák L - kus</t>
  </si>
  <si>
    <t>404611007.PC</t>
  </si>
  <si>
    <t>Symbol šipka plná</t>
  </si>
  <si>
    <t>404611008.PC</t>
  </si>
  <si>
    <t>Symbol šipka obrysová</t>
  </si>
  <si>
    <t>220960182</t>
  </si>
  <si>
    <t>Montáž mikroprocesorového řadiče MR dle specifikace PD</t>
  </si>
  <si>
    <t>220960111.R01</t>
  </si>
  <si>
    <t>Mikroprocesorový řadi MR RS 4 dle projektové specifikace - řadič musí být kompatibilní se stávajícími řadiči ve městě Třebíč; řadič musí umožňovat řízení křižovatky v rozsahu pro plánovaný obchvat Třebíče</t>
  </si>
  <si>
    <t>404611202 PC</t>
  </si>
  <si>
    <t>Základový rám pod řadič - plastový</t>
  </si>
  <si>
    <t>404611402 PC</t>
  </si>
  <si>
    <t>Převedení dopravního řešení do SW řadiče</t>
  </si>
  <si>
    <t>220960192</t>
  </si>
  <si>
    <t>Regulace a aktivace jedné signální skupiny mikroprocesorového řadiče</t>
  </si>
  <si>
    <t>220960198</t>
  </si>
  <si>
    <t>Regulace a aktivace každé další signální skupiny mikroprocesorového řadiče s použitím plošiny</t>
  </si>
  <si>
    <t>220960301</t>
  </si>
  <si>
    <t>Příprava ke komplexnímu vyzkoušení křižovatky s mikroprocesorovým řadičem MR</t>
  </si>
  <si>
    <t>220960311</t>
  </si>
  <si>
    <t>Komplexní vyzkoušení křižovatky s mikroprocesorovým řadičem MR před uvedením zařízení do provozu</t>
  </si>
  <si>
    <t>404611400 PC</t>
  </si>
  <si>
    <t>Zpracování základního dopravního řešení SSZ (tabulky mezičasů, kolize ...)</t>
  </si>
  <si>
    <t>404611401 PC</t>
  </si>
  <si>
    <t>Zpracování sady dynamického dopravního řešení</t>
  </si>
  <si>
    <t>KRYCÍ LIST ROZPOČTU SSZ</t>
  </si>
  <si>
    <t>C.10</t>
  </si>
  <si>
    <t>Vodorovné dopravní značení barvou hladké  - odstranění frézováním</t>
  </si>
  <si>
    <t>Dopravní značení svislé 100 x 150 cm - hliníkové fólie reflexní - demontáž</t>
  </si>
  <si>
    <t>Vodorovné dopravní značení barvou hladké - dodávka a pokládka</t>
  </si>
  <si>
    <t>Vodorovné dopravní značení plastem hladké - dodávka a pokládka</t>
  </si>
  <si>
    <t>Vodorovné dopravní značení plastem strukturální nehlučné - dodávka a pokládka</t>
  </si>
  <si>
    <t>Dopravní značení svislé 150 x 100 cm, hliníková fólie tř. 1 - dodávka a montáž</t>
  </si>
  <si>
    <t>SOUHRNNÝ LIST ROZPOČTU SSZ + VO + MAN + VRN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</si>
</sst>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;\-####"/>
    <numFmt numFmtId="167" formatCode="#,##0.000;\-#,##0.000"/>
    <numFmt numFmtId="168" formatCode="#,##0.00000;\-#,##0.00000"/>
    <numFmt numFmtId="169" formatCode="#,##0.0;\-#,##0.0"/>
    <numFmt numFmtId="170" formatCode="#,##0.00_ ;\-#,##0.00\ "/>
    <numFmt numFmtId="171" formatCode="###0;\-###0"/>
    <numFmt numFmtId="172" formatCode="0.00%;\-0.00%"/>
    <numFmt numFmtId="173" formatCode="#,##0.0_ ;\-#,##0.0\ "/>
  </numFmts>
  <fonts count="7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4"/>
      <color indexed="10"/>
      <name val="Arial CE"/>
      <family val="2"/>
    </font>
    <font>
      <b/>
      <u val="single"/>
      <sz val="8"/>
      <color indexed="12"/>
      <name val="Arial"/>
      <family val="2"/>
    </font>
    <font>
      <sz val="8"/>
      <name val="Arial CYR"/>
      <family val="0"/>
    </font>
    <font>
      <i/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30"/>
      <name val="Arial CE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62"/>
      <name val="Arial"/>
      <family val="2"/>
    </font>
    <font>
      <b/>
      <sz val="8"/>
      <color indexed="36"/>
      <name val="Arial CE"/>
      <family val="2"/>
    </font>
    <font>
      <b/>
      <sz val="8"/>
      <color indexed="62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color rgb="FF0070C0"/>
      <name val="Arial CE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4"/>
      <name val="Arial"/>
      <family val="2"/>
    </font>
    <font>
      <b/>
      <sz val="8"/>
      <color rgb="FF7030A0"/>
      <name val="Arial CE"/>
      <family val="2"/>
    </font>
    <font>
      <b/>
      <sz val="8"/>
      <color theme="4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450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6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6" fontId="3" fillId="0" borderId="21" xfId="0" applyNumberFormat="1" applyFont="1" applyBorder="1" applyAlignment="1" applyProtection="1">
      <alignment horizontal="right" vertical="center"/>
      <protection/>
    </xf>
    <xf numFmtId="166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6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6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37" fontId="0" fillId="0" borderId="38" xfId="0" applyNumberFormat="1" applyBorder="1" applyAlignment="1" applyProtection="1">
      <alignment horizontal="right" vertical="center"/>
      <protection/>
    </xf>
    <xf numFmtId="37" fontId="0" fillId="0" borderId="39" xfId="0" applyNumberFormat="1" applyBorder="1" applyAlignment="1" applyProtection="1">
      <alignment horizontal="right" vertical="center"/>
      <protection/>
    </xf>
    <xf numFmtId="37" fontId="7" fillId="0" borderId="40" xfId="0" applyNumberFormat="1" applyFont="1" applyBorder="1" applyAlignment="1" applyProtection="1">
      <alignment horizontal="right" vertical="center"/>
      <protection/>
    </xf>
    <xf numFmtId="39" fontId="7" fillId="0" borderId="41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Border="1" applyAlignment="1" applyProtection="1">
      <alignment horizontal="right" vertical="center"/>
      <protection/>
    </xf>
    <xf numFmtId="37" fontId="0" fillId="0" borderId="41" xfId="0" applyNumberForma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37" fontId="0" fillId="0" borderId="42" xfId="0" applyNumberForma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6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39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37" fontId="0" fillId="0" borderId="28" xfId="0" applyNumberForma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2" fillId="0" borderId="45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39" fontId="0" fillId="0" borderId="30" xfId="0" applyNumberFormat="1" applyBorder="1" applyAlignment="1" applyProtection="1">
      <alignment horizontal="right" vertical="center"/>
      <protection/>
    </xf>
    <xf numFmtId="37" fontId="0" fillId="0" borderId="32" xfId="0" applyNumberForma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6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37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37" fontId="3" fillId="0" borderId="23" xfId="0" applyNumberFormat="1" applyFont="1" applyBorder="1" applyAlignment="1" applyProtection="1">
      <alignment horizontal="right" vertical="center"/>
      <protection/>
    </xf>
    <xf numFmtId="39" fontId="3" fillId="0" borderId="27" xfId="0" applyNumberFormat="1" applyFont="1" applyBorder="1" applyAlignment="1" applyProtection="1">
      <alignment horizontal="right" vertical="center"/>
      <protection/>
    </xf>
    <xf numFmtId="39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37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39" fontId="12" fillId="0" borderId="54" xfId="0" applyNumberFormat="1" applyFon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6" fontId="3" fillId="34" borderId="47" xfId="0" applyNumberFormat="1" applyFont="1" applyFill="1" applyBorder="1" applyAlignment="1" applyProtection="1">
      <alignment horizontal="center" vertical="center"/>
      <protection/>
    </xf>
    <xf numFmtId="166" fontId="3" fillId="34" borderId="61" xfId="0" applyNumberFormat="1" applyFont="1" applyFill="1" applyBorder="1" applyAlignment="1" applyProtection="1">
      <alignment horizontal="center" vertical="center"/>
      <protection/>
    </xf>
    <xf numFmtId="166" fontId="3" fillId="34" borderId="62" xfId="0" applyNumberFormat="1" applyFont="1" applyFill="1" applyBorder="1" applyAlignment="1" applyProtection="1">
      <alignment horizontal="center" vertical="center"/>
      <protection/>
    </xf>
    <xf numFmtId="166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39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39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39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39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169" fontId="18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169" fontId="18" fillId="0" borderId="0" xfId="0" applyNumberFormat="1" applyFont="1" applyAlignment="1" applyProtection="1">
      <alignment horizontal="right" vertical="center"/>
      <protection/>
    </xf>
    <xf numFmtId="49" fontId="3" fillId="34" borderId="6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39" fontId="15" fillId="0" borderId="0" xfId="0" applyNumberFormat="1" applyFont="1" applyAlignment="1" applyProtection="1">
      <alignment horizontal="right" vertical="center"/>
      <protection/>
    </xf>
    <xf numFmtId="0" fontId="19" fillId="33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3" fillId="0" borderId="2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39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6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6" fontId="3" fillId="0" borderId="21" xfId="0" applyNumberFormat="1" applyFont="1" applyBorder="1" applyAlignment="1" applyProtection="1">
      <alignment horizontal="right" vertical="center"/>
      <protection/>
    </xf>
    <xf numFmtId="166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6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6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37" fontId="7" fillId="0" borderId="40" xfId="0" applyNumberFormat="1" applyFont="1" applyBorder="1" applyAlignment="1" applyProtection="1">
      <alignment horizontal="right" vertical="center"/>
      <protection/>
    </xf>
    <xf numFmtId="39" fontId="7" fillId="0" borderId="41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39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6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39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2" fillId="0" borderId="45" xfId="0" applyNumberFormat="1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39" fontId="7" fillId="0" borderId="30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6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37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37" fontId="3" fillId="0" borderId="23" xfId="0" applyNumberFormat="1" applyFont="1" applyBorder="1" applyAlignment="1" applyProtection="1">
      <alignment horizontal="right" vertical="center"/>
      <protection/>
    </xf>
    <xf numFmtId="39" fontId="3" fillId="0" borderId="27" xfId="0" applyNumberFormat="1" applyFont="1" applyBorder="1" applyAlignment="1" applyProtection="1">
      <alignment horizontal="right" vertical="center"/>
      <protection/>
    </xf>
    <xf numFmtId="39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37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39" fontId="12" fillId="0" borderId="54" xfId="0" applyNumberFormat="1" applyFont="1" applyBorder="1" applyAlignment="1" applyProtection="1">
      <alignment horizontal="righ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6" fontId="3" fillId="34" borderId="47" xfId="0" applyNumberFormat="1" applyFont="1" applyFill="1" applyBorder="1" applyAlignment="1" applyProtection="1">
      <alignment horizontal="center" vertical="center"/>
      <protection/>
    </xf>
    <xf numFmtId="166" fontId="3" fillId="34" borderId="61" xfId="0" applyNumberFormat="1" applyFont="1" applyFill="1" applyBorder="1" applyAlignment="1" applyProtection="1">
      <alignment horizontal="center" vertical="center"/>
      <protection/>
    </xf>
    <xf numFmtId="166" fontId="3" fillId="34" borderId="62" xfId="0" applyNumberFormat="1" applyFont="1" applyFill="1" applyBorder="1" applyAlignment="1" applyProtection="1">
      <alignment horizontal="center" vertical="center"/>
      <protection/>
    </xf>
    <xf numFmtId="166" fontId="3" fillId="34" borderId="4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39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39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39" fontId="14" fillId="0" borderId="11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Alignment="1">
      <alignment horizontal="left" vertical="top"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2" fillId="0" borderId="65" xfId="0" applyFont="1" applyBorder="1" applyAlignment="1" applyProtection="1">
      <alignment horizontal="left" vertical="center"/>
      <protection/>
    </xf>
    <xf numFmtId="171" fontId="0" fillId="0" borderId="38" xfId="0" applyNumberFormat="1" applyFont="1" applyBorder="1" applyAlignment="1" applyProtection="1">
      <alignment horizontal="right" vertical="center"/>
      <protection/>
    </xf>
    <xf numFmtId="171" fontId="0" fillId="0" borderId="39" xfId="0" applyNumberFormat="1" applyFont="1" applyBorder="1" applyAlignment="1" applyProtection="1">
      <alignment horizontal="right" vertical="center"/>
      <protection/>
    </xf>
    <xf numFmtId="171" fontId="0" fillId="0" borderId="40" xfId="0" applyNumberFormat="1" applyFont="1" applyBorder="1" applyAlignment="1" applyProtection="1">
      <alignment horizontal="right" vertical="center"/>
      <protection/>
    </xf>
    <xf numFmtId="171" fontId="0" fillId="0" borderId="41" xfId="0" applyNumberFormat="1" applyFont="1" applyBorder="1" applyAlignment="1" applyProtection="1">
      <alignment horizontal="right" vertical="center"/>
      <protection/>
    </xf>
    <xf numFmtId="171" fontId="7" fillId="0" borderId="39" xfId="0" applyNumberFormat="1" applyFont="1" applyBorder="1" applyAlignment="1" applyProtection="1">
      <alignment horizontal="right" vertical="center"/>
      <protection/>
    </xf>
    <xf numFmtId="37" fontId="7" fillId="0" borderId="16" xfId="0" applyNumberFormat="1" applyFont="1" applyBorder="1" applyAlignment="1" applyProtection="1">
      <alignment horizontal="right" vertical="center"/>
      <protection/>
    </xf>
    <xf numFmtId="171" fontId="0" fillId="0" borderId="42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right" vertical="center"/>
      <protection/>
    </xf>
    <xf numFmtId="171" fontId="0" fillId="0" borderId="28" xfId="0" applyNumberFormat="1" applyFont="1" applyBorder="1" applyAlignment="1" applyProtection="1">
      <alignment horizontal="right" vertical="center"/>
      <protection/>
    </xf>
    <xf numFmtId="172" fontId="3" fillId="0" borderId="26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171" fontId="0" fillId="0" borderId="32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171" fontId="7" fillId="0" borderId="16" xfId="0" applyNumberFormat="1" applyFont="1" applyBorder="1" applyAlignment="1" applyProtection="1">
      <alignment horizontal="right" vertical="center"/>
      <protection/>
    </xf>
    <xf numFmtId="2" fontId="3" fillId="0" borderId="28" xfId="0" applyNumberFormat="1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13" fillId="0" borderId="66" xfId="0" applyFont="1" applyBorder="1" applyAlignment="1" applyProtection="1">
      <alignment horizontal="left" vertical="center"/>
      <protection/>
    </xf>
    <xf numFmtId="49" fontId="13" fillId="33" borderId="0" xfId="0" applyNumberFormat="1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21" fillId="34" borderId="66" xfId="0" applyFont="1" applyFill="1" applyBorder="1" applyAlignment="1" applyProtection="1">
      <alignment horizontal="center" vertical="center" wrapText="1"/>
      <protection/>
    </xf>
    <xf numFmtId="49" fontId="21" fillId="34" borderId="66" xfId="0" applyNumberFormat="1" applyFont="1" applyFill="1" applyBorder="1" applyAlignment="1" applyProtection="1">
      <alignment horizontal="center" vertical="center" wrapText="1"/>
      <protection/>
    </xf>
    <xf numFmtId="39" fontId="7" fillId="11" borderId="27" xfId="0" applyNumberFormat="1" applyFont="1" applyFill="1" applyBorder="1" applyAlignment="1">
      <alignment horizontal="right" vertical="center"/>
    </xf>
    <xf numFmtId="37" fontId="0" fillId="11" borderId="27" xfId="0" applyNumberFormat="1" applyFont="1" applyFill="1" applyBorder="1" applyAlignment="1">
      <alignment horizontal="right" vertical="center"/>
    </xf>
    <xf numFmtId="39" fontId="0" fillId="11" borderId="27" xfId="0" applyNumberFormat="1" applyFill="1" applyBorder="1" applyAlignment="1">
      <alignment horizontal="right" vertical="center"/>
    </xf>
    <xf numFmtId="39" fontId="7" fillId="11" borderId="27" xfId="0" applyNumberFormat="1" applyFont="1" applyFill="1" applyBorder="1" applyAlignment="1">
      <alignment horizontal="right" vertical="center"/>
    </xf>
    <xf numFmtId="39" fontId="0" fillId="11" borderId="27" xfId="0" applyNumberFormat="1" applyFill="1" applyBorder="1" applyAlignment="1">
      <alignment horizontal="right" vertical="center"/>
    </xf>
    <xf numFmtId="39" fontId="2" fillId="11" borderId="0" xfId="0" applyNumberFormat="1" applyFont="1" applyFill="1" applyAlignment="1">
      <alignment horizontal="right" vertical="center"/>
    </xf>
    <xf numFmtId="39" fontId="18" fillId="11" borderId="0" xfId="0" applyNumberFormat="1" applyFont="1" applyFill="1" applyAlignment="1">
      <alignment horizontal="right" vertical="center"/>
    </xf>
    <xf numFmtId="39" fontId="2" fillId="11" borderId="0" xfId="0" applyNumberFormat="1" applyFont="1" applyFill="1" applyAlignment="1">
      <alignment horizontal="right" vertical="center"/>
    </xf>
    <xf numFmtId="39" fontId="18" fillId="11" borderId="0" xfId="0" applyNumberFormat="1" applyFont="1" applyFill="1" applyAlignment="1">
      <alignment horizontal="right" vertical="center"/>
    </xf>
    <xf numFmtId="37" fontId="65" fillId="0" borderId="0" xfId="0" applyNumberFormat="1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 wrapText="1"/>
      <protection/>
    </xf>
    <xf numFmtId="0" fontId="65" fillId="0" borderId="0" xfId="0" applyFont="1" applyAlignment="1" applyProtection="1">
      <alignment horizontal="left" wrapText="1"/>
      <protection/>
    </xf>
    <xf numFmtId="167" fontId="65" fillId="0" borderId="0" xfId="0" applyNumberFormat="1" applyFont="1" applyAlignment="1" applyProtection="1">
      <alignment horizontal="right"/>
      <protection/>
    </xf>
    <xf numFmtId="39" fontId="65" fillId="0" borderId="0" xfId="0" applyNumberFormat="1" applyFont="1" applyAlignment="1" applyProtection="1">
      <alignment horizontal="right"/>
      <protection/>
    </xf>
    <xf numFmtId="0" fontId="66" fillId="0" borderId="0" xfId="0" applyFont="1" applyAlignment="1" applyProtection="1">
      <alignment horizontal="left" vertical="top"/>
      <protection/>
    </xf>
    <xf numFmtId="0" fontId="67" fillId="0" borderId="0" xfId="0" applyFont="1" applyAlignment="1" applyProtection="1">
      <alignment horizontal="left" vertical="top"/>
      <protection/>
    </xf>
    <xf numFmtId="0" fontId="68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37" fontId="23" fillId="0" borderId="0" xfId="0" applyNumberFormat="1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 wrapText="1"/>
      <protection/>
    </xf>
    <xf numFmtId="0" fontId="23" fillId="0" borderId="0" xfId="0" applyFont="1" applyAlignment="1" applyProtection="1">
      <alignment horizontal="left" wrapText="1"/>
      <protection/>
    </xf>
    <xf numFmtId="167" fontId="23" fillId="0" borderId="0" xfId="0" applyNumberFormat="1" applyFont="1" applyAlignment="1" applyProtection="1">
      <alignment horizontal="right"/>
      <protection/>
    </xf>
    <xf numFmtId="39" fontId="23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167" fontId="0" fillId="0" borderId="0" xfId="0" applyNumberFormat="1" applyAlignment="1" applyProtection="1">
      <alignment horizontal="right" vertical="top"/>
      <protection/>
    </xf>
    <xf numFmtId="39" fontId="0" fillId="0" borderId="0" xfId="0" applyNumberFormat="1" applyAlignment="1" applyProtection="1">
      <alignment horizontal="right" vertical="top"/>
      <protection/>
    </xf>
    <xf numFmtId="39" fontId="12" fillId="0" borderId="30" xfId="0" applyNumberFormat="1" applyFont="1" applyBorder="1" applyAlignment="1" applyProtection="1">
      <alignment horizontal="right" vertical="center"/>
      <protection/>
    </xf>
    <xf numFmtId="39" fontId="7" fillId="11" borderId="31" xfId="0" applyNumberFormat="1" applyFont="1" applyFill="1" applyBorder="1" applyAlignment="1">
      <alignment horizontal="right" vertical="center"/>
    </xf>
    <xf numFmtId="39" fontId="7" fillId="11" borderId="57" xfId="0" applyNumberFormat="1" applyFont="1" applyFill="1" applyBorder="1" applyAlignment="1">
      <alignment horizontal="right" vertical="center"/>
    </xf>
    <xf numFmtId="39" fontId="7" fillId="11" borderId="57" xfId="0" applyNumberFormat="1" applyFont="1" applyFill="1" applyBorder="1" applyAlignment="1">
      <alignment horizontal="right" vertical="center"/>
    </xf>
    <xf numFmtId="39" fontId="7" fillId="11" borderId="31" xfId="0" applyNumberFormat="1" applyFont="1" applyFill="1" applyBorder="1" applyAlignment="1">
      <alignment horizontal="right" vertical="center"/>
    </xf>
    <xf numFmtId="37" fontId="69" fillId="0" borderId="0" xfId="0" applyNumberFormat="1" applyFont="1" applyAlignment="1" applyProtection="1">
      <alignment horizontal="center"/>
      <protection/>
    </xf>
    <xf numFmtId="0" fontId="69" fillId="0" borderId="0" xfId="0" applyFont="1" applyAlignment="1" applyProtection="1">
      <alignment horizontal="center" wrapText="1"/>
      <protection/>
    </xf>
    <xf numFmtId="0" fontId="69" fillId="0" borderId="0" xfId="0" applyFont="1" applyAlignment="1" applyProtection="1">
      <alignment horizontal="left" wrapText="1"/>
      <protection/>
    </xf>
    <xf numFmtId="167" fontId="69" fillId="0" borderId="0" xfId="0" applyNumberFormat="1" applyFont="1" applyAlignment="1" applyProtection="1">
      <alignment horizontal="right"/>
      <protection/>
    </xf>
    <xf numFmtId="39" fontId="69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173" fontId="3" fillId="0" borderId="0" xfId="0" applyNumberFormat="1" applyFont="1" applyAlignment="1" applyProtection="1">
      <alignment horizontal="right"/>
      <protection/>
    </xf>
    <xf numFmtId="39" fontId="3" fillId="11" borderId="0" xfId="0" applyNumberFormat="1" applyFont="1" applyFill="1" applyAlignment="1">
      <alignment horizontal="right"/>
    </xf>
    <xf numFmtId="39" fontId="3" fillId="0" borderId="0" xfId="0" applyNumberFormat="1" applyFont="1" applyAlignment="1" applyProtection="1">
      <alignment horizontal="right"/>
      <protection/>
    </xf>
    <xf numFmtId="37" fontId="70" fillId="0" borderId="0" xfId="0" applyNumberFormat="1" applyFont="1" applyAlignment="1" applyProtection="1">
      <alignment horizontal="center"/>
      <protection/>
    </xf>
    <xf numFmtId="0" fontId="70" fillId="0" borderId="0" xfId="0" applyFont="1" applyAlignment="1" applyProtection="1">
      <alignment horizontal="center" wrapText="1"/>
      <protection/>
    </xf>
    <xf numFmtId="0" fontId="70" fillId="0" borderId="0" xfId="0" applyFont="1" applyAlignment="1" applyProtection="1">
      <alignment horizontal="left" wrapText="1"/>
      <protection/>
    </xf>
    <xf numFmtId="173" fontId="70" fillId="0" borderId="0" xfId="0" applyNumberFormat="1" applyFont="1" applyAlignment="1" applyProtection="1">
      <alignment horizontal="right"/>
      <protection/>
    </xf>
    <xf numFmtId="39" fontId="70" fillId="0" borderId="0" xfId="0" applyNumberFormat="1" applyFont="1" applyAlignment="1" applyProtection="1">
      <alignment horizontal="right"/>
      <protection/>
    </xf>
    <xf numFmtId="173" fontId="69" fillId="0" borderId="0" xfId="0" applyNumberFormat="1" applyFont="1" applyAlignment="1" applyProtection="1">
      <alignment horizontal="right"/>
      <protection/>
    </xf>
    <xf numFmtId="37" fontId="22" fillId="0" borderId="0" xfId="0" applyNumberFormat="1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 wrapText="1"/>
      <protection/>
    </xf>
    <xf numFmtId="0" fontId="22" fillId="0" borderId="0" xfId="0" applyFont="1" applyAlignment="1" applyProtection="1">
      <alignment horizontal="left" wrapText="1"/>
      <protection/>
    </xf>
    <xf numFmtId="173" fontId="22" fillId="0" borderId="0" xfId="0" applyNumberFormat="1" applyFont="1" applyAlignment="1" applyProtection="1">
      <alignment horizontal="right"/>
      <protection/>
    </xf>
    <xf numFmtId="39" fontId="22" fillId="11" borderId="0" xfId="0" applyNumberFormat="1" applyFont="1" applyFill="1" applyAlignment="1">
      <alignment horizontal="right"/>
    </xf>
    <xf numFmtId="39" fontId="22" fillId="0" borderId="0" xfId="0" applyNumberFormat="1" applyFont="1" applyAlignment="1" applyProtection="1">
      <alignment horizontal="right"/>
      <protection/>
    </xf>
    <xf numFmtId="37" fontId="65" fillId="0" borderId="0" xfId="0" applyNumberFormat="1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 wrapText="1"/>
      <protection/>
    </xf>
    <xf numFmtId="0" fontId="65" fillId="0" borderId="0" xfId="0" applyFont="1" applyAlignment="1" applyProtection="1">
      <alignment horizontal="left" wrapText="1"/>
      <protection/>
    </xf>
    <xf numFmtId="173" fontId="65" fillId="0" borderId="0" xfId="0" applyNumberFormat="1" applyFont="1" applyAlignment="1" applyProtection="1">
      <alignment horizontal="right"/>
      <protection/>
    </xf>
    <xf numFmtId="39" fontId="65" fillId="0" borderId="0" xfId="0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 horizontal="center" wrapText="1"/>
      <protection/>
    </xf>
    <xf numFmtId="0" fontId="24" fillId="0" borderId="0" xfId="0" applyFont="1" applyAlignment="1" applyProtection="1">
      <alignment horizontal="left" wrapText="1"/>
      <protection/>
    </xf>
    <xf numFmtId="173" fontId="24" fillId="0" borderId="0" xfId="0" applyNumberFormat="1" applyFont="1" applyAlignment="1" applyProtection="1">
      <alignment horizontal="right"/>
      <protection/>
    </xf>
    <xf numFmtId="39" fontId="24" fillId="11" borderId="0" xfId="0" applyNumberFormat="1" applyFont="1" applyFill="1" applyAlignment="1">
      <alignment horizontal="right"/>
    </xf>
    <xf numFmtId="0" fontId="3" fillId="0" borderId="21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22" xfId="0" applyFont="1" applyBorder="1" applyAlignment="1" applyProtection="1">
      <alignment horizontal="left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left" wrapText="1"/>
      <protection/>
    </xf>
    <xf numFmtId="3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39" fontId="3" fillId="0" borderId="19" xfId="0" applyNumberFormat="1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67" xfId="0" applyFont="1" applyBorder="1" applyAlignment="1" applyProtection="1">
      <alignment horizontal="left" wrapText="1"/>
      <protection/>
    </xf>
    <xf numFmtId="0" fontId="3" fillId="0" borderId="68" xfId="0" applyFont="1" applyBorder="1" applyAlignment="1" applyProtection="1">
      <alignment horizontal="left" wrapText="1"/>
      <protection/>
    </xf>
    <xf numFmtId="0" fontId="3" fillId="0" borderId="69" xfId="0" applyFont="1" applyBorder="1" applyAlignment="1" applyProtection="1">
      <alignment horizontal="left" wrapText="1"/>
      <protection/>
    </xf>
    <xf numFmtId="0" fontId="3" fillId="0" borderId="70" xfId="0" applyFont="1" applyBorder="1" applyAlignment="1" applyProtection="1">
      <alignment horizontal="left" wrapText="1"/>
      <protection/>
    </xf>
    <xf numFmtId="0" fontId="3" fillId="0" borderId="67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68" xfId="0" applyFont="1" applyBorder="1" applyAlignment="1" applyProtection="1">
      <alignment horizontal="left" vertical="center" wrapText="1"/>
      <protection/>
    </xf>
    <xf numFmtId="0" fontId="3" fillId="0" borderId="54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3" fillId="0" borderId="69" xfId="0" applyFont="1" applyBorder="1" applyAlignment="1" applyProtection="1">
      <alignment horizontal="left" vertical="center" wrapText="1"/>
      <protection/>
    </xf>
    <xf numFmtId="0" fontId="3" fillId="0" borderId="71" xfId="0" applyFont="1" applyBorder="1" applyAlignment="1" applyProtection="1">
      <alignment horizontal="left" vertical="center" wrapText="1"/>
      <protection/>
    </xf>
    <xf numFmtId="0" fontId="3" fillId="0" borderId="7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72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13" fillId="0" borderId="63" xfId="0" applyFont="1" applyBorder="1" applyAlignment="1" applyProtection="1">
      <alignment horizontal="left" vertical="center" wrapText="1"/>
      <protection/>
    </xf>
    <xf numFmtId="0" fontId="13" fillId="0" borderId="72" xfId="0" applyFont="1" applyBorder="1" applyAlignment="1" applyProtection="1">
      <alignment horizontal="left" vertical="center" wrapText="1"/>
      <protection/>
    </xf>
    <xf numFmtId="0" fontId="13" fillId="0" borderId="64" xfId="0" applyFont="1" applyBorder="1" applyAlignment="1" applyProtection="1">
      <alignment horizontal="left" vertical="center" wrapText="1"/>
      <protection/>
    </xf>
    <xf numFmtId="0" fontId="13" fillId="0" borderId="67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68" xfId="0" applyFont="1" applyBorder="1" applyAlignment="1" applyProtection="1">
      <alignment horizontal="left" vertical="center" wrapText="1"/>
      <protection/>
    </xf>
    <xf numFmtId="0" fontId="13" fillId="0" borderId="69" xfId="0" applyFont="1" applyBorder="1" applyAlignment="1" applyProtection="1">
      <alignment horizontal="left" vertical="center" wrapText="1"/>
      <protection/>
    </xf>
    <xf numFmtId="0" fontId="13" fillId="0" borderId="71" xfId="0" applyFont="1" applyBorder="1" applyAlignment="1" applyProtection="1">
      <alignment horizontal="left" vertical="center" wrapText="1"/>
      <protection/>
    </xf>
    <xf numFmtId="0" fontId="13" fillId="0" borderId="7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22" xfId="0" applyFont="1" applyBorder="1" applyAlignment="1" applyProtection="1">
      <alignment horizontal="left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lef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f\Documents\Projekty\TREBIC\hrotovicka\spojovaci\rozpocet\SSZ_a_VO_(004)_ZEM%20-%20Zemn&#237;%20pr&#225;ce%20-%20SO%20401%20SSZ%20a%20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f\Documents\Projekty\TREBIC\hrotovicka\spojovaci\rozpocet\SSZ_a_VO_(005)_MAN%20-%20MAN%20-%20Optochr&#225;ni&#269;k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ef\Documents\Projekty\TREBIC\hrotovicka\spojovaci\rozpocet\SSZ_a_VO_(006)_VRN%20-%20V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SSZ a VO na křižovatce ulic Hrotovická x Spojovací, Třebíč</v>
          </cell>
          <cell r="P5" t="str">
            <v>828 74</v>
          </cell>
        </row>
        <row r="7">
          <cell r="E7" t="str">
            <v>Zemní práce - SO 401 SSZ a VO</v>
          </cell>
        </row>
        <row r="9">
          <cell r="E9" t="str">
            <v> </v>
          </cell>
        </row>
        <row r="26">
          <cell r="E26" t="str">
            <v>Město Třebíč, Karlovo nám. 104/55, 674 01 Třebíč</v>
          </cell>
        </row>
        <row r="28">
          <cell r="E2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SSZ a VO na křižovatce ulic Hrotovická x Spojovací, Třebíč</v>
          </cell>
          <cell r="P5" t="str">
            <v>82875</v>
          </cell>
        </row>
        <row r="7">
          <cell r="E7" t="str">
            <v>MAN - Optochráničky</v>
          </cell>
        </row>
        <row r="9">
          <cell r="E9" t="str">
            <v> </v>
          </cell>
        </row>
        <row r="26">
          <cell r="E26" t="str">
            <v>Město Třebíč, Karlovo nám. 104/55, 674 01 Třebíč</v>
          </cell>
        </row>
        <row r="28">
          <cell r="E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E5" t="str">
            <v>SSZ a VO na křižovatce ulic Hrotovická x Spojovací, Třebíč</v>
          </cell>
          <cell r="P5" t="str">
            <v>82874</v>
          </cell>
        </row>
        <row r="7">
          <cell r="E7" t="str">
            <v>VRN</v>
          </cell>
        </row>
        <row r="9">
          <cell r="E9" t="str">
            <v> </v>
          </cell>
        </row>
        <row r="26">
          <cell r="E26" t="str">
            <v>Město Třebíč, Karlovo nám. 104/55, 674 01 Třebíč</v>
          </cell>
        </row>
        <row r="28">
          <cell r="E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173" t="s">
        <v>591</v>
      </c>
      <c r="E2" s="6"/>
      <c r="F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ht="8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</row>
    <row r="5" spans="1:19" ht="15" customHeight="1">
      <c r="A5" s="14"/>
      <c r="B5" s="15" t="s">
        <v>0</v>
      </c>
      <c r="C5" s="15"/>
      <c r="D5" s="15"/>
      <c r="E5" s="16" t="s">
        <v>1</v>
      </c>
      <c r="F5" s="17"/>
      <c r="G5" s="17"/>
      <c r="H5" s="17"/>
      <c r="I5" s="17"/>
      <c r="J5" s="18"/>
      <c r="K5" s="15"/>
      <c r="L5" s="15"/>
      <c r="M5" s="15"/>
      <c r="N5" s="15"/>
      <c r="O5" s="15" t="s">
        <v>2</v>
      </c>
      <c r="P5" s="16" t="s">
        <v>3</v>
      </c>
      <c r="Q5" s="19"/>
      <c r="R5" s="18"/>
      <c r="S5" s="20"/>
    </row>
    <row r="6" spans="1:19" ht="17.25" customHeight="1" hidden="1">
      <c r="A6" s="14"/>
      <c r="B6" s="15" t="s">
        <v>4</v>
      </c>
      <c r="C6" s="15"/>
      <c r="D6" s="15"/>
      <c r="E6" s="21" t="s">
        <v>5</v>
      </c>
      <c r="F6" s="15"/>
      <c r="G6" s="15"/>
      <c r="H6" s="15"/>
      <c r="I6" s="15"/>
      <c r="J6" s="22"/>
      <c r="K6" s="15"/>
      <c r="L6" s="15"/>
      <c r="M6" s="15"/>
      <c r="N6" s="15"/>
      <c r="O6" s="15"/>
      <c r="P6" s="23"/>
      <c r="Q6" s="24"/>
      <c r="R6" s="22"/>
      <c r="S6" s="20"/>
    </row>
    <row r="7" spans="1:19" ht="17.25" customHeight="1">
      <c r="A7" s="14"/>
      <c r="B7" s="15" t="s">
        <v>6</v>
      </c>
      <c r="C7" s="15"/>
      <c r="D7" s="15"/>
      <c r="E7" s="174" t="s">
        <v>70</v>
      </c>
      <c r="F7" s="15"/>
      <c r="G7" s="15"/>
      <c r="H7" s="15"/>
      <c r="I7" s="15"/>
      <c r="J7" s="22"/>
      <c r="K7" s="15"/>
      <c r="L7" s="15"/>
      <c r="M7" s="15"/>
      <c r="N7" s="15"/>
      <c r="O7" s="15" t="s">
        <v>8</v>
      </c>
      <c r="P7" s="409" t="s">
        <v>14</v>
      </c>
      <c r="Q7" s="410"/>
      <c r="R7" s="411"/>
      <c r="S7" s="20"/>
    </row>
    <row r="8" spans="1:19" ht="17.25" customHeight="1" hidden="1">
      <c r="A8" s="14"/>
      <c r="B8" s="15" t="s">
        <v>9</v>
      </c>
      <c r="C8" s="15"/>
      <c r="D8" s="15"/>
      <c r="E8" s="21" t="s">
        <v>10</v>
      </c>
      <c r="F8" s="15"/>
      <c r="G8" s="15"/>
      <c r="H8" s="15"/>
      <c r="I8" s="15"/>
      <c r="J8" s="22"/>
      <c r="K8" s="15"/>
      <c r="L8" s="15"/>
      <c r="M8" s="15"/>
      <c r="N8" s="15"/>
      <c r="O8" s="15"/>
      <c r="P8" s="409"/>
      <c r="Q8" s="410"/>
      <c r="R8" s="411"/>
      <c r="S8" s="20"/>
    </row>
    <row r="9" spans="1:19" ht="17.25" customHeight="1">
      <c r="A9" s="14"/>
      <c r="B9" s="15" t="s">
        <v>11</v>
      </c>
      <c r="C9" s="15"/>
      <c r="D9" s="15"/>
      <c r="E9" s="25" t="s">
        <v>12</v>
      </c>
      <c r="F9" s="26"/>
      <c r="G9" s="26"/>
      <c r="H9" s="26"/>
      <c r="I9" s="26"/>
      <c r="J9" s="27"/>
      <c r="K9" s="15"/>
      <c r="L9" s="15"/>
      <c r="M9" s="15"/>
      <c r="N9" s="15"/>
      <c r="O9" s="15" t="s">
        <v>13</v>
      </c>
      <c r="P9" s="412"/>
      <c r="Q9" s="413"/>
      <c r="R9" s="414"/>
      <c r="S9" s="20"/>
    </row>
    <row r="10" spans="1:19" ht="17.25" customHeight="1" hidden="1">
      <c r="A10" s="14"/>
      <c r="B10" s="15" t="s">
        <v>15</v>
      </c>
      <c r="C10" s="15"/>
      <c r="D10" s="15"/>
      <c r="E10" s="29" t="s">
        <v>12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4"/>
      <c r="Q10" s="24"/>
      <c r="R10" s="15"/>
      <c r="S10" s="20"/>
    </row>
    <row r="11" spans="1:19" ht="17.25" customHeight="1" hidden="1">
      <c r="A11" s="14"/>
      <c r="B11" s="15" t="s">
        <v>16</v>
      </c>
      <c r="C11" s="15"/>
      <c r="D11" s="15"/>
      <c r="E11" s="29" t="s">
        <v>12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4"/>
      <c r="Q11" s="24"/>
      <c r="R11" s="15"/>
      <c r="S11" s="20"/>
    </row>
    <row r="12" spans="1:19" ht="17.25" customHeight="1" hidden="1">
      <c r="A12" s="14"/>
      <c r="B12" s="15" t="s">
        <v>17</v>
      </c>
      <c r="C12" s="15"/>
      <c r="D12" s="15"/>
      <c r="E12" s="29" t="s">
        <v>12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4"/>
      <c r="Q12" s="24"/>
      <c r="R12" s="15"/>
      <c r="S12" s="20"/>
    </row>
    <row r="13" spans="1:19" ht="17.25" customHeight="1" hidden="1">
      <c r="A13" s="14"/>
      <c r="B13" s="15"/>
      <c r="C13" s="15"/>
      <c r="D13" s="15"/>
      <c r="E13" s="29" t="s">
        <v>12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4"/>
      <c r="Q13" s="24"/>
      <c r="R13" s="15"/>
      <c r="S13" s="20"/>
    </row>
    <row r="14" spans="1:19" ht="17.25" customHeight="1" hidden="1">
      <c r="A14" s="14"/>
      <c r="B14" s="15"/>
      <c r="C14" s="15"/>
      <c r="D14" s="15"/>
      <c r="E14" s="29" t="s">
        <v>12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24"/>
      <c r="R14" s="15"/>
      <c r="S14" s="20"/>
    </row>
    <row r="15" spans="1:19" ht="17.25" customHeight="1" hidden="1">
      <c r="A15" s="14"/>
      <c r="B15" s="15"/>
      <c r="C15" s="15"/>
      <c r="D15" s="15"/>
      <c r="E15" s="29" t="s">
        <v>12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4"/>
      <c r="Q15" s="24"/>
      <c r="R15" s="15"/>
      <c r="S15" s="20"/>
    </row>
    <row r="16" spans="1:19" ht="17.25" customHeight="1" hidden="1">
      <c r="A16" s="14"/>
      <c r="B16" s="15"/>
      <c r="C16" s="15"/>
      <c r="D16" s="15"/>
      <c r="E16" s="29" t="s">
        <v>12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4"/>
      <c r="Q16" s="24"/>
      <c r="R16" s="15"/>
      <c r="S16" s="20"/>
    </row>
    <row r="17" spans="1:19" ht="17.25" customHeight="1" hidden="1">
      <c r="A17" s="14"/>
      <c r="B17" s="15"/>
      <c r="C17" s="15"/>
      <c r="D17" s="15"/>
      <c r="E17" s="29" t="s">
        <v>12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4"/>
      <c r="Q17" s="24"/>
      <c r="R17" s="15"/>
      <c r="S17" s="20"/>
    </row>
    <row r="18" spans="1:19" ht="17.25" customHeight="1" hidden="1">
      <c r="A18" s="14"/>
      <c r="B18" s="15"/>
      <c r="C18" s="15"/>
      <c r="D18" s="15"/>
      <c r="E18" s="29" t="s">
        <v>12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4"/>
      <c r="Q18" s="24"/>
      <c r="R18" s="15"/>
      <c r="S18" s="20"/>
    </row>
    <row r="19" spans="1:19" ht="17.25" customHeight="1" hidden="1">
      <c r="A19" s="14"/>
      <c r="B19" s="15"/>
      <c r="C19" s="15"/>
      <c r="D19" s="15"/>
      <c r="E19" s="29" t="s">
        <v>12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4"/>
      <c r="Q19" s="24"/>
      <c r="R19" s="15"/>
      <c r="S19" s="20"/>
    </row>
    <row r="20" spans="1:19" ht="17.25" customHeight="1" hidden="1">
      <c r="A20" s="14"/>
      <c r="B20" s="15"/>
      <c r="C20" s="15"/>
      <c r="D20" s="15"/>
      <c r="E20" s="29" t="s">
        <v>12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4"/>
      <c r="Q20" s="24"/>
      <c r="R20" s="15"/>
      <c r="S20" s="20"/>
    </row>
    <row r="21" spans="1:19" ht="17.25" customHeight="1" hidden="1">
      <c r="A21" s="14"/>
      <c r="B21" s="15"/>
      <c r="C21" s="15"/>
      <c r="D21" s="15"/>
      <c r="E21" s="29" t="s">
        <v>12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4"/>
      <c r="Q21" s="24"/>
      <c r="R21" s="15"/>
      <c r="S21" s="20"/>
    </row>
    <row r="22" spans="1:19" ht="17.25" customHeight="1" hidden="1">
      <c r="A22" s="14"/>
      <c r="B22" s="15"/>
      <c r="C22" s="15"/>
      <c r="D22" s="15"/>
      <c r="E22" s="29" t="s">
        <v>12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4"/>
      <c r="Q22" s="24"/>
      <c r="R22" s="15"/>
      <c r="S22" s="20"/>
    </row>
    <row r="23" spans="1:19" ht="17.25" customHeight="1" hidden="1">
      <c r="A23" s="14"/>
      <c r="B23" s="15"/>
      <c r="C23" s="15"/>
      <c r="D23" s="15"/>
      <c r="E23" s="29" t="s">
        <v>12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4"/>
      <c r="Q23" s="24"/>
      <c r="R23" s="15"/>
      <c r="S23" s="20"/>
    </row>
    <row r="24" spans="1:19" ht="17.25" customHeight="1" hidden="1">
      <c r="A24" s="14"/>
      <c r="B24" s="15"/>
      <c r="C24" s="15"/>
      <c r="D24" s="15"/>
      <c r="E24" s="29" t="s">
        <v>12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4"/>
      <c r="Q24" s="24"/>
      <c r="R24" s="15"/>
      <c r="S24" s="20"/>
    </row>
    <row r="25" spans="1:19" ht="17.2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 t="s">
        <v>18</v>
      </c>
      <c r="P25" s="15" t="s">
        <v>19</v>
      </c>
      <c r="Q25" s="15"/>
      <c r="R25" s="15"/>
      <c r="S25" s="20"/>
    </row>
    <row r="26" spans="1:19" ht="17.25" customHeight="1">
      <c r="A26" s="14"/>
      <c r="B26" s="15" t="s">
        <v>20</v>
      </c>
      <c r="C26" s="15"/>
      <c r="D26" s="15"/>
      <c r="E26" s="16" t="s">
        <v>21</v>
      </c>
      <c r="F26" s="17"/>
      <c r="G26" s="17"/>
      <c r="H26" s="17"/>
      <c r="I26" s="17"/>
      <c r="J26" s="18"/>
      <c r="K26" s="15"/>
      <c r="L26" s="15"/>
      <c r="M26" s="15"/>
      <c r="N26" s="15"/>
      <c r="O26" s="30" t="s">
        <v>22</v>
      </c>
      <c r="P26" s="31" t="s">
        <v>23</v>
      </c>
      <c r="Q26" s="32"/>
      <c r="R26" s="33"/>
      <c r="S26" s="20"/>
    </row>
    <row r="27" spans="1:19" ht="17.25" customHeight="1">
      <c r="A27" s="14"/>
      <c r="B27" s="15" t="s">
        <v>24</v>
      </c>
      <c r="C27" s="15"/>
      <c r="D27" s="15"/>
      <c r="E27" s="21" t="s">
        <v>25</v>
      </c>
      <c r="F27" s="15"/>
      <c r="G27" s="15"/>
      <c r="H27" s="15"/>
      <c r="I27" s="15"/>
      <c r="J27" s="22"/>
      <c r="K27" s="15"/>
      <c r="L27" s="15"/>
      <c r="M27" s="15"/>
      <c r="N27" s="15"/>
      <c r="O27" s="30"/>
      <c r="P27" s="31"/>
      <c r="Q27" s="32"/>
      <c r="R27" s="33"/>
      <c r="S27" s="20"/>
    </row>
    <row r="28" spans="1:19" ht="17.25" customHeight="1">
      <c r="A28" s="14"/>
      <c r="B28" s="15" t="s">
        <v>26</v>
      </c>
      <c r="C28" s="15"/>
      <c r="D28" s="15"/>
      <c r="E28" s="21" t="s">
        <v>12</v>
      </c>
      <c r="F28" s="15"/>
      <c r="G28" s="15"/>
      <c r="H28" s="15"/>
      <c r="I28" s="15"/>
      <c r="J28" s="22"/>
      <c r="K28" s="15"/>
      <c r="L28" s="15"/>
      <c r="M28" s="15"/>
      <c r="N28" s="15"/>
      <c r="O28" s="30"/>
      <c r="P28" s="31"/>
      <c r="Q28" s="32"/>
      <c r="R28" s="33"/>
      <c r="S28" s="20"/>
    </row>
    <row r="29" spans="1:19" ht="17.25" customHeight="1">
      <c r="A29" s="14"/>
      <c r="B29" s="15"/>
      <c r="C29" s="15"/>
      <c r="D29" s="15"/>
      <c r="E29" s="28"/>
      <c r="F29" s="26"/>
      <c r="G29" s="26"/>
      <c r="H29" s="26"/>
      <c r="I29" s="26"/>
      <c r="J29" s="27"/>
      <c r="K29" s="15"/>
      <c r="L29" s="15"/>
      <c r="M29" s="15"/>
      <c r="N29" s="15"/>
      <c r="O29" s="24"/>
      <c r="P29" s="24"/>
      <c r="Q29" s="24"/>
      <c r="R29" s="15"/>
      <c r="S29" s="20"/>
    </row>
    <row r="30" spans="1:19" ht="17.25" customHeight="1">
      <c r="A30" s="14"/>
      <c r="B30" s="15"/>
      <c r="C30" s="15"/>
      <c r="D30" s="15"/>
      <c r="E30" s="34" t="s">
        <v>27</v>
      </c>
      <c r="F30" s="15"/>
      <c r="G30" s="15" t="s">
        <v>28</v>
      </c>
      <c r="H30" s="15"/>
      <c r="I30" s="15"/>
      <c r="J30" s="15"/>
      <c r="K30" s="15"/>
      <c r="L30" s="15"/>
      <c r="M30" s="15"/>
      <c r="N30" s="15"/>
      <c r="O30" s="34" t="s">
        <v>29</v>
      </c>
      <c r="P30" s="24"/>
      <c r="Q30" s="24"/>
      <c r="R30" s="35"/>
      <c r="S30" s="20"/>
    </row>
    <row r="31" spans="1:19" ht="17.25" customHeight="1">
      <c r="A31" s="14"/>
      <c r="B31" s="15"/>
      <c r="C31" s="15"/>
      <c r="D31" s="15"/>
      <c r="E31" s="304" t="s">
        <v>584</v>
      </c>
      <c r="F31" s="15"/>
      <c r="G31" s="31" t="s">
        <v>31</v>
      </c>
      <c r="H31" s="36"/>
      <c r="I31" s="37"/>
      <c r="J31" s="15"/>
      <c r="K31" s="15"/>
      <c r="L31" s="15"/>
      <c r="M31" s="15"/>
      <c r="N31" s="15"/>
      <c r="O31" s="38" t="s">
        <v>32</v>
      </c>
      <c r="P31" s="24"/>
      <c r="Q31" s="24"/>
      <c r="R31" s="39"/>
      <c r="S31" s="20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34</v>
      </c>
      <c r="B34" s="48"/>
      <c r="C34" s="48"/>
      <c r="D34" s="49"/>
      <c r="E34" s="50" t="s">
        <v>35</v>
      </c>
      <c r="F34" s="49"/>
      <c r="G34" s="50" t="s">
        <v>36</v>
      </c>
      <c r="H34" s="48"/>
      <c r="I34" s="49"/>
      <c r="J34" s="50" t="s">
        <v>37</v>
      </c>
      <c r="K34" s="48"/>
      <c r="L34" s="50" t="s">
        <v>38</v>
      </c>
      <c r="M34" s="48"/>
      <c r="N34" s="48"/>
      <c r="O34" s="49"/>
      <c r="P34" s="50" t="s">
        <v>39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40</v>
      </c>
      <c r="F36" s="44"/>
      <c r="G36" s="44"/>
      <c r="H36" s="44"/>
      <c r="I36" s="44"/>
      <c r="J36" s="61" t="s">
        <v>41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42</v>
      </c>
      <c r="B37" s="63"/>
      <c r="C37" s="64" t="s">
        <v>43</v>
      </c>
      <c r="D37" s="65"/>
      <c r="E37" s="65"/>
      <c r="F37" s="66"/>
      <c r="G37" s="62" t="s">
        <v>44</v>
      </c>
      <c r="H37" s="67"/>
      <c r="I37" s="64" t="s">
        <v>45</v>
      </c>
      <c r="J37" s="65"/>
      <c r="K37" s="65"/>
      <c r="L37" s="62" t="s">
        <v>46</v>
      </c>
      <c r="M37" s="67"/>
      <c r="N37" s="64" t="s">
        <v>47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48</v>
      </c>
      <c r="C38" s="18"/>
      <c r="D38" s="70" t="s">
        <v>49</v>
      </c>
      <c r="E38" s="71">
        <f>'Krycí list_SSZ'!E21+'Krycí list_VO'!E38+'Krycí list_ZEM'!E38+'Krycí list_MAN'!E38+'Krycí list_VRN'!E38</f>
        <v>0</v>
      </c>
      <c r="F38" s="72"/>
      <c r="G38" s="68">
        <v>8</v>
      </c>
      <c r="H38" s="73" t="s">
        <v>50</v>
      </c>
      <c r="I38" s="33"/>
      <c r="J38" s="71">
        <f>'Krycí list_SSZ'!J21+'Krycí list_VO'!J38+'Krycí list_ZEM'!J38+'Krycí list_MAN'!J38+'Krycí list_VRN'!J38</f>
        <v>0</v>
      </c>
      <c r="K38" s="74"/>
      <c r="L38" s="68">
        <v>13</v>
      </c>
      <c r="M38" s="31" t="s">
        <v>51</v>
      </c>
      <c r="N38" s="36"/>
      <c r="O38" s="36"/>
      <c r="P38" s="75">
        <f>M48</f>
        <v>10</v>
      </c>
      <c r="Q38" s="76" t="s">
        <v>52</v>
      </c>
      <c r="R38" s="71">
        <f>'Krycí list_SSZ'!R21+'Krycí list_VO'!R38+'Krycí list_ZEM'!R38+'Krycí list_MAN'!R38+'Krycí list_VRN'!R38</f>
        <v>0</v>
      </c>
      <c r="S38" s="72"/>
    </row>
    <row r="39" spans="1:19" ht="20.25" customHeight="1">
      <c r="A39" s="68">
        <v>2</v>
      </c>
      <c r="B39" s="77"/>
      <c r="C39" s="27"/>
      <c r="D39" s="70" t="s">
        <v>53</v>
      </c>
      <c r="E39" s="71">
        <f>'Krycí list_SSZ'!E22+'Krycí list_VO'!E39+'Krycí list_ZEM'!E39+'Krycí list_MAN'!E39+'Krycí list_VRN'!E39</f>
        <v>0</v>
      </c>
      <c r="F39" s="72"/>
      <c r="G39" s="68">
        <v>9</v>
      </c>
      <c r="H39" s="15" t="s">
        <v>54</v>
      </c>
      <c r="I39" s="70"/>
      <c r="J39" s="71">
        <f>'Krycí list_SSZ'!J22+'Krycí list_VO'!J39+'Krycí list_ZEM'!J39+'Krycí list_MAN'!J39+'Krycí list_VRN'!J39</f>
        <v>0</v>
      </c>
      <c r="K39" s="74"/>
      <c r="L39" s="68">
        <v>14</v>
      </c>
      <c r="M39" s="31" t="s">
        <v>55</v>
      </c>
      <c r="N39" s="36"/>
      <c r="O39" s="36"/>
      <c r="P39" s="75">
        <f>M48</f>
        <v>10</v>
      </c>
      <c r="Q39" s="76" t="s">
        <v>52</v>
      </c>
      <c r="R39" s="71">
        <f>'Krycí list_SSZ'!R22+'Krycí list_VO'!R39+'Krycí list_ZEM'!R39+'Krycí list_MAN'!R39+'Krycí list_VRN'!R39</f>
        <v>0</v>
      </c>
      <c r="S39" s="72"/>
    </row>
    <row r="40" spans="1:19" ht="20.25" customHeight="1">
      <c r="A40" s="68">
        <v>3</v>
      </c>
      <c r="B40" s="69" t="s">
        <v>56</v>
      </c>
      <c r="C40" s="18"/>
      <c r="D40" s="70" t="s">
        <v>49</v>
      </c>
      <c r="E40" s="71">
        <f>'Krycí list_SSZ'!E23+'Krycí list_VO'!E40+'Krycí list_ZEM'!E40+'Krycí list_MAN'!E40+'Krycí list_VRN'!E40</f>
        <v>0</v>
      </c>
      <c r="F40" s="72"/>
      <c r="G40" s="68">
        <v>10</v>
      </c>
      <c r="H40" s="73" t="s">
        <v>57</v>
      </c>
      <c r="I40" s="33"/>
      <c r="J40" s="71">
        <f>'Krycí list_SSZ'!J23+'Krycí list_VO'!J40+'Krycí list_ZEM'!J40+'Krycí list_MAN'!J40+'Krycí list_VRN'!J40</f>
        <v>0</v>
      </c>
      <c r="K40" s="74"/>
      <c r="L40" s="68">
        <v>15</v>
      </c>
      <c r="M40" s="31" t="s">
        <v>58</v>
      </c>
      <c r="N40" s="36"/>
      <c r="O40" s="36"/>
      <c r="P40" s="75">
        <f>M48</f>
        <v>10</v>
      </c>
      <c r="Q40" s="76" t="s">
        <v>52</v>
      </c>
      <c r="R40" s="71">
        <f>'Krycí list_SSZ'!R23+'Krycí list_VO'!R40+'Krycí list_ZEM'!R40+'Krycí list_MAN'!R40+'Krycí list_VRN'!R40</f>
        <v>0</v>
      </c>
      <c r="S40" s="72"/>
    </row>
    <row r="41" spans="1:19" ht="20.25" customHeight="1">
      <c r="A41" s="68">
        <v>4</v>
      </c>
      <c r="B41" s="77"/>
      <c r="C41" s="27"/>
      <c r="D41" s="70" t="s">
        <v>53</v>
      </c>
      <c r="E41" s="71">
        <f>'Krycí list_SSZ'!E24+'Krycí list_VO'!E41+'Krycí list_ZEM'!E41+'Krycí list_MAN'!E41+'Krycí list_VRN'!E41</f>
        <v>0</v>
      </c>
      <c r="F41" s="72"/>
      <c r="G41" s="68">
        <v>11</v>
      </c>
      <c r="H41" s="73"/>
      <c r="I41" s="33"/>
      <c r="J41" s="71">
        <f>'Krycí list_SSZ'!J24+'Krycí list_VO'!J41+'Krycí list_ZEM'!J41+'Krycí list_MAN'!J41+'Krycí list_VRN'!J41</f>
        <v>0</v>
      </c>
      <c r="K41" s="74"/>
      <c r="L41" s="68">
        <v>16</v>
      </c>
      <c r="M41" s="31" t="s">
        <v>59</v>
      </c>
      <c r="N41" s="36"/>
      <c r="O41" s="36"/>
      <c r="P41" s="75">
        <f>M48</f>
        <v>10</v>
      </c>
      <c r="Q41" s="76" t="s">
        <v>52</v>
      </c>
      <c r="R41" s="71">
        <f>'Krycí list_SSZ'!R24+'Krycí list_VO'!R41+'Krycí list_ZEM'!R41+'Krycí list_MAN'!R41+'Krycí list_VRN'!R41</f>
        <v>0</v>
      </c>
      <c r="S41" s="72"/>
    </row>
    <row r="42" spans="1:19" ht="20.25" customHeight="1">
      <c r="A42" s="68">
        <v>5</v>
      </c>
      <c r="B42" s="69" t="s">
        <v>60</v>
      </c>
      <c r="C42" s="18"/>
      <c r="D42" s="70" t="s">
        <v>49</v>
      </c>
      <c r="E42" s="71">
        <f>'Krycí list_SSZ'!E25+'Krycí list_VO'!E42+'Krycí list_ZEM'!E42+'Krycí list_MAN'!E42+'Krycí list_VRN'!E42</f>
        <v>0</v>
      </c>
      <c r="F42" s="72"/>
      <c r="G42" s="78"/>
      <c r="H42" s="36"/>
      <c r="I42" s="33"/>
      <c r="J42" s="79"/>
      <c r="K42" s="74"/>
      <c r="L42" s="68">
        <v>17</v>
      </c>
      <c r="M42" s="31" t="s">
        <v>61</v>
      </c>
      <c r="N42" s="36"/>
      <c r="O42" s="36"/>
      <c r="P42" s="75">
        <f>M48</f>
        <v>10</v>
      </c>
      <c r="Q42" s="76" t="s">
        <v>52</v>
      </c>
      <c r="R42" s="71">
        <f>'Krycí list_SSZ'!R25+'Krycí list_VO'!R42+'Krycí list_ZEM'!R42+'Krycí list_MAN'!R42+'Krycí list_VRN'!R42</f>
        <v>0</v>
      </c>
      <c r="S42" s="72"/>
    </row>
    <row r="43" spans="1:19" ht="20.25" customHeight="1">
      <c r="A43" s="68">
        <v>6</v>
      </c>
      <c r="B43" s="77"/>
      <c r="C43" s="27"/>
      <c r="D43" s="70" t="s">
        <v>53</v>
      </c>
      <c r="E43" s="71">
        <f>'Krycí list_SSZ'!E26+'Krycí list_VO'!E43+'Krycí list_ZEM'!E43+'Krycí list_MAN'!E43+'Krycí list_VRN'!E43</f>
        <v>0</v>
      </c>
      <c r="F43" s="72"/>
      <c r="G43" s="78"/>
      <c r="H43" s="36"/>
      <c r="I43" s="33"/>
      <c r="J43" s="79"/>
      <c r="K43" s="74"/>
      <c r="L43" s="68">
        <v>18</v>
      </c>
      <c r="M43" s="73" t="s">
        <v>62</v>
      </c>
      <c r="N43" s="36"/>
      <c r="O43" s="36"/>
      <c r="P43" s="36"/>
      <c r="Q43" s="33"/>
      <c r="R43" s="71">
        <f>'Krycí list_SSZ'!R26+'Krycí list_VO'!R43+'Krycí list_ZEM'!R43+'Krycí list_MAN'!R43+'Krycí list_VRN'!R43</f>
        <v>0</v>
      </c>
      <c r="S43" s="72"/>
    </row>
    <row r="44" spans="1:19" ht="20.25" customHeight="1">
      <c r="A44" s="68">
        <v>7</v>
      </c>
      <c r="B44" s="80" t="s">
        <v>63</v>
      </c>
      <c r="C44" s="36"/>
      <c r="D44" s="33"/>
      <c r="E44" s="81">
        <f>SUM(E38:E43)</f>
        <v>0</v>
      </c>
      <c r="F44" s="46"/>
      <c r="G44" s="68">
        <v>12</v>
      </c>
      <c r="H44" s="80" t="s">
        <v>64</v>
      </c>
      <c r="I44" s="33"/>
      <c r="J44" s="82">
        <f>SUM(J38:J41)</f>
        <v>0</v>
      </c>
      <c r="K44" s="83"/>
      <c r="L44" s="68">
        <v>19</v>
      </c>
      <c r="M44" s="69" t="s">
        <v>65</v>
      </c>
      <c r="N44" s="17"/>
      <c r="O44" s="17"/>
      <c r="P44" s="17"/>
      <c r="Q44" s="84"/>
      <c r="R44" s="81">
        <f>SUM(R38:R43)</f>
        <v>0</v>
      </c>
      <c r="S44" s="46"/>
    </row>
    <row r="45" spans="1:19" ht="20.25" customHeight="1">
      <c r="A45" s="85">
        <v>20</v>
      </c>
      <c r="B45" s="86" t="s">
        <v>66</v>
      </c>
      <c r="C45" s="87"/>
      <c r="D45" s="88"/>
      <c r="E45" s="71">
        <f>'Krycí list_SSZ'!E28+'Krycí list_VO'!E45+'Krycí list_ZEM'!E45+'Krycí list_MAN'!E45+'Krycí list_VRN'!E45</f>
        <v>0</v>
      </c>
      <c r="F45" s="42"/>
      <c r="G45" s="85">
        <v>21</v>
      </c>
      <c r="H45" s="86" t="s">
        <v>67</v>
      </c>
      <c r="I45" s="88"/>
      <c r="J45" s="71">
        <f>'Krycí list_SSZ'!J28+'Krycí list_VO'!J45+'Krycí list_ZEM'!J45+'Krycí list_MAN'!J45+'Krycí list_VRN'!J45</f>
        <v>0</v>
      </c>
      <c r="K45" s="89">
        <f>M49</f>
        <v>21</v>
      </c>
      <c r="L45" s="85">
        <v>22</v>
      </c>
      <c r="M45" s="86" t="s">
        <v>68</v>
      </c>
      <c r="N45" s="87"/>
      <c r="O45" s="87"/>
      <c r="P45" s="87"/>
      <c r="Q45" s="88"/>
      <c r="R45" s="71">
        <f>'Krycí list_SSZ'!R28+'Krycí list_VO'!R45+'Krycí list_ZEM'!R45+'Krycí list_MAN'!R45+'Krycí list_VRN'!R45</f>
        <v>0</v>
      </c>
      <c r="S45" s="42"/>
    </row>
    <row r="46" spans="1:19" ht="20.25" customHeight="1">
      <c r="A46" s="90" t="s">
        <v>24</v>
      </c>
      <c r="B46" s="12"/>
      <c r="C46" s="12"/>
      <c r="D46" s="12"/>
      <c r="E46" s="12"/>
      <c r="F46" s="91"/>
      <c r="G46" s="92"/>
      <c r="H46" s="12"/>
      <c r="I46" s="12"/>
      <c r="J46" s="12"/>
      <c r="K46" s="12"/>
      <c r="L46" s="62" t="s">
        <v>69</v>
      </c>
      <c r="M46" s="49"/>
      <c r="N46" s="64" t="s">
        <v>70</v>
      </c>
      <c r="O46" s="48"/>
      <c r="P46" s="48"/>
      <c r="Q46" s="48"/>
      <c r="R46" s="48"/>
      <c r="S46" s="51"/>
    </row>
    <row r="47" spans="1:19" ht="20.25" customHeight="1">
      <c r="A47" s="14"/>
      <c r="B47" s="15"/>
      <c r="C47" s="15"/>
      <c r="D47" s="15"/>
      <c r="E47" s="15"/>
      <c r="F47" s="22"/>
      <c r="G47" s="93"/>
      <c r="H47" s="15"/>
      <c r="I47" s="15"/>
      <c r="J47" s="15"/>
      <c r="K47" s="15"/>
      <c r="L47" s="68">
        <v>23</v>
      </c>
      <c r="M47" s="73" t="s">
        <v>71</v>
      </c>
      <c r="N47" s="36"/>
      <c r="O47" s="36"/>
      <c r="P47" s="36"/>
      <c r="Q47" s="72"/>
      <c r="R47" s="373">
        <f>ROUND(E44+J44+R44+E45+J45+R45,2)</f>
        <v>0</v>
      </c>
      <c r="S47" s="46"/>
    </row>
    <row r="48" spans="1:19" ht="20.25" customHeight="1">
      <c r="A48" s="94" t="s">
        <v>72</v>
      </c>
      <c r="B48" s="26"/>
      <c r="C48" s="26"/>
      <c r="D48" s="26"/>
      <c r="E48" s="26"/>
      <c r="F48" s="27"/>
      <c r="G48" s="95" t="s">
        <v>73</v>
      </c>
      <c r="H48" s="26"/>
      <c r="I48" s="26"/>
      <c r="J48" s="26"/>
      <c r="K48" s="26"/>
      <c r="L48" s="68">
        <v>24</v>
      </c>
      <c r="M48" s="96">
        <v>10</v>
      </c>
      <c r="N48" s="27" t="s">
        <v>52</v>
      </c>
      <c r="O48" s="97">
        <f>R47-O49</f>
        <v>0</v>
      </c>
      <c r="P48" s="36" t="s">
        <v>74</v>
      </c>
      <c r="Q48" s="33"/>
      <c r="R48" s="98">
        <f>ROUNDUP(O48*M48/100,1)</f>
        <v>0</v>
      </c>
      <c r="S48" s="99"/>
    </row>
    <row r="49" spans="1:19" ht="20.25" customHeight="1" thickBot="1">
      <c r="A49" s="100" t="s">
        <v>20</v>
      </c>
      <c r="B49" s="17"/>
      <c r="C49" s="17"/>
      <c r="D49" s="17"/>
      <c r="E49" s="17"/>
      <c r="F49" s="18"/>
      <c r="G49" s="101"/>
      <c r="H49" s="17"/>
      <c r="I49" s="17"/>
      <c r="J49" s="17"/>
      <c r="K49" s="17"/>
      <c r="L49" s="68">
        <v>25</v>
      </c>
      <c r="M49" s="102">
        <v>21</v>
      </c>
      <c r="N49" s="33" t="s">
        <v>52</v>
      </c>
      <c r="O49" s="97">
        <f>R47</f>
        <v>0</v>
      </c>
      <c r="P49" s="36" t="s">
        <v>74</v>
      </c>
      <c r="Q49" s="33"/>
      <c r="R49" s="71">
        <f>ROUNDUP(O49*M49/100,1)</f>
        <v>0</v>
      </c>
      <c r="S49" s="72"/>
    </row>
    <row r="50" spans="1:19" ht="20.25" customHeight="1" thickBot="1">
      <c r="A50" s="14"/>
      <c r="B50" s="15"/>
      <c r="C50" s="15"/>
      <c r="D50" s="15"/>
      <c r="E50" s="15"/>
      <c r="F50" s="22"/>
      <c r="G50" s="93"/>
      <c r="H50" s="15"/>
      <c r="I50" s="15"/>
      <c r="J50" s="15"/>
      <c r="K50" s="15"/>
      <c r="L50" s="85">
        <v>26</v>
      </c>
      <c r="M50" s="103" t="s">
        <v>75</v>
      </c>
      <c r="N50" s="87"/>
      <c r="O50" s="87"/>
      <c r="P50" s="87"/>
      <c r="Q50" s="104"/>
      <c r="R50" s="105">
        <f>R47+R48+R49</f>
        <v>0</v>
      </c>
      <c r="S50" s="106"/>
    </row>
    <row r="51" spans="1:19" ht="20.25" customHeight="1">
      <c r="A51" s="94" t="s">
        <v>72</v>
      </c>
      <c r="B51" s="26"/>
      <c r="C51" s="26"/>
      <c r="D51" s="26"/>
      <c r="E51" s="26"/>
      <c r="F51" s="27"/>
      <c r="G51" s="95" t="s">
        <v>73</v>
      </c>
      <c r="H51" s="26"/>
      <c r="I51" s="26"/>
      <c r="J51" s="26"/>
      <c r="K51" s="26"/>
      <c r="L51" s="62" t="s">
        <v>76</v>
      </c>
      <c r="M51" s="49"/>
      <c r="N51" s="64" t="s">
        <v>77</v>
      </c>
      <c r="O51" s="48"/>
      <c r="P51" s="48"/>
      <c r="Q51" s="48"/>
      <c r="R51" s="107"/>
      <c r="S51" s="51"/>
    </row>
    <row r="52" spans="1:19" ht="20.25" customHeight="1">
      <c r="A52" s="100" t="s">
        <v>26</v>
      </c>
      <c r="B52" s="17"/>
      <c r="C52" s="17"/>
      <c r="D52" s="17"/>
      <c r="E52" s="17"/>
      <c r="F52" s="18"/>
      <c r="G52" s="101"/>
      <c r="H52" s="17"/>
      <c r="I52" s="17"/>
      <c r="J52" s="17"/>
      <c r="K52" s="17"/>
      <c r="L52" s="68">
        <v>27</v>
      </c>
      <c r="M52" s="73" t="s">
        <v>78</v>
      </c>
      <c r="N52" s="36"/>
      <c r="O52" s="36"/>
      <c r="P52" s="36"/>
      <c r="Q52" s="33"/>
      <c r="R52" s="71">
        <v>0</v>
      </c>
      <c r="S52" s="72"/>
    </row>
    <row r="53" spans="1:19" ht="20.25" customHeight="1">
      <c r="A53" s="14"/>
      <c r="B53" s="15"/>
      <c r="C53" s="15"/>
      <c r="D53" s="15"/>
      <c r="E53" s="15"/>
      <c r="F53" s="22"/>
      <c r="G53" s="93"/>
      <c r="H53" s="15"/>
      <c r="I53" s="15"/>
      <c r="J53" s="15"/>
      <c r="K53" s="15"/>
      <c r="L53" s="68">
        <v>28</v>
      </c>
      <c r="M53" s="73" t="s">
        <v>79</v>
      </c>
      <c r="N53" s="36"/>
      <c r="O53" s="36"/>
      <c r="P53" s="36"/>
      <c r="Q53" s="33"/>
      <c r="R53" s="71">
        <v>0</v>
      </c>
      <c r="S53" s="72"/>
    </row>
    <row r="54" spans="1:19" ht="20.25" customHeight="1">
      <c r="A54" s="108" t="s">
        <v>72</v>
      </c>
      <c r="B54" s="41"/>
      <c r="C54" s="41"/>
      <c r="D54" s="41"/>
      <c r="E54" s="41"/>
      <c r="F54" s="109"/>
      <c r="G54" s="110" t="s">
        <v>73</v>
      </c>
      <c r="H54" s="41"/>
      <c r="I54" s="41"/>
      <c r="J54" s="41"/>
      <c r="K54" s="41"/>
      <c r="L54" s="85">
        <v>29</v>
      </c>
      <c r="M54" s="86" t="s">
        <v>80</v>
      </c>
      <c r="N54" s="87"/>
      <c r="O54" s="87"/>
      <c r="P54" s="87"/>
      <c r="Q54" s="88"/>
      <c r="R54" s="55">
        <v>0</v>
      </c>
      <c r="S54" s="111"/>
    </row>
  </sheetData>
  <sheetProtection password="BFBC" sheet="1"/>
  <mergeCells count="1">
    <mergeCell ref="P7:R9"/>
  </mergeCells>
  <printOptions/>
  <pageMargins left="0.5905511975288391" right="0.5905511975288391" top="0.9055117964744568" bottom="0.9055117964744568" header="0" footer="0"/>
  <pageSetup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J5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9.28125" style="1" bestFit="1" customWidth="1"/>
    <col min="10" max="10" width="5.28125" style="1" customWidth="1"/>
    <col min="11" max="16384" width="9.140625" style="1" customWidth="1"/>
  </cols>
  <sheetData>
    <row r="1" spans="1:10" ht="18" customHeight="1">
      <c r="A1" s="172" t="s">
        <v>342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1.25" customHeight="1">
      <c r="A2" s="272" t="s">
        <v>81</v>
      </c>
      <c r="B2" s="273"/>
      <c r="C2" s="273" t="str">
        <f>'[1]Krycí list'!E5</f>
        <v>SSZ a VO na křižovatce ulic Hrotovická x Spojovací, Třebíč</v>
      </c>
      <c r="D2" s="273"/>
      <c r="E2" s="273"/>
      <c r="F2" s="273"/>
      <c r="G2" s="273"/>
      <c r="H2" s="273"/>
      <c r="I2" s="273"/>
      <c r="J2" s="297"/>
    </row>
    <row r="3" spans="1:10" ht="11.25" customHeight="1">
      <c r="A3" s="272" t="s">
        <v>82</v>
      </c>
      <c r="B3" s="273"/>
      <c r="C3" s="272" t="str">
        <f>'[1]Krycí list'!E7</f>
        <v>Zemní práce - SO 401 SSZ a VO</v>
      </c>
      <c r="D3" s="273"/>
      <c r="E3" s="273"/>
      <c r="F3" s="273"/>
      <c r="G3" s="273"/>
      <c r="H3" s="273"/>
      <c r="I3" s="273"/>
      <c r="J3" s="297"/>
    </row>
    <row r="4" spans="1:10" ht="11.25" customHeight="1">
      <c r="A4" s="272" t="s">
        <v>83</v>
      </c>
      <c r="B4" s="273"/>
      <c r="C4" s="273" t="str">
        <f>'[1]Krycí list'!E9</f>
        <v> </v>
      </c>
      <c r="D4" s="273"/>
      <c r="E4" s="273"/>
      <c r="F4" s="273"/>
      <c r="G4" s="273"/>
      <c r="H4" s="273"/>
      <c r="I4" s="273"/>
      <c r="J4" s="297"/>
    </row>
    <row r="5" spans="1:10" ht="11.25" customHeight="1">
      <c r="A5" s="273" t="s">
        <v>95</v>
      </c>
      <c r="B5" s="273"/>
      <c r="C5" s="273" t="str">
        <f>'[1]Krycí list'!P5</f>
        <v>828 74</v>
      </c>
      <c r="D5" s="273"/>
      <c r="E5" s="273"/>
      <c r="F5" s="273"/>
      <c r="G5" s="273"/>
      <c r="H5" s="273"/>
      <c r="I5" s="273"/>
      <c r="J5" s="297"/>
    </row>
    <row r="6" spans="1:10" ht="6" customHeight="1">
      <c r="A6" s="273"/>
      <c r="B6" s="273"/>
      <c r="C6" s="273"/>
      <c r="D6" s="273"/>
      <c r="E6" s="273"/>
      <c r="F6" s="273"/>
      <c r="G6" s="273"/>
      <c r="H6" s="273"/>
      <c r="I6" s="273"/>
      <c r="J6" s="297"/>
    </row>
    <row r="7" spans="1:10" ht="11.25" customHeight="1">
      <c r="A7" s="273" t="s">
        <v>85</v>
      </c>
      <c r="B7" s="273"/>
      <c r="C7" s="273" t="str">
        <f>'[1]Krycí list'!E26</f>
        <v>Město Třebíč, Karlovo nám. 104/55, 674 01 Třebíč</v>
      </c>
      <c r="D7" s="273"/>
      <c r="E7" s="273"/>
      <c r="F7" s="273"/>
      <c r="G7" s="273"/>
      <c r="H7" s="273"/>
      <c r="I7" s="273"/>
      <c r="J7" s="297"/>
    </row>
    <row r="8" spans="1:10" ht="11.25" customHeight="1">
      <c r="A8" s="273" t="s">
        <v>86</v>
      </c>
      <c r="B8" s="273"/>
      <c r="C8" s="273" t="str">
        <f>'[1]Krycí list'!E28</f>
        <v> </v>
      </c>
      <c r="D8" s="273"/>
      <c r="E8" s="273"/>
      <c r="F8" s="273"/>
      <c r="G8" s="273"/>
      <c r="H8" s="273"/>
      <c r="I8" s="273"/>
      <c r="J8" s="297"/>
    </row>
    <row r="9" spans="1:10" ht="11.25" customHeight="1">
      <c r="A9" s="273" t="s">
        <v>87</v>
      </c>
      <c r="B9" s="273"/>
      <c r="C9" s="273" t="s">
        <v>88</v>
      </c>
      <c r="D9" s="273"/>
      <c r="E9" s="273"/>
      <c r="F9" s="273"/>
      <c r="G9" s="273"/>
      <c r="H9" s="273"/>
      <c r="I9" s="273"/>
      <c r="J9" s="297"/>
    </row>
    <row r="10" spans="1:10" ht="5.2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21.75" customHeight="1">
      <c r="A11" s="276" t="s">
        <v>96</v>
      </c>
      <c r="B11" s="277" t="s">
        <v>97</v>
      </c>
      <c r="C11" s="277" t="s">
        <v>98</v>
      </c>
      <c r="D11" s="277" t="s">
        <v>99</v>
      </c>
      <c r="E11" s="277" t="s">
        <v>90</v>
      </c>
      <c r="F11" s="277" t="s">
        <v>100</v>
      </c>
      <c r="G11" s="277" t="s">
        <v>101</v>
      </c>
      <c r="H11" s="277" t="s">
        <v>102</v>
      </c>
      <c r="I11" s="277" t="s">
        <v>91</v>
      </c>
      <c r="J11" s="278" t="s">
        <v>103</v>
      </c>
    </row>
    <row r="12" spans="1:10" ht="11.25" customHeight="1">
      <c r="A12" s="280">
        <v>1</v>
      </c>
      <c r="B12" s="281">
        <v>2</v>
      </c>
      <c r="C12" s="281">
        <v>3</v>
      </c>
      <c r="D12" s="281">
        <v>4</v>
      </c>
      <c r="E12" s="281">
        <v>5</v>
      </c>
      <c r="F12" s="281">
        <v>6</v>
      </c>
      <c r="G12" s="281">
        <v>7</v>
      </c>
      <c r="H12" s="281">
        <v>8</v>
      </c>
      <c r="I12" s="281">
        <v>9</v>
      </c>
      <c r="J12" s="282">
        <v>10</v>
      </c>
    </row>
    <row r="13" spans="1:10" ht="3.7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s="168" customFormat="1" ht="12.75" customHeight="1">
      <c r="A14" s="298"/>
      <c r="B14" s="299" t="s">
        <v>69</v>
      </c>
      <c r="C14" s="298"/>
      <c r="D14" s="298" t="s">
        <v>48</v>
      </c>
      <c r="E14" s="298" t="s">
        <v>250</v>
      </c>
      <c r="F14" s="298"/>
      <c r="G14" s="298"/>
      <c r="H14" s="298"/>
      <c r="I14" s="300">
        <f>I15+I24+I26</f>
        <v>0</v>
      </c>
      <c r="J14" s="298"/>
    </row>
    <row r="15" spans="2:9" s="168" customFormat="1" ht="12.75" customHeight="1">
      <c r="B15" s="169" t="s">
        <v>69</v>
      </c>
      <c r="D15" s="170" t="s">
        <v>109</v>
      </c>
      <c r="E15" s="170" t="s">
        <v>251</v>
      </c>
      <c r="I15" s="171">
        <f>SUM(I16:I23)</f>
        <v>0</v>
      </c>
    </row>
    <row r="16" spans="1:10" s="160" customFormat="1" ht="13.5" customHeight="1">
      <c r="A16" s="175" t="s">
        <v>109</v>
      </c>
      <c r="B16" s="175" t="s">
        <v>110</v>
      </c>
      <c r="C16" s="175" t="s">
        <v>252</v>
      </c>
      <c r="D16" s="160" t="s">
        <v>253</v>
      </c>
      <c r="E16" s="176" t="s">
        <v>254</v>
      </c>
      <c r="F16" s="175" t="s">
        <v>132</v>
      </c>
      <c r="G16" s="177">
        <v>20</v>
      </c>
      <c r="H16" s="350">
        <v>0</v>
      </c>
      <c r="I16" s="178">
        <f aca="true" t="shared" si="0" ref="I16:I23">ROUND(G16*H16,2)</f>
        <v>0</v>
      </c>
      <c r="J16" s="179">
        <v>21</v>
      </c>
    </row>
    <row r="17" spans="1:10" s="160" customFormat="1" ht="13.5" customHeight="1">
      <c r="A17" s="175" t="s">
        <v>115</v>
      </c>
      <c r="B17" s="175" t="s">
        <v>110</v>
      </c>
      <c r="C17" s="175" t="s">
        <v>252</v>
      </c>
      <c r="D17" s="160" t="s">
        <v>255</v>
      </c>
      <c r="E17" s="176" t="s">
        <v>256</v>
      </c>
      <c r="F17" s="175" t="s">
        <v>132</v>
      </c>
      <c r="G17" s="177">
        <v>20</v>
      </c>
      <c r="H17" s="350">
        <v>0</v>
      </c>
      <c r="I17" s="178">
        <f t="shared" si="0"/>
        <v>0</v>
      </c>
      <c r="J17" s="179">
        <v>21</v>
      </c>
    </row>
    <row r="18" spans="1:10" s="160" customFormat="1" ht="13.5" customHeight="1">
      <c r="A18" s="175" t="s">
        <v>120</v>
      </c>
      <c r="B18" s="175" t="s">
        <v>110</v>
      </c>
      <c r="C18" s="175" t="s">
        <v>257</v>
      </c>
      <c r="D18" s="160" t="s">
        <v>258</v>
      </c>
      <c r="E18" s="176" t="s">
        <v>259</v>
      </c>
      <c r="F18" s="175" t="s">
        <v>260</v>
      </c>
      <c r="G18" s="177">
        <v>36</v>
      </c>
      <c r="H18" s="350">
        <v>0</v>
      </c>
      <c r="I18" s="178">
        <f t="shared" si="0"/>
        <v>0</v>
      </c>
      <c r="J18" s="179">
        <v>21</v>
      </c>
    </row>
    <row r="19" spans="1:10" s="160" customFormat="1" ht="13.5" customHeight="1">
      <c r="A19" s="175" t="s">
        <v>125</v>
      </c>
      <c r="B19" s="175" t="s">
        <v>110</v>
      </c>
      <c r="C19" s="175" t="s">
        <v>257</v>
      </c>
      <c r="D19" s="160" t="s">
        <v>261</v>
      </c>
      <c r="E19" s="176" t="s">
        <v>262</v>
      </c>
      <c r="F19" s="175" t="s">
        <v>260</v>
      </c>
      <c r="G19" s="177">
        <v>34.2</v>
      </c>
      <c r="H19" s="350">
        <v>0</v>
      </c>
      <c r="I19" s="178">
        <f t="shared" si="0"/>
        <v>0</v>
      </c>
      <c r="J19" s="179">
        <v>21</v>
      </c>
    </row>
    <row r="20" spans="1:10" s="160" customFormat="1" ht="13.5" customHeight="1">
      <c r="A20" s="175" t="s">
        <v>128</v>
      </c>
      <c r="B20" s="175" t="s">
        <v>110</v>
      </c>
      <c r="C20" s="175" t="s">
        <v>257</v>
      </c>
      <c r="D20" s="160" t="s">
        <v>263</v>
      </c>
      <c r="E20" s="176" t="s">
        <v>264</v>
      </c>
      <c r="F20" s="175" t="s">
        <v>132</v>
      </c>
      <c r="G20" s="177">
        <v>288</v>
      </c>
      <c r="H20" s="350">
        <v>0</v>
      </c>
      <c r="I20" s="178">
        <f t="shared" si="0"/>
        <v>0</v>
      </c>
      <c r="J20" s="179">
        <v>21</v>
      </c>
    </row>
    <row r="21" spans="1:10" s="160" customFormat="1" ht="13.5" customHeight="1">
      <c r="A21" s="161" t="s">
        <v>133</v>
      </c>
      <c r="B21" s="161" t="s">
        <v>110</v>
      </c>
      <c r="C21" s="161" t="s">
        <v>142</v>
      </c>
      <c r="D21" s="162" t="s">
        <v>265</v>
      </c>
      <c r="E21" s="163" t="s">
        <v>266</v>
      </c>
      <c r="F21" s="161" t="s">
        <v>114</v>
      </c>
      <c r="G21" s="164">
        <v>2</v>
      </c>
      <c r="H21" s="351">
        <v>0</v>
      </c>
      <c r="I21" s="165">
        <f t="shared" si="0"/>
        <v>0</v>
      </c>
      <c r="J21" s="166">
        <v>21</v>
      </c>
    </row>
    <row r="22" spans="1:10" s="160" customFormat="1" ht="9.75">
      <c r="A22" s="175" t="s">
        <v>138</v>
      </c>
      <c r="B22" s="175" t="s">
        <v>110</v>
      </c>
      <c r="C22" s="175" t="s">
        <v>252</v>
      </c>
      <c r="D22" s="160" t="s">
        <v>267</v>
      </c>
      <c r="E22" s="176" t="s">
        <v>268</v>
      </c>
      <c r="F22" s="175" t="s">
        <v>132</v>
      </c>
      <c r="G22" s="177">
        <v>20</v>
      </c>
      <c r="H22" s="350">
        <v>0</v>
      </c>
      <c r="I22" s="178">
        <f t="shared" si="0"/>
        <v>0</v>
      </c>
      <c r="J22" s="179">
        <v>21</v>
      </c>
    </row>
    <row r="23" spans="1:10" s="160" customFormat="1" ht="13.5" customHeight="1">
      <c r="A23" s="161" t="s">
        <v>141</v>
      </c>
      <c r="B23" s="161" t="s">
        <v>104</v>
      </c>
      <c r="C23" s="161" t="s">
        <v>116</v>
      </c>
      <c r="D23" s="162" t="s">
        <v>269</v>
      </c>
      <c r="E23" s="163" t="s">
        <v>270</v>
      </c>
      <c r="F23" s="161" t="s">
        <v>132</v>
      </c>
      <c r="G23" s="164">
        <v>2</v>
      </c>
      <c r="H23" s="351">
        <v>0</v>
      </c>
      <c r="I23" s="165">
        <f t="shared" si="0"/>
        <v>0</v>
      </c>
      <c r="J23" s="166">
        <v>21</v>
      </c>
    </row>
    <row r="24" spans="1:10" s="168" customFormat="1" ht="13.5" customHeight="1">
      <c r="A24" s="170"/>
      <c r="B24" s="169" t="s">
        <v>69</v>
      </c>
      <c r="C24" s="170" t="s">
        <v>142</v>
      </c>
      <c r="D24" s="170" t="s">
        <v>115</v>
      </c>
      <c r="E24" s="170" t="s">
        <v>271</v>
      </c>
      <c r="F24" s="302"/>
      <c r="G24" s="302"/>
      <c r="H24" s="302"/>
      <c r="I24" s="171">
        <f>I25</f>
        <v>0</v>
      </c>
      <c r="J24" s="302" t="s">
        <v>148</v>
      </c>
    </row>
    <row r="25" spans="1:10" s="160" customFormat="1" ht="24" customHeight="1">
      <c r="A25" s="175" t="s">
        <v>149</v>
      </c>
      <c r="B25" s="175" t="s">
        <v>110</v>
      </c>
      <c r="C25" s="175" t="s">
        <v>257</v>
      </c>
      <c r="D25" s="160" t="s">
        <v>272</v>
      </c>
      <c r="E25" s="176" t="s">
        <v>273</v>
      </c>
      <c r="F25" s="175" t="s">
        <v>132</v>
      </c>
      <c r="G25" s="177">
        <v>100</v>
      </c>
      <c r="H25" s="350">
        <v>0</v>
      </c>
      <c r="I25" s="178">
        <f>ROUND(G25*H25,2)</f>
        <v>0</v>
      </c>
      <c r="J25" s="179">
        <v>21</v>
      </c>
    </row>
    <row r="26" spans="1:10" s="168" customFormat="1" ht="24" customHeight="1">
      <c r="A26" s="170"/>
      <c r="B26" s="169" t="s">
        <v>69</v>
      </c>
      <c r="C26" s="170" t="s">
        <v>145</v>
      </c>
      <c r="D26" s="170" t="s">
        <v>128</v>
      </c>
      <c r="E26" s="170" t="s">
        <v>274</v>
      </c>
      <c r="F26" s="302"/>
      <c r="G26" s="302"/>
      <c r="H26" s="302"/>
      <c r="I26" s="171">
        <f>SUM(I27:I28)</f>
        <v>0</v>
      </c>
      <c r="J26" s="302" t="s">
        <v>148</v>
      </c>
    </row>
    <row r="27" spans="1:10" s="160" customFormat="1" ht="9.75">
      <c r="A27" s="175" t="s">
        <v>152</v>
      </c>
      <c r="B27" s="175" t="s">
        <v>110</v>
      </c>
      <c r="C27" s="175" t="s">
        <v>252</v>
      </c>
      <c r="D27" s="160" t="s">
        <v>275</v>
      </c>
      <c r="E27" s="176" t="s">
        <v>276</v>
      </c>
      <c r="F27" s="175" t="s">
        <v>132</v>
      </c>
      <c r="G27" s="177">
        <v>20</v>
      </c>
      <c r="H27" s="350">
        <v>0</v>
      </c>
      <c r="I27" s="178">
        <f>ROUND(G27*H27,2)</f>
        <v>0</v>
      </c>
      <c r="J27" s="179">
        <v>21</v>
      </c>
    </row>
    <row r="28" spans="1:10" s="160" customFormat="1" ht="13.5" customHeight="1">
      <c r="A28" s="175" t="s">
        <v>155</v>
      </c>
      <c r="B28" s="175" t="s">
        <v>110</v>
      </c>
      <c r="C28" s="175" t="s">
        <v>252</v>
      </c>
      <c r="D28" s="160" t="s">
        <v>277</v>
      </c>
      <c r="E28" s="176" t="s">
        <v>278</v>
      </c>
      <c r="F28" s="175" t="s">
        <v>132</v>
      </c>
      <c r="G28" s="177">
        <v>20</v>
      </c>
      <c r="H28" s="350">
        <v>0</v>
      </c>
      <c r="I28" s="178">
        <f>ROUND(G28*H28,2)</f>
        <v>0</v>
      </c>
      <c r="J28" s="179">
        <v>21</v>
      </c>
    </row>
    <row r="29" spans="1:10" s="168" customFormat="1" ht="34.5" customHeight="1">
      <c r="A29" s="285"/>
      <c r="B29" s="284" t="s">
        <v>69</v>
      </c>
      <c r="C29" s="285" t="s">
        <v>116</v>
      </c>
      <c r="D29" s="285" t="s">
        <v>104</v>
      </c>
      <c r="E29" s="285" t="s">
        <v>105</v>
      </c>
      <c r="F29" s="303"/>
      <c r="G29" s="303"/>
      <c r="H29" s="303"/>
      <c r="I29" s="286">
        <f>I30</f>
        <v>0</v>
      </c>
      <c r="J29" s="303" t="s">
        <v>148</v>
      </c>
    </row>
    <row r="30" spans="1:10" s="168" customFormat="1" ht="13.5" customHeight="1">
      <c r="A30" s="170"/>
      <c r="B30" s="169" t="s">
        <v>69</v>
      </c>
      <c r="C30" s="170" t="s">
        <v>145</v>
      </c>
      <c r="D30" s="170" t="s">
        <v>118</v>
      </c>
      <c r="E30" s="170" t="s">
        <v>119</v>
      </c>
      <c r="F30" s="302"/>
      <c r="G30" s="302"/>
      <c r="H30" s="302"/>
      <c r="I30" s="171">
        <f>SUM(I31:I57)</f>
        <v>0</v>
      </c>
      <c r="J30" s="302" t="s">
        <v>148</v>
      </c>
    </row>
    <row r="31" spans="1:10" s="160" customFormat="1" ht="13.5" customHeight="1">
      <c r="A31" s="175" t="s">
        <v>158</v>
      </c>
      <c r="B31" s="175" t="s">
        <v>110</v>
      </c>
      <c r="C31" s="175" t="s">
        <v>121</v>
      </c>
      <c r="D31" s="160" t="s">
        <v>279</v>
      </c>
      <c r="E31" s="176" t="s">
        <v>280</v>
      </c>
      <c r="F31" s="175" t="s">
        <v>281</v>
      </c>
      <c r="G31" s="177">
        <v>0.3</v>
      </c>
      <c r="H31" s="350">
        <v>0</v>
      </c>
      <c r="I31" s="178">
        <f aca="true" t="shared" si="1" ref="I31:I57">ROUND(G31*H31,2)</f>
        <v>0</v>
      </c>
      <c r="J31" s="179">
        <v>21</v>
      </c>
    </row>
    <row r="32" spans="1:10" s="160" customFormat="1" ht="13.5" customHeight="1">
      <c r="A32" s="175" t="s">
        <v>161</v>
      </c>
      <c r="B32" s="175" t="s">
        <v>110</v>
      </c>
      <c r="C32" s="175" t="s">
        <v>121</v>
      </c>
      <c r="D32" s="160" t="s">
        <v>282</v>
      </c>
      <c r="E32" s="176" t="s">
        <v>283</v>
      </c>
      <c r="F32" s="175" t="s">
        <v>281</v>
      </c>
      <c r="G32" s="177">
        <v>0.3</v>
      </c>
      <c r="H32" s="350">
        <v>0</v>
      </c>
      <c r="I32" s="178">
        <f t="shared" si="1"/>
        <v>0</v>
      </c>
      <c r="J32" s="179">
        <v>21</v>
      </c>
    </row>
    <row r="33" spans="1:10" s="160" customFormat="1" ht="13.5" customHeight="1">
      <c r="A33" s="175" t="s">
        <v>164</v>
      </c>
      <c r="B33" s="175" t="s">
        <v>110</v>
      </c>
      <c r="C33" s="175" t="s">
        <v>121</v>
      </c>
      <c r="D33" s="160" t="s">
        <v>284</v>
      </c>
      <c r="E33" s="176" t="s">
        <v>285</v>
      </c>
      <c r="F33" s="175" t="s">
        <v>260</v>
      </c>
      <c r="G33" s="177">
        <v>5.508</v>
      </c>
      <c r="H33" s="350">
        <v>0</v>
      </c>
      <c r="I33" s="178">
        <f t="shared" si="1"/>
        <v>0</v>
      </c>
      <c r="J33" s="179">
        <v>21</v>
      </c>
    </row>
    <row r="34" spans="1:10" s="160" customFormat="1" ht="13.5" customHeight="1">
      <c r="A34" s="175" t="s">
        <v>167</v>
      </c>
      <c r="B34" s="175" t="s">
        <v>110</v>
      </c>
      <c r="C34" s="175" t="s">
        <v>121</v>
      </c>
      <c r="D34" s="160" t="s">
        <v>286</v>
      </c>
      <c r="E34" s="176" t="s">
        <v>287</v>
      </c>
      <c r="F34" s="175" t="s">
        <v>260</v>
      </c>
      <c r="G34" s="177">
        <v>8.888</v>
      </c>
      <c r="H34" s="350">
        <v>0</v>
      </c>
      <c r="I34" s="178">
        <f t="shared" si="1"/>
        <v>0</v>
      </c>
      <c r="J34" s="179">
        <v>21</v>
      </c>
    </row>
    <row r="35" spans="1:10" s="160" customFormat="1" ht="24" customHeight="1">
      <c r="A35" s="175" t="s">
        <v>170</v>
      </c>
      <c r="B35" s="175" t="s">
        <v>110</v>
      </c>
      <c r="C35" s="175" t="s">
        <v>121</v>
      </c>
      <c r="D35" s="160" t="s">
        <v>288</v>
      </c>
      <c r="E35" s="176" t="s">
        <v>289</v>
      </c>
      <c r="F35" s="175" t="s">
        <v>260</v>
      </c>
      <c r="G35" s="177">
        <v>8.982</v>
      </c>
      <c r="H35" s="350">
        <v>0</v>
      </c>
      <c r="I35" s="178">
        <f t="shared" si="1"/>
        <v>0</v>
      </c>
      <c r="J35" s="179">
        <v>21</v>
      </c>
    </row>
    <row r="36" spans="1:10" s="160" customFormat="1" ht="13.5" customHeight="1">
      <c r="A36" s="175" t="s">
        <v>173</v>
      </c>
      <c r="B36" s="175" t="s">
        <v>110</v>
      </c>
      <c r="C36" s="175" t="s">
        <v>121</v>
      </c>
      <c r="D36" s="160" t="s">
        <v>290</v>
      </c>
      <c r="E36" s="176" t="s">
        <v>291</v>
      </c>
      <c r="F36" s="175" t="s">
        <v>260</v>
      </c>
      <c r="G36" s="177">
        <v>21</v>
      </c>
      <c r="H36" s="350">
        <v>0</v>
      </c>
      <c r="I36" s="178">
        <f t="shared" si="1"/>
        <v>0</v>
      </c>
      <c r="J36" s="179">
        <v>21</v>
      </c>
    </row>
    <row r="37" spans="1:10" s="160" customFormat="1" ht="13.5" customHeight="1">
      <c r="A37" s="175" t="s">
        <v>176</v>
      </c>
      <c r="B37" s="175" t="s">
        <v>110</v>
      </c>
      <c r="C37" s="175" t="s">
        <v>121</v>
      </c>
      <c r="D37" s="160" t="s">
        <v>292</v>
      </c>
      <c r="E37" s="176" t="s">
        <v>293</v>
      </c>
      <c r="F37" s="175" t="s">
        <v>124</v>
      </c>
      <c r="G37" s="177">
        <v>44</v>
      </c>
      <c r="H37" s="350">
        <v>0</v>
      </c>
      <c r="I37" s="178">
        <f t="shared" si="1"/>
        <v>0</v>
      </c>
      <c r="J37" s="179">
        <v>21</v>
      </c>
    </row>
    <row r="38" spans="1:10" s="160" customFormat="1" ht="13.5" customHeight="1">
      <c r="A38" s="175" t="s">
        <v>179</v>
      </c>
      <c r="B38" s="175" t="s">
        <v>110</v>
      </c>
      <c r="C38" s="175" t="s">
        <v>121</v>
      </c>
      <c r="D38" s="160" t="s">
        <v>294</v>
      </c>
      <c r="E38" s="176" t="s">
        <v>295</v>
      </c>
      <c r="F38" s="175" t="s">
        <v>260</v>
      </c>
      <c r="G38" s="177">
        <v>7</v>
      </c>
      <c r="H38" s="350">
        <v>0</v>
      </c>
      <c r="I38" s="178">
        <f t="shared" si="1"/>
        <v>0</v>
      </c>
      <c r="J38" s="179">
        <v>21</v>
      </c>
    </row>
    <row r="39" spans="1:10" s="160" customFormat="1" ht="24" customHeight="1">
      <c r="A39" s="161" t="s">
        <v>182</v>
      </c>
      <c r="B39" s="161" t="s">
        <v>110</v>
      </c>
      <c r="C39" s="161" t="s">
        <v>121</v>
      </c>
      <c r="D39" s="162" t="s">
        <v>296</v>
      </c>
      <c r="E39" s="163" t="s">
        <v>297</v>
      </c>
      <c r="F39" s="161" t="s">
        <v>260</v>
      </c>
      <c r="G39" s="164">
        <v>17.688</v>
      </c>
      <c r="H39" s="351">
        <v>0</v>
      </c>
      <c r="I39" s="165">
        <f t="shared" si="1"/>
        <v>0</v>
      </c>
      <c r="J39" s="166">
        <v>21</v>
      </c>
    </row>
    <row r="40" spans="1:10" s="160" customFormat="1" ht="13.5" customHeight="1">
      <c r="A40" s="161" t="s">
        <v>186</v>
      </c>
      <c r="B40" s="161" t="s">
        <v>110</v>
      </c>
      <c r="C40" s="161" t="s">
        <v>121</v>
      </c>
      <c r="D40" s="162" t="s">
        <v>298</v>
      </c>
      <c r="E40" s="163" t="s">
        <v>299</v>
      </c>
      <c r="F40" s="161" t="s">
        <v>300</v>
      </c>
      <c r="G40" s="164">
        <v>0.48</v>
      </c>
      <c r="H40" s="351">
        <v>0</v>
      </c>
      <c r="I40" s="165">
        <f t="shared" si="1"/>
        <v>0</v>
      </c>
      <c r="J40" s="166">
        <v>21</v>
      </c>
    </row>
    <row r="41" spans="1:10" s="160" customFormat="1" ht="9.75">
      <c r="A41" s="175" t="s">
        <v>189</v>
      </c>
      <c r="B41" s="175" t="s">
        <v>110</v>
      </c>
      <c r="C41" s="175" t="s">
        <v>121</v>
      </c>
      <c r="D41" s="160" t="s">
        <v>301</v>
      </c>
      <c r="E41" s="176" t="s">
        <v>302</v>
      </c>
      <c r="F41" s="175" t="s">
        <v>124</v>
      </c>
      <c r="G41" s="177">
        <v>55</v>
      </c>
      <c r="H41" s="350">
        <v>0</v>
      </c>
      <c r="I41" s="178">
        <f t="shared" si="1"/>
        <v>0</v>
      </c>
      <c r="J41" s="179">
        <v>21</v>
      </c>
    </row>
    <row r="42" spans="1:10" s="160" customFormat="1" ht="13.5" customHeight="1">
      <c r="A42" s="175" t="s">
        <v>192</v>
      </c>
      <c r="B42" s="175" t="s">
        <v>110</v>
      </c>
      <c r="C42" s="175" t="s">
        <v>121</v>
      </c>
      <c r="D42" s="160" t="s">
        <v>303</v>
      </c>
      <c r="E42" s="176" t="s">
        <v>304</v>
      </c>
      <c r="F42" s="175" t="s">
        <v>124</v>
      </c>
      <c r="G42" s="177">
        <v>55</v>
      </c>
      <c r="H42" s="350">
        <v>0</v>
      </c>
      <c r="I42" s="178">
        <f t="shared" si="1"/>
        <v>0</v>
      </c>
      <c r="J42" s="179">
        <v>21</v>
      </c>
    </row>
    <row r="43" spans="1:10" s="160" customFormat="1" ht="13.5" customHeight="1">
      <c r="A43" s="175" t="s">
        <v>195</v>
      </c>
      <c r="B43" s="175" t="s">
        <v>110</v>
      </c>
      <c r="C43" s="175" t="s">
        <v>121</v>
      </c>
      <c r="D43" s="160" t="s">
        <v>305</v>
      </c>
      <c r="E43" s="176" t="s">
        <v>306</v>
      </c>
      <c r="F43" s="175" t="s">
        <v>114</v>
      </c>
      <c r="G43" s="177">
        <v>1.44</v>
      </c>
      <c r="H43" s="350">
        <v>0</v>
      </c>
      <c r="I43" s="178">
        <f t="shared" si="1"/>
        <v>0</v>
      </c>
      <c r="J43" s="179">
        <v>21</v>
      </c>
    </row>
    <row r="44" spans="1:10" s="160" customFormat="1" ht="24" customHeight="1">
      <c r="A44" s="175" t="s">
        <v>198</v>
      </c>
      <c r="B44" s="175" t="s">
        <v>110</v>
      </c>
      <c r="C44" s="175" t="s">
        <v>121</v>
      </c>
      <c r="D44" s="160" t="s">
        <v>307</v>
      </c>
      <c r="E44" s="176" t="s">
        <v>308</v>
      </c>
      <c r="F44" s="175" t="s">
        <v>260</v>
      </c>
      <c r="G44" s="177">
        <v>97.87</v>
      </c>
      <c r="H44" s="350">
        <v>0</v>
      </c>
      <c r="I44" s="178">
        <f t="shared" si="1"/>
        <v>0</v>
      </c>
      <c r="J44" s="179">
        <v>21</v>
      </c>
    </row>
    <row r="45" spans="1:10" s="160" customFormat="1" ht="13.5" customHeight="1">
      <c r="A45" s="175" t="s">
        <v>201</v>
      </c>
      <c r="B45" s="175" t="s">
        <v>110</v>
      </c>
      <c r="C45" s="175" t="s">
        <v>121</v>
      </c>
      <c r="D45" s="160" t="s">
        <v>309</v>
      </c>
      <c r="E45" s="176" t="s">
        <v>310</v>
      </c>
      <c r="F45" s="175" t="s">
        <v>260</v>
      </c>
      <c r="G45" s="177">
        <v>97.87</v>
      </c>
      <c r="H45" s="350">
        <v>0</v>
      </c>
      <c r="I45" s="178">
        <f t="shared" si="1"/>
        <v>0</v>
      </c>
      <c r="J45" s="179">
        <v>21</v>
      </c>
    </row>
    <row r="46" spans="1:10" s="160" customFormat="1" ht="13.5" customHeight="1">
      <c r="A46" s="175" t="s">
        <v>204</v>
      </c>
      <c r="B46" s="175" t="s">
        <v>110</v>
      </c>
      <c r="C46" s="175" t="s">
        <v>121</v>
      </c>
      <c r="D46" s="160" t="s">
        <v>311</v>
      </c>
      <c r="E46" s="176" t="s">
        <v>312</v>
      </c>
      <c r="F46" s="175" t="s">
        <v>124</v>
      </c>
      <c r="G46" s="177">
        <v>200</v>
      </c>
      <c r="H46" s="350">
        <v>0</v>
      </c>
      <c r="I46" s="178">
        <f t="shared" si="1"/>
        <v>0</v>
      </c>
      <c r="J46" s="179">
        <v>21</v>
      </c>
    </row>
    <row r="47" spans="1:10" s="160" customFormat="1" ht="13.5" customHeight="1">
      <c r="A47" s="175" t="s">
        <v>207</v>
      </c>
      <c r="B47" s="175" t="s">
        <v>110</v>
      </c>
      <c r="C47" s="175" t="s">
        <v>121</v>
      </c>
      <c r="D47" s="160" t="s">
        <v>313</v>
      </c>
      <c r="E47" s="176" t="s">
        <v>314</v>
      </c>
      <c r="F47" s="175" t="s">
        <v>124</v>
      </c>
      <c r="G47" s="177">
        <v>230</v>
      </c>
      <c r="H47" s="350">
        <v>0</v>
      </c>
      <c r="I47" s="178">
        <f t="shared" si="1"/>
        <v>0</v>
      </c>
      <c r="J47" s="179">
        <v>21</v>
      </c>
    </row>
    <row r="48" spans="1:10" s="160" customFormat="1" ht="13.5" customHeight="1">
      <c r="A48" s="175" t="s">
        <v>210</v>
      </c>
      <c r="B48" s="175" t="s">
        <v>110</v>
      </c>
      <c r="C48" s="175" t="s">
        <v>121</v>
      </c>
      <c r="D48" s="160" t="s">
        <v>315</v>
      </c>
      <c r="E48" s="176" t="s">
        <v>316</v>
      </c>
      <c r="F48" s="175" t="s">
        <v>124</v>
      </c>
      <c r="G48" s="177">
        <v>345</v>
      </c>
      <c r="H48" s="350">
        <v>0</v>
      </c>
      <c r="I48" s="178">
        <f t="shared" si="1"/>
        <v>0</v>
      </c>
      <c r="J48" s="179">
        <v>21</v>
      </c>
    </row>
    <row r="49" spans="1:10" s="160" customFormat="1" ht="13.5" customHeight="1">
      <c r="A49" s="161" t="s">
        <v>213</v>
      </c>
      <c r="B49" s="161" t="s">
        <v>104</v>
      </c>
      <c r="C49" s="161" t="s">
        <v>116</v>
      </c>
      <c r="D49" s="162" t="s">
        <v>317</v>
      </c>
      <c r="E49" s="163" t="s">
        <v>318</v>
      </c>
      <c r="F49" s="161" t="s">
        <v>319</v>
      </c>
      <c r="G49" s="164">
        <v>345</v>
      </c>
      <c r="H49" s="351">
        <v>0</v>
      </c>
      <c r="I49" s="165">
        <f t="shared" si="1"/>
        <v>0</v>
      </c>
      <c r="J49" s="166">
        <v>21</v>
      </c>
    </row>
    <row r="50" spans="1:10" s="160" customFormat="1" ht="24" customHeight="1">
      <c r="A50" s="175" t="s">
        <v>216</v>
      </c>
      <c r="B50" s="175" t="s">
        <v>110</v>
      </c>
      <c r="C50" s="175" t="s">
        <v>121</v>
      </c>
      <c r="D50" s="160" t="s">
        <v>320</v>
      </c>
      <c r="E50" s="176" t="s">
        <v>321</v>
      </c>
      <c r="F50" s="175" t="s">
        <v>114</v>
      </c>
      <c r="G50" s="177">
        <v>4</v>
      </c>
      <c r="H50" s="350">
        <v>0</v>
      </c>
      <c r="I50" s="178">
        <f t="shared" si="1"/>
        <v>0</v>
      </c>
      <c r="J50" s="179">
        <v>21</v>
      </c>
    </row>
    <row r="51" spans="1:10" s="160" customFormat="1" ht="9.75">
      <c r="A51" s="175" t="s">
        <v>219</v>
      </c>
      <c r="B51" s="175" t="s">
        <v>110</v>
      </c>
      <c r="C51" s="175" t="s">
        <v>121</v>
      </c>
      <c r="D51" s="160" t="s">
        <v>322</v>
      </c>
      <c r="E51" s="176" t="s">
        <v>323</v>
      </c>
      <c r="F51" s="175" t="s">
        <v>300</v>
      </c>
      <c r="G51" s="177">
        <v>4.352</v>
      </c>
      <c r="H51" s="350">
        <v>0</v>
      </c>
      <c r="I51" s="178">
        <f t="shared" si="1"/>
        <v>0</v>
      </c>
      <c r="J51" s="179">
        <v>21</v>
      </c>
    </row>
    <row r="52" spans="1:10" s="160" customFormat="1" ht="13.5" customHeight="1">
      <c r="A52" s="175" t="s">
        <v>222</v>
      </c>
      <c r="B52" s="175" t="s">
        <v>110</v>
      </c>
      <c r="C52" s="175" t="s">
        <v>121</v>
      </c>
      <c r="D52" s="160" t="s">
        <v>324</v>
      </c>
      <c r="E52" s="176" t="s">
        <v>325</v>
      </c>
      <c r="F52" s="175" t="s">
        <v>300</v>
      </c>
      <c r="G52" s="177">
        <v>4.352</v>
      </c>
      <c r="H52" s="350">
        <v>0</v>
      </c>
      <c r="I52" s="178">
        <f t="shared" si="1"/>
        <v>0</v>
      </c>
      <c r="J52" s="179">
        <v>21</v>
      </c>
    </row>
    <row r="53" spans="1:10" s="160" customFormat="1" ht="13.5" customHeight="1">
      <c r="A53" s="161" t="s">
        <v>225</v>
      </c>
      <c r="B53" s="161" t="s">
        <v>104</v>
      </c>
      <c r="C53" s="161" t="s">
        <v>116</v>
      </c>
      <c r="D53" s="162" t="s">
        <v>139</v>
      </c>
      <c r="E53" s="163" t="s">
        <v>140</v>
      </c>
      <c r="F53" s="161" t="s">
        <v>114</v>
      </c>
      <c r="G53" s="164">
        <v>12</v>
      </c>
      <c r="H53" s="351">
        <v>0</v>
      </c>
      <c r="I53" s="165">
        <f t="shared" si="1"/>
        <v>0</v>
      </c>
      <c r="J53" s="166">
        <v>21</v>
      </c>
    </row>
    <row r="54" spans="1:10" s="160" customFormat="1" ht="13.5" customHeight="1">
      <c r="A54" s="175" t="s">
        <v>228</v>
      </c>
      <c r="B54" s="175" t="s">
        <v>110</v>
      </c>
      <c r="C54" s="175" t="s">
        <v>121</v>
      </c>
      <c r="D54" s="160" t="s">
        <v>326</v>
      </c>
      <c r="E54" s="176" t="s">
        <v>327</v>
      </c>
      <c r="F54" s="175" t="s">
        <v>132</v>
      </c>
      <c r="G54" s="177">
        <v>230</v>
      </c>
      <c r="H54" s="350">
        <v>0</v>
      </c>
      <c r="I54" s="178">
        <f t="shared" si="1"/>
        <v>0</v>
      </c>
      <c r="J54" s="179">
        <v>21</v>
      </c>
    </row>
    <row r="55" spans="1:10" s="160" customFormat="1" ht="13.5" customHeight="1">
      <c r="A55" s="175" t="s">
        <v>231</v>
      </c>
      <c r="B55" s="175" t="s">
        <v>110</v>
      </c>
      <c r="C55" s="175" t="s">
        <v>252</v>
      </c>
      <c r="D55" s="160" t="s">
        <v>328</v>
      </c>
      <c r="E55" s="176" t="s">
        <v>329</v>
      </c>
      <c r="F55" s="175" t="s">
        <v>132</v>
      </c>
      <c r="G55" s="177">
        <v>20</v>
      </c>
      <c r="H55" s="350">
        <v>0</v>
      </c>
      <c r="I55" s="178">
        <f t="shared" si="1"/>
        <v>0</v>
      </c>
      <c r="J55" s="179">
        <v>21</v>
      </c>
    </row>
    <row r="56" spans="1:10" s="160" customFormat="1" ht="13.5" customHeight="1">
      <c r="A56" s="161" t="s">
        <v>234</v>
      </c>
      <c r="B56" s="161" t="s">
        <v>104</v>
      </c>
      <c r="C56" s="161" t="s">
        <v>116</v>
      </c>
      <c r="D56" s="162" t="s">
        <v>330</v>
      </c>
      <c r="E56" s="163" t="s">
        <v>331</v>
      </c>
      <c r="F56" s="161" t="s">
        <v>300</v>
      </c>
      <c r="G56" s="164">
        <v>12</v>
      </c>
      <c r="H56" s="351">
        <v>0</v>
      </c>
      <c r="I56" s="165">
        <f t="shared" si="1"/>
        <v>0</v>
      </c>
      <c r="J56" s="166">
        <v>21</v>
      </c>
    </row>
    <row r="57" spans="1:10" s="160" customFormat="1" ht="13.5" customHeight="1">
      <c r="A57" s="161" t="s">
        <v>237</v>
      </c>
      <c r="B57" s="161" t="s">
        <v>104</v>
      </c>
      <c r="C57" s="161" t="s">
        <v>116</v>
      </c>
      <c r="D57" s="162" t="s">
        <v>332</v>
      </c>
      <c r="E57" s="163" t="s">
        <v>333</v>
      </c>
      <c r="F57" s="161" t="s">
        <v>300</v>
      </c>
      <c r="G57" s="164">
        <v>4</v>
      </c>
      <c r="H57" s="351">
        <v>0</v>
      </c>
      <c r="I57" s="165">
        <f t="shared" si="1"/>
        <v>0</v>
      </c>
      <c r="J57" s="166">
        <v>21</v>
      </c>
    </row>
    <row r="58" spans="1:10" s="293" customFormat="1" ht="13.5" customHeight="1">
      <c r="A58" s="294"/>
      <c r="B58" s="294"/>
      <c r="C58" s="294"/>
      <c r="D58" s="294"/>
      <c r="E58" s="294" t="s">
        <v>94</v>
      </c>
      <c r="F58" s="294"/>
      <c r="G58" s="294"/>
      <c r="H58" s="294"/>
      <c r="I58" s="295">
        <f>I14+I29</f>
        <v>0</v>
      </c>
      <c r="J58" s="301" t="s">
        <v>148</v>
      </c>
    </row>
  </sheetData>
  <sheetProtection password="BFBC" sheet="1"/>
  <printOptions/>
  <pageMargins left="0.787401556968689" right="0.787401556968689" top="0.5905511975288391" bottom="0.5905511975288391" header="0" footer="0"/>
  <pageSetup fitToHeight="999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S54"/>
  <sheetViews>
    <sheetView showGridLines="0" zoomScalePageLayoutView="0" workbookViewId="0" topLeftCell="A34">
      <selection activeCell="R50" sqref="R50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173" t="s">
        <v>346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ht="8.2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2"/>
    </row>
    <row r="5" spans="1:19" ht="15" customHeight="1">
      <c r="A5" s="183"/>
      <c r="B5" s="160" t="s">
        <v>0</v>
      </c>
      <c r="C5" s="160"/>
      <c r="D5" s="160"/>
      <c r="E5" s="184" t="s">
        <v>1</v>
      </c>
      <c r="F5" s="185"/>
      <c r="G5" s="185"/>
      <c r="H5" s="185"/>
      <c r="I5" s="185"/>
      <c r="J5" s="186"/>
      <c r="K5" s="160"/>
      <c r="L5" s="160"/>
      <c r="M5" s="160"/>
      <c r="N5" s="160"/>
      <c r="O5" s="160" t="s">
        <v>2</v>
      </c>
      <c r="P5" s="184" t="s">
        <v>343</v>
      </c>
      <c r="Q5" s="187"/>
      <c r="R5" s="186"/>
      <c r="S5" s="188"/>
    </row>
    <row r="6" spans="1:19" ht="17.25" customHeight="1" hidden="1">
      <c r="A6" s="183"/>
      <c r="B6" s="160" t="s">
        <v>4</v>
      </c>
      <c r="C6" s="160"/>
      <c r="D6" s="160"/>
      <c r="E6" s="189" t="s">
        <v>5</v>
      </c>
      <c r="F6" s="160"/>
      <c r="G6" s="160"/>
      <c r="H6" s="160"/>
      <c r="I6" s="160"/>
      <c r="J6" s="190"/>
      <c r="K6" s="160"/>
      <c r="L6" s="160"/>
      <c r="M6" s="160"/>
      <c r="N6" s="160"/>
      <c r="O6" s="160"/>
      <c r="P6" s="191"/>
      <c r="Q6" s="192"/>
      <c r="R6" s="190"/>
      <c r="S6" s="188"/>
    </row>
    <row r="7" spans="1:19" ht="17.25" customHeight="1">
      <c r="A7" s="183"/>
      <c r="B7" s="160" t="s">
        <v>6</v>
      </c>
      <c r="C7" s="160"/>
      <c r="D7" s="160"/>
      <c r="E7" s="174" t="s">
        <v>344</v>
      </c>
      <c r="F7" s="160"/>
      <c r="G7" s="160"/>
      <c r="H7" s="160"/>
      <c r="I7" s="160"/>
      <c r="J7" s="190"/>
      <c r="K7" s="160"/>
      <c r="L7" s="160"/>
      <c r="M7" s="160"/>
      <c r="N7" s="160"/>
      <c r="O7" s="160" t="s">
        <v>8</v>
      </c>
      <c r="P7" s="444" t="s">
        <v>14</v>
      </c>
      <c r="Q7" s="445"/>
      <c r="R7" s="446"/>
      <c r="S7" s="188"/>
    </row>
    <row r="8" spans="1:19" ht="17.25" customHeight="1" hidden="1">
      <c r="A8" s="183"/>
      <c r="B8" s="160" t="s">
        <v>9</v>
      </c>
      <c r="C8" s="160"/>
      <c r="D8" s="160"/>
      <c r="E8" s="189" t="s">
        <v>345</v>
      </c>
      <c r="F8" s="160"/>
      <c r="G8" s="160"/>
      <c r="H8" s="160"/>
      <c r="I8" s="160"/>
      <c r="J8" s="190"/>
      <c r="K8" s="160"/>
      <c r="L8" s="160"/>
      <c r="M8" s="160"/>
      <c r="N8" s="160"/>
      <c r="O8" s="160"/>
      <c r="P8" s="444"/>
      <c r="Q8" s="445"/>
      <c r="R8" s="446"/>
      <c r="S8" s="188"/>
    </row>
    <row r="9" spans="1:19" ht="17.25" customHeight="1">
      <c r="A9" s="183"/>
      <c r="B9" s="160" t="s">
        <v>11</v>
      </c>
      <c r="C9" s="160"/>
      <c r="D9" s="160"/>
      <c r="E9" s="193" t="s">
        <v>12</v>
      </c>
      <c r="F9" s="194"/>
      <c r="G9" s="194"/>
      <c r="H9" s="194"/>
      <c r="I9" s="194"/>
      <c r="J9" s="195"/>
      <c r="K9" s="160"/>
      <c r="L9" s="160"/>
      <c r="M9" s="160"/>
      <c r="N9" s="160"/>
      <c r="O9" s="160" t="s">
        <v>13</v>
      </c>
      <c r="P9" s="447"/>
      <c r="Q9" s="448"/>
      <c r="R9" s="449"/>
      <c r="S9" s="188"/>
    </row>
    <row r="10" spans="1:19" ht="17.25" customHeight="1" hidden="1">
      <c r="A10" s="183"/>
      <c r="B10" s="160" t="s">
        <v>15</v>
      </c>
      <c r="C10" s="160"/>
      <c r="D10" s="160"/>
      <c r="E10" s="197" t="s">
        <v>12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92"/>
      <c r="Q10" s="192"/>
      <c r="R10" s="160"/>
      <c r="S10" s="188"/>
    </row>
    <row r="11" spans="1:19" ht="17.25" customHeight="1" hidden="1">
      <c r="A11" s="183"/>
      <c r="B11" s="160" t="s">
        <v>16</v>
      </c>
      <c r="C11" s="160"/>
      <c r="D11" s="160"/>
      <c r="E11" s="197" t="s">
        <v>12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92"/>
      <c r="Q11" s="192"/>
      <c r="R11" s="160"/>
      <c r="S11" s="188"/>
    </row>
    <row r="12" spans="1:19" ht="17.25" customHeight="1" hidden="1">
      <c r="A12" s="183"/>
      <c r="B12" s="160" t="s">
        <v>17</v>
      </c>
      <c r="C12" s="160"/>
      <c r="D12" s="160"/>
      <c r="E12" s="197" t="s">
        <v>12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92"/>
      <c r="Q12" s="192"/>
      <c r="R12" s="160"/>
      <c r="S12" s="188"/>
    </row>
    <row r="13" spans="1:19" ht="17.25" customHeight="1" hidden="1">
      <c r="A13" s="183"/>
      <c r="B13" s="160"/>
      <c r="C13" s="160"/>
      <c r="D13" s="160"/>
      <c r="E13" s="197" t="s">
        <v>12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92"/>
      <c r="Q13" s="192"/>
      <c r="R13" s="160"/>
      <c r="S13" s="188"/>
    </row>
    <row r="14" spans="1:19" ht="17.25" customHeight="1" hidden="1">
      <c r="A14" s="183"/>
      <c r="B14" s="160"/>
      <c r="C14" s="160"/>
      <c r="D14" s="160"/>
      <c r="E14" s="197" t="s">
        <v>12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92"/>
      <c r="Q14" s="192"/>
      <c r="R14" s="160"/>
      <c r="S14" s="188"/>
    </row>
    <row r="15" spans="1:19" ht="17.25" customHeight="1" hidden="1">
      <c r="A15" s="183"/>
      <c r="B15" s="160"/>
      <c r="C15" s="160"/>
      <c r="D15" s="160"/>
      <c r="E15" s="197" t="s">
        <v>12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92"/>
      <c r="Q15" s="192"/>
      <c r="R15" s="160"/>
      <c r="S15" s="188"/>
    </row>
    <row r="16" spans="1:19" ht="17.25" customHeight="1" hidden="1">
      <c r="A16" s="183"/>
      <c r="B16" s="160"/>
      <c r="C16" s="160"/>
      <c r="D16" s="160"/>
      <c r="E16" s="197" t="s">
        <v>12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92"/>
      <c r="Q16" s="192"/>
      <c r="R16" s="160"/>
      <c r="S16" s="188"/>
    </row>
    <row r="17" spans="1:19" ht="17.25" customHeight="1" hidden="1">
      <c r="A17" s="183"/>
      <c r="B17" s="160"/>
      <c r="C17" s="160"/>
      <c r="D17" s="160"/>
      <c r="E17" s="197" t="s">
        <v>12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92"/>
      <c r="Q17" s="192"/>
      <c r="R17" s="160"/>
      <c r="S17" s="188"/>
    </row>
    <row r="18" spans="1:19" ht="17.25" customHeight="1" hidden="1">
      <c r="A18" s="183"/>
      <c r="B18" s="160"/>
      <c r="C18" s="160"/>
      <c r="D18" s="160"/>
      <c r="E18" s="197" t="s">
        <v>12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92"/>
      <c r="Q18" s="192"/>
      <c r="R18" s="160"/>
      <c r="S18" s="188"/>
    </row>
    <row r="19" spans="1:19" ht="17.25" customHeight="1" hidden="1">
      <c r="A19" s="183"/>
      <c r="B19" s="160"/>
      <c r="C19" s="160"/>
      <c r="D19" s="160"/>
      <c r="E19" s="197" t="s">
        <v>12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92"/>
      <c r="Q19" s="192"/>
      <c r="R19" s="160"/>
      <c r="S19" s="188"/>
    </row>
    <row r="20" spans="1:19" ht="17.25" customHeight="1" hidden="1">
      <c r="A20" s="183"/>
      <c r="B20" s="160"/>
      <c r="C20" s="160"/>
      <c r="D20" s="160"/>
      <c r="E20" s="197" t="s">
        <v>12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92"/>
      <c r="Q20" s="192"/>
      <c r="R20" s="160"/>
      <c r="S20" s="188"/>
    </row>
    <row r="21" spans="1:19" ht="17.25" customHeight="1" hidden="1">
      <c r="A21" s="183"/>
      <c r="B21" s="160"/>
      <c r="C21" s="160"/>
      <c r="D21" s="160"/>
      <c r="E21" s="197" t="s">
        <v>12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92"/>
      <c r="Q21" s="192"/>
      <c r="R21" s="160"/>
      <c r="S21" s="188"/>
    </row>
    <row r="22" spans="1:19" ht="17.25" customHeight="1" hidden="1">
      <c r="A22" s="183"/>
      <c r="B22" s="160"/>
      <c r="C22" s="160"/>
      <c r="D22" s="160"/>
      <c r="E22" s="197" t="s">
        <v>12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92"/>
      <c r="Q22" s="192"/>
      <c r="R22" s="160"/>
      <c r="S22" s="188"/>
    </row>
    <row r="23" spans="1:19" ht="17.25" customHeight="1" hidden="1">
      <c r="A23" s="183"/>
      <c r="B23" s="160"/>
      <c r="C23" s="160"/>
      <c r="D23" s="160"/>
      <c r="E23" s="197" t="s">
        <v>12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92"/>
      <c r="Q23" s="192"/>
      <c r="R23" s="160"/>
      <c r="S23" s="188"/>
    </row>
    <row r="24" spans="1:19" ht="17.25" customHeight="1" hidden="1">
      <c r="A24" s="183"/>
      <c r="B24" s="160"/>
      <c r="C24" s="160"/>
      <c r="D24" s="160"/>
      <c r="E24" s="197" t="s">
        <v>12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92"/>
      <c r="Q24" s="192"/>
      <c r="R24" s="160"/>
      <c r="S24" s="188"/>
    </row>
    <row r="25" spans="1:19" ht="17.25" customHeight="1">
      <c r="A25" s="183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 t="s">
        <v>18</v>
      </c>
      <c r="P25" s="160" t="s">
        <v>19</v>
      </c>
      <c r="Q25" s="160"/>
      <c r="R25" s="160"/>
      <c r="S25" s="188"/>
    </row>
    <row r="26" spans="1:19" ht="17.25" customHeight="1">
      <c r="A26" s="183"/>
      <c r="B26" s="160" t="s">
        <v>20</v>
      </c>
      <c r="C26" s="160"/>
      <c r="D26" s="160"/>
      <c r="E26" s="184" t="s">
        <v>21</v>
      </c>
      <c r="F26" s="185"/>
      <c r="G26" s="185"/>
      <c r="H26" s="185"/>
      <c r="I26" s="185"/>
      <c r="J26" s="186"/>
      <c r="K26" s="160"/>
      <c r="L26" s="160"/>
      <c r="M26" s="160"/>
      <c r="N26" s="160"/>
      <c r="O26" s="198" t="s">
        <v>22</v>
      </c>
      <c r="P26" s="199" t="s">
        <v>23</v>
      </c>
      <c r="Q26" s="200"/>
      <c r="R26" s="201"/>
      <c r="S26" s="188"/>
    </row>
    <row r="27" spans="1:19" ht="17.25" customHeight="1">
      <c r="A27" s="183"/>
      <c r="B27" s="160" t="s">
        <v>24</v>
      </c>
      <c r="C27" s="160"/>
      <c r="D27" s="160"/>
      <c r="E27" s="189" t="s">
        <v>25</v>
      </c>
      <c r="F27" s="160"/>
      <c r="G27" s="160"/>
      <c r="H27" s="160"/>
      <c r="I27" s="160"/>
      <c r="J27" s="190"/>
      <c r="K27" s="160"/>
      <c r="L27" s="160"/>
      <c r="M27" s="160"/>
      <c r="N27" s="160"/>
      <c r="O27" s="198"/>
      <c r="P27" s="199"/>
      <c r="Q27" s="200"/>
      <c r="R27" s="201"/>
      <c r="S27" s="188"/>
    </row>
    <row r="28" spans="1:19" ht="17.25" customHeight="1">
      <c r="A28" s="183"/>
      <c r="B28" s="160" t="s">
        <v>26</v>
      </c>
      <c r="C28" s="160"/>
      <c r="D28" s="160"/>
      <c r="E28" s="189" t="s">
        <v>12</v>
      </c>
      <c r="F28" s="160"/>
      <c r="G28" s="160"/>
      <c r="H28" s="160"/>
      <c r="I28" s="160"/>
      <c r="J28" s="190"/>
      <c r="K28" s="160"/>
      <c r="L28" s="160"/>
      <c r="M28" s="160"/>
      <c r="N28" s="160"/>
      <c r="O28" s="198"/>
      <c r="P28" s="199"/>
      <c r="Q28" s="200"/>
      <c r="R28" s="201"/>
      <c r="S28" s="188"/>
    </row>
    <row r="29" spans="1:19" ht="17.25" customHeight="1">
      <c r="A29" s="183"/>
      <c r="B29" s="160"/>
      <c r="C29" s="160"/>
      <c r="D29" s="160"/>
      <c r="E29" s="196"/>
      <c r="F29" s="194"/>
      <c r="G29" s="194"/>
      <c r="H29" s="194"/>
      <c r="I29" s="194"/>
      <c r="J29" s="195"/>
      <c r="K29" s="160"/>
      <c r="L29" s="160"/>
      <c r="M29" s="160"/>
      <c r="N29" s="160"/>
      <c r="O29" s="192"/>
      <c r="P29" s="192"/>
      <c r="Q29" s="192"/>
      <c r="R29" s="160"/>
      <c r="S29" s="188"/>
    </row>
    <row r="30" spans="1:19" ht="17.25" customHeight="1">
      <c r="A30" s="183"/>
      <c r="B30" s="160"/>
      <c r="C30" s="160"/>
      <c r="D30" s="160"/>
      <c r="E30" s="202" t="s">
        <v>27</v>
      </c>
      <c r="F30" s="160"/>
      <c r="G30" s="160" t="s">
        <v>28</v>
      </c>
      <c r="H30" s="160"/>
      <c r="I30" s="160"/>
      <c r="J30" s="160"/>
      <c r="K30" s="160"/>
      <c r="L30" s="160"/>
      <c r="M30" s="160"/>
      <c r="N30" s="160"/>
      <c r="O30" s="202" t="s">
        <v>29</v>
      </c>
      <c r="P30" s="192"/>
      <c r="Q30" s="192"/>
      <c r="R30" s="203"/>
      <c r="S30" s="188"/>
    </row>
    <row r="31" spans="1:19" ht="17.25" customHeight="1">
      <c r="A31" s="183"/>
      <c r="B31" s="160"/>
      <c r="C31" s="160"/>
      <c r="D31" s="160"/>
      <c r="E31" s="304" t="s">
        <v>406</v>
      </c>
      <c r="F31" s="160"/>
      <c r="G31" s="199" t="s">
        <v>31</v>
      </c>
      <c r="H31" s="204"/>
      <c r="I31" s="205"/>
      <c r="J31" s="160"/>
      <c r="K31" s="160"/>
      <c r="L31" s="160"/>
      <c r="M31" s="160"/>
      <c r="N31" s="160"/>
      <c r="O31" s="206" t="s">
        <v>32</v>
      </c>
      <c r="P31" s="192"/>
      <c r="Q31" s="192"/>
      <c r="R31" s="207"/>
      <c r="S31" s="188"/>
    </row>
    <row r="32" spans="1:19" ht="8.25" customHeight="1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10"/>
    </row>
    <row r="33" spans="1:19" ht="20.25" customHeight="1">
      <c r="A33" s="211"/>
      <c r="B33" s="212"/>
      <c r="C33" s="212"/>
      <c r="D33" s="212"/>
      <c r="E33" s="213" t="s">
        <v>33</v>
      </c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4"/>
    </row>
    <row r="34" spans="1:19" ht="20.25" customHeight="1">
      <c r="A34" s="215" t="s">
        <v>34</v>
      </c>
      <c r="B34" s="216"/>
      <c r="C34" s="216"/>
      <c r="D34" s="217"/>
      <c r="E34" s="218" t="s">
        <v>35</v>
      </c>
      <c r="F34" s="217"/>
      <c r="G34" s="218" t="s">
        <v>36</v>
      </c>
      <c r="H34" s="216"/>
      <c r="I34" s="217"/>
      <c r="J34" s="218" t="s">
        <v>37</v>
      </c>
      <c r="K34" s="216"/>
      <c r="L34" s="218" t="s">
        <v>38</v>
      </c>
      <c r="M34" s="216"/>
      <c r="N34" s="216"/>
      <c r="O34" s="217"/>
      <c r="P34" s="218" t="s">
        <v>39</v>
      </c>
      <c r="Q34" s="216"/>
      <c r="R34" s="216"/>
      <c r="S34" s="219"/>
    </row>
    <row r="35" spans="1:19" ht="20.25" customHeight="1">
      <c r="A35" s="52"/>
      <c r="B35" s="53"/>
      <c r="C35" s="53"/>
      <c r="D35" s="220">
        <v>0</v>
      </c>
      <c r="E35" s="221">
        <f>IF(D35=0,0,R47/D35)</f>
        <v>0</v>
      </c>
      <c r="F35" s="56"/>
      <c r="G35" s="57"/>
      <c r="H35" s="53"/>
      <c r="I35" s="220">
        <v>0</v>
      </c>
      <c r="J35" s="221">
        <f>IF(I35=0,0,R47/I35)</f>
        <v>0</v>
      </c>
      <c r="K35" s="222"/>
      <c r="L35" s="57"/>
      <c r="M35" s="53"/>
      <c r="N35" s="53"/>
      <c r="O35" s="220">
        <v>0</v>
      </c>
      <c r="P35" s="57"/>
      <c r="Q35" s="53"/>
      <c r="R35" s="223">
        <f>IF(O35=0,0,R47/O35)</f>
        <v>0</v>
      </c>
      <c r="S35" s="60"/>
    </row>
    <row r="36" spans="1:19" ht="20.25" customHeight="1">
      <c r="A36" s="211"/>
      <c r="B36" s="212"/>
      <c r="C36" s="212"/>
      <c r="D36" s="212"/>
      <c r="E36" s="213" t="s">
        <v>40</v>
      </c>
      <c r="F36" s="212"/>
      <c r="G36" s="212"/>
      <c r="H36" s="212"/>
      <c r="I36" s="212"/>
      <c r="J36" s="224" t="s">
        <v>41</v>
      </c>
      <c r="K36" s="212"/>
      <c r="L36" s="212"/>
      <c r="M36" s="212"/>
      <c r="N36" s="212"/>
      <c r="O36" s="212"/>
      <c r="P36" s="212"/>
      <c r="Q36" s="212"/>
      <c r="R36" s="212"/>
      <c r="S36" s="214"/>
    </row>
    <row r="37" spans="1:19" ht="20.25" customHeight="1">
      <c r="A37" s="225" t="s">
        <v>42</v>
      </c>
      <c r="B37" s="226"/>
      <c r="C37" s="227" t="s">
        <v>43</v>
      </c>
      <c r="D37" s="228"/>
      <c r="E37" s="228"/>
      <c r="F37" s="229"/>
      <c r="G37" s="225" t="s">
        <v>44</v>
      </c>
      <c r="H37" s="230"/>
      <c r="I37" s="227" t="s">
        <v>45</v>
      </c>
      <c r="J37" s="228"/>
      <c r="K37" s="228"/>
      <c r="L37" s="225" t="s">
        <v>46</v>
      </c>
      <c r="M37" s="230"/>
      <c r="N37" s="227" t="s">
        <v>47</v>
      </c>
      <c r="O37" s="228"/>
      <c r="P37" s="228"/>
      <c r="Q37" s="228"/>
      <c r="R37" s="228"/>
      <c r="S37" s="229"/>
    </row>
    <row r="38" spans="1:19" ht="20.25" customHeight="1">
      <c r="A38" s="231">
        <v>1</v>
      </c>
      <c r="B38" s="232" t="s">
        <v>48</v>
      </c>
      <c r="C38" s="186"/>
      <c r="D38" s="233" t="s">
        <v>49</v>
      </c>
      <c r="E38" s="234">
        <v>0</v>
      </c>
      <c r="F38" s="235"/>
      <c r="G38" s="231">
        <v>8</v>
      </c>
      <c r="H38" s="236" t="s">
        <v>50</v>
      </c>
      <c r="I38" s="201"/>
      <c r="J38" s="349">
        <v>0</v>
      </c>
      <c r="K38" s="74"/>
      <c r="L38" s="231">
        <v>13</v>
      </c>
      <c r="M38" s="199" t="s">
        <v>51</v>
      </c>
      <c r="N38" s="204"/>
      <c r="O38" s="204"/>
      <c r="P38" s="237">
        <f>M49</f>
        <v>21</v>
      </c>
      <c r="Q38" s="238" t="s">
        <v>52</v>
      </c>
      <c r="R38" s="345">
        <v>0</v>
      </c>
      <c r="S38" s="235"/>
    </row>
    <row r="39" spans="1:19" ht="20.25" customHeight="1">
      <c r="A39" s="231">
        <v>2</v>
      </c>
      <c r="B39" s="239"/>
      <c r="C39" s="195"/>
      <c r="D39" s="233" t="s">
        <v>53</v>
      </c>
      <c r="E39" s="234">
        <v>0</v>
      </c>
      <c r="F39" s="235"/>
      <c r="G39" s="231">
        <v>9</v>
      </c>
      <c r="H39" s="160" t="s">
        <v>54</v>
      </c>
      <c r="I39" s="233"/>
      <c r="J39" s="349">
        <v>0</v>
      </c>
      <c r="K39" s="74"/>
      <c r="L39" s="231">
        <v>14</v>
      </c>
      <c r="M39" s="199" t="s">
        <v>55</v>
      </c>
      <c r="N39" s="204"/>
      <c r="O39" s="204"/>
      <c r="P39" s="237">
        <f>M49</f>
        <v>21</v>
      </c>
      <c r="Q39" s="238" t="s">
        <v>52</v>
      </c>
      <c r="R39" s="345">
        <v>0</v>
      </c>
      <c r="S39" s="235"/>
    </row>
    <row r="40" spans="1:19" ht="20.25" customHeight="1">
      <c r="A40" s="231">
        <v>3</v>
      </c>
      <c r="B40" s="232" t="s">
        <v>56</v>
      </c>
      <c r="C40" s="186"/>
      <c r="D40" s="233" t="s">
        <v>49</v>
      </c>
      <c r="E40" s="234">
        <v>0</v>
      </c>
      <c r="F40" s="235"/>
      <c r="G40" s="231">
        <v>10</v>
      </c>
      <c r="H40" s="236" t="s">
        <v>57</v>
      </c>
      <c r="I40" s="201"/>
      <c r="J40" s="349">
        <v>0</v>
      </c>
      <c r="K40" s="74"/>
      <c r="L40" s="231">
        <v>15</v>
      </c>
      <c r="M40" s="199" t="s">
        <v>58</v>
      </c>
      <c r="N40" s="204"/>
      <c r="O40" s="204"/>
      <c r="P40" s="237">
        <f>M49</f>
        <v>21</v>
      </c>
      <c r="Q40" s="238" t="s">
        <v>52</v>
      </c>
      <c r="R40" s="345">
        <v>0</v>
      </c>
      <c r="S40" s="235"/>
    </row>
    <row r="41" spans="1:19" ht="20.25" customHeight="1">
      <c r="A41" s="231">
        <v>4</v>
      </c>
      <c r="B41" s="239"/>
      <c r="C41" s="195"/>
      <c r="D41" s="233" t="s">
        <v>53</v>
      </c>
      <c r="E41" s="234">
        <v>0</v>
      </c>
      <c r="F41" s="235"/>
      <c r="G41" s="231">
        <v>11</v>
      </c>
      <c r="H41" s="236"/>
      <c r="I41" s="201"/>
      <c r="J41" s="349">
        <v>0</v>
      </c>
      <c r="K41" s="74"/>
      <c r="L41" s="231">
        <v>16</v>
      </c>
      <c r="M41" s="199" t="s">
        <v>59</v>
      </c>
      <c r="N41" s="204"/>
      <c r="O41" s="204"/>
      <c r="P41" s="237">
        <f>M49</f>
        <v>21</v>
      </c>
      <c r="Q41" s="238" t="s">
        <v>52</v>
      </c>
      <c r="R41" s="345">
        <v>0</v>
      </c>
      <c r="S41" s="235"/>
    </row>
    <row r="42" spans="1:19" ht="20.25" customHeight="1">
      <c r="A42" s="231">
        <v>5</v>
      </c>
      <c r="B42" s="232" t="s">
        <v>60</v>
      </c>
      <c r="C42" s="186"/>
      <c r="D42" s="233" t="s">
        <v>49</v>
      </c>
      <c r="E42" s="234">
        <f>Rozpocet_MAN!I17+Rozpocet_MAN!I19+Rozpocet_MAN!I24+Rozpocet_MAN!I26+Rozpocet_MAN!I27</f>
        <v>0</v>
      </c>
      <c r="F42" s="235"/>
      <c r="G42" s="240"/>
      <c r="H42" s="204"/>
      <c r="I42" s="201"/>
      <c r="J42" s="79"/>
      <c r="K42" s="74"/>
      <c r="L42" s="231">
        <v>17</v>
      </c>
      <c r="M42" s="199" t="s">
        <v>61</v>
      </c>
      <c r="N42" s="204"/>
      <c r="O42" s="204"/>
      <c r="P42" s="237">
        <f>M49</f>
        <v>21</v>
      </c>
      <c r="Q42" s="238" t="s">
        <v>52</v>
      </c>
      <c r="R42" s="345">
        <v>0</v>
      </c>
      <c r="S42" s="235"/>
    </row>
    <row r="43" spans="1:19" ht="20.25" customHeight="1">
      <c r="A43" s="231">
        <v>6</v>
      </c>
      <c r="B43" s="239"/>
      <c r="C43" s="195"/>
      <c r="D43" s="233" t="s">
        <v>53</v>
      </c>
      <c r="E43" s="234">
        <f>Rozpocet_MAN!I16+Rozpocet_MAN!I18+Rozpocet_MAN!I20+Rozpocet_MAN!I21+Rozpocet_MAN!I22+Rozpocet_MAN!I23+Rozpocet_MAN!I25</f>
        <v>0</v>
      </c>
      <c r="F43" s="235"/>
      <c r="G43" s="240"/>
      <c r="H43" s="204"/>
      <c r="I43" s="201"/>
      <c r="J43" s="79"/>
      <c r="K43" s="74"/>
      <c r="L43" s="231">
        <v>18</v>
      </c>
      <c r="M43" s="236" t="s">
        <v>62</v>
      </c>
      <c r="N43" s="204"/>
      <c r="O43" s="204"/>
      <c r="P43" s="204"/>
      <c r="Q43" s="201"/>
      <c r="R43" s="345">
        <v>0</v>
      </c>
      <c r="S43" s="235"/>
    </row>
    <row r="44" spans="1:19" ht="20.25" customHeight="1">
      <c r="A44" s="231">
        <v>7</v>
      </c>
      <c r="B44" s="241" t="s">
        <v>63</v>
      </c>
      <c r="C44" s="204"/>
      <c r="D44" s="201"/>
      <c r="E44" s="242">
        <f>SUM(E38:E43)</f>
        <v>0</v>
      </c>
      <c r="F44" s="214"/>
      <c r="G44" s="231">
        <v>12</v>
      </c>
      <c r="H44" s="241" t="s">
        <v>64</v>
      </c>
      <c r="I44" s="201"/>
      <c r="J44" s="82">
        <f>SUM(J38:J41)</f>
        <v>0</v>
      </c>
      <c r="K44" s="83"/>
      <c r="L44" s="231">
        <v>19</v>
      </c>
      <c r="M44" s="232" t="s">
        <v>65</v>
      </c>
      <c r="N44" s="185"/>
      <c r="O44" s="185"/>
      <c r="P44" s="185"/>
      <c r="Q44" s="243"/>
      <c r="R44" s="242">
        <f>SUM(R38:R43)</f>
        <v>0</v>
      </c>
      <c r="S44" s="214"/>
    </row>
    <row r="45" spans="1:19" ht="20.25" customHeight="1">
      <c r="A45" s="244">
        <v>20</v>
      </c>
      <c r="B45" s="245" t="s">
        <v>66</v>
      </c>
      <c r="C45" s="246"/>
      <c r="D45" s="247"/>
      <c r="E45" s="375">
        <v>0</v>
      </c>
      <c r="F45" s="210"/>
      <c r="G45" s="244">
        <v>21</v>
      </c>
      <c r="H45" s="245" t="s">
        <v>67</v>
      </c>
      <c r="I45" s="247"/>
      <c r="J45" s="374">
        <v>0</v>
      </c>
      <c r="K45" s="248">
        <f>M49</f>
        <v>21</v>
      </c>
      <c r="L45" s="244">
        <v>22</v>
      </c>
      <c r="M45" s="245" t="s">
        <v>68</v>
      </c>
      <c r="N45" s="246"/>
      <c r="O45" s="246"/>
      <c r="P45" s="246"/>
      <c r="Q45" s="247"/>
      <c r="R45" s="375">
        <v>0</v>
      </c>
      <c r="S45" s="210"/>
    </row>
    <row r="46" spans="1:19" ht="20.25" customHeight="1">
      <c r="A46" s="249" t="s">
        <v>24</v>
      </c>
      <c r="B46" s="181"/>
      <c r="C46" s="181"/>
      <c r="D46" s="181"/>
      <c r="E46" s="181"/>
      <c r="F46" s="250"/>
      <c r="G46" s="251"/>
      <c r="H46" s="181"/>
      <c r="I46" s="181"/>
      <c r="J46" s="181"/>
      <c r="K46" s="181"/>
      <c r="L46" s="225" t="s">
        <v>69</v>
      </c>
      <c r="M46" s="217"/>
      <c r="N46" s="227" t="s">
        <v>70</v>
      </c>
      <c r="O46" s="216"/>
      <c r="P46" s="216"/>
      <c r="Q46" s="216"/>
      <c r="R46" s="216"/>
      <c r="S46" s="219"/>
    </row>
    <row r="47" spans="1:19" ht="20.25" customHeight="1">
      <c r="A47" s="183"/>
      <c r="B47" s="160"/>
      <c r="C47" s="160"/>
      <c r="D47" s="160"/>
      <c r="E47" s="160"/>
      <c r="F47" s="190"/>
      <c r="G47" s="252"/>
      <c r="H47" s="160"/>
      <c r="I47" s="160"/>
      <c r="J47" s="160"/>
      <c r="K47" s="160"/>
      <c r="L47" s="231">
        <v>23</v>
      </c>
      <c r="M47" s="236" t="s">
        <v>71</v>
      </c>
      <c r="N47" s="204"/>
      <c r="O47" s="204"/>
      <c r="P47" s="204"/>
      <c r="Q47" s="235"/>
      <c r="R47" s="242">
        <f>ROUND(E44+J44+R44+E45+J45+R45,2)</f>
        <v>0</v>
      </c>
      <c r="S47" s="214"/>
    </row>
    <row r="48" spans="1:19" ht="20.25" customHeight="1">
      <c r="A48" s="253" t="s">
        <v>72</v>
      </c>
      <c r="B48" s="194"/>
      <c r="C48" s="194"/>
      <c r="D48" s="194"/>
      <c r="E48" s="194"/>
      <c r="F48" s="195"/>
      <c r="G48" s="254" t="s">
        <v>73</v>
      </c>
      <c r="H48" s="194"/>
      <c r="I48" s="194"/>
      <c r="J48" s="194"/>
      <c r="K48" s="194"/>
      <c r="L48" s="231">
        <v>24</v>
      </c>
      <c r="M48" s="255">
        <v>10</v>
      </c>
      <c r="N48" s="195" t="s">
        <v>52</v>
      </c>
      <c r="O48" s="256">
        <f>R47-O49</f>
        <v>0</v>
      </c>
      <c r="P48" s="204" t="s">
        <v>74</v>
      </c>
      <c r="Q48" s="201"/>
      <c r="R48" s="257">
        <f>ROUNDUP(O48*M48/100,1)</f>
        <v>0</v>
      </c>
      <c r="S48" s="258"/>
    </row>
    <row r="49" spans="1:19" ht="20.25" customHeight="1" thickBot="1">
      <c r="A49" s="259" t="s">
        <v>20</v>
      </c>
      <c r="B49" s="185"/>
      <c r="C49" s="185"/>
      <c r="D49" s="185"/>
      <c r="E49" s="185"/>
      <c r="F49" s="186"/>
      <c r="G49" s="260"/>
      <c r="H49" s="185"/>
      <c r="I49" s="185"/>
      <c r="J49" s="185"/>
      <c r="K49" s="185"/>
      <c r="L49" s="231">
        <v>25</v>
      </c>
      <c r="M49" s="261">
        <v>21</v>
      </c>
      <c r="N49" s="201" t="s">
        <v>52</v>
      </c>
      <c r="O49" s="256">
        <f>R47</f>
        <v>0</v>
      </c>
      <c r="P49" s="204" t="s">
        <v>74</v>
      </c>
      <c r="Q49" s="201"/>
      <c r="R49" s="234">
        <f>ROUNDUP(O49*M49/100,1)</f>
        <v>0</v>
      </c>
      <c r="S49" s="235"/>
    </row>
    <row r="50" spans="1:19" ht="20.25" customHeight="1" thickBot="1">
      <c r="A50" s="183"/>
      <c r="B50" s="160"/>
      <c r="C50" s="160"/>
      <c r="D50" s="160"/>
      <c r="E50" s="160"/>
      <c r="F50" s="190"/>
      <c r="G50" s="252"/>
      <c r="H50" s="160"/>
      <c r="I50" s="160"/>
      <c r="J50" s="160"/>
      <c r="K50" s="160"/>
      <c r="L50" s="244">
        <v>26</v>
      </c>
      <c r="M50" s="262" t="s">
        <v>75</v>
      </c>
      <c r="N50" s="246"/>
      <c r="O50" s="246"/>
      <c r="P50" s="246"/>
      <c r="Q50" s="263"/>
      <c r="R50" s="264">
        <f>R47+R48+R49</f>
        <v>0</v>
      </c>
      <c r="S50" s="265"/>
    </row>
    <row r="51" spans="1:19" ht="20.25" customHeight="1">
      <c r="A51" s="253" t="s">
        <v>72</v>
      </c>
      <c r="B51" s="194"/>
      <c r="C51" s="194"/>
      <c r="D51" s="194"/>
      <c r="E51" s="194"/>
      <c r="F51" s="195"/>
      <c r="G51" s="254" t="s">
        <v>73</v>
      </c>
      <c r="H51" s="194"/>
      <c r="I51" s="194"/>
      <c r="J51" s="194"/>
      <c r="K51" s="194"/>
      <c r="L51" s="225" t="s">
        <v>76</v>
      </c>
      <c r="M51" s="217"/>
      <c r="N51" s="227" t="s">
        <v>77</v>
      </c>
      <c r="O51" s="216"/>
      <c r="P51" s="216"/>
      <c r="Q51" s="216"/>
      <c r="R51" s="107"/>
      <c r="S51" s="219"/>
    </row>
    <row r="52" spans="1:19" ht="20.25" customHeight="1">
      <c r="A52" s="259" t="s">
        <v>26</v>
      </c>
      <c r="B52" s="185"/>
      <c r="C52" s="185"/>
      <c r="D52" s="185"/>
      <c r="E52" s="185"/>
      <c r="F52" s="186"/>
      <c r="G52" s="260"/>
      <c r="H52" s="185"/>
      <c r="I52" s="185"/>
      <c r="J52" s="185"/>
      <c r="K52" s="185"/>
      <c r="L52" s="231">
        <v>27</v>
      </c>
      <c r="M52" s="236" t="s">
        <v>78</v>
      </c>
      <c r="N52" s="204"/>
      <c r="O52" s="204"/>
      <c r="P52" s="204"/>
      <c r="Q52" s="201"/>
      <c r="R52" s="234">
        <v>0</v>
      </c>
      <c r="S52" s="235"/>
    </row>
    <row r="53" spans="1:19" ht="20.25" customHeight="1">
      <c r="A53" s="183"/>
      <c r="B53" s="160"/>
      <c r="C53" s="160"/>
      <c r="D53" s="160"/>
      <c r="E53" s="160"/>
      <c r="F53" s="190"/>
      <c r="G53" s="252"/>
      <c r="H53" s="160"/>
      <c r="I53" s="160"/>
      <c r="J53" s="160"/>
      <c r="K53" s="160"/>
      <c r="L53" s="231">
        <v>28</v>
      </c>
      <c r="M53" s="236" t="s">
        <v>79</v>
      </c>
      <c r="N53" s="204"/>
      <c r="O53" s="204"/>
      <c r="P53" s="204"/>
      <c r="Q53" s="201"/>
      <c r="R53" s="234">
        <v>0</v>
      </c>
      <c r="S53" s="235"/>
    </row>
    <row r="54" spans="1:19" ht="20.25" customHeight="1">
      <c r="A54" s="266" t="s">
        <v>72</v>
      </c>
      <c r="B54" s="209"/>
      <c r="C54" s="209"/>
      <c r="D54" s="209"/>
      <c r="E54" s="209"/>
      <c r="F54" s="267"/>
      <c r="G54" s="268" t="s">
        <v>73</v>
      </c>
      <c r="H54" s="209"/>
      <c r="I54" s="209"/>
      <c r="J54" s="209"/>
      <c r="K54" s="209"/>
      <c r="L54" s="244">
        <v>29</v>
      </c>
      <c r="M54" s="245" t="s">
        <v>80</v>
      </c>
      <c r="N54" s="246"/>
      <c r="O54" s="246"/>
      <c r="P54" s="246"/>
      <c r="Q54" s="247"/>
      <c r="R54" s="221">
        <v>0</v>
      </c>
      <c r="S54" s="269"/>
    </row>
  </sheetData>
  <sheetProtection password="BFBC" sheet="1"/>
  <mergeCells count="1">
    <mergeCell ref="P7:R9"/>
  </mergeCells>
  <printOptions/>
  <pageMargins left="0.5905511975288391" right="0.5905511975288391" top="0.9055117964744568" bottom="0.9055117964744568" header="0" footer="0"/>
  <pageSetup horizontalDpi="600" verticalDpi="600" orientation="portrait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</sheetPr>
  <dimension ref="A1:F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72" t="s">
        <v>348</v>
      </c>
      <c r="B1" s="271"/>
      <c r="C1" s="271"/>
      <c r="D1" s="271"/>
      <c r="E1" s="271"/>
    </row>
    <row r="2" spans="1:5" ht="12" customHeight="1">
      <c r="A2" s="272" t="s">
        <v>81</v>
      </c>
      <c r="B2" s="273" t="str">
        <f>'[2]Krycí list'!E5</f>
        <v>SSZ a VO na křižovatce ulic Hrotovická x Spojovací, Třebíč</v>
      </c>
      <c r="C2" s="274"/>
      <c r="D2" s="274"/>
      <c r="E2" s="274"/>
    </row>
    <row r="3" spans="1:5" ht="12" customHeight="1">
      <c r="A3" s="272" t="s">
        <v>82</v>
      </c>
      <c r="B3" s="272" t="str">
        <f>'[2]Krycí list'!E7</f>
        <v>MAN - Optochráničky</v>
      </c>
      <c r="C3" s="275"/>
      <c r="D3" s="273"/>
      <c r="E3" s="117"/>
    </row>
    <row r="4" spans="1:5" ht="12" customHeight="1">
      <c r="A4" s="272" t="s">
        <v>83</v>
      </c>
      <c r="B4" s="273" t="str">
        <f>'[2]Krycí list'!E9</f>
        <v> </v>
      </c>
      <c r="C4" s="275"/>
      <c r="D4" s="273"/>
      <c r="E4" s="117"/>
    </row>
    <row r="5" spans="1:5" ht="12" customHeight="1">
      <c r="A5" s="273" t="s">
        <v>84</v>
      </c>
      <c r="B5" s="273" t="str">
        <f>'[2]Krycí list'!P5</f>
        <v>82875</v>
      </c>
      <c r="C5" s="275"/>
      <c r="D5" s="273"/>
      <c r="E5" s="117"/>
    </row>
    <row r="6" spans="1:5" ht="6" customHeight="1">
      <c r="A6" s="273"/>
      <c r="B6" s="273"/>
      <c r="C6" s="275"/>
      <c r="D6" s="273"/>
      <c r="E6" s="117"/>
    </row>
    <row r="7" spans="1:5" ht="12" customHeight="1">
      <c r="A7" s="273" t="s">
        <v>85</v>
      </c>
      <c r="B7" s="273" t="str">
        <f>'[2]Krycí list'!E26</f>
        <v>Město Třebíč, Karlovo nám. 104/55, 674 01 Třebíč</v>
      </c>
      <c r="C7" s="275"/>
      <c r="D7" s="273"/>
      <c r="E7" s="117"/>
    </row>
    <row r="8" spans="1:5" ht="12" customHeight="1">
      <c r="A8" s="273" t="s">
        <v>86</v>
      </c>
      <c r="B8" s="273" t="str">
        <f>'[2]Krycí list'!E28</f>
        <v> </v>
      </c>
      <c r="C8" s="275"/>
      <c r="D8" s="273"/>
      <c r="E8" s="117"/>
    </row>
    <row r="9" spans="1:5" ht="12" customHeight="1">
      <c r="A9" s="273" t="s">
        <v>87</v>
      </c>
      <c r="B9" s="273" t="s">
        <v>88</v>
      </c>
      <c r="C9" s="275"/>
      <c r="D9" s="273"/>
      <c r="E9" s="117"/>
    </row>
    <row r="10" spans="1:5" ht="6" customHeight="1">
      <c r="A10" s="271"/>
      <c r="B10" s="271"/>
      <c r="C10" s="271"/>
      <c r="D10" s="271"/>
      <c r="E10" s="271"/>
    </row>
    <row r="11" spans="1:5" ht="12" customHeight="1">
      <c r="A11" s="276" t="s">
        <v>89</v>
      </c>
      <c r="B11" s="277" t="s">
        <v>90</v>
      </c>
      <c r="C11" s="278" t="s">
        <v>91</v>
      </c>
      <c r="D11" s="279" t="s">
        <v>92</v>
      </c>
      <c r="E11" s="278" t="s">
        <v>93</v>
      </c>
    </row>
    <row r="12" spans="1:5" ht="12" customHeight="1">
      <c r="A12" s="280">
        <v>1</v>
      </c>
      <c r="B12" s="281">
        <v>2</v>
      </c>
      <c r="C12" s="282">
        <v>3</v>
      </c>
      <c r="D12" s="283">
        <v>4</v>
      </c>
      <c r="E12" s="282">
        <v>5</v>
      </c>
    </row>
    <row r="13" spans="1:5" ht="3.75" customHeight="1">
      <c r="A13" s="126"/>
      <c r="B13" s="127"/>
      <c r="C13" s="127"/>
      <c r="D13" s="127"/>
      <c r="E13" s="128"/>
    </row>
    <row r="14" spans="1:5" s="168" customFormat="1" ht="12.75" customHeight="1">
      <c r="A14" s="284" t="str">
        <f>Rozpocet_MAN!D14</f>
        <v>M</v>
      </c>
      <c r="B14" s="285" t="str">
        <f>Rozpocet_MAN!E14</f>
        <v>Práce a dodávky M</v>
      </c>
      <c r="C14" s="286">
        <f>Rozpocet_MAN!I14</f>
        <v>0</v>
      </c>
      <c r="D14" s="287" t="b">
        <f>NOT(K14)</f>
        <v>1</v>
      </c>
      <c r="E14" s="287" t="b">
        <f>NOT(M14)</f>
        <v>1</v>
      </c>
    </row>
    <row r="15" spans="1:5" s="168" customFormat="1" ht="12.75" customHeight="1">
      <c r="A15" s="169" t="str">
        <f>Rozpocet_MAN!D15</f>
        <v>22-M</v>
      </c>
      <c r="B15" s="170" t="str">
        <f>Rozpocet_MAN!E15</f>
        <v>Montáže oznam. a zabezp. zařízení</v>
      </c>
      <c r="C15" s="171">
        <f>Rozpocet_MAN!I15</f>
        <v>0</v>
      </c>
      <c r="D15" s="288" t="b">
        <f>NOT(K15)</f>
        <v>1</v>
      </c>
      <c r="E15" s="288" t="b">
        <f>NOT(M15)</f>
        <v>1</v>
      </c>
    </row>
    <row r="16" spans="1:5" s="293" customFormat="1" ht="12.75" customHeight="1">
      <c r="A16" s="294"/>
      <c r="B16" s="294" t="str">
        <f>Rozpocet_MAN!E28</f>
        <v>Celkem</v>
      </c>
      <c r="C16" s="295">
        <f>Rozpocet_MAN!I28</f>
        <v>0</v>
      </c>
      <c r="D16" s="296" t="b">
        <f>NOT(K28)</f>
        <v>1</v>
      </c>
      <c r="E16" s="296" t="b">
        <f>NOT(M28)</f>
        <v>1</v>
      </c>
    </row>
    <row r="17" spans="1:5" s="168" customFormat="1" ht="12.75" customHeight="1">
      <c r="A17" s="169"/>
      <c r="B17" s="170"/>
      <c r="C17" s="171"/>
      <c r="D17" s="288" t="b">
        <f>NOT(K26)</f>
        <v>1</v>
      </c>
      <c r="E17" s="288" t="b">
        <f>NOT(M26)</f>
        <v>1</v>
      </c>
    </row>
    <row r="18" spans="1:5" s="293" customFormat="1" ht="12.75" customHeight="1">
      <c r="A18" s="289"/>
      <c r="B18" s="290"/>
      <c r="C18" s="291"/>
      <c r="D18" s="292" t="b">
        <f>NOT(K29)</f>
        <v>1</v>
      </c>
      <c r="E18" s="292" t="b">
        <f>NOT(M29)</f>
        <v>1</v>
      </c>
    </row>
    <row r="19" spans="1:5" s="168" customFormat="1" ht="12.75" customHeight="1">
      <c r="A19" s="169"/>
      <c r="B19" s="170"/>
      <c r="C19" s="171"/>
      <c r="D19" s="288" t="b">
        <f>NOT(K30)</f>
        <v>1</v>
      </c>
      <c r="E19" s="288" t="b">
        <f>NOT(M30)</f>
        <v>1</v>
      </c>
    </row>
    <row r="20" spans="1:6" s="293" customFormat="1" ht="12.75" customHeight="1">
      <c r="A20" s="294"/>
      <c r="B20" s="294"/>
      <c r="C20" s="295"/>
      <c r="D20" s="296" t="b">
        <f>NOT(K58)</f>
        <v>1</v>
      </c>
      <c r="E20" s="296" t="b">
        <f>NOT(M58)</f>
        <v>1</v>
      </c>
      <c r="F20" s="294"/>
    </row>
    <row r="21" spans="2:5" s="293" customFormat="1" ht="12.75" customHeight="1">
      <c r="B21" s="294"/>
      <c r="C21" s="295"/>
      <c r="D21" s="296">
        <f>'[2]Rozpocet'!K107</f>
        <v>0</v>
      </c>
      <c r="E21" s="296">
        <f>'[2]Rozpocet'!M107</f>
        <v>0</v>
      </c>
    </row>
  </sheetData>
  <sheetProtection password="BFBC" sheet="1"/>
  <printOptions/>
  <pageMargins left="1.1023621559143066" right="1.1023621559143066" top="0.787401556968689" bottom="0.787401556968689" header="0" footer="0"/>
  <pageSetup fitToHeight="999" horizontalDpi="600" verticalDpi="600" orientation="portrait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1:J2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16" sqref="H16"/>
    </sheetView>
  </sheetViews>
  <sheetFormatPr defaultColWidth="9.140625" defaultRowHeight="11.25" customHeight="1"/>
  <cols>
    <col min="1" max="1" width="5.57421875" style="1" customWidth="1"/>
    <col min="2" max="2" width="2.57421875" style="1" bestFit="1" customWidth="1"/>
    <col min="3" max="3" width="4.7109375" style="1" customWidth="1"/>
    <col min="4" max="4" width="11.00390625" style="1" bestFit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5.28125" style="1" customWidth="1"/>
    <col min="11" max="16384" width="9.140625" style="1" customWidth="1"/>
  </cols>
  <sheetData>
    <row r="1" spans="1:10" ht="18" customHeight="1">
      <c r="A1" s="172" t="s">
        <v>370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1.25" customHeight="1">
      <c r="A2" s="272" t="s">
        <v>81</v>
      </c>
      <c r="B2" s="273"/>
      <c r="C2" s="273" t="str">
        <f>'[2]Krycí list'!E5</f>
        <v>SSZ a VO na křižovatce ulic Hrotovická x Spojovací, Třebíč</v>
      </c>
      <c r="D2" s="273"/>
      <c r="E2" s="273"/>
      <c r="F2" s="273"/>
      <c r="G2" s="273"/>
      <c r="H2" s="273"/>
      <c r="I2" s="273"/>
      <c r="J2" s="297"/>
    </row>
    <row r="3" spans="1:10" ht="11.25" customHeight="1">
      <c r="A3" s="272" t="s">
        <v>82</v>
      </c>
      <c r="B3" s="273"/>
      <c r="C3" s="272" t="str">
        <f>'[2]Krycí list'!E7</f>
        <v>MAN - Optochráničky</v>
      </c>
      <c r="D3" s="273"/>
      <c r="E3" s="273"/>
      <c r="F3" s="273"/>
      <c r="G3" s="273"/>
      <c r="H3" s="273"/>
      <c r="I3" s="273"/>
      <c r="J3" s="297"/>
    </row>
    <row r="4" spans="1:10" ht="11.25" customHeight="1">
      <c r="A4" s="272" t="s">
        <v>83</v>
      </c>
      <c r="B4" s="273"/>
      <c r="C4" s="273" t="str">
        <f>'[2]Krycí list'!E9</f>
        <v> </v>
      </c>
      <c r="D4" s="273"/>
      <c r="E4" s="273"/>
      <c r="F4" s="273"/>
      <c r="G4" s="273"/>
      <c r="H4" s="273"/>
      <c r="I4" s="273"/>
      <c r="J4" s="297"/>
    </row>
    <row r="5" spans="1:10" ht="11.25" customHeight="1">
      <c r="A5" s="273" t="s">
        <v>95</v>
      </c>
      <c r="B5" s="273"/>
      <c r="C5" s="273" t="str">
        <f>'[2]Krycí list'!P5</f>
        <v>82875</v>
      </c>
      <c r="D5" s="273"/>
      <c r="E5" s="273"/>
      <c r="F5" s="273"/>
      <c r="G5" s="273"/>
      <c r="H5" s="273"/>
      <c r="I5" s="273"/>
      <c r="J5" s="297"/>
    </row>
    <row r="6" spans="1:10" ht="6" customHeight="1">
      <c r="A6" s="273"/>
      <c r="B6" s="273"/>
      <c r="C6" s="273"/>
      <c r="D6" s="273"/>
      <c r="E6" s="273"/>
      <c r="F6" s="273"/>
      <c r="G6" s="273"/>
      <c r="H6" s="273"/>
      <c r="I6" s="273"/>
      <c r="J6" s="297"/>
    </row>
    <row r="7" spans="1:10" ht="11.25" customHeight="1">
      <c r="A7" s="273" t="s">
        <v>85</v>
      </c>
      <c r="B7" s="273"/>
      <c r="C7" s="273" t="str">
        <f>'[2]Krycí list'!E26</f>
        <v>Město Třebíč, Karlovo nám. 104/55, 674 01 Třebíč</v>
      </c>
      <c r="D7" s="273"/>
      <c r="E7" s="273"/>
      <c r="F7" s="273"/>
      <c r="G7" s="273"/>
      <c r="H7" s="273"/>
      <c r="I7" s="273"/>
      <c r="J7" s="297"/>
    </row>
    <row r="8" spans="1:10" ht="11.25" customHeight="1">
      <c r="A8" s="273" t="s">
        <v>86</v>
      </c>
      <c r="B8" s="273"/>
      <c r="C8" s="273" t="str">
        <f>'[2]Krycí list'!E28</f>
        <v> </v>
      </c>
      <c r="D8" s="273"/>
      <c r="E8" s="273"/>
      <c r="F8" s="273"/>
      <c r="G8" s="273"/>
      <c r="H8" s="273"/>
      <c r="I8" s="273"/>
      <c r="J8" s="297"/>
    </row>
    <row r="9" spans="1:10" ht="11.25" customHeight="1">
      <c r="A9" s="273" t="s">
        <v>87</v>
      </c>
      <c r="B9" s="273"/>
      <c r="C9" s="273" t="s">
        <v>88</v>
      </c>
      <c r="D9" s="273"/>
      <c r="E9" s="273"/>
      <c r="F9" s="273"/>
      <c r="G9" s="273"/>
      <c r="H9" s="273"/>
      <c r="I9" s="273"/>
      <c r="J9" s="297"/>
    </row>
    <row r="10" spans="1:10" ht="5.2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21.75" customHeight="1">
      <c r="A11" s="276" t="s">
        <v>96</v>
      </c>
      <c r="B11" s="277" t="s">
        <v>97</v>
      </c>
      <c r="C11" s="277" t="s">
        <v>98</v>
      </c>
      <c r="D11" s="277" t="s">
        <v>99</v>
      </c>
      <c r="E11" s="277" t="s">
        <v>90</v>
      </c>
      <c r="F11" s="277" t="s">
        <v>100</v>
      </c>
      <c r="G11" s="277" t="s">
        <v>101</v>
      </c>
      <c r="H11" s="277" t="s">
        <v>102</v>
      </c>
      <c r="I11" s="277" t="s">
        <v>91</v>
      </c>
      <c r="J11" s="278" t="s">
        <v>103</v>
      </c>
    </row>
    <row r="12" spans="1:10" ht="11.25" customHeight="1">
      <c r="A12" s="280">
        <v>1</v>
      </c>
      <c r="B12" s="281">
        <v>2</v>
      </c>
      <c r="C12" s="281">
        <v>3</v>
      </c>
      <c r="D12" s="281">
        <v>4</v>
      </c>
      <c r="E12" s="281">
        <v>5</v>
      </c>
      <c r="F12" s="281">
        <v>6</v>
      </c>
      <c r="G12" s="281">
        <v>7</v>
      </c>
      <c r="H12" s="281">
        <v>8</v>
      </c>
      <c r="I12" s="281">
        <v>9</v>
      </c>
      <c r="J12" s="282">
        <v>10</v>
      </c>
    </row>
    <row r="13" spans="1:10" ht="3.7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s="168" customFormat="1" ht="12.75" customHeight="1">
      <c r="A14" s="298"/>
      <c r="B14" s="299" t="s">
        <v>69</v>
      </c>
      <c r="C14" s="298"/>
      <c r="D14" s="298" t="s">
        <v>104</v>
      </c>
      <c r="E14" s="298" t="s">
        <v>105</v>
      </c>
      <c r="F14" s="298"/>
      <c r="G14" s="298"/>
      <c r="H14" s="298"/>
      <c r="I14" s="300">
        <f>I15</f>
        <v>0</v>
      </c>
      <c r="J14" s="298"/>
    </row>
    <row r="15" spans="2:9" s="168" customFormat="1" ht="12.75" customHeight="1">
      <c r="B15" s="169" t="s">
        <v>69</v>
      </c>
      <c r="D15" s="170" t="s">
        <v>107</v>
      </c>
      <c r="E15" s="170" t="s">
        <v>108</v>
      </c>
      <c r="I15" s="171">
        <f>SUM(I16:I27)</f>
        <v>0</v>
      </c>
    </row>
    <row r="16" spans="1:10" s="160" customFormat="1" ht="13.5" customHeight="1">
      <c r="A16" s="175" t="s">
        <v>109</v>
      </c>
      <c r="B16" s="175" t="s">
        <v>110</v>
      </c>
      <c r="C16" s="175" t="s">
        <v>111</v>
      </c>
      <c r="D16" s="160" t="s">
        <v>112</v>
      </c>
      <c r="E16" s="176" t="s">
        <v>113</v>
      </c>
      <c r="F16" s="175" t="s">
        <v>114</v>
      </c>
      <c r="G16" s="177">
        <v>40</v>
      </c>
      <c r="H16" s="350">
        <v>0</v>
      </c>
      <c r="I16" s="178">
        <f aca="true" t="shared" si="0" ref="I16:I27">ROUND(G16*H16,2)</f>
        <v>0</v>
      </c>
      <c r="J16" s="179">
        <v>21</v>
      </c>
    </row>
    <row r="17" spans="1:10" s="160" customFormat="1" ht="13.5" customHeight="1">
      <c r="A17" s="161" t="s">
        <v>115</v>
      </c>
      <c r="B17" s="161" t="s">
        <v>104</v>
      </c>
      <c r="C17" s="161" t="s">
        <v>116</v>
      </c>
      <c r="D17" s="162" t="s">
        <v>117</v>
      </c>
      <c r="E17" s="163" t="s">
        <v>349</v>
      </c>
      <c r="F17" s="161" t="s">
        <v>114</v>
      </c>
      <c r="G17" s="164">
        <v>40</v>
      </c>
      <c r="H17" s="351">
        <v>0</v>
      </c>
      <c r="I17" s="165">
        <f t="shared" si="0"/>
        <v>0</v>
      </c>
      <c r="J17" s="166">
        <v>21</v>
      </c>
    </row>
    <row r="18" spans="1:10" s="160" customFormat="1" ht="24" customHeight="1">
      <c r="A18" s="175" t="s">
        <v>120</v>
      </c>
      <c r="B18" s="175" t="s">
        <v>110</v>
      </c>
      <c r="C18" s="175" t="s">
        <v>111</v>
      </c>
      <c r="D18" s="160" t="s">
        <v>350</v>
      </c>
      <c r="E18" s="176" t="s">
        <v>351</v>
      </c>
      <c r="F18" s="175" t="s">
        <v>124</v>
      </c>
      <c r="G18" s="177">
        <v>700</v>
      </c>
      <c r="H18" s="350">
        <v>0</v>
      </c>
      <c r="I18" s="178">
        <f t="shared" si="0"/>
        <v>0</v>
      </c>
      <c r="J18" s="179">
        <v>21</v>
      </c>
    </row>
    <row r="19" spans="1:10" s="160" customFormat="1" ht="13.5" customHeight="1">
      <c r="A19" s="161" t="s">
        <v>125</v>
      </c>
      <c r="B19" s="161" t="s">
        <v>104</v>
      </c>
      <c r="C19" s="161" t="s">
        <v>116</v>
      </c>
      <c r="D19" s="162" t="s">
        <v>352</v>
      </c>
      <c r="E19" s="163" t="s">
        <v>353</v>
      </c>
      <c r="F19" s="161" t="s">
        <v>124</v>
      </c>
      <c r="G19" s="164">
        <v>700</v>
      </c>
      <c r="H19" s="351">
        <v>0</v>
      </c>
      <c r="I19" s="165">
        <f t="shared" si="0"/>
        <v>0</v>
      </c>
      <c r="J19" s="166">
        <v>21</v>
      </c>
    </row>
    <row r="20" spans="1:10" s="160" customFormat="1" ht="13.5" customHeight="1">
      <c r="A20" s="175" t="s">
        <v>128</v>
      </c>
      <c r="B20" s="175" t="s">
        <v>110</v>
      </c>
      <c r="C20" s="175" t="s">
        <v>111</v>
      </c>
      <c r="D20" s="160" t="s">
        <v>354</v>
      </c>
      <c r="E20" s="176" t="s">
        <v>355</v>
      </c>
      <c r="F20" s="175" t="s">
        <v>114</v>
      </c>
      <c r="G20" s="177">
        <v>10</v>
      </c>
      <c r="H20" s="350">
        <v>0</v>
      </c>
      <c r="I20" s="178">
        <f t="shared" si="0"/>
        <v>0</v>
      </c>
      <c r="J20" s="179">
        <v>21</v>
      </c>
    </row>
    <row r="21" spans="1:10" s="160" customFormat="1" ht="24" customHeight="1">
      <c r="A21" s="175" t="s">
        <v>133</v>
      </c>
      <c r="B21" s="175" t="s">
        <v>110</v>
      </c>
      <c r="C21" s="175" t="s">
        <v>111</v>
      </c>
      <c r="D21" s="160" t="s">
        <v>356</v>
      </c>
      <c r="E21" s="176" t="s">
        <v>357</v>
      </c>
      <c r="F21" s="175" t="s">
        <v>114</v>
      </c>
      <c r="G21" s="177">
        <v>8</v>
      </c>
      <c r="H21" s="350">
        <v>0</v>
      </c>
      <c r="I21" s="178">
        <f t="shared" si="0"/>
        <v>0</v>
      </c>
      <c r="J21" s="179">
        <v>21</v>
      </c>
    </row>
    <row r="22" spans="1:10" s="160" customFormat="1" ht="13.5" customHeight="1">
      <c r="A22" s="175" t="s">
        <v>138</v>
      </c>
      <c r="B22" s="175" t="s">
        <v>110</v>
      </c>
      <c r="C22" s="175" t="s">
        <v>111</v>
      </c>
      <c r="D22" s="160" t="s">
        <v>358</v>
      </c>
      <c r="E22" s="176" t="s">
        <v>359</v>
      </c>
      <c r="F22" s="175" t="s">
        <v>281</v>
      </c>
      <c r="G22" s="177">
        <v>0.7</v>
      </c>
      <c r="H22" s="350">
        <v>0</v>
      </c>
      <c r="I22" s="178">
        <f t="shared" si="0"/>
        <v>0</v>
      </c>
      <c r="J22" s="179">
        <v>21</v>
      </c>
    </row>
    <row r="23" spans="1:10" s="160" customFormat="1" ht="13.5" customHeight="1">
      <c r="A23" s="175" t="s">
        <v>141</v>
      </c>
      <c r="B23" s="175" t="s">
        <v>110</v>
      </c>
      <c r="C23" s="175" t="s">
        <v>111</v>
      </c>
      <c r="D23" s="160" t="s">
        <v>360</v>
      </c>
      <c r="E23" s="176" t="s">
        <v>361</v>
      </c>
      <c r="F23" s="175" t="s">
        <v>114</v>
      </c>
      <c r="G23" s="177">
        <v>20</v>
      </c>
      <c r="H23" s="350">
        <v>0</v>
      </c>
      <c r="I23" s="178">
        <f t="shared" si="0"/>
        <v>0</v>
      </c>
      <c r="J23" s="179">
        <v>21</v>
      </c>
    </row>
    <row r="24" spans="1:10" s="160" customFormat="1" ht="13.5" customHeight="1">
      <c r="A24" s="161" t="s">
        <v>149</v>
      </c>
      <c r="B24" s="161" t="s">
        <v>104</v>
      </c>
      <c r="C24" s="161" t="s">
        <v>116</v>
      </c>
      <c r="D24" s="162" t="s">
        <v>362</v>
      </c>
      <c r="E24" s="163" t="s">
        <v>363</v>
      </c>
      <c r="F24" s="161" t="s">
        <v>114</v>
      </c>
      <c r="G24" s="164">
        <v>20</v>
      </c>
      <c r="H24" s="351">
        <v>0</v>
      </c>
      <c r="I24" s="165">
        <f t="shared" si="0"/>
        <v>0</v>
      </c>
      <c r="J24" s="166">
        <v>21</v>
      </c>
    </row>
    <row r="25" spans="1:10" s="160" customFormat="1" ht="13.5" customHeight="1">
      <c r="A25" s="175" t="s">
        <v>152</v>
      </c>
      <c r="B25" s="175" t="s">
        <v>110</v>
      </c>
      <c r="C25" s="175" t="s">
        <v>111</v>
      </c>
      <c r="D25" s="160" t="s">
        <v>364</v>
      </c>
      <c r="E25" s="176" t="s">
        <v>365</v>
      </c>
      <c r="F25" s="175" t="s">
        <v>114</v>
      </c>
      <c r="G25" s="177">
        <v>2</v>
      </c>
      <c r="H25" s="350">
        <v>0</v>
      </c>
      <c r="I25" s="178">
        <f t="shared" si="0"/>
        <v>0</v>
      </c>
      <c r="J25" s="179">
        <v>21</v>
      </c>
    </row>
    <row r="26" spans="1:10" s="160" customFormat="1" ht="13.5" customHeight="1">
      <c r="A26" s="161" t="s">
        <v>155</v>
      </c>
      <c r="B26" s="161" t="s">
        <v>104</v>
      </c>
      <c r="C26" s="161" t="s">
        <v>116</v>
      </c>
      <c r="D26" s="162" t="s">
        <v>366</v>
      </c>
      <c r="E26" s="163" t="s">
        <v>367</v>
      </c>
      <c r="F26" s="161" t="s">
        <v>114</v>
      </c>
      <c r="G26" s="164">
        <v>2</v>
      </c>
      <c r="H26" s="351">
        <v>0</v>
      </c>
      <c r="I26" s="165">
        <f t="shared" si="0"/>
        <v>0</v>
      </c>
      <c r="J26" s="166">
        <v>21</v>
      </c>
    </row>
    <row r="27" spans="1:10" s="160" customFormat="1" ht="13.5" customHeight="1">
      <c r="A27" s="161" t="s">
        <v>158</v>
      </c>
      <c r="B27" s="161" t="s">
        <v>104</v>
      </c>
      <c r="C27" s="161" t="s">
        <v>116</v>
      </c>
      <c r="D27" s="162" t="s">
        <v>368</v>
      </c>
      <c r="E27" s="163" t="s">
        <v>369</v>
      </c>
      <c r="F27" s="161" t="s">
        <v>114</v>
      </c>
      <c r="G27" s="164">
        <v>2</v>
      </c>
      <c r="H27" s="351">
        <v>0</v>
      </c>
      <c r="I27" s="165">
        <f t="shared" si="0"/>
        <v>0</v>
      </c>
      <c r="J27" s="166">
        <v>21</v>
      </c>
    </row>
    <row r="28" spans="1:10" s="293" customFormat="1" ht="13.5" customHeight="1">
      <c r="A28" s="294"/>
      <c r="B28" s="294"/>
      <c r="C28" s="294"/>
      <c r="D28" s="294"/>
      <c r="E28" s="294" t="s">
        <v>94</v>
      </c>
      <c r="F28" s="294"/>
      <c r="G28" s="294"/>
      <c r="H28" s="294"/>
      <c r="I28" s="295">
        <f>I14</f>
        <v>0</v>
      </c>
      <c r="J28" s="301" t="s">
        <v>148</v>
      </c>
    </row>
  </sheetData>
  <sheetProtection password="BFBC" sheet="1"/>
  <printOptions/>
  <pageMargins left="0.787401556968689" right="0.787401556968689" top="0.5905511975288391" bottom="0.5905511975288391" header="0" footer="0"/>
  <pageSetup fitToHeight="999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173" t="s">
        <v>373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ht="8.2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2"/>
    </row>
    <row r="5" spans="1:19" ht="15" customHeight="1">
      <c r="A5" s="183"/>
      <c r="B5" s="160" t="s">
        <v>0</v>
      </c>
      <c r="C5" s="160"/>
      <c r="D5" s="160"/>
      <c r="E5" s="184" t="s">
        <v>1</v>
      </c>
      <c r="F5" s="185"/>
      <c r="G5" s="185"/>
      <c r="H5" s="185"/>
      <c r="I5" s="185"/>
      <c r="J5" s="186"/>
      <c r="K5" s="160"/>
      <c r="L5" s="160"/>
      <c r="M5" s="160"/>
      <c r="N5" s="160"/>
      <c r="O5" s="160" t="s">
        <v>2</v>
      </c>
      <c r="P5" s="184" t="s">
        <v>371</v>
      </c>
      <c r="Q5" s="187"/>
      <c r="R5" s="186"/>
      <c r="S5" s="188"/>
    </row>
    <row r="6" spans="1:19" ht="17.25" customHeight="1" hidden="1">
      <c r="A6" s="183"/>
      <c r="B6" s="160" t="s">
        <v>4</v>
      </c>
      <c r="C6" s="160"/>
      <c r="D6" s="160"/>
      <c r="E6" s="189" t="s">
        <v>5</v>
      </c>
      <c r="F6" s="160"/>
      <c r="G6" s="160"/>
      <c r="H6" s="160"/>
      <c r="I6" s="160"/>
      <c r="J6" s="190"/>
      <c r="K6" s="160"/>
      <c r="L6" s="160"/>
      <c r="M6" s="160"/>
      <c r="N6" s="160"/>
      <c r="O6" s="160"/>
      <c r="P6" s="191"/>
      <c r="Q6" s="192"/>
      <c r="R6" s="190"/>
      <c r="S6" s="188"/>
    </row>
    <row r="7" spans="1:19" ht="17.25" customHeight="1">
      <c r="A7" s="183"/>
      <c r="B7" s="160" t="s">
        <v>6</v>
      </c>
      <c r="C7" s="160"/>
      <c r="D7" s="160"/>
      <c r="E7" s="174" t="s">
        <v>372</v>
      </c>
      <c r="F7" s="160"/>
      <c r="G7" s="160"/>
      <c r="H7" s="160"/>
      <c r="I7" s="160"/>
      <c r="J7" s="190"/>
      <c r="K7" s="160"/>
      <c r="L7" s="160"/>
      <c r="M7" s="160"/>
      <c r="N7" s="160"/>
      <c r="O7" s="160" t="s">
        <v>8</v>
      </c>
      <c r="P7" s="444" t="s">
        <v>14</v>
      </c>
      <c r="Q7" s="445"/>
      <c r="R7" s="446"/>
      <c r="S7" s="188"/>
    </row>
    <row r="8" spans="1:19" ht="17.25" customHeight="1" hidden="1">
      <c r="A8" s="183"/>
      <c r="B8" s="160" t="s">
        <v>9</v>
      </c>
      <c r="C8" s="160"/>
      <c r="D8" s="160"/>
      <c r="E8" s="189" t="s">
        <v>372</v>
      </c>
      <c r="F8" s="160"/>
      <c r="G8" s="160"/>
      <c r="H8" s="160"/>
      <c r="I8" s="160"/>
      <c r="J8" s="190"/>
      <c r="K8" s="160"/>
      <c r="L8" s="160"/>
      <c r="M8" s="160"/>
      <c r="N8" s="160"/>
      <c r="O8" s="160"/>
      <c r="P8" s="444"/>
      <c r="Q8" s="445"/>
      <c r="R8" s="446"/>
      <c r="S8" s="188"/>
    </row>
    <row r="9" spans="1:19" ht="17.25" customHeight="1">
      <c r="A9" s="183"/>
      <c r="B9" s="160" t="s">
        <v>11</v>
      </c>
      <c r="C9" s="160"/>
      <c r="D9" s="160"/>
      <c r="E9" s="193" t="s">
        <v>12</v>
      </c>
      <c r="F9" s="194"/>
      <c r="G9" s="194"/>
      <c r="H9" s="194"/>
      <c r="I9" s="194"/>
      <c r="J9" s="195"/>
      <c r="K9" s="160"/>
      <c r="L9" s="160"/>
      <c r="M9" s="160"/>
      <c r="N9" s="160"/>
      <c r="O9" s="160" t="s">
        <v>13</v>
      </c>
      <c r="P9" s="447"/>
      <c r="Q9" s="448"/>
      <c r="R9" s="449"/>
      <c r="S9" s="188"/>
    </row>
    <row r="10" spans="1:19" ht="17.25" customHeight="1" hidden="1">
      <c r="A10" s="183"/>
      <c r="B10" s="160" t="s">
        <v>15</v>
      </c>
      <c r="C10" s="160"/>
      <c r="D10" s="160"/>
      <c r="E10" s="197" t="s">
        <v>12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92"/>
      <c r="Q10" s="192"/>
      <c r="R10" s="160"/>
      <c r="S10" s="188"/>
    </row>
    <row r="11" spans="1:19" ht="17.25" customHeight="1" hidden="1">
      <c r="A11" s="183"/>
      <c r="B11" s="160" t="s">
        <v>16</v>
      </c>
      <c r="C11" s="160"/>
      <c r="D11" s="160"/>
      <c r="E11" s="197" t="s">
        <v>12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92"/>
      <c r="Q11" s="192"/>
      <c r="R11" s="160"/>
      <c r="S11" s="188"/>
    </row>
    <row r="12" spans="1:19" ht="17.25" customHeight="1" hidden="1">
      <c r="A12" s="183"/>
      <c r="B12" s="160" t="s">
        <v>17</v>
      </c>
      <c r="C12" s="160"/>
      <c r="D12" s="160"/>
      <c r="E12" s="197" t="s">
        <v>12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92"/>
      <c r="Q12" s="192"/>
      <c r="R12" s="160"/>
      <c r="S12" s="188"/>
    </row>
    <row r="13" spans="1:19" ht="17.25" customHeight="1" hidden="1">
      <c r="A13" s="183"/>
      <c r="B13" s="160"/>
      <c r="C13" s="160"/>
      <c r="D13" s="160"/>
      <c r="E13" s="197" t="s">
        <v>12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92"/>
      <c r="Q13" s="192"/>
      <c r="R13" s="160"/>
      <c r="S13" s="188"/>
    </row>
    <row r="14" spans="1:19" ht="17.25" customHeight="1" hidden="1">
      <c r="A14" s="183"/>
      <c r="B14" s="160"/>
      <c r="C14" s="160"/>
      <c r="D14" s="160"/>
      <c r="E14" s="197" t="s">
        <v>12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92"/>
      <c r="Q14" s="192"/>
      <c r="R14" s="160"/>
      <c r="S14" s="188"/>
    </row>
    <row r="15" spans="1:19" ht="17.25" customHeight="1" hidden="1">
      <c r="A15" s="183"/>
      <c r="B15" s="160"/>
      <c r="C15" s="160"/>
      <c r="D15" s="160"/>
      <c r="E15" s="197" t="s">
        <v>12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92"/>
      <c r="Q15" s="192"/>
      <c r="R15" s="160"/>
      <c r="S15" s="188"/>
    </row>
    <row r="16" spans="1:19" ht="17.25" customHeight="1" hidden="1">
      <c r="A16" s="183"/>
      <c r="B16" s="160"/>
      <c r="C16" s="160"/>
      <c r="D16" s="160"/>
      <c r="E16" s="197" t="s">
        <v>12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92"/>
      <c r="Q16" s="192"/>
      <c r="R16" s="160"/>
      <c r="S16" s="188"/>
    </row>
    <row r="17" spans="1:19" ht="17.25" customHeight="1" hidden="1">
      <c r="A17" s="183"/>
      <c r="B17" s="160"/>
      <c r="C17" s="160"/>
      <c r="D17" s="160"/>
      <c r="E17" s="197" t="s">
        <v>12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92"/>
      <c r="Q17" s="192"/>
      <c r="R17" s="160"/>
      <c r="S17" s="188"/>
    </row>
    <row r="18" spans="1:19" ht="17.25" customHeight="1" hidden="1">
      <c r="A18" s="183"/>
      <c r="B18" s="160"/>
      <c r="C18" s="160"/>
      <c r="D18" s="160"/>
      <c r="E18" s="197" t="s">
        <v>12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92"/>
      <c r="Q18" s="192"/>
      <c r="R18" s="160"/>
      <c r="S18" s="188"/>
    </row>
    <row r="19" spans="1:19" ht="17.25" customHeight="1" hidden="1">
      <c r="A19" s="183"/>
      <c r="B19" s="160"/>
      <c r="C19" s="160"/>
      <c r="D19" s="160"/>
      <c r="E19" s="197" t="s">
        <v>12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92"/>
      <c r="Q19" s="192"/>
      <c r="R19" s="160"/>
      <c r="S19" s="188"/>
    </row>
    <row r="20" spans="1:19" ht="17.25" customHeight="1" hidden="1">
      <c r="A20" s="183"/>
      <c r="B20" s="160"/>
      <c r="C20" s="160"/>
      <c r="D20" s="160"/>
      <c r="E20" s="197" t="s">
        <v>12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92"/>
      <c r="Q20" s="192"/>
      <c r="R20" s="160"/>
      <c r="S20" s="188"/>
    </row>
    <row r="21" spans="1:19" ht="17.25" customHeight="1" hidden="1">
      <c r="A21" s="183"/>
      <c r="B21" s="160"/>
      <c r="C21" s="160"/>
      <c r="D21" s="160"/>
      <c r="E21" s="197" t="s">
        <v>12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92"/>
      <c r="Q21" s="192"/>
      <c r="R21" s="160"/>
      <c r="S21" s="188"/>
    </row>
    <row r="22" spans="1:19" ht="17.25" customHeight="1" hidden="1">
      <c r="A22" s="183"/>
      <c r="B22" s="160"/>
      <c r="C22" s="160"/>
      <c r="D22" s="160"/>
      <c r="E22" s="197" t="s">
        <v>12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92"/>
      <c r="Q22" s="192"/>
      <c r="R22" s="160"/>
      <c r="S22" s="188"/>
    </row>
    <row r="23" spans="1:19" ht="17.25" customHeight="1" hidden="1">
      <c r="A23" s="183"/>
      <c r="B23" s="160"/>
      <c r="C23" s="160"/>
      <c r="D23" s="160"/>
      <c r="E23" s="197" t="s">
        <v>12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92"/>
      <c r="Q23" s="192"/>
      <c r="R23" s="160"/>
      <c r="S23" s="188"/>
    </row>
    <row r="24" spans="1:19" ht="17.25" customHeight="1" hidden="1">
      <c r="A24" s="183"/>
      <c r="B24" s="160"/>
      <c r="C24" s="160"/>
      <c r="D24" s="160"/>
      <c r="E24" s="197" t="s">
        <v>12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92"/>
      <c r="Q24" s="192"/>
      <c r="R24" s="160"/>
      <c r="S24" s="188"/>
    </row>
    <row r="25" spans="1:19" ht="17.25" customHeight="1">
      <c r="A25" s="183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 t="s">
        <v>18</v>
      </c>
      <c r="P25" s="160" t="s">
        <v>19</v>
      </c>
      <c r="Q25" s="160"/>
      <c r="R25" s="160"/>
      <c r="S25" s="188"/>
    </row>
    <row r="26" spans="1:19" ht="17.25" customHeight="1">
      <c r="A26" s="183"/>
      <c r="B26" s="160" t="s">
        <v>20</v>
      </c>
      <c r="C26" s="160"/>
      <c r="D26" s="160"/>
      <c r="E26" s="184" t="s">
        <v>21</v>
      </c>
      <c r="F26" s="185"/>
      <c r="G26" s="185"/>
      <c r="H26" s="185"/>
      <c r="I26" s="185"/>
      <c r="J26" s="186"/>
      <c r="K26" s="160"/>
      <c r="L26" s="160"/>
      <c r="M26" s="160"/>
      <c r="N26" s="160"/>
      <c r="O26" s="198" t="s">
        <v>22</v>
      </c>
      <c r="P26" s="199" t="s">
        <v>23</v>
      </c>
      <c r="Q26" s="200"/>
      <c r="R26" s="201"/>
      <c r="S26" s="188"/>
    </row>
    <row r="27" spans="1:19" ht="17.25" customHeight="1">
      <c r="A27" s="183"/>
      <c r="B27" s="160" t="s">
        <v>24</v>
      </c>
      <c r="C27" s="160"/>
      <c r="D27" s="160"/>
      <c r="E27" s="189" t="s">
        <v>25</v>
      </c>
      <c r="F27" s="160"/>
      <c r="G27" s="160"/>
      <c r="H27" s="160"/>
      <c r="I27" s="160"/>
      <c r="J27" s="190"/>
      <c r="K27" s="160"/>
      <c r="L27" s="160"/>
      <c r="M27" s="160"/>
      <c r="N27" s="160"/>
      <c r="O27" s="198"/>
      <c r="P27" s="199"/>
      <c r="Q27" s="200"/>
      <c r="R27" s="201"/>
      <c r="S27" s="188"/>
    </row>
    <row r="28" spans="1:19" ht="17.25" customHeight="1">
      <c r="A28" s="183"/>
      <c r="B28" s="160" t="s">
        <v>26</v>
      </c>
      <c r="C28" s="160"/>
      <c r="D28" s="160"/>
      <c r="E28" s="189" t="s">
        <v>12</v>
      </c>
      <c r="F28" s="160"/>
      <c r="G28" s="160"/>
      <c r="H28" s="160"/>
      <c r="I28" s="160"/>
      <c r="J28" s="190"/>
      <c r="K28" s="160"/>
      <c r="L28" s="160"/>
      <c r="M28" s="160"/>
      <c r="N28" s="160"/>
      <c r="O28" s="198"/>
      <c r="P28" s="199"/>
      <c r="Q28" s="200"/>
      <c r="R28" s="201"/>
      <c r="S28" s="188"/>
    </row>
    <row r="29" spans="1:19" ht="17.25" customHeight="1">
      <c r="A29" s="183"/>
      <c r="B29" s="160"/>
      <c r="C29" s="160"/>
      <c r="D29" s="160"/>
      <c r="E29" s="196"/>
      <c r="F29" s="194"/>
      <c r="G29" s="194"/>
      <c r="H29" s="194"/>
      <c r="I29" s="194"/>
      <c r="J29" s="195"/>
      <c r="K29" s="160"/>
      <c r="L29" s="160"/>
      <c r="M29" s="160"/>
      <c r="N29" s="160"/>
      <c r="O29" s="192"/>
      <c r="P29" s="192"/>
      <c r="Q29" s="192"/>
      <c r="R29" s="160"/>
      <c r="S29" s="188"/>
    </row>
    <row r="30" spans="1:19" ht="17.25" customHeight="1">
      <c r="A30" s="183"/>
      <c r="B30" s="160"/>
      <c r="C30" s="160"/>
      <c r="D30" s="160"/>
      <c r="E30" s="202" t="s">
        <v>27</v>
      </c>
      <c r="F30" s="160"/>
      <c r="G30" s="160" t="s">
        <v>28</v>
      </c>
      <c r="H30" s="160"/>
      <c r="I30" s="160"/>
      <c r="J30" s="160"/>
      <c r="K30" s="160"/>
      <c r="L30" s="160"/>
      <c r="M30" s="160"/>
      <c r="N30" s="160"/>
      <c r="O30" s="202" t="s">
        <v>29</v>
      </c>
      <c r="P30" s="192"/>
      <c r="Q30" s="192"/>
      <c r="R30" s="203"/>
      <c r="S30" s="188"/>
    </row>
    <row r="31" spans="1:19" ht="17.25" customHeight="1">
      <c r="A31" s="183"/>
      <c r="B31" s="160"/>
      <c r="C31" s="160"/>
      <c r="D31" s="160"/>
      <c r="E31" s="304" t="s">
        <v>347</v>
      </c>
      <c r="F31" s="160"/>
      <c r="G31" s="199" t="s">
        <v>31</v>
      </c>
      <c r="H31" s="204"/>
      <c r="I31" s="205"/>
      <c r="J31" s="160"/>
      <c r="K31" s="160"/>
      <c r="L31" s="160"/>
      <c r="M31" s="160"/>
      <c r="N31" s="160"/>
      <c r="O31" s="206" t="s">
        <v>32</v>
      </c>
      <c r="P31" s="192"/>
      <c r="Q31" s="192"/>
      <c r="R31" s="207"/>
      <c r="S31" s="188"/>
    </row>
    <row r="32" spans="1:19" ht="8.25" customHeight="1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10"/>
    </row>
    <row r="33" spans="1:19" ht="20.25" customHeight="1">
      <c r="A33" s="211"/>
      <c r="B33" s="212"/>
      <c r="C33" s="212"/>
      <c r="D33" s="212"/>
      <c r="E33" s="213" t="s">
        <v>33</v>
      </c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4"/>
    </row>
    <row r="34" spans="1:19" ht="20.25" customHeight="1">
      <c r="A34" s="215" t="s">
        <v>34</v>
      </c>
      <c r="B34" s="216"/>
      <c r="C34" s="216"/>
      <c r="D34" s="217"/>
      <c r="E34" s="218" t="s">
        <v>35</v>
      </c>
      <c r="F34" s="217"/>
      <c r="G34" s="218" t="s">
        <v>36</v>
      </c>
      <c r="H34" s="216"/>
      <c r="I34" s="217"/>
      <c r="J34" s="218" t="s">
        <v>37</v>
      </c>
      <c r="K34" s="216"/>
      <c r="L34" s="218" t="s">
        <v>38</v>
      </c>
      <c r="M34" s="216"/>
      <c r="N34" s="216"/>
      <c r="O34" s="217"/>
      <c r="P34" s="218" t="s">
        <v>39</v>
      </c>
      <c r="Q34" s="216"/>
      <c r="R34" s="216"/>
      <c r="S34" s="219"/>
    </row>
    <row r="35" spans="1:19" ht="20.25" customHeight="1">
      <c r="A35" s="52"/>
      <c r="B35" s="53"/>
      <c r="C35" s="53"/>
      <c r="D35" s="220">
        <v>0</v>
      </c>
      <c r="E35" s="221">
        <f>IF(D35=0,0,R47/D35)</f>
        <v>0</v>
      </c>
      <c r="F35" s="56"/>
      <c r="G35" s="57"/>
      <c r="H35" s="53"/>
      <c r="I35" s="220">
        <v>0</v>
      </c>
      <c r="J35" s="221">
        <f>IF(I35=0,0,R47/I35)</f>
        <v>0</v>
      </c>
      <c r="K35" s="222"/>
      <c r="L35" s="57"/>
      <c r="M35" s="53"/>
      <c r="N35" s="53"/>
      <c r="O35" s="220">
        <v>0</v>
      </c>
      <c r="P35" s="57"/>
      <c r="Q35" s="53"/>
      <c r="R35" s="223">
        <f>IF(O35=0,0,R47/O35)</f>
        <v>0</v>
      </c>
      <c r="S35" s="60"/>
    </row>
    <row r="36" spans="1:19" ht="20.25" customHeight="1">
      <c r="A36" s="211"/>
      <c r="B36" s="212"/>
      <c r="C36" s="212"/>
      <c r="D36" s="212"/>
      <c r="E36" s="213" t="s">
        <v>40</v>
      </c>
      <c r="F36" s="212"/>
      <c r="G36" s="212"/>
      <c r="H36" s="212"/>
      <c r="I36" s="212"/>
      <c r="J36" s="224" t="s">
        <v>41</v>
      </c>
      <c r="K36" s="212"/>
      <c r="L36" s="212"/>
      <c r="M36" s="212"/>
      <c r="N36" s="212"/>
      <c r="O36" s="212"/>
      <c r="P36" s="212"/>
      <c r="Q36" s="212"/>
      <c r="R36" s="212"/>
      <c r="S36" s="214"/>
    </row>
    <row r="37" spans="1:19" ht="20.25" customHeight="1">
      <c r="A37" s="225" t="s">
        <v>42</v>
      </c>
      <c r="B37" s="226"/>
      <c r="C37" s="227" t="s">
        <v>43</v>
      </c>
      <c r="D37" s="228"/>
      <c r="E37" s="228"/>
      <c r="F37" s="229"/>
      <c r="G37" s="225" t="s">
        <v>44</v>
      </c>
      <c r="H37" s="230"/>
      <c r="I37" s="227" t="s">
        <v>45</v>
      </c>
      <c r="J37" s="228"/>
      <c r="K37" s="228"/>
      <c r="L37" s="225" t="s">
        <v>46</v>
      </c>
      <c r="M37" s="230"/>
      <c r="N37" s="227" t="s">
        <v>47</v>
      </c>
      <c r="O37" s="228"/>
      <c r="P37" s="228"/>
      <c r="Q37" s="228"/>
      <c r="R37" s="228"/>
      <c r="S37" s="229"/>
    </row>
    <row r="38" spans="1:19" ht="20.25" customHeight="1">
      <c r="A38" s="231">
        <v>1</v>
      </c>
      <c r="B38" s="232" t="s">
        <v>48</v>
      </c>
      <c r="C38" s="186"/>
      <c r="D38" s="233" t="s">
        <v>49</v>
      </c>
      <c r="E38" s="234">
        <f>Rozpocet_VRN!I16+Rozpocet_VRN!I17+Rozpocet_VRN!I18+Rozpocet_VRN!I19+Rozpocet_VRN!I20+Rozpocet_VRN!I21+Rozpocet_VRN!I22+Rozpocet_VRN!I23+Rozpocet_VRN!I24+Rozpocet_VRN!I25+Rozpocet_VRN!I26+Rozpocet_VRN!I27+Rozpocet_VRN!I28+Rozpocet_VRN!I29</f>
        <v>0</v>
      </c>
      <c r="F38" s="235"/>
      <c r="G38" s="231">
        <v>8</v>
      </c>
      <c r="H38" s="236" t="s">
        <v>50</v>
      </c>
      <c r="I38" s="201"/>
      <c r="J38" s="349">
        <v>0</v>
      </c>
      <c r="K38" s="74"/>
      <c r="L38" s="231">
        <v>13</v>
      </c>
      <c r="M38" s="199" t="s">
        <v>51</v>
      </c>
      <c r="N38" s="204"/>
      <c r="O38" s="204"/>
      <c r="P38" s="237">
        <f>M49</f>
        <v>21</v>
      </c>
      <c r="Q38" s="238" t="s">
        <v>52</v>
      </c>
      <c r="R38" s="345">
        <v>0</v>
      </c>
      <c r="S38" s="235"/>
    </row>
    <row r="39" spans="1:19" ht="20.25" customHeight="1">
      <c r="A39" s="231">
        <v>2</v>
      </c>
      <c r="B39" s="239"/>
      <c r="C39" s="195"/>
      <c r="D39" s="233" t="s">
        <v>53</v>
      </c>
      <c r="E39" s="234">
        <v>0</v>
      </c>
      <c r="F39" s="235"/>
      <c r="G39" s="231">
        <v>9</v>
      </c>
      <c r="H39" s="160" t="s">
        <v>54</v>
      </c>
      <c r="I39" s="233"/>
      <c r="J39" s="349">
        <v>0</v>
      </c>
      <c r="K39" s="74"/>
      <c r="L39" s="231">
        <v>14</v>
      </c>
      <c r="M39" s="199" t="s">
        <v>55</v>
      </c>
      <c r="N39" s="204"/>
      <c r="O39" s="204"/>
      <c r="P39" s="237">
        <f>M49</f>
        <v>21</v>
      </c>
      <c r="Q39" s="238" t="s">
        <v>52</v>
      </c>
      <c r="R39" s="345">
        <v>0</v>
      </c>
      <c r="S39" s="235"/>
    </row>
    <row r="40" spans="1:19" ht="20.25" customHeight="1">
      <c r="A40" s="231">
        <v>3</v>
      </c>
      <c r="B40" s="232" t="s">
        <v>56</v>
      </c>
      <c r="C40" s="186"/>
      <c r="D40" s="233" t="s">
        <v>49</v>
      </c>
      <c r="E40" s="234">
        <v>0</v>
      </c>
      <c r="F40" s="235"/>
      <c r="G40" s="231">
        <v>10</v>
      </c>
      <c r="H40" s="236" t="s">
        <v>57</v>
      </c>
      <c r="I40" s="201"/>
      <c r="J40" s="349">
        <v>0</v>
      </c>
      <c r="K40" s="74"/>
      <c r="L40" s="231">
        <v>15</v>
      </c>
      <c r="M40" s="199" t="s">
        <v>58</v>
      </c>
      <c r="N40" s="204"/>
      <c r="O40" s="204"/>
      <c r="P40" s="237">
        <f>M49</f>
        <v>21</v>
      </c>
      <c r="Q40" s="238" t="s">
        <v>52</v>
      </c>
      <c r="R40" s="345">
        <v>0</v>
      </c>
      <c r="S40" s="235"/>
    </row>
    <row r="41" spans="1:19" ht="20.25" customHeight="1">
      <c r="A41" s="231">
        <v>4</v>
      </c>
      <c r="B41" s="239"/>
      <c r="C41" s="195"/>
      <c r="D41" s="233" t="s">
        <v>53</v>
      </c>
      <c r="E41" s="234">
        <v>0</v>
      </c>
      <c r="F41" s="235"/>
      <c r="G41" s="231">
        <v>11</v>
      </c>
      <c r="H41" s="236"/>
      <c r="I41" s="201"/>
      <c r="J41" s="349">
        <v>0</v>
      </c>
      <c r="K41" s="74"/>
      <c r="L41" s="231">
        <v>16</v>
      </c>
      <c r="M41" s="199" t="s">
        <v>59</v>
      </c>
      <c r="N41" s="204"/>
      <c r="O41" s="204"/>
      <c r="P41" s="237">
        <f>M49</f>
        <v>21</v>
      </c>
      <c r="Q41" s="238" t="s">
        <v>52</v>
      </c>
      <c r="R41" s="345">
        <v>0</v>
      </c>
      <c r="S41" s="235"/>
    </row>
    <row r="42" spans="1:19" ht="20.25" customHeight="1">
      <c r="A42" s="231">
        <v>5</v>
      </c>
      <c r="B42" s="232" t="s">
        <v>60</v>
      </c>
      <c r="C42" s="186"/>
      <c r="D42" s="233" t="s">
        <v>49</v>
      </c>
      <c r="E42" s="234">
        <v>0</v>
      </c>
      <c r="F42" s="235"/>
      <c r="G42" s="240"/>
      <c r="H42" s="204"/>
      <c r="I42" s="201"/>
      <c r="J42" s="79"/>
      <c r="K42" s="74"/>
      <c r="L42" s="231">
        <v>17</v>
      </c>
      <c r="M42" s="199" t="s">
        <v>61</v>
      </c>
      <c r="N42" s="204"/>
      <c r="O42" s="204"/>
      <c r="P42" s="237">
        <f>M49</f>
        <v>21</v>
      </c>
      <c r="Q42" s="238" t="s">
        <v>52</v>
      </c>
      <c r="R42" s="345">
        <v>0</v>
      </c>
      <c r="S42" s="235"/>
    </row>
    <row r="43" spans="1:19" ht="20.25" customHeight="1">
      <c r="A43" s="231">
        <v>6</v>
      </c>
      <c r="B43" s="239"/>
      <c r="C43" s="195"/>
      <c r="D43" s="233" t="s">
        <v>53</v>
      </c>
      <c r="E43" s="234">
        <v>0</v>
      </c>
      <c r="F43" s="235"/>
      <c r="G43" s="240"/>
      <c r="H43" s="204"/>
      <c r="I43" s="201"/>
      <c r="J43" s="79"/>
      <c r="K43" s="74"/>
      <c r="L43" s="231">
        <v>18</v>
      </c>
      <c r="M43" s="236" t="s">
        <v>62</v>
      </c>
      <c r="N43" s="204"/>
      <c r="O43" s="204"/>
      <c r="P43" s="204"/>
      <c r="Q43" s="201"/>
      <c r="R43" s="345">
        <v>0</v>
      </c>
      <c r="S43" s="235"/>
    </row>
    <row r="44" spans="1:19" ht="20.25" customHeight="1">
      <c r="A44" s="231">
        <v>7</v>
      </c>
      <c r="B44" s="241" t="s">
        <v>63</v>
      </c>
      <c r="C44" s="204"/>
      <c r="D44" s="201"/>
      <c r="E44" s="242">
        <f>SUM(E38:E43)</f>
        <v>0</v>
      </c>
      <c r="F44" s="214"/>
      <c r="G44" s="231">
        <v>12</v>
      </c>
      <c r="H44" s="241" t="s">
        <v>64</v>
      </c>
      <c r="I44" s="201"/>
      <c r="J44" s="82">
        <f>SUM(J38:J41)</f>
        <v>0</v>
      </c>
      <c r="K44" s="83"/>
      <c r="L44" s="231">
        <v>19</v>
      </c>
      <c r="M44" s="232" t="s">
        <v>65</v>
      </c>
      <c r="N44" s="185"/>
      <c r="O44" s="185"/>
      <c r="P44" s="185"/>
      <c r="Q44" s="243"/>
      <c r="R44" s="242">
        <f>SUM(R38:R43)</f>
        <v>0</v>
      </c>
      <c r="S44" s="214"/>
    </row>
    <row r="45" spans="1:19" ht="20.25" customHeight="1">
      <c r="A45" s="244">
        <v>20</v>
      </c>
      <c r="B45" s="245" t="s">
        <v>66</v>
      </c>
      <c r="C45" s="246"/>
      <c r="D45" s="247"/>
      <c r="E45" s="375">
        <v>0</v>
      </c>
      <c r="F45" s="210"/>
      <c r="G45" s="244">
        <v>21</v>
      </c>
      <c r="H45" s="245" t="s">
        <v>67</v>
      </c>
      <c r="I45" s="247"/>
      <c r="J45" s="374">
        <v>0</v>
      </c>
      <c r="K45" s="248">
        <f>M49</f>
        <v>21</v>
      </c>
      <c r="L45" s="244">
        <v>22</v>
      </c>
      <c r="M45" s="245" t="s">
        <v>68</v>
      </c>
      <c r="N45" s="246"/>
      <c r="O45" s="246"/>
      <c r="P45" s="246"/>
      <c r="Q45" s="247"/>
      <c r="R45" s="375">
        <v>0</v>
      </c>
      <c r="S45" s="210"/>
    </row>
    <row r="46" spans="1:19" ht="20.25" customHeight="1">
      <c r="A46" s="249" t="s">
        <v>24</v>
      </c>
      <c r="B46" s="181"/>
      <c r="C46" s="181"/>
      <c r="D46" s="181"/>
      <c r="E46" s="181"/>
      <c r="F46" s="250"/>
      <c r="G46" s="251"/>
      <c r="H46" s="181"/>
      <c r="I46" s="181"/>
      <c r="J46" s="181"/>
      <c r="K46" s="181"/>
      <c r="L46" s="225" t="s">
        <v>69</v>
      </c>
      <c r="M46" s="217"/>
      <c r="N46" s="227" t="s">
        <v>70</v>
      </c>
      <c r="O46" s="216"/>
      <c r="P46" s="216"/>
      <c r="Q46" s="216"/>
      <c r="R46" s="216"/>
      <c r="S46" s="219"/>
    </row>
    <row r="47" spans="1:19" ht="20.25" customHeight="1">
      <c r="A47" s="183"/>
      <c r="B47" s="160"/>
      <c r="C47" s="160"/>
      <c r="D47" s="160"/>
      <c r="E47" s="160"/>
      <c r="F47" s="190"/>
      <c r="G47" s="252"/>
      <c r="H47" s="160"/>
      <c r="I47" s="160"/>
      <c r="J47" s="160"/>
      <c r="K47" s="160"/>
      <c r="L47" s="231">
        <v>23</v>
      </c>
      <c r="M47" s="236" t="s">
        <v>71</v>
      </c>
      <c r="N47" s="204"/>
      <c r="O47" s="204"/>
      <c r="P47" s="204"/>
      <c r="Q47" s="235"/>
      <c r="R47" s="242">
        <f>ROUND(E44+J44+R44+E45+J45+R45,2)</f>
        <v>0</v>
      </c>
      <c r="S47" s="214"/>
    </row>
    <row r="48" spans="1:19" ht="20.25" customHeight="1">
      <c r="A48" s="253" t="s">
        <v>72</v>
      </c>
      <c r="B48" s="194"/>
      <c r="C48" s="194"/>
      <c r="D48" s="194"/>
      <c r="E48" s="194"/>
      <c r="F48" s="195"/>
      <c r="G48" s="254" t="s">
        <v>73</v>
      </c>
      <c r="H48" s="194"/>
      <c r="I48" s="194"/>
      <c r="J48" s="194"/>
      <c r="K48" s="194"/>
      <c r="L48" s="231">
        <v>24</v>
      </c>
      <c r="M48" s="255">
        <v>10</v>
      </c>
      <c r="N48" s="195" t="s">
        <v>52</v>
      </c>
      <c r="O48" s="256">
        <f>R47-O49</f>
        <v>0</v>
      </c>
      <c r="P48" s="204" t="s">
        <v>74</v>
      </c>
      <c r="Q48" s="201"/>
      <c r="R48" s="257">
        <f>ROUNDUP(O48*M48/100,1)</f>
        <v>0</v>
      </c>
      <c r="S48" s="258"/>
    </row>
    <row r="49" spans="1:19" ht="20.25" customHeight="1" thickBot="1">
      <c r="A49" s="259" t="s">
        <v>20</v>
      </c>
      <c r="B49" s="185"/>
      <c r="C49" s="185"/>
      <c r="D49" s="185"/>
      <c r="E49" s="185"/>
      <c r="F49" s="186"/>
      <c r="G49" s="260"/>
      <c r="H49" s="185"/>
      <c r="I49" s="185"/>
      <c r="J49" s="185"/>
      <c r="K49" s="185"/>
      <c r="L49" s="231">
        <v>25</v>
      </c>
      <c r="M49" s="261">
        <v>21</v>
      </c>
      <c r="N49" s="201" t="s">
        <v>52</v>
      </c>
      <c r="O49" s="256">
        <f>R47</f>
        <v>0</v>
      </c>
      <c r="P49" s="204" t="s">
        <v>74</v>
      </c>
      <c r="Q49" s="201"/>
      <c r="R49" s="234">
        <f>ROUNDUP(O49*M49/100,1)</f>
        <v>0</v>
      </c>
      <c r="S49" s="235"/>
    </row>
    <row r="50" spans="1:19" ht="20.25" customHeight="1" thickBot="1">
      <c r="A50" s="183"/>
      <c r="B50" s="160"/>
      <c r="C50" s="160"/>
      <c r="D50" s="160"/>
      <c r="E50" s="160"/>
      <c r="F50" s="190"/>
      <c r="G50" s="252"/>
      <c r="H50" s="160"/>
      <c r="I50" s="160"/>
      <c r="J50" s="160"/>
      <c r="K50" s="160"/>
      <c r="L50" s="244">
        <v>26</v>
      </c>
      <c r="M50" s="262" t="s">
        <v>75</v>
      </c>
      <c r="N50" s="246"/>
      <c r="O50" s="246"/>
      <c r="P50" s="246"/>
      <c r="Q50" s="263"/>
      <c r="R50" s="264">
        <f>R47+R48+R49</f>
        <v>0</v>
      </c>
      <c r="S50" s="265"/>
    </row>
    <row r="51" spans="1:19" ht="20.25" customHeight="1">
      <c r="A51" s="253" t="s">
        <v>72</v>
      </c>
      <c r="B51" s="194"/>
      <c r="C51" s="194"/>
      <c r="D51" s="194"/>
      <c r="E51" s="194"/>
      <c r="F51" s="195"/>
      <c r="G51" s="254" t="s">
        <v>73</v>
      </c>
      <c r="H51" s="194"/>
      <c r="I51" s="194"/>
      <c r="J51" s="194"/>
      <c r="K51" s="194"/>
      <c r="L51" s="225" t="s">
        <v>76</v>
      </c>
      <c r="M51" s="217"/>
      <c r="N51" s="227" t="s">
        <v>77</v>
      </c>
      <c r="O51" s="216"/>
      <c r="P51" s="216"/>
      <c r="Q51" s="216"/>
      <c r="R51" s="107"/>
      <c r="S51" s="219"/>
    </row>
    <row r="52" spans="1:19" ht="20.25" customHeight="1">
      <c r="A52" s="259" t="s">
        <v>26</v>
      </c>
      <c r="B52" s="185"/>
      <c r="C52" s="185"/>
      <c r="D52" s="185"/>
      <c r="E52" s="185"/>
      <c r="F52" s="186"/>
      <c r="G52" s="260"/>
      <c r="H52" s="185"/>
      <c r="I52" s="185"/>
      <c r="J52" s="185"/>
      <c r="K52" s="185"/>
      <c r="L52" s="231">
        <v>27</v>
      </c>
      <c r="M52" s="236" t="s">
        <v>78</v>
      </c>
      <c r="N52" s="204"/>
      <c r="O52" s="204"/>
      <c r="P52" s="204"/>
      <c r="Q52" s="201"/>
      <c r="R52" s="234">
        <v>0</v>
      </c>
      <c r="S52" s="235"/>
    </row>
    <row r="53" spans="1:19" ht="20.25" customHeight="1">
      <c r="A53" s="183"/>
      <c r="B53" s="160"/>
      <c r="C53" s="160"/>
      <c r="D53" s="160"/>
      <c r="E53" s="160"/>
      <c r="F53" s="190"/>
      <c r="G53" s="252"/>
      <c r="H53" s="160"/>
      <c r="I53" s="160"/>
      <c r="J53" s="160"/>
      <c r="K53" s="160"/>
      <c r="L53" s="231">
        <v>28</v>
      </c>
      <c r="M53" s="236" t="s">
        <v>79</v>
      </c>
      <c r="N53" s="204"/>
      <c r="O53" s="204"/>
      <c r="P53" s="204"/>
      <c r="Q53" s="201"/>
      <c r="R53" s="234">
        <v>0</v>
      </c>
      <c r="S53" s="235"/>
    </row>
    <row r="54" spans="1:19" ht="20.25" customHeight="1">
      <c r="A54" s="266" t="s">
        <v>72</v>
      </c>
      <c r="B54" s="209"/>
      <c r="C54" s="209"/>
      <c r="D54" s="209"/>
      <c r="E54" s="209"/>
      <c r="F54" s="267"/>
      <c r="G54" s="268" t="s">
        <v>73</v>
      </c>
      <c r="H54" s="209"/>
      <c r="I54" s="209"/>
      <c r="J54" s="209"/>
      <c r="K54" s="209"/>
      <c r="L54" s="244">
        <v>29</v>
      </c>
      <c r="M54" s="245" t="s">
        <v>80</v>
      </c>
      <c r="N54" s="246"/>
      <c r="O54" s="246"/>
      <c r="P54" s="246"/>
      <c r="Q54" s="247"/>
      <c r="R54" s="221">
        <v>0</v>
      </c>
      <c r="S54" s="269"/>
    </row>
  </sheetData>
  <sheetProtection password="BFBC" sheet="1"/>
  <mergeCells count="1">
    <mergeCell ref="P7:R9"/>
  </mergeCells>
  <printOptions/>
  <pageMargins left="0.5905511975288391" right="0.5905511975288391" top="0.9055117964744568" bottom="0.9055117964744568" header="0" footer="0"/>
  <pageSetup horizontalDpi="600" verticalDpi="600" orientation="portrait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72" t="s">
        <v>374</v>
      </c>
      <c r="B1" s="271"/>
      <c r="C1" s="271"/>
      <c r="D1" s="271"/>
      <c r="E1" s="271"/>
    </row>
    <row r="2" spans="1:5" ht="12" customHeight="1">
      <c r="A2" s="272" t="s">
        <v>81</v>
      </c>
      <c r="B2" s="273" t="str">
        <f>'[3]Krycí list'!E5</f>
        <v>SSZ a VO na křižovatce ulic Hrotovická x Spojovací, Třebíč</v>
      </c>
      <c r="C2" s="274"/>
      <c r="D2" s="274"/>
      <c r="E2" s="274"/>
    </row>
    <row r="3" spans="1:5" ht="12" customHeight="1">
      <c r="A3" s="272" t="s">
        <v>82</v>
      </c>
      <c r="B3" s="272" t="str">
        <f>'[3]Krycí list'!E7</f>
        <v>VRN</v>
      </c>
      <c r="C3" s="275"/>
      <c r="D3" s="273"/>
      <c r="E3" s="117"/>
    </row>
    <row r="4" spans="1:5" ht="12" customHeight="1">
      <c r="A4" s="272" t="s">
        <v>83</v>
      </c>
      <c r="B4" s="273" t="str">
        <f>'[3]Krycí list'!E9</f>
        <v> </v>
      </c>
      <c r="C4" s="275"/>
      <c r="D4" s="273"/>
      <c r="E4" s="117"/>
    </row>
    <row r="5" spans="1:5" ht="12" customHeight="1">
      <c r="A5" s="273" t="s">
        <v>84</v>
      </c>
      <c r="B5" s="273" t="str">
        <f>'[3]Krycí list'!P5</f>
        <v>82874</v>
      </c>
      <c r="C5" s="275"/>
      <c r="D5" s="273"/>
      <c r="E5" s="117"/>
    </row>
    <row r="6" spans="1:5" ht="6" customHeight="1">
      <c r="A6" s="273"/>
      <c r="B6" s="273"/>
      <c r="C6" s="275"/>
      <c r="D6" s="273"/>
      <c r="E6" s="117"/>
    </row>
    <row r="7" spans="1:5" ht="12" customHeight="1">
      <c r="A7" s="273" t="s">
        <v>85</v>
      </c>
      <c r="B7" s="273" t="str">
        <f>'[3]Krycí list'!E26</f>
        <v>Město Třebíč, Karlovo nám. 104/55, 674 01 Třebíč</v>
      </c>
      <c r="C7" s="275"/>
      <c r="D7" s="273"/>
      <c r="E7" s="117"/>
    </row>
    <row r="8" spans="1:5" ht="12" customHeight="1">
      <c r="A8" s="273" t="s">
        <v>86</v>
      </c>
      <c r="B8" s="273" t="str">
        <f>'[3]Krycí list'!E28</f>
        <v> </v>
      </c>
      <c r="C8" s="275"/>
      <c r="D8" s="273"/>
      <c r="E8" s="117"/>
    </row>
    <row r="9" spans="1:5" ht="12" customHeight="1">
      <c r="A9" s="273" t="s">
        <v>87</v>
      </c>
      <c r="B9" s="273" t="s">
        <v>88</v>
      </c>
      <c r="C9" s="275"/>
      <c r="D9" s="273"/>
      <c r="E9" s="117"/>
    </row>
    <row r="10" spans="1:5" ht="6" customHeight="1">
      <c r="A10" s="271"/>
      <c r="B10" s="271"/>
      <c r="C10" s="271"/>
      <c r="D10" s="271"/>
      <c r="E10" s="271"/>
    </row>
    <row r="11" spans="1:5" ht="12" customHeight="1">
      <c r="A11" s="276" t="s">
        <v>89</v>
      </c>
      <c r="B11" s="277" t="s">
        <v>90</v>
      </c>
      <c r="C11" s="278" t="s">
        <v>91</v>
      </c>
      <c r="D11" s="279" t="s">
        <v>92</v>
      </c>
      <c r="E11" s="278" t="s">
        <v>93</v>
      </c>
    </row>
    <row r="12" spans="1:5" ht="12" customHeight="1">
      <c r="A12" s="280">
        <v>1</v>
      </c>
      <c r="B12" s="281">
        <v>2</v>
      </c>
      <c r="C12" s="282">
        <v>3</v>
      </c>
      <c r="D12" s="283">
        <v>4</v>
      </c>
      <c r="E12" s="282">
        <v>5</v>
      </c>
    </row>
    <row r="13" spans="1:5" ht="3.75" customHeight="1">
      <c r="A13" s="126"/>
      <c r="B13" s="127"/>
      <c r="C13" s="127"/>
      <c r="D13" s="127"/>
      <c r="E13" s="128"/>
    </row>
    <row r="14" spans="1:5" s="168" customFormat="1" ht="12.75" customHeight="1">
      <c r="A14" s="284" t="str">
        <f>Rozpocet_VRN!D14</f>
        <v>000</v>
      </c>
      <c r="B14" s="285" t="str">
        <f>Rozpocet_VRN!E14</f>
        <v>VRN</v>
      </c>
      <c r="C14" s="286">
        <f>Rozpocet_VRN!I14</f>
        <v>0</v>
      </c>
      <c r="D14" s="287" t="b">
        <f>NOT(K14)</f>
        <v>1</v>
      </c>
      <c r="E14" s="287" t="b">
        <f>NOT(M14)</f>
        <v>1</v>
      </c>
    </row>
    <row r="15" spans="1:5" s="168" customFormat="1" ht="12.75" customHeight="1">
      <c r="A15" s="169" t="str">
        <f>Rozpocet_VRN!D15</f>
        <v>0</v>
      </c>
      <c r="B15" s="170" t="str">
        <f>Rozpocet_VRN!E15</f>
        <v>VRN</v>
      </c>
      <c r="C15" s="171">
        <f>Rozpocet_VRN!I15</f>
        <v>0</v>
      </c>
      <c r="D15" s="288" t="b">
        <f>NOT(K15)</f>
        <v>1</v>
      </c>
      <c r="E15" s="288" t="b">
        <f>NOT(M15)</f>
        <v>1</v>
      </c>
    </row>
    <row r="16" spans="1:5" s="293" customFormat="1" ht="12.75" customHeight="1">
      <c r="A16" s="294"/>
      <c r="B16" s="294" t="str">
        <f>Rozpocet_VRN!E30</f>
        <v>Celkem</v>
      </c>
      <c r="C16" s="295">
        <f>Rozpocet_VRN!I30</f>
        <v>0</v>
      </c>
      <c r="D16" s="296" t="b">
        <f>NOT(K30)</f>
        <v>1</v>
      </c>
      <c r="E16" s="296" t="b">
        <f>NOT(M30)</f>
        <v>1</v>
      </c>
    </row>
    <row r="17" spans="1:5" s="168" customFormat="1" ht="12.75" customHeight="1">
      <c r="A17" s="169"/>
      <c r="B17" s="170"/>
      <c r="C17" s="171"/>
      <c r="D17" s="288" t="b">
        <f>NOT(K26)</f>
        <v>1</v>
      </c>
      <c r="E17" s="288" t="b">
        <f>NOT(M26)</f>
        <v>1</v>
      </c>
    </row>
    <row r="18" spans="1:5" s="293" customFormat="1" ht="12.75" customHeight="1">
      <c r="A18" s="289"/>
      <c r="B18" s="290"/>
      <c r="C18" s="291"/>
      <c r="D18" s="292" t="b">
        <f>NOT(K29)</f>
        <v>1</v>
      </c>
      <c r="E18" s="292" t="b">
        <f>NOT(M29)</f>
        <v>1</v>
      </c>
    </row>
    <row r="19" spans="1:5" s="168" customFormat="1" ht="12.75" customHeight="1">
      <c r="A19" s="169"/>
      <c r="B19" s="170"/>
      <c r="C19" s="171"/>
      <c r="D19" s="288" t="b">
        <f>NOT(K30)</f>
        <v>1</v>
      </c>
      <c r="E19" s="288" t="b">
        <f>NOT(M30)</f>
        <v>1</v>
      </c>
    </row>
    <row r="20" spans="1:6" s="293" customFormat="1" ht="12.75" customHeight="1">
      <c r="A20" s="294"/>
      <c r="B20" s="294"/>
      <c r="C20" s="295"/>
      <c r="D20" s="296" t="b">
        <f>NOT(K58)</f>
        <v>1</v>
      </c>
      <c r="E20" s="296" t="b">
        <f>NOT(M58)</f>
        <v>1</v>
      </c>
      <c r="F20" s="294"/>
    </row>
    <row r="21" spans="2:5" s="293" customFormat="1" ht="12.75" customHeight="1">
      <c r="B21" s="294"/>
      <c r="C21" s="295"/>
      <c r="D21" s="296">
        <f>'[3]Rozpocet'!K107</f>
        <v>0</v>
      </c>
      <c r="E21" s="296">
        <f>'[3]Rozpocet'!M107</f>
        <v>0</v>
      </c>
    </row>
  </sheetData>
  <sheetProtection password="BFBC" sheet="1"/>
  <printOptions/>
  <pageMargins left="1.1023621559143066" right="1.1023621559143066" top="0.787401556968689" bottom="0.787401556968689" header="0" footer="0"/>
  <pageSetup fitToHeight="999" horizontalDpi="600" verticalDpi="600" orientation="portrait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16" sqref="H16"/>
    </sheetView>
  </sheetViews>
  <sheetFormatPr defaultColWidth="9.140625" defaultRowHeight="11.25" customHeight="1"/>
  <cols>
    <col min="1" max="1" width="5.57421875" style="1" customWidth="1"/>
    <col min="2" max="3" width="4.7109375" style="1" customWidth="1"/>
    <col min="4" max="4" width="12.421875" style="1" customWidth="1"/>
    <col min="5" max="5" width="55.28125" style="1" bestFit="1" customWidth="1"/>
    <col min="6" max="6" width="5.140625" style="1" bestFit="1" customWidth="1"/>
    <col min="7" max="7" width="9.28125" style="1" bestFit="1" customWidth="1"/>
    <col min="8" max="8" width="9.7109375" style="1" customWidth="1"/>
    <col min="9" max="9" width="10.00390625" style="1" customWidth="1"/>
    <col min="10" max="10" width="4.8515625" style="1" bestFit="1" customWidth="1"/>
    <col min="11" max="16384" width="9.140625" style="1" customWidth="1"/>
  </cols>
  <sheetData>
    <row r="1" spans="1:10" ht="18" customHeight="1">
      <c r="A1" s="172" t="s">
        <v>405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1.25" customHeight="1">
      <c r="A2" s="272" t="s">
        <v>81</v>
      </c>
      <c r="B2" s="273"/>
      <c r="C2" s="273" t="str">
        <f>'[3]Krycí list'!E5</f>
        <v>SSZ a VO na křižovatce ulic Hrotovická x Spojovací, Třebíč</v>
      </c>
      <c r="D2" s="273"/>
      <c r="E2" s="273"/>
      <c r="F2" s="273"/>
      <c r="G2" s="273"/>
      <c r="H2" s="273"/>
      <c r="I2" s="273"/>
      <c r="J2" s="297"/>
    </row>
    <row r="3" spans="1:10" ht="11.25" customHeight="1">
      <c r="A3" s="272" t="s">
        <v>82</v>
      </c>
      <c r="B3" s="273"/>
      <c r="C3" s="272" t="str">
        <f>'[3]Krycí list'!E7</f>
        <v>VRN</v>
      </c>
      <c r="D3" s="273"/>
      <c r="E3" s="273"/>
      <c r="F3" s="273"/>
      <c r="G3" s="273"/>
      <c r="H3" s="273"/>
      <c r="I3" s="273"/>
      <c r="J3" s="297"/>
    </row>
    <row r="4" spans="1:10" ht="11.25" customHeight="1">
      <c r="A4" s="272" t="s">
        <v>83</v>
      </c>
      <c r="B4" s="273"/>
      <c r="C4" s="273" t="str">
        <f>'[3]Krycí list'!E9</f>
        <v> </v>
      </c>
      <c r="D4" s="273"/>
      <c r="E4" s="273"/>
      <c r="F4" s="273"/>
      <c r="G4" s="273"/>
      <c r="H4" s="273"/>
      <c r="I4" s="273"/>
      <c r="J4" s="297"/>
    </row>
    <row r="5" spans="1:10" ht="11.25" customHeight="1">
      <c r="A5" s="273" t="s">
        <v>95</v>
      </c>
      <c r="B5" s="273"/>
      <c r="C5" s="273" t="str">
        <f>'[3]Krycí list'!P5</f>
        <v>82874</v>
      </c>
      <c r="D5" s="273"/>
      <c r="E5" s="273"/>
      <c r="F5" s="273"/>
      <c r="G5" s="273"/>
      <c r="H5" s="273"/>
      <c r="I5" s="273"/>
      <c r="J5" s="297"/>
    </row>
    <row r="6" spans="1:10" ht="6" customHeight="1">
      <c r="A6" s="273"/>
      <c r="B6" s="273"/>
      <c r="C6" s="273"/>
      <c r="D6" s="273"/>
      <c r="E6" s="273"/>
      <c r="F6" s="273"/>
      <c r="G6" s="273"/>
      <c r="H6" s="273"/>
      <c r="I6" s="273"/>
      <c r="J6" s="297"/>
    </row>
    <row r="7" spans="1:10" ht="11.25" customHeight="1">
      <c r="A7" s="273" t="s">
        <v>85</v>
      </c>
      <c r="B7" s="273"/>
      <c r="C7" s="273" t="str">
        <f>'[3]Krycí list'!E26</f>
        <v>Město Třebíč, Karlovo nám. 104/55, 674 01 Třebíč</v>
      </c>
      <c r="D7" s="273"/>
      <c r="E7" s="273"/>
      <c r="F7" s="273"/>
      <c r="G7" s="273"/>
      <c r="H7" s="273"/>
      <c r="I7" s="273"/>
      <c r="J7" s="297"/>
    </row>
    <row r="8" spans="1:10" ht="11.25" customHeight="1">
      <c r="A8" s="273" t="s">
        <v>86</v>
      </c>
      <c r="B8" s="273"/>
      <c r="C8" s="273" t="str">
        <f>'[3]Krycí list'!E28</f>
        <v> </v>
      </c>
      <c r="D8" s="273"/>
      <c r="E8" s="273"/>
      <c r="F8" s="273"/>
      <c r="G8" s="273"/>
      <c r="H8" s="273"/>
      <c r="I8" s="273"/>
      <c r="J8" s="297"/>
    </row>
    <row r="9" spans="1:10" ht="11.25" customHeight="1">
      <c r="A9" s="273" t="s">
        <v>87</v>
      </c>
      <c r="B9" s="273"/>
      <c r="C9" s="273" t="s">
        <v>88</v>
      </c>
      <c r="D9" s="273"/>
      <c r="E9" s="273"/>
      <c r="F9" s="273"/>
      <c r="G9" s="273"/>
      <c r="H9" s="273"/>
      <c r="I9" s="273"/>
      <c r="J9" s="297"/>
    </row>
    <row r="10" spans="1:10" ht="5.2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21.75" customHeight="1">
      <c r="A11" s="276" t="s">
        <v>96</v>
      </c>
      <c r="B11" s="277" t="s">
        <v>97</v>
      </c>
      <c r="C11" s="277" t="s">
        <v>98</v>
      </c>
      <c r="D11" s="277" t="s">
        <v>99</v>
      </c>
      <c r="E11" s="277" t="s">
        <v>90</v>
      </c>
      <c r="F11" s="277" t="s">
        <v>100</v>
      </c>
      <c r="G11" s="277" t="s">
        <v>101</v>
      </c>
      <c r="H11" s="277" t="s">
        <v>102</v>
      </c>
      <c r="I11" s="277" t="s">
        <v>91</v>
      </c>
      <c r="J11" s="278" t="s">
        <v>103</v>
      </c>
    </row>
    <row r="12" spans="1:10" ht="11.25" customHeight="1">
      <c r="A12" s="280">
        <v>1</v>
      </c>
      <c r="B12" s="281">
        <v>2</v>
      </c>
      <c r="C12" s="281">
        <v>3</v>
      </c>
      <c r="D12" s="281">
        <v>4</v>
      </c>
      <c r="E12" s="281">
        <v>5</v>
      </c>
      <c r="F12" s="281">
        <v>6</v>
      </c>
      <c r="G12" s="281">
        <v>7</v>
      </c>
      <c r="H12" s="281">
        <v>8</v>
      </c>
      <c r="I12" s="281">
        <v>9</v>
      </c>
      <c r="J12" s="282">
        <v>10</v>
      </c>
    </row>
    <row r="13" spans="1:10" ht="3.7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s="168" customFormat="1" ht="12.75" customHeight="1">
      <c r="A14" s="298"/>
      <c r="B14" s="299" t="s">
        <v>69</v>
      </c>
      <c r="C14" s="298"/>
      <c r="D14" s="298" t="s">
        <v>375</v>
      </c>
      <c r="E14" s="298" t="s">
        <v>372</v>
      </c>
      <c r="F14" s="298"/>
      <c r="G14" s="298"/>
      <c r="H14" s="298"/>
      <c r="I14" s="300">
        <f>I15</f>
        <v>0</v>
      </c>
      <c r="J14" s="298"/>
    </row>
    <row r="15" spans="2:9" s="168" customFormat="1" ht="12.75" customHeight="1">
      <c r="B15" s="169" t="s">
        <v>69</v>
      </c>
      <c r="D15" s="170" t="s">
        <v>106</v>
      </c>
      <c r="E15" s="170" t="s">
        <v>372</v>
      </c>
      <c r="I15" s="171">
        <f>SUM(I16:I29)</f>
        <v>0</v>
      </c>
    </row>
    <row r="16" spans="1:10" s="160" customFormat="1" ht="13.5" customHeight="1">
      <c r="A16" s="175" t="s">
        <v>109</v>
      </c>
      <c r="B16" s="175" t="s">
        <v>110</v>
      </c>
      <c r="C16" s="175" t="s">
        <v>142</v>
      </c>
      <c r="D16" s="160" t="s">
        <v>376</v>
      </c>
      <c r="E16" s="176" t="s">
        <v>377</v>
      </c>
      <c r="F16" s="175" t="s">
        <v>378</v>
      </c>
      <c r="G16" s="177">
        <v>1</v>
      </c>
      <c r="H16" s="350">
        <v>0</v>
      </c>
      <c r="I16" s="178">
        <f aca="true" t="shared" si="0" ref="I16:I29">ROUND(G16*H16,2)</f>
        <v>0</v>
      </c>
      <c r="J16" s="179">
        <v>21</v>
      </c>
    </row>
    <row r="17" spans="1:10" s="160" customFormat="1" ht="24" customHeight="1">
      <c r="A17" s="175" t="s">
        <v>115</v>
      </c>
      <c r="B17" s="175" t="s">
        <v>110</v>
      </c>
      <c r="C17" s="175" t="s">
        <v>142</v>
      </c>
      <c r="D17" s="160" t="s">
        <v>379</v>
      </c>
      <c r="E17" s="176" t="s">
        <v>380</v>
      </c>
      <c r="F17" s="175" t="s">
        <v>378</v>
      </c>
      <c r="G17" s="177">
        <v>1</v>
      </c>
      <c r="H17" s="350">
        <v>0</v>
      </c>
      <c r="I17" s="178">
        <f t="shared" si="0"/>
        <v>0</v>
      </c>
      <c r="J17" s="179">
        <v>21</v>
      </c>
    </row>
    <row r="18" spans="1:10" s="160" customFormat="1" ht="24" customHeight="1">
      <c r="A18" s="175" t="s">
        <v>120</v>
      </c>
      <c r="B18" s="175" t="s">
        <v>110</v>
      </c>
      <c r="C18" s="175" t="s">
        <v>142</v>
      </c>
      <c r="D18" s="160" t="s">
        <v>381</v>
      </c>
      <c r="E18" s="176" t="s">
        <v>382</v>
      </c>
      <c r="F18" s="175" t="s">
        <v>378</v>
      </c>
      <c r="G18" s="177">
        <v>1</v>
      </c>
      <c r="H18" s="350">
        <v>0</v>
      </c>
      <c r="I18" s="178">
        <f t="shared" si="0"/>
        <v>0</v>
      </c>
      <c r="J18" s="179">
        <v>21</v>
      </c>
    </row>
    <row r="19" spans="1:10" s="160" customFormat="1" ht="13.5" customHeight="1">
      <c r="A19" s="175" t="s">
        <v>125</v>
      </c>
      <c r="B19" s="175" t="s">
        <v>110</v>
      </c>
      <c r="C19" s="175" t="s">
        <v>142</v>
      </c>
      <c r="D19" s="160" t="s">
        <v>383</v>
      </c>
      <c r="E19" s="176" t="s">
        <v>384</v>
      </c>
      <c r="F19" s="175" t="s">
        <v>378</v>
      </c>
      <c r="G19" s="177">
        <v>1</v>
      </c>
      <c r="H19" s="350">
        <v>0</v>
      </c>
      <c r="I19" s="178">
        <f t="shared" si="0"/>
        <v>0</v>
      </c>
      <c r="J19" s="179">
        <v>21</v>
      </c>
    </row>
    <row r="20" spans="1:10" s="160" customFormat="1" ht="13.5" customHeight="1">
      <c r="A20" s="175" t="s">
        <v>128</v>
      </c>
      <c r="B20" s="175" t="s">
        <v>110</v>
      </c>
      <c r="C20" s="175" t="s">
        <v>142</v>
      </c>
      <c r="D20" s="160" t="s">
        <v>385</v>
      </c>
      <c r="E20" s="176" t="s">
        <v>386</v>
      </c>
      <c r="F20" s="175" t="s">
        <v>378</v>
      </c>
      <c r="G20" s="177">
        <v>1</v>
      </c>
      <c r="H20" s="350">
        <v>0</v>
      </c>
      <c r="I20" s="178">
        <f t="shared" si="0"/>
        <v>0</v>
      </c>
      <c r="J20" s="179">
        <v>21</v>
      </c>
    </row>
    <row r="21" spans="1:10" s="160" customFormat="1" ht="13.5" customHeight="1">
      <c r="A21" s="175" t="s">
        <v>133</v>
      </c>
      <c r="B21" s="175" t="s">
        <v>110</v>
      </c>
      <c r="C21" s="175" t="s">
        <v>142</v>
      </c>
      <c r="D21" s="160" t="s">
        <v>387</v>
      </c>
      <c r="E21" s="176" t="s">
        <v>388</v>
      </c>
      <c r="F21" s="175" t="s">
        <v>378</v>
      </c>
      <c r="G21" s="177">
        <v>1</v>
      </c>
      <c r="H21" s="350">
        <v>0</v>
      </c>
      <c r="I21" s="178">
        <f t="shared" si="0"/>
        <v>0</v>
      </c>
      <c r="J21" s="179">
        <v>21</v>
      </c>
    </row>
    <row r="22" spans="1:10" s="160" customFormat="1" ht="13.5" customHeight="1">
      <c r="A22" s="175" t="s">
        <v>138</v>
      </c>
      <c r="B22" s="175" t="s">
        <v>110</v>
      </c>
      <c r="C22" s="175" t="s">
        <v>142</v>
      </c>
      <c r="D22" s="160" t="s">
        <v>389</v>
      </c>
      <c r="E22" s="176" t="s">
        <v>390</v>
      </c>
      <c r="F22" s="175" t="s">
        <v>378</v>
      </c>
      <c r="G22" s="177">
        <v>1</v>
      </c>
      <c r="H22" s="350">
        <v>0</v>
      </c>
      <c r="I22" s="178">
        <f t="shared" si="0"/>
        <v>0</v>
      </c>
      <c r="J22" s="179">
        <v>21</v>
      </c>
    </row>
    <row r="23" spans="1:10" s="160" customFormat="1" ht="34.5" customHeight="1">
      <c r="A23" s="175" t="s">
        <v>141</v>
      </c>
      <c r="B23" s="175" t="s">
        <v>110</v>
      </c>
      <c r="C23" s="175" t="s">
        <v>142</v>
      </c>
      <c r="D23" s="160" t="s">
        <v>391</v>
      </c>
      <c r="E23" s="176" t="s">
        <v>392</v>
      </c>
      <c r="F23" s="175" t="s">
        <v>378</v>
      </c>
      <c r="G23" s="177">
        <v>1</v>
      </c>
      <c r="H23" s="350">
        <v>0</v>
      </c>
      <c r="I23" s="178">
        <f t="shared" si="0"/>
        <v>0</v>
      </c>
      <c r="J23" s="179">
        <v>21</v>
      </c>
    </row>
    <row r="24" spans="1:10" s="160" customFormat="1" ht="13.5" customHeight="1">
      <c r="A24" s="175" t="s">
        <v>149</v>
      </c>
      <c r="B24" s="175" t="s">
        <v>110</v>
      </c>
      <c r="C24" s="175" t="s">
        <v>142</v>
      </c>
      <c r="D24" s="160" t="s">
        <v>393</v>
      </c>
      <c r="E24" s="176" t="s">
        <v>394</v>
      </c>
      <c r="F24" s="175" t="s">
        <v>378</v>
      </c>
      <c r="G24" s="177">
        <v>1</v>
      </c>
      <c r="H24" s="350">
        <v>0</v>
      </c>
      <c r="I24" s="178">
        <f t="shared" si="0"/>
        <v>0</v>
      </c>
      <c r="J24" s="179">
        <v>21</v>
      </c>
    </row>
    <row r="25" spans="1:10" s="160" customFormat="1" ht="13.5" customHeight="1">
      <c r="A25" s="175" t="s">
        <v>152</v>
      </c>
      <c r="B25" s="175" t="s">
        <v>110</v>
      </c>
      <c r="C25" s="175" t="s">
        <v>142</v>
      </c>
      <c r="D25" s="160" t="s">
        <v>395</v>
      </c>
      <c r="E25" s="176" t="s">
        <v>396</v>
      </c>
      <c r="F25" s="175" t="s">
        <v>378</v>
      </c>
      <c r="G25" s="177">
        <v>1</v>
      </c>
      <c r="H25" s="350">
        <v>0</v>
      </c>
      <c r="I25" s="178">
        <f t="shared" si="0"/>
        <v>0</v>
      </c>
      <c r="J25" s="179">
        <v>21</v>
      </c>
    </row>
    <row r="26" spans="1:10" s="160" customFormat="1" ht="13.5" customHeight="1">
      <c r="A26" s="175" t="s">
        <v>155</v>
      </c>
      <c r="B26" s="175" t="s">
        <v>110</v>
      </c>
      <c r="C26" s="175" t="s">
        <v>142</v>
      </c>
      <c r="D26" s="160" t="s">
        <v>397</v>
      </c>
      <c r="E26" s="176" t="s">
        <v>398</v>
      </c>
      <c r="F26" s="175" t="s">
        <v>378</v>
      </c>
      <c r="G26" s="177">
        <v>1</v>
      </c>
      <c r="H26" s="350">
        <v>0</v>
      </c>
      <c r="I26" s="178">
        <f t="shared" si="0"/>
        <v>0</v>
      </c>
      <c r="J26" s="179">
        <v>21</v>
      </c>
    </row>
    <row r="27" spans="1:10" s="160" customFormat="1" ht="13.5" customHeight="1">
      <c r="A27" s="175" t="s">
        <v>158</v>
      </c>
      <c r="B27" s="175" t="s">
        <v>110</v>
      </c>
      <c r="C27" s="175" t="s">
        <v>142</v>
      </c>
      <c r="D27" s="160" t="s">
        <v>399</v>
      </c>
      <c r="E27" s="176" t="s">
        <v>400</v>
      </c>
      <c r="F27" s="175" t="s">
        <v>378</v>
      </c>
      <c r="G27" s="177">
        <v>1</v>
      </c>
      <c r="H27" s="350">
        <v>0</v>
      </c>
      <c r="I27" s="178">
        <f t="shared" si="0"/>
        <v>0</v>
      </c>
      <c r="J27" s="179">
        <v>21</v>
      </c>
    </row>
    <row r="28" spans="1:10" s="160" customFormat="1" ht="13.5" customHeight="1">
      <c r="A28" s="175" t="s">
        <v>161</v>
      </c>
      <c r="B28" s="175" t="s">
        <v>110</v>
      </c>
      <c r="C28" s="175" t="s">
        <v>142</v>
      </c>
      <c r="D28" s="160" t="s">
        <v>401</v>
      </c>
      <c r="E28" s="176" t="s">
        <v>402</v>
      </c>
      <c r="F28" s="175" t="s">
        <v>378</v>
      </c>
      <c r="G28" s="177">
        <v>1</v>
      </c>
      <c r="H28" s="350">
        <v>0</v>
      </c>
      <c r="I28" s="178">
        <f t="shared" si="0"/>
        <v>0</v>
      </c>
      <c r="J28" s="179">
        <v>21</v>
      </c>
    </row>
    <row r="29" spans="1:10" s="160" customFormat="1" ht="13.5" customHeight="1">
      <c r="A29" s="175" t="s">
        <v>164</v>
      </c>
      <c r="B29" s="175" t="s">
        <v>110</v>
      </c>
      <c r="C29" s="175" t="s">
        <v>142</v>
      </c>
      <c r="D29" s="160" t="s">
        <v>403</v>
      </c>
      <c r="E29" s="176" t="s">
        <v>404</v>
      </c>
      <c r="F29" s="175" t="s">
        <v>378</v>
      </c>
      <c r="G29" s="177">
        <v>1</v>
      </c>
      <c r="H29" s="350">
        <v>0</v>
      </c>
      <c r="I29" s="178">
        <f t="shared" si="0"/>
        <v>0</v>
      </c>
      <c r="J29" s="179">
        <v>21</v>
      </c>
    </row>
    <row r="30" spans="1:10" s="293" customFormat="1" ht="13.5" customHeight="1">
      <c r="A30" s="294"/>
      <c r="B30" s="294"/>
      <c r="C30" s="294"/>
      <c r="D30" s="294"/>
      <c r="E30" s="294" t="s">
        <v>94</v>
      </c>
      <c r="F30" s="294"/>
      <c r="G30" s="294"/>
      <c r="H30" s="294"/>
      <c r="I30" s="295">
        <f>I14</f>
        <v>0</v>
      </c>
      <c r="J30" s="301" t="s">
        <v>148</v>
      </c>
    </row>
  </sheetData>
  <sheetProtection password="BFBC" sheet="1"/>
  <printOptions/>
  <pageMargins left="0.787401556968689" right="0.787401556968689" top="0.5905511975288391" bottom="0.5905511975288391" header="0" footer="0"/>
  <pageSetup fitToHeight="999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7"/>
  <sheetViews>
    <sheetView showGridLines="0" zoomScalePageLayoutView="0" workbookViewId="0" topLeftCell="A1">
      <selection activeCell="A1" sqref="A1"/>
    </sheetView>
  </sheetViews>
  <sheetFormatPr defaultColWidth="8.140625" defaultRowHeight="12.75" customHeight="1"/>
  <cols>
    <col min="1" max="1" width="2.28125" style="308" customWidth="1"/>
    <col min="2" max="2" width="1.8515625" style="308" customWidth="1"/>
    <col min="3" max="3" width="3.00390625" style="308" customWidth="1"/>
    <col min="4" max="4" width="6.7109375" style="308" customWidth="1"/>
    <col min="5" max="5" width="11.57421875" style="308" customWidth="1"/>
    <col min="6" max="6" width="0.2890625" style="308" customWidth="1"/>
    <col min="7" max="7" width="2.421875" style="308" customWidth="1"/>
    <col min="8" max="8" width="2.28125" style="308" customWidth="1"/>
    <col min="9" max="9" width="9.57421875" style="308" customWidth="1"/>
    <col min="10" max="10" width="12.57421875" style="308" customWidth="1"/>
    <col min="11" max="11" width="0.5625" style="308" customWidth="1"/>
    <col min="12" max="12" width="2.28125" style="308" customWidth="1"/>
    <col min="13" max="13" width="3.7109375" style="308" customWidth="1"/>
    <col min="14" max="14" width="4.421875" style="308" customWidth="1"/>
    <col min="15" max="15" width="3.28125" style="308" customWidth="1"/>
    <col min="16" max="16" width="11.8515625" style="308" customWidth="1"/>
    <col min="17" max="17" width="5.7109375" style="308" customWidth="1"/>
    <col min="18" max="18" width="13.8515625" style="308" customWidth="1"/>
    <col min="19" max="19" width="0.2890625" style="308" customWidth="1"/>
    <col min="20" max="16384" width="8.140625" style="308" customWidth="1"/>
  </cols>
  <sheetData>
    <row r="1" spans="1:19" ht="14.25" customHeight="1">
      <c r="A1" s="305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7"/>
    </row>
    <row r="2" spans="1:19" ht="21" customHeight="1">
      <c r="A2" s="309"/>
      <c r="B2" s="310"/>
      <c r="C2" s="310"/>
      <c r="D2" s="310"/>
      <c r="E2" s="310"/>
      <c r="F2" s="310"/>
      <c r="G2" s="173" t="s">
        <v>583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1"/>
    </row>
    <row r="3" spans="1:19" ht="14.25" customHeight="1">
      <c r="A3" s="31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0"/>
      <c r="P3" s="313"/>
      <c r="Q3" s="313"/>
      <c r="R3" s="313"/>
      <c r="S3" s="314"/>
    </row>
    <row r="4" spans="1:19" ht="9" customHeight="1" thickBo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2"/>
    </row>
    <row r="5" spans="1:19" ht="24.75" customHeight="1">
      <c r="A5" s="183"/>
      <c r="B5" s="160" t="s">
        <v>0</v>
      </c>
      <c r="C5" s="160"/>
      <c r="D5" s="160"/>
      <c r="E5" s="435" t="s">
        <v>1</v>
      </c>
      <c r="F5" s="436"/>
      <c r="G5" s="436"/>
      <c r="H5" s="436"/>
      <c r="I5" s="436"/>
      <c r="J5" s="436"/>
      <c r="K5" s="436"/>
      <c r="L5" s="437"/>
      <c r="M5" s="160"/>
      <c r="N5" s="160"/>
      <c r="O5" s="431" t="s">
        <v>2</v>
      </c>
      <c r="P5" s="431"/>
      <c r="Q5" s="315" t="s">
        <v>243</v>
      </c>
      <c r="R5" s="316"/>
      <c r="S5" s="188"/>
    </row>
    <row r="6" spans="1:19" ht="12.75">
      <c r="A6" s="183"/>
      <c r="B6" s="160" t="s">
        <v>6</v>
      </c>
      <c r="C6" s="160"/>
      <c r="D6" s="160"/>
      <c r="E6" s="438" t="s">
        <v>411</v>
      </c>
      <c r="F6" s="439"/>
      <c r="G6" s="439"/>
      <c r="H6" s="439"/>
      <c r="I6" s="439"/>
      <c r="J6" s="439"/>
      <c r="K6" s="439"/>
      <c r="L6" s="440"/>
      <c r="M6" s="160"/>
      <c r="N6" s="160"/>
      <c r="O6" s="431" t="s">
        <v>8</v>
      </c>
      <c r="P6" s="431"/>
      <c r="Q6" s="419" t="s">
        <v>14</v>
      </c>
      <c r="R6" s="420"/>
      <c r="S6" s="188"/>
    </row>
    <row r="7" spans="1:19" ht="13.5" thickBot="1">
      <c r="A7" s="183"/>
      <c r="B7" s="160"/>
      <c r="C7" s="160"/>
      <c r="D7" s="160"/>
      <c r="E7" s="441"/>
      <c r="F7" s="442"/>
      <c r="G7" s="442"/>
      <c r="H7" s="442"/>
      <c r="I7" s="442"/>
      <c r="J7" s="442"/>
      <c r="K7" s="442"/>
      <c r="L7" s="443"/>
      <c r="M7" s="160"/>
      <c r="N7" s="160"/>
      <c r="O7" s="431" t="s">
        <v>13</v>
      </c>
      <c r="P7" s="431"/>
      <c r="Q7" s="421"/>
      <c r="R7" s="422"/>
      <c r="S7" s="188"/>
    </row>
    <row r="8" spans="1:19" ht="24.75" customHeight="1" thickBot="1">
      <c r="A8" s="183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431" t="s">
        <v>18</v>
      </c>
      <c r="P8" s="431"/>
      <c r="Q8" s="160" t="s">
        <v>19</v>
      </c>
      <c r="R8" s="160"/>
      <c r="S8" s="188"/>
    </row>
    <row r="9" spans="1:19" ht="24.75" customHeight="1" thickBot="1">
      <c r="A9" s="183"/>
      <c r="B9" s="160" t="s">
        <v>20</v>
      </c>
      <c r="C9" s="160"/>
      <c r="D9" s="160"/>
      <c r="E9" s="432" t="s">
        <v>21</v>
      </c>
      <c r="F9" s="433"/>
      <c r="G9" s="433"/>
      <c r="H9" s="433"/>
      <c r="I9" s="433"/>
      <c r="J9" s="433"/>
      <c r="K9" s="433"/>
      <c r="L9" s="434"/>
      <c r="M9" s="160"/>
      <c r="N9" s="160"/>
      <c r="O9" s="426" t="s">
        <v>22</v>
      </c>
      <c r="P9" s="427"/>
      <c r="Q9" s="317" t="s">
        <v>23</v>
      </c>
      <c r="R9" s="265"/>
      <c r="S9" s="188"/>
    </row>
    <row r="10" spans="1:19" ht="24.75" customHeight="1" thickBot="1">
      <c r="A10" s="183"/>
      <c r="B10" s="160" t="s">
        <v>24</v>
      </c>
      <c r="C10" s="160"/>
      <c r="D10" s="160"/>
      <c r="E10" s="423" t="s">
        <v>25</v>
      </c>
      <c r="F10" s="424"/>
      <c r="G10" s="424"/>
      <c r="H10" s="424"/>
      <c r="I10" s="424"/>
      <c r="J10" s="424"/>
      <c r="K10" s="424"/>
      <c r="L10" s="425"/>
      <c r="M10" s="160"/>
      <c r="N10" s="160"/>
      <c r="O10" s="426"/>
      <c r="P10" s="427"/>
      <c r="Q10" s="317"/>
      <c r="R10" s="265"/>
      <c r="S10" s="188"/>
    </row>
    <row r="11" spans="1:19" ht="24.75" customHeight="1" thickBot="1">
      <c r="A11" s="183"/>
      <c r="B11" s="160" t="s">
        <v>26</v>
      </c>
      <c r="C11" s="160"/>
      <c r="D11" s="160"/>
      <c r="E11" s="428"/>
      <c r="F11" s="429"/>
      <c r="G11" s="429"/>
      <c r="H11" s="429"/>
      <c r="I11" s="429"/>
      <c r="J11" s="429"/>
      <c r="K11" s="429"/>
      <c r="L11" s="430"/>
      <c r="M11" s="160"/>
      <c r="N11" s="160"/>
      <c r="O11" s="426"/>
      <c r="P11" s="427"/>
      <c r="Q11" s="317"/>
      <c r="R11" s="265"/>
      <c r="S11" s="188"/>
    </row>
    <row r="12" spans="1:19" ht="18.75" customHeight="1">
      <c r="A12" s="183"/>
      <c r="B12" s="160"/>
      <c r="C12" s="160"/>
      <c r="D12" s="160"/>
      <c r="E12" s="202"/>
      <c r="F12" s="160"/>
      <c r="G12" s="160"/>
      <c r="H12" s="160"/>
      <c r="I12" s="160"/>
      <c r="J12" s="160"/>
      <c r="K12" s="160"/>
      <c r="L12" s="160"/>
      <c r="M12" s="160"/>
      <c r="N12" s="160"/>
      <c r="O12" s="202"/>
      <c r="P12" s="202"/>
      <c r="Q12" s="202"/>
      <c r="R12" s="160"/>
      <c r="S12" s="188"/>
    </row>
    <row r="13" spans="1:19" ht="18.75" customHeight="1" thickBot="1">
      <c r="A13" s="183"/>
      <c r="B13" s="160"/>
      <c r="C13" s="160"/>
      <c r="D13" s="160"/>
      <c r="E13" s="202" t="s">
        <v>27</v>
      </c>
      <c r="F13" s="160"/>
      <c r="G13" s="160" t="s">
        <v>28</v>
      </c>
      <c r="H13" s="160"/>
      <c r="I13" s="160"/>
      <c r="J13" s="160"/>
      <c r="K13" s="160"/>
      <c r="L13" s="160"/>
      <c r="M13" s="160"/>
      <c r="N13" s="160"/>
      <c r="O13" s="416" t="s">
        <v>29</v>
      </c>
      <c r="P13" s="416"/>
      <c r="Q13" s="202"/>
      <c r="R13" s="203"/>
      <c r="S13" s="188"/>
    </row>
    <row r="14" spans="1:19" ht="18.75" customHeight="1" thickBot="1">
      <c r="A14" s="183"/>
      <c r="B14" s="160"/>
      <c r="C14" s="160"/>
      <c r="D14" s="160"/>
      <c r="E14" s="340" t="s">
        <v>407</v>
      </c>
      <c r="F14" s="160"/>
      <c r="G14" s="317" t="s">
        <v>31</v>
      </c>
      <c r="H14" s="319"/>
      <c r="I14" s="318"/>
      <c r="J14" s="160"/>
      <c r="K14" s="160"/>
      <c r="L14" s="160"/>
      <c r="M14" s="160"/>
      <c r="N14" s="160"/>
      <c r="O14" s="426" t="s">
        <v>32</v>
      </c>
      <c r="P14" s="427"/>
      <c r="Q14" s="202"/>
      <c r="R14" s="207"/>
      <c r="S14" s="188"/>
    </row>
    <row r="15" spans="1:19" ht="9" customHeight="1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160"/>
      <c r="P15" s="209"/>
      <c r="Q15" s="209"/>
      <c r="R15" s="209"/>
      <c r="S15" s="210"/>
    </row>
    <row r="16" spans="1:19" ht="20.25" customHeight="1">
      <c r="A16" s="211"/>
      <c r="B16" s="212"/>
      <c r="C16" s="212"/>
      <c r="D16" s="212"/>
      <c r="E16" s="213" t="s">
        <v>408</v>
      </c>
      <c r="F16" s="212"/>
      <c r="G16" s="212"/>
      <c r="H16" s="212"/>
      <c r="I16" s="212"/>
      <c r="J16" s="212"/>
      <c r="K16" s="212"/>
      <c r="L16" s="212"/>
      <c r="M16" s="212"/>
      <c r="N16" s="212"/>
      <c r="O16" s="181"/>
      <c r="P16" s="212"/>
      <c r="Q16" s="212"/>
      <c r="R16" s="212"/>
      <c r="S16" s="214"/>
    </row>
    <row r="17" spans="1:19" ht="21.75" customHeight="1">
      <c r="A17" s="215" t="s">
        <v>34</v>
      </c>
      <c r="B17" s="216"/>
      <c r="C17" s="216"/>
      <c r="D17" s="217"/>
      <c r="E17" s="218" t="s">
        <v>35</v>
      </c>
      <c r="F17" s="217"/>
      <c r="G17" s="218" t="s">
        <v>36</v>
      </c>
      <c r="H17" s="216"/>
      <c r="I17" s="217"/>
      <c r="J17" s="218" t="s">
        <v>37</v>
      </c>
      <c r="K17" s="216"/>
      <c r="L17" s="218" t="s">
        <v>38</v>
      </c>
      <c r="M17" s="216"/>
      <c r="N17" s="216"/>
      <c r="O17" s="216"/>
      <c r="P17" s="217"/>
      <c r="Q17" s="218" t="s">
        <v>39</v>
      </c>
      <c r="R17" s="216"/>
      <c r="S17" s="219"/>
    </row>
    <row r="18" spans="1:19" ht="19.5" customHeight="1">
      <c r="A18" s="320"/>
      <c r="B18" s="321"/>
      <c r="C18" s="321"/>
      <c r="D18" s="220">
        <v>0</v>
      </c>
      <c r="E18" s="221">
        <v>0</v>
      </c>
      <c r="F18" s="322"/>
      <c r="G18" s="323"/>
      <c r="H18" s="321"/>
      <c r="I18" s="220">
        <v>0</v>
      </c>
      <c r="J18" s="221">
        <v>0</v>
      </c>
      <c r="K18" s="324"/>
      <c r="L18" s="323"/>
      <c r="M18" s="321"/>
      <c r="N18" s="321"/>
      <c r="O18" s="325"/>
      <c r="P18" s="220">
        <v>0</v>
      </c>
      <c r="Q18" s="323"/>
      <c r="R18" s="223">
        <v>0</v>
      </c>
      <c r="S18" s="326"/>
    </row>
    <row r="19" spans="1:19" ht="20.25" customHeight="1">
      <c r="A19" s="211"/>
      <c r="B19" s="212"/>
      <c r="C19" s="212"/>
      <c r="D19" s="212"/>
      <c r="E19" s="213" t="s">
        <v>409</v>
      </c>
      <c r="F19" s="212"/>
      <c r="G19" s="212"/>
      <c r="H19" s="212"/>
      <c r="I19" s="212"/>
      <c r="J19" s="224" t="s">
        <v>41</v>
      </c>
      <c r="K19" s="212"/>
      <c r="L19" s="212"/>
      <c r="M19" s="212"/>
      <c r="N19" s="212"/>
      <c r="O19" s="209"/>
      <c r="P19" s="212"/>
      <c r="Q19" s="212"/>
      <c r="R19" s="212"/>
      <c r="S19" s="214"/>
    </row>
    <row r="20" spans="1:19" ht="19.5" customHeight="1">
      <c r="A20" s="225" t="s">
        <v>42</v>
      </c>
      <c r="B20" s="226"/>
      <c r="C20" s="227" t="s">
        <v>43</v>
      </c>
      <c r="D20" s="228"/>
      <c r="E20" s="228"/>
      <c r="F20" s="229"/>
      <c r="G20" s="225" t="s">
        <v>44</v>
      </c>
      <c r="H20" s="230"/>
      <c r="I20" s="227" t="s">
        <v>45</v>
      </c>
      <c r="J20" s="228"/>
      <c r="K20" s="228"/>
      <c r="L20" s="225" t="s">
        <v>46</v>
      </c>
      <c r="M20" s="230"/>
      <c r="N20" s="227" t="s">
        <v>47</v>
      </c>
      <c r="O20" s="327"/>
      <c r="P20" s="228"/>
      <c r="Q20" s="228"/>
      <c r="R20" s="228"/>
      <c r="S20" s="229"/>
    </row>
    <row r="21" spans="1:19" ht="19.5" customHeight="1">
      <c r="A21" s="328" t="s">
        <v>109</v>
      </c>
      <c r="B21" s="232" t="s">
        <v>48</v>
      </c>
      <c r="C21" s="186"/>
      <c r="D21" s="233" t="s">
        <v>49</v>
      </c>
      <c r="E21" s="234">
        <v>0</v>
      </c>
      <c r="F21" s="235"/>
      <c r="G21" s="328" t="s">
        <v>141</v>
      </c>
      <c r="H21" s="236" t="s">
        <v>50</v>
      </c>
      <c r="I21" s="201"/>
      <c r="J21" s="346">
        <v>0</v>
      </c>
      <c r="K21" s="330"/>
      <c r="L21" s="328" t="s">
        <v>161</v>
      </c>
      <c r="M21" s="199" t="s">
        <v>51</v>
      </c>
      <c r="N21" s="204"/>
      <c r="O21" s="204"/>
      <c r="P21" s="204"/>
      <c r="Q21" s="331"/>
      <c r="R21" s="345">
        <v>0</v>
      </c>
      <c r="S21" s="235"/>
    </row>
    <row r="22" spans="1:19" ht="19.5" customHeight="1">
      <c r="A22" s="328" t="s">
        <v>115</v>
      </c>
      <c r="B22" s="239"/>
      <c r="C22" s="195"/>
      <c r="D22" s="233" t="s">
        <v>53</v>
      </c>
      <c r="E22" s="234">
        <f>Rozpocet_SSZ!H12+Rozpocet_SSZ!H13+Rozpocet_SSZ!H14+Rozpocet_SSZ!H15</f>
        <v>0</v>
      </c>
      <c r="F22" s="235"/>
      <c r="G22" s="328" t="s">
        <v>149</v>
      </c>
      <c r="H22" s="160" t="s">
        <v>54</v>
      </c>
      <c r="I22" s="201"/>
      <c r="J22" s="346">
        <v>0</v>
      </c>
      <c r="K22" s="330"/>
      <c r="L22" s="328" t="s">
        <v>164</v>
      </c>
      <c r="M22" s="199" t="s">
        <v>55</v>
      </c>
      <c r="N22" s="204"/>
      <c r="O22" s="160"/>
      <c r="P22" s="204"/>
      <c r="Q22" s="331"/>
      <c r="R22" s="345">
        <v>0</v>
      </c>
      <c r="S22" s="235"/>
    </row>
    <row r="23" spans="1:19" ht="19.5" customHeight="1">
      <c r="A23" s="328" t="s">
        <v>120</v>
      </c>
      <c r="B23" s="232" t="s">
        <v>56</v>
      </c>
      <c r="C23" s="186"/>
      <c r="D23" s="233" t="s">
        <v>49</v>
      </c>
      <c r="E23" s="234">
        <f>Rozpocet_SSZ!H23+Rozpocet_SSZ!H24+Rozpocet_SSZ!H19+Rozpocet_SSZ!H20+Rozpocet_SSZ!H21+Rozpocet_SSZ!H22</f>
        <v>0</v>
      </c>
      <c r="F23" s="235"/>
      <c r="G23" s="328" t="s">
        <v>152</v>
      </c>
      <c r="H23" s="236" t="s">
        <v>57</v>
      </c>
      <c r="I23" s="201"/>
      <c r="J23" s="346">
        <v>0</v>
      </c>
      <c r="K23" s="330"/>
      <c r="L23" s="328" t="s">
        <v>167</v>
      </c>
      <c r="M23" s="199" t="s">
        <v>58</v>
      </c>
      <c r="N23" s="204"/>
      <c r="O23" s="204"/>
      <c r="P23" s="204"/>
      <c r="Q23" s="331"/>
      <c r="R23" s="345">
        <v>0</v>
      </c>
      <c r="S23" s="235"/>
    </row>
    <row r="24" spans="1:19" ht="19.5" customHeight="1">
      <c r="A24" s="328" t="s">
        <v>125</v>
      </c>
      <c r="B24" s="239"/>
      <c r="C24" s="195"/>
      <c r="D24" s="233" t="s">
        <v>53</v>
      </c>
      <c r="E24" s="234">
        <f>Rozpocet_SSZ!H18</f>
        <v>0</v>
      </c>
      <c r="F24" s="235"/>
      <c r="G24" s="328" t="s">
        <v>155</v>
      </c>
      <c r="H24" s="236"/>
      <c r="I24" s="201"/>
      <c r="J24" s="346">
        <v>0</v>
      </c>
      <c r="K24" s="330"/>
      <c r="L24" s="328" t="s">
        <v>170</v>
      </c>
      <c r="M24" s="199" t="s">
        <v>59</v>
      </c>
      <c r="N24" s="204"/>
      <c r="O24" s="160"/>
      <c r="P24" s="204"/>
      <c r="Q24" s="331"/>
      <c r="R24" s="345">
        <v>0</v>
      </c>
      <c r="S24" s="235"/>
    </row>
    <row r="25" spans="1:19" ht="19.5" customHeight="1">
      <c r="A25" s="328" t="s">
        <v>128</v>
      </c>
      <c r="B25" s="232" t="s">
        <v>60</v>
      </c>
      <c r="C25" s="186"/>
      <c r="D25" s="233" t="s">
        <v>49</v>
      </c>
      <c r="E25" s="234">
        <f>Rozpocet_SSZ!H29+Rozpocet_SSZ!H32+Rozpocet_SSZ!H34+Rozpocet_SSZ!H35+Rozpocet_SSZ!H37+Rozpocet_SSZ!H39+Rozpocet_SSZ!H41+Rozpocet_SSZ!H43+Rozpocet_SSZ!H48+Rozpocet_SSZ!H50+Rozpocet_SSZ!H52+Rozpocet_SSZ!H54+Rozpocet_SSZ!H56+Rozpocet_SSZ!H58+Rozpocet_SSZ!H61+Rozpocet_SSZ!H62+Rozpocet_SSZ!H63+Rozpocet_SSZ!H65+Rozpocet_SSZ!H67+Rozpocet_SSZ!H68+Rozpocet_SSZ!H71+Rozpocet_SSZ!H74+Rozpocet_SSZ!H75+Rozpocet_SSZ!H83+Rozpocet_SSZ!H84+Rozpocet_SSZ!H85+Rozpocet_SSZ!H88+Rozpocet_SSZ!H90+Rozpocet_SSZ!H93+Rozpocet_SSZ!H94+Rozpocet_SSZ!H95+Rozpocet_SSZ!H96+Rozpocet_SSZ!H97+Rozpocet_SSZ!H98+Rozpocet_SSZ!H99+Rozpocet_SSZ!H100+Rozpocet_SSZ!H101+Rozpocet_SSZ!H103+Rozpocet_SSZ!H104+Rozpocet_SSZ!H105</f>
        <v>0</v>
      </c>
      <c r="F25" s="235"/>
      <c r="G25" s="332"/>
      <c r="H25" s="204"/>
      <c r="I25" s="201"/>
      <c r="J25" s="329"/>
      <c r="K25" s="330"/>
      <c r="L25" s="328" t="s">
        <v>173</v>
      </c>
      <c r="M25" s="199" t="s">
        <v>61</v>
      </c>
      <c r="N25" s="204"/>
      <c r="O25" s="204"/>
      <c r="P25" s="204"/>
      <c r="Q25" s="331"/>
      <c r="R25" s="345">
        <v>0</v>
      </c>
      <c r="S25" s="235"/>
    </row>
    <row r="26" spans="1:19" ht="19.5" customHeight="1">
      <c r="A26" s="328" t="s">
        <v>133</v>
      </c>
      <c r="B26" s="239"/>
      <c r="C26" s="195"/>
      <c r="D26" s="233" t="s">
        <v>53</v>
      </c>
      <c r="E26" s="234">
        <f>Rozpocet_SSZ!H27+Rozpocet_SSZ!H28+Rozpocet_SSZ!H30+Rozpocet_SSZ!H31+Rozpocet_SSZ!H33+Rozpocet_SSZ!H36+Rozpocet_SSZ!H38+Rozpocet_SSZ!H40+Rozpocet_SSZ!H42+Rozpocet_SSZ!H44+Rozpocet_SSZ!H45+Rozpocet_SSZ!H47+Rozpocet_SSZ!H49+Rozpocet_SSZ!H51+Rozpocet_SSZ!H53+Rozpocet_SSZ!H55+Rozpocet_SSZ!H57+Rozpocet_SSZ!H59+Rozpocet_SSZ!H60+Rozpocet_SSZ!H64+Rozpocet_SSZ!H66+Rozpocet_SSZ!H69+Rozpocet_SSZ!H70+Rozpocet_SSZ!H72+Rozpocet_SSZ!H73+Rozpocet_SSZ!H76+Rozpocet_SSZ!H77+Rozpocet_SSZ!H78+Rozpocet_SSZ!H79+Rozpocet_SSZ!H80+Rozpocet_SSZ!H81+Rozpocet_SSZ!H82+Rozpocet_SSZ!H86+Rozpocet_SSZ!H87+Rozpocet_SSZ!H89+Rozpocet_SSZ!H91+Rozpocet_SSZ!H92+Rozpocet_SSZ!H102+Rozpocet_SSZ!H106+Rozpocet_SSZ!H107+Rozpocet_SSZ!H108+Rozpocet_SSZ!H109+Rozpocet_SSZ!H110+Rozpocet_SSZ!H111+Rozpocet_SSZ!H112+Rozpocet_SSZ!H113</f>
        <v>0</v>
      </c>
      <c r="F26" s="235"/>
      <c r="G26" s="332"/>
      <c r="H26" s="204"/>
      <c r="I26" s="201"/>
      <c r="J26" s="329"/>
      <c r="K26" s="330"/>
      <c r="L26" s="328" t="s">
        <v>176</v>
      </c>
      <c r="M26" s="236" t="s">
        <v>62</v>
      </c>
      <c r="N26" s="204"/>
      <c r="O26" s="160"/>
      <c r="P26" s="204"/>
      <c r="Q26" s="201"/>
      <c r="R26" s="345">
        <v>0</v>
      </c>
      <c r="S26" s="235"/>
    </row>
    <row r="27" spans="1:19" ht="19.5" customHeight="1">
      <c r="A27" s="328" t="s">
        <v>138</v>
      </c>
      <c r="B27" s="241" t="s">
        <v>63</v>
      </c>
      <c r="C27" s="204"/>
      <c r="D27" s="201"/>
      <c r="E27" s="242">
        <f>SUM(E21:E26)</f>
        <v>0</v>
      </c>
      <c r="F27" s="214"/>
      <c r="G27" s="328" t="s">
        <v>158</v>
      </c>
      <c r="H27" s="241" t="s">
        <v>64</v>
      </c>
      <c r="I27" s="201"/>
      <c r="J27" s="333">
        <f>SUM(J21:J24)</f>
        <v>0</v>
      </c>
      <c r="K27" s="334"/>
      <c r="L27" s="328" t="s">
        <v>179</v>
      </c>
      <c r="M27" s="241" t="s">
        <v>65</v>
      </c>
      <c r="N27" s="204"/>
      <c r="O27" s="204"/>
      <c r="P27" s="204"/>
      <c r="Q27" s="201"/>
      <c r="R27" s="242">
        <f>SUM(R21:R26)</f>
        <v>0</v>
      </c>
      <c r="S27" s="214"/>
    </row>
    <row r="28" spans="1:19" ht="19.5" customHeight="1">
      <c r="A28" s="335" t="s">
        <v>182</v>
      </c>
      <c r="B28" s="245" t="s">
        <v>66</v>
      </c>
      <c r="C28" s="246"/>
      <c r="D28" s="247"/>
      <c r="E28" s="375">
        <v>0</v>
      </c>
      <c r="F28" s="210"/>
      <c r="G28" s="335" t="s">
        <v>186</v>
      </c>
      <c r="H28" s="245" t="s">
        <v>67</v>
      </c>
      <c r="I28" s="247"/>
      <c r="J28" s="374">
        <v>0</v>
      </c>
      <c r="K28" s="336"/>
      <c r="L28" s="335" t="s">
        <v>189</v>
      </c>
      <c r="M28" s="245" t="s">
        <v>68</v>
      </c>
      <c r="N28" s="246"/>
      <c r="O28" s="209"/>
      <c r="P28" s="246"/>
      <c r="Q28" s="247"/>
      <c r="R28" s="375">
        <v>0</v>
      </c>
      <c r="S28" s="210"/>
    </row>
    <row r="29" spans="1:19" ht="19.5" customHeight="1">
      <c r="A29" s="249" t="s">
        <v>24</v>
      </c>
      <c r="B29" s="181"/>
      <c r="C29" s="181"/>
      <c r="D29" s="181"/>
      <c r="E29" s="181"/>
      <c r="F29" s="250"/>
      <c r="G29" s="251"/>
      <c r="H29" s="181"/>
      <c r="I29" s="181"/>
      <c r="J29" s="181"/>
      <c r="K29" s="181"/>
      <c r="L29" s="225" t="s">
        <v>69</v>
      </c>
      <c r="M29" s="217"/>
      <c r="N29" s="227" t="s">
        <v>70</v>
      </c>
      <c r="O29" s="160"/>
      <c r="P29" s="216"/>
      <c r="Q29" s="216"/>
      <c r="R29" s="216"/>
      <c r="S29" s="219"/>
    </row>
    <row r="30" spans="1:19" ht="19.5" customHeight="1">
      <c r="A30" s="183"/>
      <c r="B30" s="160"/>
      <c r="C30" s="160"/>
      <c r="D30" s="160"/>
      <c r="E30" s="160"/>
      <c r="F30" s="190"/>
      <c r="G30" s="252"/>
      <c r="H30" s="160"/>
      <c r="I30" s="160"/>
      <c r="J30" s="160"/>
      <c r="K30" s="160"/>
      <c r="L30" s="328" t="s">
        <v>192</v>
      </c>
      <c r="M30" s="236" t="s">
        <v>71</v>
      </c>
      <c r="N30" s="204"/>
      <c r="O30" s="204"/>
      <c r="P30" s="204"/>
      <c r="Q30" s="201"/>
      <c r="R30" s="242">
        <f>E27+E28+J27+J28+R27+R28</f>
        <v>0</v>
      </c>
      <c r="S30" s="214"/>
    </row>
    <row r="31" spans="1:19" ht="19.5" customHeight="1">
      <c r="A31" s="253" t="s">
        <v>72</v>
      </c>
      <c r="B31" s="194"/>
      <c r="C31" s="194"/>
      <c r="D31" s="194"/>
      <c r="E31" s="194"/>
      <c r="F31" s="195"/>
      <c r="G31" s="254" t="s">
        <v>73</v>
      </c>
      <c r="H31" s="194"/>
      <c r="I31" s="194"/>
      <c r="J31" s="194"/>
      <c r="K31" s="194"/>
      <c r="L31" s="328" t="s">
        <v>195</v>
      </c>
      <c r="M31" s="199" t="s">
        <v>74</v>
      </c>
      <c r="N31" s="337">
        <v>10</v>
      </c>
      <c r="O31" s="202" t="s">
        <v>410</v>
      </c>
      <c r="P31" s="415">
        <f>R30-P32</f>
        <v>0</v>
      </c>
      <c r="Q31" s="416"/>
      <c r="R31" s="234">
        <f>ROUNDUP(P31*N31/100,1)</f>
        <v>0</v>
      </c>
      <c r="S31" s="258"/>
    </row>
    <row r="32" spans="1:19" ht="20.25" customHeight="1" thickBot="1">
      <c r="A32" s="259" t="s">
        <v>20</v>
      </c>
      <c r="B32" s="185"/>
      <c r="C32" s="185"/>
      <c r="D32" s="185"/>
      <c r="E32" s="185"/>
      <c r="F32" s="186"/>
      <c r="G32" s="260"/>
      <c r="H32" s="185"/>
      <c r="I32" s="185"/>
      <c r="J32" s="185"/>
      <c r="K32" s="185"/>
      <c r="L32" s="328" t="s">
        <v>198</v>
      </c>
      <c r="M32" s="199" t="s">
        <v>74</v>
      </c>
      <c r="N32" s="337">
        <v>21</v>
      </c>
      <c r="O32" s="338" t="s">
        <v>410</v>
      </c>
      <c r="P32" s="417">
        <f>R30</f>
        <v>0</v>
      </c>
      <c r="Q32" s="418"/>
      <c r="R32" s="234">
        <f>ROUNDUP(P32*N32/100,1)</f>
        <v>0</v>
      </c>
      <c r="S32" s="235"/>
    </row>
    <row r="33" spans="1:19" ht="20.25" customHeight="1" thickBot="1">
      <c r="A33" s="183"/>
      <c r="B33" s="160"/>
      <c r="C33" s="160"/>
      <c r="D33" s="160"/>
      <c r="E33" s="160"/>
      <c r="F33" s="190"/>
      <c r="G33" s="252"/>
      <c r="H33" s="160"/>
      <c r="I33" s="160"/>
      <c r="J33" s="160"/>
      <c r="K33" s="160"/>
      <c r="L33" s="335" t="s">
        <v>201</v>
      </c>
      <c r="M33" s="262" t="s">
        <v>75</v>
      </c>
      <c r="N33" s="246"/>
      <c r="O33" s="160"/>
      <c r="P33" s="246"/>
      <c r="Q33" s="247"/>
      <c r="R33" s="264">
        <f>R30+R31+R32</f>
        <v>0</v>
      </c>
      <c r="S33" s="265"/>
    </row>
    <row r="34" spans="1:19" ht="19.5" customHeight="1">
      <c r="A34" s="253" t="s">
        <v>72</v>
      </c>
      <c r="B34" s="194"/>
      <c r="C34" s="194"/>
      <c r="D34" s="194"/>
      <c r="E34" s="194"/>
      <c r="F34" s="195"/>
      <c r="G34" s="254" t="s">
        <v>73</v>
      </c>
      <c r="H34" s="194"/>
      <c r="I34" s="194"/>
      <c r="J34" s="194"/>
      <c r="K34" s="194"/>
      <c r="L34" s="225" t="s">
        <v>76</v>
      </c>
      <c r="M34" s="217"/>
      <c r="N34" s="227" t="s">
        <v>77</v>
      </c>
      <c r="O34" s="181"/>
      <c r="P34" s="216"/>
      <c r="Q34" s="216"/>
      <c r="R34" s="339"/>
      <c r="S34" s="219"/>
    </row>
    <row r="35" spans="1:19" ht="20.25" customHeight="1">
      <c r="A35" s="259" t="s">
        <v>26</v>
      </c>
      <c r="B35" s="185"/>
      <c r="C35" s="185"/>
      <c r="D35" s="185"/>
      <c r="E35" s="185"/>
      <c r="F35" s="186"/>
      <c r="G35" s="260"/>
      <c r="H35" s="185"/>
      <c r="I35" s="185"/>
      <c r="J35" s="185"/>
      <c r="K35" s="185"/>
      <c r="L35" s="328" t="s">
        <v>204</v>
      </c>
      <c r="M35" s="236" t="s">
        <v>78</v>
      </c>
      <c r="N35" s="204"/>
      <c r="O35" s="204"/>
      <c r="P35" s="204"/>
      <c r="Q35" s="201"/>
      <c r="R35" s="234">
        <v>0</v>
      </c>
      <c r="S35" s="235"/>
    </row>
    <row r="36" spans="1:19" ht="19.5" customHeight="1">
      <c r="A36" s="183"/>
      <c r="B36" s="160"/>
      <c r="C36" s="160"/>
      <c r="D36" s="160"/>
      <c r="E36" s="160"/>
      <c r="F36" s="190"/>
      <c r="G36" s="252"/>
      <c r="H36" s="160"/>
      <c r="I36" s="160"/>
      <c r="J36" s="160"/>
      <c r="K36" s="160"/>
      <c r="L36" s="328" t="s">
        <v>207</v>
      </c>
      <c r="M36" s="236" t="s">
        <v>79</v>
      </c>
      <c r="N36" s="204"/>
      <c r="O36" s="194"/>
      <c r="P36" s="204"/>
      <c r="Q36" s="201"/>
      <c r="R36" s="234">
        <v>0</v>
      </c>
      <c r="S36" s="235"/>
    </row>
    <row r="37" spans="1:19" ht="19.5" customHeight="1">
      <c r="A37" s="266" t="s">
        <v>72</v>
      </c>
      <c r="B37" s="209"/>
      <c r="C37" s="209"/>
      <c r="D37" s="209"/>
      <c r="E37" s="209"/>
      <c r="F37" s="267"/>
      <c r="G37" s="268" t="s">
        <v>73</v>
      </c>
      <c r="H37" s="209"/>
      <c r="I37" s="209"/>
      <c r="J37" s="209"/>
      <c r="K37" s="209"/>
      <c r="L37" s="335" t="s">
        <v>210</v>
      </c>
      <c r="M37" s="245" t="s">
        <v>80</v>
      </c>
      <c r="N37" s="246"/>
      <c r="O37" s="209"/>
      <c r="P37" s="246"/>
      <c r="Q37" s="247"/>
      <c r="R37" s="221">
        <v>0</v>
      </c>
      <c r="S37" s="269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 password="BFBC" sheet="1"/>
  <mergeCells count="18">
    <mergeCell ref="E9:L9"/>
    <mergeCell ref="O9:P9"/>
    <mergeCell ref="E5:L5"/>
    <mergeCell ref="O5:P5"/>
    <mergeCell ref="E6:L6"/>
    <mergeCell ref="O6:P6"/>
    <mergeCell ref="E7:L7"/>
    <mergeCell ref="O7:P7"/>
    <mergeCell ref="P31:Q31"/>
    <mergeCell ref="P32:Q32"/>
    <mergeCell ref="Q6:R7"/>
    <mergeCell ref="E10:L10"/>
    <mergeCell ref="O10:P10"/>
    <mergeCell ref="E11:L11"/>
    <mergeCell ref="O11:P11"/>
    <mergeCell ref="O13:P13"/>
    <mergeCell ref="O14:P14"/>
    <mergeCell ref="O8:P8"/>
  </mergeCells>
  <printOptions/>
  <pageMargins left="0.5905511975288391" right="0.5905511975288391" top="0.9055117964744568" bottom="0.9055117964744568" header="0" footer="0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17" sqref="B17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72" t="s">
        <v>412</v>
      </c>
      <c r="B1" s="112"/>
      <c r="C1" s="112"/>
      <c r="D1" s="112"/>
      <c r="E1" s="112"/>
    </row>
    <row r="2" spans="1:5" ht="12" customHeight="1">
      <c r="A2" s="113" t="s">
        <v>81</v>
      </c>
      <c r="B2" s="114" t="str">
        <f>'Krycí list_VO'!E5</f>
        <v>SSZ a VO na křižovatce ulic Hrotovická x Spojovací, Třebíč</v>
      </c>
      <c r="C2" s="115"/>
      <c r="D2" s="115"/>
      <c r="E2" s="115"/>
    </row>
    <row r="3" spans="1:5" ht="12" customHeight="1">
      <c r="A3" s="113" t="s">
        <v>82</v>
      </c>
      <c r="B3" s="341" t="s">
        <v>411</v>
      </c>
      <c r="C3" s="116"/>
      <c r="D3" s="114"/>
      <c r="E3" s="117"/>
    </row>
    <row r="4" spans="1:5" ht="12" customHeight="1">
      <c r="A4" s="113" t="s">
        <v>83</v>
      </c>
      <c r="B4" s="114" t="str">
        <f>'Krycí list_VO'!E9</f>
        <v> </v>
      </c>
      <c r="C4" s="116"/>
      <c r="D4" s="114"/>
      <c r="E4" s="117"/>
    </row>
    <row r="5" spans="1:5" ht="12" customHeight="1">
      <c r="A5" s="114" t="s">
        <v>84</v>
      </c>
      <c r="B5" s="114" t="str">
        <f>'Krycí list_SSZ'!Q5</f>
        <v>828 74</v>
      </c>
      <c r="C5" s="116"/>
      <c r="D5" s="114"/>
      <c r="E5" s="117"/>
    </row>
    <row r="6" spans="1:5" ht="6" customHeight="1">
      <c r="A6" s="114"/>
      <c r="B6" s="114"/>
      <c r="C6" s="116"/>
      <c r="D6" s="114"/>
      <c r="E6" s="117"/>
    </row>
    <row r="7" spans="1:5" ht="12" customHeight="1">
      <c r="A7" s="114" t="s">
        <v>85</v>
      </c>
      <c r="B7" s="114" t="str">
        <f>'Krycí list_VO'!E26</f>
        <v>Město Třebíč, Karlovo nám. 104/55, 674 01 Třebíč</v>
      </c>
      <c r="C7" s="116"/>
      <c r="D7" s="114"/>
      <c r="E7" s="117"/>
    </row>
    <row r="8" spans="1:5" ht="12" customHeight="1">
      <c r="A8" s="114" t="s">
        <v>86</v>
      </c>
      <c r="B8" s="114" t="str">
        <f>'Krycí list_VO'!E28</f>
        <v> </v>
      </c>
      <c r="C8" s="116"/>
      <c r="D8" s="114"/>
      <c r="E8" s="117"/>
    </row>
    <row r="9" spans="1:5" ht="12" customHeight="1">
      <c r="A9" s="114" t="s">
        <v>87</v>
      </c>
      <c r="B9" s="114" t="s">
        <v>88</v>
      </c>
      <c r="C9" s="116"/>
      <c r="D9" s="114"/>
      <c r="E9" s="117"/>
    </row>
    <row r="10" spans="1:5" ht="6" customHeight="1">
      <c r="A10" s="112"/>
      <c r="B10" s="112"/>
      <c r="C10" s="112"/>
      <c r="D10" s="112"/>
      <c r="E10" s="112"/>
    </row>
    <row r="11" spans="1:5" ht="12" customHeight="1">
      <c r="A11" s="118" t="s">
        <v>89</v>
      </c>
      <c r="B11" s="119" t="s">
        <v>90</v>
      </c>
      <c r="C11" s="120" t="s">
        <v>91</v>
      </c>
      <c r="D11" s="121" t="s">
        <v>92</v>
      </c>
      <c r="E11" s="120" t="s">
        <v>93</v>
      </c>
    </row>
    <row r="12" spans="1:5" ht="12" customHeight="1">
      <c r="A12" s="122">
        <v>1</v>
      </c>
      <c r="B12" s="123">
        <v>2</v>
      </c>
      <c r="C12" s="124">
        <v>3</v>
      </c>
      <c r="D12" s="125">
        <v>4</v>
      </c>
      <c r="E12" s="124">
        <v>5</v>
      </c>
    </row>
    <row r="13" spans="1:5" ht="3.75" customHeight="1">
      <c r="A13" s="126"/>
      <c r="B13" s="127"/>
      <c r="C13" s="127"/>
      <c r="D13" s="127"/>
      <c r="E13" s="128"/>
    </row>
    <row r="14" spans="1:5" s="129" customFormat="1" ht="12.75" customHeight="1">
      <c r="A14" s="130" t="str">
        <f>Rozpocet_SSZ!C10</f>
        <v>HSV</v>
      </c>
      <c r="B14" s="131" t="str">
        <f>Rozpocet_SSZ!D10</f>
        <v>Práce a dodávky HSV</v>
      </c>
      <c r="C14" s="132">
        <f>Rozpocet_SSZ!H10</f>
        <v>0</v>
      </c>
      <c r="D14" s="133" t="b">
        <f>NOT(K14)</f>
        <v>1</v>
      </c>
      <c r="E14" s="133" t="b">
        <f>NOT(M14)</f>
        <v>1</v>
      </c>
    </row>
    <row r="15" spans="1:5" s="129" customFormat="1" ht="12.75" customHeight="1">
      <c r="A15" s="134" t="str">
        <f>Rozpocet_SSZ!C11</f>
        <v>9</v>
      </c>
      <c r="B15" s="135" t="str">
        <f>Rozpocet_SSZ!D11</f>
        <v>Ostatní konstrukce a práce-bourání</v>
      </c>
      <c r="C15" s="136">
        <f>Rozpocet_SSZ!H11</f>
        <v>0</v>
      </c>
      <c r="D15" s="137" t="b">
        <f>NOT(K15)</f>
        <v>1</v>
      </c>
      <c r="E15" s="137" t="b">
        <f>NOT(M15)</f>
        <v>1</v>
      </c>
    </row>
    <row r="16" spans="1:5" s="129" customFormat="1" ht="12.75" customHeight="1">
      <c r="A16" s="130" t="str">
        <f>Rozpocet_SSZ!C16</f>
        <v>PSV</v>
      </c>
      <c r="B16" s="131" t="str">
        <f>Rozpocet_SSZ!D16</f>
        <v>Práce a dodávky PSV</v>
      </c>
      <c r="C16" s="132">
        <f>Rozpocet_SSZ!H16</f>
        <v>0</v>
      </c>
      <c r="D16" s="133" t="b">
        <f>NOT(K16)</f>
        <v>1</v>
      </c>
      <c r="E16" s="133" t="b">
        <f>NOT(M16)</f>
        <v>1</v>
      </c>
    </row>
    <row r="17" spans="1:5" s="129" customFormat="1" ht="12.75" customHeight="1">
      <c r="A17" s="134" t="str">
        <f>Rozpocet_SSZ!C17</f>
        <v>783</v>
      </c>
      <c r="B17" s="135" t="str">
        <f>Rozpocet_SSZ!D17</f>
        <v>Dokončovací práce - nátěry</v>
      </c>
      <c r="C17" s="136">
        <f>Rozpocet_SSZ!H17</f>
        <v>0</v>
      </c>
      <c r="D17" s="137" t="b">
        <f>NOT(K25)</f>
        <v>1</v>
      </c>
      <c r="E17" s="137" t="b">
        <f>NOT(M25)</f>
        <v>1</v>
      </c>
    </row>
    <row r="18" spans="1:5" s="129" customFormat="1" ht="12.75" customHeight="1">
      <c r="A18" s="130" t="str">
        <f>Rozpocet_SSZ!C25</f>
        <v>M</v>
      </c>
      <c r="B18" s="131" t="str">
        <f>Rozpocet_SSZ!D25</f>
        <v>Práce a dodávky M</v>
      </c>
      <c r="C18" s="132">
        <f>Rozpocet_SSZ!H25</f>
        <v>0</v>
      </c>
      <c r="D18" s="133" t="b">
        <f>NOT(K18)</f>
        <v>1</v>
      </c>
      <c r="E18" s="133" t="b">
        <f>NOT(M18)</f>
        <v>1</v>
      </c>
    </row>
    <row r="19" spans="1:5" s="129" customFormat="1" ht="12.75" customHeight="1">
      <c r="A19" s="134" t="str">
        <f>Rozpocet_SSZ!C26</f>
        <v>21-M</v>
      </c>
      <c r="B19" s="135" t="str">
        <f>Rozpocet_SSZ!D26</f>
        <v>Elektromontáže</v>
      </c>
      <c r="C19" s="136">
        <f>Rozpocet_SSZ!H26</f>
        <v>0</v>
      </c>
      <c r="D19" s="137" t="e">
        <f>NOT(#REF!)</f>
        <v>#REF!</v>
      </c>
      <c r="E19" s="137" t="e">
        <f>NOT(#REF!)</f>
        <v>#REF!</v>
      </c>
    </row>
    <row r="20" spans="1:5" s="129" customFormat="1" ht="12.75" customHeight="1">
      <c r="A20" s="134" t="str">
        <f>Rozpocet_SSZ!C46</f>
        <v>22-M</v>
      </c>
      <c r="B20" s="135" t="str">
        <f>Rozpocet_SSZ!D46</f>
        <v>Montáže oznam. a zabezp. zařízení</v>
      </c>
      <c r="C20" s="136">
        <f>Rozpocet_SSZ!H46</f>
        <v>0</v>
      </c>
      <c r="D20" s="137" t="e">
        <f>NOT(#REF!)</f>
        <v>#REF!</v>
      </c>
      <c r="E20" s="137" t="e">
        <f>NOT(#REF!)</f>
        <v>#REF!</v>
      </c>
    </row>
    <row r="21" spans="2:5" s="138" customFormat="1" ht="12.75" customHeight="1">
      <c r="B21" s="139" t="s">
        <v>94</v>
      </c>
      <c r="C21" s="140">
        <f>Rozpocet_SSZ!H114</f>
        <v>0</v>
      </c>
      <c r="D21" s="141" t="e">
        <f>Rozpocet_VO!#REF!</f>
        <v>#REF!</v>
      </c>
      <c r="E21" s="141" t="e">
        <f>Rozpocet_VO!#REF!</f>
        <v>#REF!</v>
      </c>
    </row>
  </sheetData>
  <sheetProtection password="BFBC" sheet="1"/>
  <printOptions/>
  <pageMargins left="1.1023621559143066" right="1.1023621559143066" top="0.787401556968689" bottom="0.787401556968689" header="0" footer="0"/>
  <pageSetup fitToHeight="999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4"/>
  <sheetViews>
    <sheetView showGridLines="0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G115" sqref="G115"/>
    </sheetView>
  </sheetViews>
  <sheetFormatPr defaultColWidth="8.140625" defaultRowHeight="11.25" customHeight="1"/>
  <cols>
    <col min="1" max="1" width="5.00390625" style="368" customWidth="1"/>
    <col min="2" max="2" width="3.7109375" style="369" bestFit="1" customWidth="1"/>
    <col min="3" max="3" width="11.421875" style="370" bestFit="1" customWidth="1"/>
    <col min="4" max="4" width="62.28125" style="370" customWidth="1"/>
    <col min="5" max="5" width="5.8515625" style="370" customWidth="1"/>
    <col min="6" max="6" width="8.57421875" style="371" customWidth="1"/>
    <col min="7" max="7" width="12.28125" style="372" customWidth="1"/>
    <col min="8" max="8" width="11.00390625" style="372" customWidth="1"/>
    <col min="9" max="16384" width="8.140625" style="1" customWidth="1"/>
  </cols>
  <sheetData>
    <row r="1" spans="1:8" ht="17.25" customHeight="1">
      <c r="A1" s="172" t="s">
        <v>413</v>
      </c>
      <c r="B1" s="297"/>
      <c r="C1" s="297"/>
      <c r="D1" s="297"/>
      <c r="E1" s="297"/>
      <c r="F1" s="297"/>
      <c r="G1" s="297"/>
      <c r="H1" s="297"/>
    </row>
    <row r="2" spans="1:8" ht="12.75" customHeight="1">
      <c r="A2" s="342" t="s">
        <v>414</v>
      </c>
      <c r="B2" s="297"/>
      <c r="C2" s="297"/>
      <c r="D2" s="297"/>
      <c r="E2" s="297"/>
      <c r="F2" s="297"/>
      <c r="G2" s="297"/>
      <c r="H2" s="297"/>
    </row>
    <row r="3" spans="1:8" ht="12.75" customHeight="1">
      <c r="A3" s="342" t="s">
        <v>415</v>
      </c>
      <c r="B3" s="297"/>
      <c r="C3" s="297"/>
      <c r="D3" s="297"/>
      <c r="E3" s="297" t="s">
        <v>416</v>
      </c>
      <c r="F3" s="297"/>
      <c r="G3" s="297"/>
      <c r="H3" s="297"/>
    </row>
    <row r="4" spans="1:8" ht="13.5" customHeight="1">
      <c r="A4" s="342"/>
      <c r="B4" s="297"/>
      <c r="C4" s="342"/>
      <c r="D4" s="297"/>
      <c r="E4" s="297" t="s">
        <v>417</v>
      </c>
      <c r="F4" s="297"/>
      <c r="G4" s="297"/>
      <c r="H4" s="297"/>
    </row>
    <row r="5" spans="1:8" ht="12.75" customHeight="1">
      <c r="A5" s="297" t="s">
        <v>418</v>
      </c>
      <c r="B5" s="297"/>
      <c r="C5" s="297"/>
      <c r="D5" s="297"/>
      <c r="E5" s="297" t="s">
        <v>419</v>
      </c>
      <c r="F5" s="297"/>
      <c r="G5" s="297"/>
      <c r="H5" s="297"/>
    </row>
    <row r="6" spans="1:8" ht="9.75" customHeight="1" thickBot="1">
      <c r="A6" s="297"/>
      <c r="B6" s="297"/>
      <c r="C6" s="297"/>
      <c r="D6" s="297"/>
      <c r="E6" s="297"/>
      <c r="F6" s="297"/>
      <c r="G6" s="297"/>
      <c r="H6" s="297"/>
    </row>
    <row r="7" spans="1:8" ht="29.25" customHeight="1" thickBot="1">
      <c r="A7" s="343" t="s">
        <v>96</v>
      </c>
      <c r="B7" s="343" t="s">
        <v>98</v>
      </c>
      <c r="C7" s="343" t="s">
        <v>99</v>
      </c>
      <c r="D7" s="343" t="s">
        <v>90</v>
      </c>
      <c r="E7" s="343" t="s">
        <v>100</v>
      </c>
      <c r="F7" s="343" t="s">
        <v>101</v>
      </c>
      <c r="G7" s="344" t="s">
        <v>102</v>
      </c>
      <c r="H7" s="343" t="s">
        <v>91</v>
      </c>
    </row>
    <row r="8" spans="1:8" ht="12.75" customHeight="1" thickBot="1">
      <c r="A8" s="343" t="s">
        <v>109</v>
      </c>
      <c r="B8" s="343" t="s">
        <v>115</v>
      </c>
      <c r="C8" s="343" t="s">
        <v>120</v>
      </c>
      <c r="D8" s="343" t="s">
        <v>125</v>
      </c>
      <c r="E8" s="343" t="s">
        <v>128</v>
      </c>
      <c r="F8" s="343" t="s">
        <v>133</v>
      </c>
      <c r="G8" s="343">
        <v>8</v>
      </c>
      <c r="H8" s="343" t="s">
        <v>152</v>
      </c>
    </row>
    <row r="9" spans="1:8" ht="4.5" customHeight="1">
      <c r="A9" s="271"/>
      <c r="B9" s="271"/>
      <c r="C9" s="271"/>
      <c r="D9" s="271"/>
      <c r="E9" s="271"/>
      <c r="F9" s="271"/>
      <c r="G9" s="271"/>
      <c r="H9" s="271"/>
    </row>
    <row r="10" spans="1:8" s="359" customFormat="1" ht="21" customHeight="1">
      <c r="A10" s="354"/>
      <c r="B10" s="355"/>
      <c r="C10" s="356" t="s">
        <v>48</v>
      </c>
      <c r="D10" s="356" t="s">
        <v>250</v>
      </c>
      <c r="E10" s="356"/>
      <c r="F10" s="357"/>
      <c r="G10" s="358"/>
      <c r="H10" s="358">
        <f>H11</f>
        <v>0</v>
      </c>
    </row>
    <row r="11" spans="1:8" s="360" customFormat="1" ht="21" customHeight="1">
      <c r="A11" s="378"/>
      <c r="B11" s="379"/>
      <c r="C11" s="380" t="s">
        <v>149</v>
      </c>
      <c r="D11" s="380" t="s">
        <v>420</v>
      </c>
      <c r="E11" s="380"/>
      <c r="F11" s="381"/>
      <c r="G11" s="382"/>
      <c r="H11" s="382">
        <f>SUM(H12:H15)</f>
        <v>0</v>
      </c>
    </row>
    <row r="12" spans="1:8" ht="12.75">
      <c r="A12" s="383">
        <v>1</v>
      </c>
      <c r="B12" s="384" t="s">
        <v>134</v>
      </c>
      <c r="C12" s="270" t="s">
        <v>135</v>
      </c>
      <c r="D12" s="270" t="s">
        <v>136</v>
      </c>
      <c r="E12" s="270" t="s">
        <v>137</v>
      </c>
      <c r="F12" s="385">
        <v>4</v>
      </c>
      <c r="G12" s="386">
        <v>0</v>
      </c>
      <c r="H12" s="387">
        <f>F12*G12</f>
        <v>0</v>
      </c>
    </row>
    <row r="13" spans="1:8" ht="12.75">
      <c r="A13" s="383">
        <f>A12+1</f>
        <v>2</v>
      </c>
      <c r="B13" s="384" t="s">
        <v>421</v>
      </c>
      <c r="C13" s="270" t="s">
        <v>422</v>
      </c>
      <c r="D13" s="270" t="s">
        <v>423</v>
      </c>
      <c r="E13" s="270" t="s">
        <v>124</v>
      </c>
      <c r="F13" s="385">
        <v>133</v>
      </c>
      <c r="G13" s="386">
        <v>0</v>
      </c>
      <c r="H13" s="387">
        <f>F13*G13</f>
        <v>0</v>
      </c>
    </row>
    <row r="14" spans="1:8" ht="12.75">
      <c r="A14" s="383">
        <f>A13+1</f>
        <v>3</v>
      </c>
      <c r="B14" s="384" t="s">
        <v>421</v>
      </c>
      <c r="C14" s="270">
        <v>915113</v>
      </c>
      <c r="D14" s="270" t="s">
        <v>585</v>
      </c>
      <c r="E14" s="270" t="s">
        <v>132</v>
      </c>
      <c r="F14" s="385">
        <v>105.35</v>
      </c>
      <c r="G14" s="386">
        <v>0</v>
      </c>
      <c r="H14" s="387">
        <f>F14*G14</f>
        <v>0</v>
      </c>
    </row>
    <row r="15" spans="1:8" ht="12.75">
      <c r="A15" s="383">
        <f>A14+1</f>
        <v>4</v>
      </c>
      <c r="B15" s="384" t="s">
        <v>421</v>
      </c>
      <c r="C15" s="270">
        <v>914473</v>
      </c>
      <c r="D15" s="270" t="s">
        <v>586</v>
      </c>
      <c r="E15" s="270" t="s">
        <v>453</v>
      </c>
      <c r="F15" s="385">
        <v>1</v>
      </c>
      <c r="G15" s="386">
        <v>0</v>
      </c>
      <c r="H15" s="387">
        <f>F15*G15</f>
        <v>0</v>
      </c>
    </row>
    <row r="16" spans="1:8" s="361" customFormat="1" ht="21" customHeight="1">
      <c r="A16" s="388"/>
      <c r="B16" s="389"/>
      <c r="C16" s="390" t="s">
        <v>56</v>
      </c>
      <c r="D16" s="390" t="s">
        <v>424</v>
      </c>
      <c r="E16" s="390"/>
      <c r="F16" s="391"/>
      <c r="G16" s="392"/>
      <c r="H16" s="392">
        <f>H17</f>
        <v>0</v>
      </c>
    </row>
    <row r="17" spans="1:8" s="360" customFormat="1" ht="21" customHeight="1">
      <c r="A17" s="378"/>
      <c r="B17" s="379"/>
      <c r="C17" s="380" t="s">
        <v>129</v>
      </c>
      <c r="D17" s="380" t="s">
        <v>425</v>
      </c>
      <c r="E17" s="380"/>
      <c r="F17" s="393"/>
      <c r="G17" s="382"/>
      <c r="H17" s="382">
        <f>SUM(H18:H24)</f>
        <v>0</v>
      </c>
    </row>
    <row r="18" spans="1:8" ht="12.75">
      <c r="A18" s="383">
        <f>A15+1</f>
        <v>5</v>
      </c>
      <c r="B18" s="384" t="s">
        <v>129</v>
      </c>
      <c r="C18" s="270" t="s">
        <v>130</v>
      </c>
      <c r="D18" s="270" t="s">
        <v>131</v>
      </c>
      <c r="E18" s="270" t="s">
        <v>132</v>
      </c>
      <c r="F18" s="385">
        <v>10</v>
      </c>
      <c r="G18" s="386">
        <v>0</v>
      </c>
      <c r="H18" s="387">
        <f aca="true" t="shared" si="0" ref="H18:H24">F18*G18</f>
        <v>0</v>
      </c>
    </row>
    <row r="19" spans="1:8" ht="12.75">
      <c r="A19" s="383">
        <f aca="true" t="shared" si="1" ref="A19:A24">A18+1</f>
        <v>6</v>
      </c>
      <c r="B19" s="384" t="s">
        <v>421</v>
      </c>
      <c r="C19" s="270">
        <v>915111</v>
      </c>
      <c r="D19" s="270" t="s">
        <v>587</v>
      </c>
      <c r="E19" s="270" t="s">
        <v>132</v>
      </c>
      <c r="F19" s="385">
        <v>357.89</v>
      </c>
      <c r="G19" s="386">
        <v>0</v>
      </c>
      <c r="H19" s="387">
        <f t="shared" si="0"/>
        <v>0</v>
      </c>
    </row>
    <row r="20" spans="1:8" ht="12.75">
      <c r="A20" s="383">
        <f t="shared" si="1"/>
        <v>7</v>
      </c>
      <c r="B20" s="384" t="s">
        <v>421</v>
      </c>
      <c r="C20" s="270">
        <v>915211</v>
      </c>
      <c r="D20" s="270" t="s">
        <v>588</v>
      </c>
      <c r="E20" s="270" t="s">
        <v>132</v>
      </c>
      <c r="F20" s="385">
        <v>76.55</v>
      </c>
      <c r="G20" s="386">
        <v>0</v>
      </c>
      <c r="H20" s="387">
        <f t="shared" si="0"/>
        <v>0</v>
      </c>
    </row>
    <row r="21" spans="1:8" ht="12.75">
      <c r="A21" s="383">
        <f t="shared" si="1"/>
        <v>8</v>
      </c>
      <c r="B21" s="384" t="s">
        <v>421</v>
      </c>
      <c r="C21" s="270">
        <v>915221</v>
      </c>
      <c r="D21" s="270" t="s">
        <v>589</v>
      </c>
      <c r="E21" s="270" t="s">
        <v>132</v>
      </c>
      <c r="F21" s="385">
        <v>281.34</v>
      </c>
      <c r="G21" s="386">
        <v>0</v>
      </c>
      <c r="H21" s="387">
        <f t="shared" si="0"/>
        <v>0</v>
      </c>
    </row>
    <row r="22" spans="1:8" ht="12.75">
      <c r="A22" s="383">
        <f t="shared" si="1"/>
        <v>9</v>
      </c>
      <c r="B22" s="384" t="s">
        <v>421</v>
      </c>
      <c r="C22" s="270">
        <v>914661</v>
      </c>
      <c r="D22" s="270" t="s">
        <v>590</v>
      </c>
      <c r="E22" s="270" t="s">
        <v>453</v>
      </c>
      <c r="F22" s="385">
        <v>1</v>
      </c>
      <c r="G22" s="386">
        <v>0</v>
      </c>
      <c r="H22" s="387">
        <f t="shared" si="0"/>
        <v>0</v>
      </c>
    </row>
    <row r="23" spans="1:8" ht="13.5" customHeight="1">
      <c r="A23" s="395">
        <f t="shared" si="1"/>
        <v>10</v>
      </c>
      <c r="B23" s="395" t="s">
        <v>426</v>
      </c>
      <c r="C23" s="396" t="s">
        <v>139</v>
      </c>
      <c r="D23" s="396" t="s">
        <v>140</v>
      </c>
      <c r="E23" s="396" t="s">
        <v>114</v>
      </c>
      <c r="F23" s="397">
        <v>2</v>
      </c>
      <c r="G23" s="398">
        <v>0</v>
      </c>
      <c r="H23" s="399">
        <f t="shared" si="0"/>
        <v>0</v>
      </c>
    </row>
    <row r="24" spans="1:8" ht="13.5" customHeight="1">
      <c r="A24" s="395">
        <f t="shared" si="1"/>
        <v>11</v>
      </c>
      <c r="B24" s="395" t="s">
        <v>426</v>
      </c>
      <c r="C24" s="396" t="s">
        <v>427</v>
      </c>
      <c r="D24" s="396" t="s">
        <v>428</v>
      </c>
      <c r="E24" s="396" t="s">
        <v>114</v>
      </c>
      <c r="F24" s="397">
        <v>1</v>
      </c>
      <c r="G24" s="398">
        <v>0</v>
      </c>
      <c r="H24" s="399">
        <f t="shared" si="0"/>
        <v>0</v>
      </c>
    </row>
    <row r="25" spans="1:8" s="359" customFormat="1" ht="21" customHeight="1">
      <c r="A25" s="400"/>
      <c r="B25" s="401"/>
      <c r="C25" s="402" t="s">
        <v>104</v>
      </c>
      <c r="D25" s="402" t="s">
        <v>105</v>
      </c>
      <c r="E25" s="402"/>
      <c r="F25" s="403"/>
      <c r="G25" s="404"/>
      <c r="H25" s="404">
        <f>H26+H46</f>
        <v>0</v>
      </c>
    </row>
    <row r="26" spans="1:8" s="360" customFormat="1" ht="21" customHeight="1">
      <c r="A26" s="378"/>
      <c r="B26" s="379"/>
      <c r="C26" s="380" t="s">
        <v>146</v>
      </c>
      <c r="D26" s="380" t="s">
        <v>147</v>
      </c>
      <c r="E26" s="380"/>
      <c r="F26" s="393"/>
      <c r="G26" s="382"/>
      <c r="H26" s="382">
        <f>SUM(H27:H45)</f>
        <v>0</v>
      </c>
    </row>
    <row r="27" spans="1:8" ht="12.75">
      <c r="A27" s="383">
        <f>A24+1</f>
        <v>12</v>
      </c>
      <c r="B27" s="384" t="s">
        <v>145</v>
      </c>
      <c r="C27" s="270" t="s">
        <v>153</v>
      </c>
      <c r="D27" s="270" t="s">
        <v>154</v>
      </c>
      <c r="E27" s="270" t="s">
        <v>114</v>
      </c>
      <c r="F27" s="385">
        <v>16</v>
      </c>
      <c r="G27" s="386">
        <v>0</v>
      </c>
      <c r="H27" s="387">
        <f>F27*G27</f>
        <v>0</v>
      </c>
    </row>
    <row r="28" spans="1:8" ht="12.75">
      <c r="A28" s="383">
        <f>A27+1</f>
        <v>13</v>
      </c>
      <c r="B28" s="384" t="s">
        <v>145</v>
      </c>
      <c r="C28" s="270" t="s">
        <v>429</v>
      </c>
      <c r="D28" s="270" t="s">
        <v>430</v>
      </c>
      <c r="E28" s="270" t="s">
        <v>124</v>
      </c>
      <c r="F28" s="385">
        <v>100</v>
      </c>
      <c r="G28" s="386">
        <v>0</v>
      </c>
      <c r="H28" s="387">
        <f>F28*G28</f>
        <v>0</v>
      </c>
    </row>
    <row r="29" spans="1:8" ht="13.5" customHeight="1">
      <c r="A29" s="395">
        <f aca="true" t="shared" si="2" ref="A29:A45">A28+1</f>
        <v>14</v>
      </c>
      <c r="B29" s="395" t="s">
        <v>431</v>
      </c>
      <c r="C29" s="396" t="s">
        <v>432</v>
      </c>
      <c r="D29" s="396" t="s">
        <v>433</v>
      </c>
      <c r="E29" s="396" t="s">
        <v>124</v>
      </c>
      <c r="F29" s="397">
        <v>100</v>
      </c>
      <c r="G29" s="398">
        <v>0</v>
      </c>
      <c r="H29" s="399">
        <f>F29*G29</f>
        <v>0</v>
      </c>
    </row>
    <row r="30" spans="1:8" ht="24" customHeight="1">
      <c r="A30" s="383">
        <f t="shared" si="2"/>
        <v>15</v>
      </c>
      <c r="B30" s="384" t="s">
        <v>145</v>
      </c>
      <c r="C30" s="270" t="s">
        <v>434</v>
      </c>
      <c r="D30" s="270" t="s">
        <v>435</v>
      </c>
      <c r="E30" s="270" t="s">
        <v>114</v>
      </c>
      <c r="F30" s="385">
        <v>4</v>
      </c>
      <c r="G30" s="386">
        <v>0</v>
      </c>
      <c r="H30" s="387">
        <f>F30*G30</f>
        <v>0</v>
      </c>
    </row>
    <row r="31" spans="1:8" ht="24" customHeight="1">
      <c r="A31" s="383">
        <f t="shared" si="2"/>
        <v>16</v>
      </c>
      <c r="B31" s="384" t="s">
        <v>145</v>
      </c>
      <c r="C31" s="270" t="s">
        <v>436</v>
      </c>
      <c r="D31" s="270" t="s">
        <v>437</v>
      </c>
      <c r="E31" s="270" t="s">
        <v>114</v>
      </c>
      <c r="F31" s="385">
        <v>4</v>
      </c>
      <c r="G31" s="386">
        <v>0</v>
      </c>
      <c r="H31" s="387">
        <f>F31*G31</f>
        <v>0</v>
      </c>
    </row>
    <row r="32" spans="1:8" ht="13.5" customHeight="1">
      <c r="A32" s="395">
        <f t="shared" si="2"/>
        <v>17</v>
      </c>
      <c r="B32" s="395" t="s">
        <v>438</v>
      </c>
      <c r="C32" s="396" t="s">
        <v>439</v>
      </c>
      <c r="D32" s="396" t="s">
        <v>440</v>
      </c>
      <c r="E32" s="396" t="s">
        <v>114</v>
      </c>
      <c r="F32" s="397">
        <v>4</v>
      </c>
      <c r="G32" s="398">
        <v>0</v>
      </c>
      <c r="H32" s="399">
        <f aca="true" t="shared" si="3" ref="H32:H45">F32*G32</f>
        <v>0</v>
      </c>
    </row>
    <row r="33" spans="1:8" ht="24" customHeight="1">
      <c r="A33" s="383">
        <f t="shared" si="2"/>
        <v>18</v>
      </c>
      <c r="B33" s="384" t="s">
        <v>145</v>
      </c>
      <c r="C33" s="270" t="s">
        <v>441</v>
      </c>
      <c r="D33" s="270" t="s">
        <v>442</v>
      </c>
      <c r="E33" s="270" t="s">
        <v>124</v>
      </c>
      <c r="F33" s="385">
        <v>800</v>
      </c>
      <c r="G33" s="386">
        <v>0</v>
      </c>
      <c r="H33" s="387">
        <f t="shared" si="3"/>
        <v>0</v>
      </c>
    </row>
    <row r="34" spans="1:8" ht="13.5" customHeight="1">
      <c r="A34" s="395">
        <f t="shared" si="2"/>
        <v>19</v>
      </c>
      <c r="B34" s="395" t="s">
        <v>431</v>
      </c>
      <c r="C34" s="396" t="s">
        <v>443</v>
      </c>
      <c r="D34" s="396" t="s">
        <v>444</v>
      </c>
      <c r="E34" s="396" t="s">
        <v>124</v>
      </c>
      <c r="F34" s="397">
        <v>400</v>
      </c>
      <c r="G34" s="398">
        <v>0</v>
      </c>
      <c r="H34" s="399">
        <f t="shared" si="3"/>
        <v>0</v>
      </c>
    </row>
    <row r="35" spans="1:8" ht="13.5" customHeight="1">
      <c r="A35" s="395">
        <f t="shared" si="2"/>
        <v>20</v>
      </c>
      <c r="B35" s="395" t="s">
        <v>431</v>
      </c>
      <c r="C35" s="396" t="s">
        <v>445</v>
      </c>
      <c r="D35" s="396" t="s">
        <v>446</v>
      </c>
      <c r="E35" s="396" t="s">
        <v>124</v>
      </c>
      <c r="F35" s="397">
        <v>400</v>
      </c>
      <c r="G35" s="398">
        <v>0</v>
      </c>
      <c r="H35" s="399">
        <f t="shared" si="3"/>
        <v>0</v>
      </c>
    </row>
    <row r="36" spans="1:8" ht="24" customHeight="1">
      <c r="A36" s="383">
        <f t="shared" si="2"/>
        <v>21</v>
      </c>
      <c r="B36" s="384" t="s">
        <v>145</v>
      </c>
      <c r="C36" s="270" t="s">
        <v>447</v>
      </c>
      <c r="D36" s="270" t="s">
        <v>448</v>
      </c>
      <c r="E36" s="270" t="s">
        <v>124</v>
      </c>
      <c r="F36" s="385">
        <v>200</v>
      </c>
      <c r="G36" s="386">
        <v>0</v>
      </c>
      <c r="H36" s="387">
        <f t="shared" si="3"/>
        <v>0</v>
      </c>
    </row>
    <row r="37" spans="1:8" ht="13.5" customHeight="1">
      <c r="A37" s="395">
        <f t="shared" si="2"/>
        <v>22</v>
      </c>
      <c r="B37" s="395" t="s">
        <v>431</v>
      </c>
      <c r="C37" s="396" t="s">
        <v>449</v>
      </c>
      <c r="D37" s="396" t="s">
        <v>450</v>
      </c>
      <c r="E37" s="396" t="s">
        <v>124</v>
      </c>
      <c r="F37" s="397">
        <v>200</v>
      </c>
      <c r="G37" s="398">
        <v>0</v>
      </c>
      <c r="H37" s="399">
        <f t="shared" si="3"/>
        <v>0</v>
      </c>
    </row>
    <row r="38" spans="1:8" ht="12.75">
      <c r="A38" s="383">
        <f t="shared" si="2"/>
        <v>23</v>
      </c>
      <c r="B38" s="384" t="s">
        <v>421</v>
      </c>
      <c r="C38" s="270" t="s">
        <v>451</v>
      </c>
      <c r="D38" s="270" t="s">
        <v>452</v>
      </c>
      <c r="E38" s="270" t="s">
        <v>453</v>
      </c>
      <c r="F38" s="385">
        <v>1</v>
      </c>
      <c r="G38" s="386">
        <v>0</v>
      </c>
      <c r="H38" s="387">
        <f t="shared" si="3"/>
        <v>0</v>
      </c>
    </row>
    <row r="39" spans="1:8" ht="24" customHeight="1">
      <c r="A39" s="395">
        <f t="shared" si="2"/>
        <v>24</v>
      </c>
      <c r="B39" s="395"/>
      <c r="C39" s="396" t="s">
        <v>454</v>
      </c>
      <c r="D39" s="396" t="s">
        <v>455</v>
      </c>
      <c r="E39" s="396" t="s">
        <v>114</v>
      </c>
      <c r="F39" s="397">
        <v>1</v>
      </c>
      <c r="G39" s="398">
        <v>0</v>
      </c>
      <c r="H39" s="399">
        <f t="shared" si="3"/>
        <v>0</v>
      </c>
    </row>
    <row r="40" spans="1:8" ht="12.75">
      <c r="A40" s="383">
        <f t="shared" si="2"/>
        <v>25</v>
      </c>
      <c r="B40" s="384" t="s">
        <v>421</v>
      </c>
      <c r="C40" s="270" t="s">
        <v>456</v>
      </c>
      <c r="D40" s="270" t="s">
        <v>457</v>
      </c>
      <c r="E40" s="270" t="s">
        <v>114</v>
      </c>
      <c r="F40" s="385">
        <v>1</v>
      </c>
      <c r="G40" s="386">
        <v>0</v>
      </c>
      <c r="H40" s="387">
        <f t="shared" si="3"/>
        <v>0</v>
      </c>
    </row>
    <row r="41" spans="1:8" ht="12.75">
      <c r="A41" s="395">
        <f t="shared" si="2"/>
        <v>26</v>
      </c>
      <c r="B41" s="395"/>
      <c r="C41" s="396" t="s">
        <v>458</v>
      </c>
      <c r="D41" s="396" t="s">
        <v>459</v>
      </c>
      <c r="E41" s="396" t="s">
        <v>114</v>
      </c>
      <c r="F41" s="397">
        <v>1</v>
      </c>
      <c r="G41" s="398">
        <v>0</v>
      </c>
      <c r="H41" s="399">
        <f t="shared" si="3"/>
        <v>0</v>
      </c>
    </row>
    <row r="42" spans="1:8" ht="12.75">
      <c r="A42" s="383">
        <f t="shared" si="2"/>
        <v>27</v>
      </c>
      <c r="B42" s="384" t="s">
        <v>421</v>
      </c>
      <c r="C42" s="270" t="s">
        <v>456</v>
      </c>
      <c r="D42" s="270" t="s">
        <v>460</v>
      </c>
      <c r="E42" s="270" t="s">
        <v>114</v>
      </c>
      <c r="F42" s="385">
        <v>1</v>
      </c>
      <c r="G42" s="386">
        <v>0</v>
      </c>
      <c r="H42" s="387">
        <f t="shared" si="3"/>
        <v>0</v>
      </c>
    </row>
    <row r="43" spans="1:8" ht="12.75">
      <c r="A43" s="395">
        <f t="shared" si="2"/>
        <v>28</v>
      </c>
      <c r="B43" s="395"/>
      <c r="C43" s="396" t="s">
        <v>458</v>
      </c>
      <c r="D43" s="396" t="s">
        <v>461</v>
      </c>
      <c r="E43" s="396" t="s">
        <v>114</v>
      </c>
      <c r="F43" s="397">
        <v>1</v>
      </c>
      <c r="G43" s="398">
        <v>0</v>
      </c>
      <c r="H43" s="399">
        <f t="shared" si="3"/>
        <v>0</v>
      </c>
    </row>
    <row r="44" spans="1:8" ht="12.75">
      <c r="A44" s="383">
        <f t="shared" si="2"/>
        <v>29</v>
      </c>
      <c r="B44" s="384" t="s">
        <v>421</v>
      </c>
      <c r="C44" s="270" t="s">
        <v>462</v>
      </c>
      <c r="D44" s="270" t="s">
        <v>463</v>
      </c>
      <c r="E44" s="270" t="s">
        <v>114</v>
      </c>
      <c r="F44" s="385">
        <v>1</v>
      </c>
      <c r="G44" s="386">
        <v>0</v>
      </c>
      <c r="H44" s="387">
        <f t="shared" si="3"/>
        <v>0</v>
      </c>
    </row>
    <row r="45" spans="1:8" ht="12.75">
      <c r="A45" s="383">
        <f t="shared" si="2"/>
        <v>30</v>
      </c>
      <c r="B45" s="384" t="s">
        <v>421</v>
      </c>
      <c r="C45" s="270" t="s">
        <v>143</v>
      </c>
      <c r="D45" s="270" t="s">
        <v>464</v>
      </c>
      <c r="E45" s="270" t="s">
        <v>137</v>
      </c>
      <c r="F45" s="385">
        <v>2</v>
      </c>
      <c r="G45" s="386">
        <v>0</v>
      </c>
      <c r="H45" s="387">
        <f t="shared" si="3"/>
        <v>0</v>
      </c>
    </row>
    <row r="46" spans="1:8" s="360" customFormat="1" ht="21" customHeight="1">
      <c r="A46" s="378"/>
      <c r="B46" s="379"/>
      <c r="C46" s="380" t="s">
        <v>107</v>
      </c>
      <c r="D46" s="380" t="s">
        <v>108</v>
      </c>
      <c r="E46" s="380"/>
      <c r="F46" s="393"/>
      <c r="G46" s="382"/>
      <c r="H46" s="382">
        <f>SUM(H47:H113)</f>
        <v>0</v>
      </c>
    </row>
    <row r="47" spans="1:8" ht="13.5" customHeight="1">
      <c r="A47" s="383">
        <f>A45+1</f>
        <v>31</v>
      </c>
      <c r="B47" s="384" t="s">
        <v>145</v>
      </c>
      <c r="C47" s="270" t="s">
        <v>465</v>
      </c>
      <c r="D47" s="270" t="s">
        <v>466</v>
      </c>
      <c r="E47" s="270" t="s">
        <v>124</v>
      </c>
      <c r="F47" s="385">
        <v>150</v>
      </c>
      <c r="G47" s="386">
        <v>0</v>
      </c>
      <c r="H47" s="387">
        <f>F47*G47</f>
        <v>0</v>
      </c>
    </row>
    <row r="48" spans="1:8" ht="13.5" customHeight="1">
      <c r="A48" s="395">
        <f>A47+1</f>
        <v>32</v>
      </c>
      <c r="B48" s="395" t="s">
        <v>431</v>
      </c>
      <c r="C48" s="396" t="s">
        <v>467</v>
      </c>
      <c r="D48" s="396" t="s">
        <v>468</v>
      </c>
      <c r="E48" s="396" t="s">
        <v>124</v>
      </c>
      <c r="F48" s="397">
        <v>150</v>
      </c>
      <c r="G48" s="398">
        <v>0</v>
      </c>
      <c r="H48" s="399">
        <f aca="true" t="shared" si="4" ref="H48:H111">F48*G48</f>
        <v>0</v>
      </c>
    </row>
    <row r="49" spans="1:8" ht="24" customHeight="1">
      <c r="A49" s="383">
        <f aca="true" t="shared" si="5" ref="A49:A112">A48+1</f>
        <v>33</v>
      </c>
      <c r="B49" s="384" t="s">
        <v>111</v>
      </c>
      <c r="C49" s="270" t="s">
        <v>469</v>
      </c>
      <c r="D49" s="270" t="s">
        <v>470</v>
      </c>
      <c r="E49" s="270" t="s">
        <v>124</v>
      </c>
      <c r="F49" s="385">
        <v>1100</v>
      </c>
      <c r="G49" s="386">
        <v>0</v>
      </c>
      <c r="H49" s="387">
        <f t="shared" si="4"/>
        <v>0</v>
      </c>
    </row>
    <row r="50" spans="1:8" ht="12.75">
      <c r="A50" s="394">
        <f t="shared" si="5"/>
        <v>34</v>
      </c>
      <c r="B50" s="395"/>
      <c r="C50" s="396" t="s">
        <v>471</v>
      </c>
      <c r="D50" s="396" t="s">
        <v>472</v>
      </c>
      <c r="E50" s="396" t="s">
        <v>124</v>
      </c>
      <c r="F50" s="397">
        <v>1100</v>
      </c>
      <c r="G50" s="398">
        <v>0</v>
      </c>
      <c r="H50" s="399">
        <f t="shared" si="4"/>
        <v>0</v>
      </c>
    </row>
    <row r="51" spans="1:8" ht="12.75">
      <c r="A51" s="383">
        <f t="shared" si="5"/>
        <v>35</v>
      </c>
      <c r="B51" s="384" t="s">
        <v>111</v>
      </c>
      <c r="C51" s="270" t="s">
        <v>473</v>
      </c>
      <c r="D51" s="270" t="s">
        <v>474</v>
      </c>
      <c r="E51" s="270" t="s">
        <v>114</v>
      </c>
      <c r="F51" s="385">
        <v>13</v>
      </c>
      <c r="G51" s="386">
        <v>0</v>
      </c>
      <c r="H51" s="387">
        <f t="shared" si="4"/>
        <v>0</v>
      </c>
    </row>
    <row r="52" spans="1:8" ht="12.75">
      <c r="A52" s="394">
        <f t="shared" si="5"/>
        <v>36</v>
      </c>
      <c r="B52" s="395"/>
      <c r="C52" s="396" t="s">
        <v>475</v>
      </c>
      <c r="D52" s="396" t="s">
        <v>476</v>
      </c>
      <c r="E52" s="396" t="s">
        <v>114</v>
      </c>
      <c r="F52" s="397">
        <v>13</v>
      </c>
      <c r="G52" s="398">
        <v>0</v>
      </c>
      <c r="H52" s="399">
        <f t="shared" si="4"/>
        <v>0</v>
      </c>
    </row>
    <row r="53" spans="1:8" s="362" customFormat="1" ht="12.75">
      <c r="A53" s="383">
        <f t="shared" si="5"/>
        <v>37</v>
      </c>
      <c r="B53" s="405"/>
      <c r="C53" s="406" t="s">
        <v>477</v>
      </c>
      <c r="D53" s="406" t="s">
        <v>478</v>
      </c>
      <c r="E53" s="406" t="s">
        <v>114</v>
      </c>
      <c r="F53" s="407">
        <v>12</v>
      </c>
      <c r="G53" s="408">
        <v>0</v>
      </c>
      <c r="H53" s="387">
        <f t="shared" si="4"/>
        <v>0</v>
      </c>
    </row>
    <row r="54" spans="1:8" ht="12.75">
      <c r="A54" s="394">
        <f t="shared" si="5"/>
        <v>38</v>
      </c>
      <c r="B54" s="395"/>
      <c r="C54" s="396" t="s">
        <v>479</v>
      </c>
      <c r="D54" s="396" t="s">
        <v>480</v>
      </c>
      <c r="E54" s="396" t="s">
        <v>114</v>
      </c>
      <c r="F54" s="397">
        <v>12</v>
      </c>
      <c r="G54" s="398">
        <v>0</v>
      </c>
      <c r="H54" s="399">
        <f t="shared" si="4"/>
        <v>0</v>
      </c>
    </row>
    <row r="55" spans="1:8" ht="12.75">
      <c r="A55" s="383">
        <f t="shared" si="5"/>
        <v>39</v>
      </c>
      <c r="B55" s="384" t="s">
        <v>421</v>
      </c>
      <c r="C55" s="270" t="s">
        <v>481</v>
      </c>
      <c r="D55" s="270" t="s">
        <v>482</v>
      </c>
      <c r="E55" s="270" t="s">
        <v>114</v>
      </c>
      <c r="F55" s="385">
        <v>7</v>
      </c>
      <c r="G55" s="386">
        <v>0</v>
      </c>
      <c r="H55" s="387">
        <f t="shared" si="4"/>
        <v>0</v>
      </c>
    </row>
    <row r="56" spans="1:8" ht="12.75">
      <c r="A56" s="394">
        <f t="shared" si="5"/>
        <v>40</v>
      </c>
      <c r="B56" s="395"/>
      <c r="C56" s="396" t="s">
        <v>483</v>
      </c>
      <c r="D56" s="396" t="s">
        <v>484</v>
      </c>
      <c r="E56" s="396" t="s">
        <v>114</v>
      </c>
      <c r="F56" s="397">
        <v>7</v>
      </c>
      <c r="G56" s="398">
        <v>0</v>
      </c>
      <c r="H56" s="399">
        <f t="shared" si="4"/>
        <v>0</v>
      </c>
    </row>
    <row r="57" spans="1:8" ht="12.75">
      <c r="A57" s="383">
        <f t="shared" si="5"/>
        <v>41</v>
      </c>
      <c r="B57" s="384" t="s">
        <v>111</v>
      </c>
      <c r="C57" s="270" t="s">
        <v>485</v>
      </c>
      <c r="D57" s="270" t="s">
        <v>486</v>
      </c>
      <c r="E57" s="270" t="s">
        <v>124</v>
      </c>
      <c r="F57" s="385">
        <v>220</v>
      </c>
      <c r="G57" s="386">
        <v>0</v>
      </c>
      <c r="H57" s="387">
        <f t="shared" si="4"/>
        <v>0</v>
      </c>
    </row>
    <row r="58" spans="1:8" ht="13.5" customHeight="1">
      <c r="A58" s="394">
        <f t="shared" si="5"/>
        <v>42</v>
      </c>
      <c r="B58" s="395" t="s">
        <v>431</v>
      </c>
      <c r="C58" s="396" t="s">
        <v>487</v>
      </c>
      <c r="D58" s="396" t="s">
        <v>488</v>
      </c>
      <c r="E58" s="396" t="s">
        <v>124</v>
      </c>
      <c r="F58" s="397">
        <v>220</v>
      </c>
      <c r="G58" s="398">
        <v>0</v>
      </c>
      <c r="H58" s="399">
        <f t="shared" si="4"/>
        <v>0</v>
      </c>
    </row>
    <row r="59" spans="1:8" ht="13.5" customHeight="1">
      <c r="A59" s="383">
        <f t="shared" si="5"/>
        <v>43</v>
      </c>
      <c r="B59" s="384" t="s">
        <v>111</v>
      </c>
      <c r="C59" s="270" t="s">
        <v>489</v>
      </c>
      <c r="D59" s="270" t="s">
        <v>490</v>
      </c>
      <c r="E59" s="270" t="s">
        <v>124</v>
      </c>
      <c r="F59" s="385">
        <v>1270</v>
      </c>
      <c r="G59" s="386">
        <v>0</v>
      </c>
      <c r="H59" s="387">
        <f t="shared" si="4"/>
        <v>0</v>
      </c>
    </row>
    <row r="60" spans="1:8" ht="13.5" customHeight="1">
      <c r="A60" s="383">
        <f t="shared" si="5"/>
        <v>44</v>
      </c>
      <c r="B60" s="384" t="s">
        <v>111</v>
      </c>
      <c r="C60" s="270" t="s">
        <v>334</v>
      </c>
      <c r="D60" s="270" t="s">
        <v>491</v>
      </c>
      <c r="E60" s="270" t="s">
        <v>124</v>
      </c>
      <c r="F60" s="385">
        <v>1270</v>
      </c>
      <c r="G60" s="386">
        <v>0</v>
      </c>
      <c r="H60" s="387">
        <f t="shared" si="4"/>
        <v>0</v>
      </c>
    </row>
    <row r="61" spans="1:8" ht="13.5" customHeight="1">
      <c r="A61" s="394">
        <f t="shared" si="5"/>
        <v>45</v>
      </c>
      <c r="B61" s="395" t="s">
        <v>492</v>
      </c>
      <c r="C61" s="396" t="s">
        <v>335</v>
      </c>
      <c r="D61" s="396" t="s">
        <v>336</v>
      </c>
      <c r="E61" s="396" t="s">
        <v>124</v>
      </c>
      <c r="F61" s="397">
        <v>190</v>
      </c>
      <c r="G61" s="398">
        <v>0</v>
      </c>
      <c r="H61" s="399">
        <f t="shared" si="4"/>
        <v>0</v>
      </c>
    </row>
    <row r="62" spans="1:8" ht="13.5" customHeight="1">
      <c r="A62" s="394">
        <f t="shared" si="5"/>
        <v>46</v>
      </c>
      <c r="B62" s="395" t="s">
        <v>492</v>
      </c>
      <c r="C62" s="396" t="s">
        <v>337</v>
      </c>
      <c r="D62" s="396" t="s">
        <v>338</v>
      </c>
      <c r="E62" s="396" t="s">
        <v>124</v>
      </c>
      <c r="F62" s="397">
        <v>980</v>
      </c>
      <c r="G62" s="398">
        <v>0</v>
      </c>
      <c r="H62" s="399">
        <f t="shared" si="4"/>
        <v>0</v>
      </c>
    </row>
    <row r="63" spans="1:8" ht="13.5" customHeight="1">
      <c r="A63" s="394">
        <f t="shared" si="5"/>
        <v>47</v>
      </c>
      <c r="B63" s="395" t="s">
        <v>492</v>
      </c>
      <c r="C63" s="396" t="s">
        <v>214</v>
      </c>
      <c r="D63" s="396" t="s">
        <v>339</v>
      </c>
      <c r="E63" s="396" t="s">
        <v>124</v>
      </c>
      <c r="F63" s="397">
        <v>100</v>
      </c>
      <c r="G63" s="398">
        <v>0</v>
      </c>
      <c r="H63" s="399">
        <f t="shared" si="4"/>
        <v>0</v>
      </c>
    </row>
    <row r="64" spans="1:8" ht="13.5" customHeight="1">
      <c r="A64" s="383">
        <f t="shared" si="5"/>
        <v>48</v>
      </c>
      <c r="B64" s="384" t="s">
        <v>111</v>
      </c>
      <c r="C64" s="270" t="s">
        <v>340</v>
      </c>
      <c r="D64" s="270" t="s">
        <v>341</v>
      </c>
      <c r="E64" s="270" t="s">
        <v>114</v>
      </c>
      <c r="F64" s="385">
        <v>4</v>
      </c>
      <c r="G64" s="386">
        <v>0</v>
      </c>
      <c r="H64" s="387">
        <f t="shared" si="4"/>
        <v>0</v>
      </c>
    </row>
    <row r="65" spans="1:8" ht="12.75">
      <c r="A65" s="394">
        <f t="shared" si="5"/>
        <v>49</v>
      </c>
      <c r="B65" s="395"/>
      <c r="C65" s="396" t="s">
        <v>493</v>
      </c>
      <c r="D65" s="396" t="s">
        <v>494</v>
      </c>
      <c r="E65" s="396" t="s">
        <v>114</v>
      </c>
      <c r="F65" s="397">
        <v>4</v>
      </c>
      <c r="G65" s="398">
        <v>0</v>
      </c>
      <c r="H65" s="399">
        <f t="shared" si="4"/>
        <v>0</v>
      </c>
    </row>
    <row r="66" spans="1:8" ht="13.5" customHeight="1">
      <c r="A66" s="383">
        <f t="shared" si="5"/>
        <v>50</v>
      </c>
      <c r="B66" s="384" t="s">
        <v>111</v>
      </c>
      <c r="C66" s="270" t="s">
        <v>112</v>
      </c>
      <c r="D66" s="270" t="s">
        <v>113</v>
      </c>
      <c r="E66" s="270" t="s">
        <v>114</v>
      </c>
      <c r="F66" s="385">
        <v>40</v>
      </c>
      <c r="G66" s="386">
        <v>0</v>
      </c>
      <c r="H66" s="387">
        <f t="shared" si="4"/>
        <v>0</v>
      </c>
    </row>
    <row r="67" spans="1:8" ht="12.75">
      <c r="A67" s="394">
        <f t="shared" si="5"/>
        <v>51</v>
      </c>
      <c r="B67" s="395"/>
      <c r="C67" s="396" t="s">
        <v>495</v>
      </c>
      <c r="D67" s="396" t="s">
        <v>496</v>
      </c>
      <c r="E67" s="396" t="s">
        <v>453</v>
      </c>
      <c r="F67" s="397">
        <v>40</v>
      </c>
      <c r="G67" s="398">
        <v>0</v>
      </c>
      <c r="H67" s="399">
        <f t="shared" si="4"/>
        <v>0</v>
      </c>
    </row>
    <row r="68" spans="1:8" ht="12.75">
      <c r="A68" s="394">
        <f t="shared" si="5"/>
        <v>52</v>
      </c>
      <c r="B68" s="395"/>
      <c r="C68" s="396" t="s">
        <v>232</v>
      </c>
      <c r="D68" s="396" t="s">
        <v>497</v>
      </c>
      <c r="E68" s="396" t="s">
        <v>453</v>
      </c>
      <c r="F68" s="397">
        <v>5</v>
      </c>
      <c r="G68" s="398">
        <v>0</v>
      </c>
      <c r="H68" s="399">
        <f t="shared" si="4"/>
        <v>0</v>
      </c>
    </row>
    <row r="69" spans="1:8" ht="12.75">
      <c r="A69" s="383">
        <f t="shared" si="5"/>
        <v>53</v>
      </c>
      <c r="B69" s="384" t="s">
        <v>111</v>
      </c>
      <c r="C69" s="270" t="s">
        <v>498</v>
      </c>
      <c r="D69" s="270" t="s">
        <v>499</v>
      </c>
      <c r="E69" s="270" t="s">
        <v>114</v>
      </c>
      <c r="F69" s="385">
        <v>22</v>
      </c>
      <c r="G69" s="386">
        <v>0</v>
      </c>
      <c r="H69" s="387">
        <f t="shared" si="4"/>
        <v>0</v>
      </c>
    </row>
    <row r="70" spans="1:8" ht="13.5" customHeight="1">
      <c r="A70" s="383">
        <f t="shared" si="5"/>
        <v>54</v>
      </c>
      <c r="B70" s="384" t="s">
        <v>111</v>
      </c>
      <c r="C70" s="270" t="s">
        <v>500</v>
      </c>
      <c r="D70" s="270" t="s">
        <v>501</v>
      </c>
      <c r="E70" s="270" t="s">
        <v>114</v>
      </c>
      <c r="F70" s="385">
        <v>6</v>
      </c>
      <c r="G70" s="386">
        <v>0</v>
      </c>
      <c r="H70" s="387">
        <f t="shared" si="4"/>
        <v>0</v>
      </c>
    </row>
    <row r="71" spans="1:8" ht="13.5" customHeight="1">
      <c r="A71" s="394">
        <f t="shared" si="5"/>
        <v>55</v>
      </c>
      <c r="B71" s="395" t="s">
        <v>438</v>
      </c>
      <c r="C71" s="396" t="s">
        <v>502</v>
      </c>
      <c r="D71" s="396" t="s">
        <v>503</v>
      </c>
      <c r="E71" s="396" t="s">
        <v>114</v>
      </c>
      <c r="F71" s="397">
        <v>6</v>
      </c>
      <c r="G71" s="398">
        <v>0</v>
      </c>
      <c r="H71" s="399">
        <f t="shared" si="4"/>
        <v>0</v>
      </c>
    </row>
    <row r="72" spans="1:8" ht="13.5" customHeight="1">
      <c r="A72" s="383">
        <f t="shared" si="5"/>
        <v>56</v>
      </c>
      <c r="B72" s="384" t="s">
        <v>111</v>
      </c>
      <c r="C72" s="270" t="s">
        <v>504</v>
      </c>
      <c r="D72" s="270" t="s">
        <v>505</v>
      </c>
      <c r="E72" s="270" t="s">
        <v>114</v>
      </c>
      <c r="F72" s="385">
        <v>4</v>
      </c>
      <c r="G72" s="386">
        <v>0</v>
      </c>
      <c r="H72" s="387">
        <f t="shared" si="4"/>
        <v>0</v>
      </c>
    </row>
    <row r="73" spans="1:8" ht="13.5" customHeight="1">
      <c r="A73" s="383">
        <f t="shared" si="5"/>
        <v>57</v>
      </c>
      <c r="B73" s="384" t="s">
        <v>111</v>
      </c>
      <c r="C73" s="270" t="s">
        <v>506</v>
      </c>
      <c r="D73" s="270" t="s">
        <v>507</v>
      </c>
      <c r="E73" s="270" t="s">
        <v>124</v>
      </c>
      <c r="F73" s="385">
        <v>200</v>
      </c>
      <c r="G73" s="386">
        <v>0</v>
      </c>
      <c r="H73" s="387">
        <f t="shared" si="4"/>
        <v>0</v>
      </c>
    </row>
    <row r="74" spans="1:8" ht="13.5" customHeight="1">
      <c r="A74" s="394">
        <f t="shared" si="5"/>
        <v>58</v>
      </c>
      <c r="B74" s="395" t="s">
        <v>438</v>
      </c>
      <c r="C74" s="396" t="s">
        <v>187</v>
      </c>
      <c r="D74" s="396" t="s">
        <v>508</v>
      </c>
      <c r="E74" s="396" t="s">
        <v>185</v>
      </c>
      <c r="F74" s="397">
        <v>200</v>
      </c>
      <c r="G74" s="398">
        <v>0</v>
      </c>
      <c r="H74" s="399">
        <f t="shared" si="4"/>
        <v>0</v>
      </c>
    </row>
    <row r="75" spans="1:8" ht="12.75">
      <c r="A75" s="394">
        <f t="shared" si="5"/>
        <v>59</v>
      </c>
      <c r="B75" s="395" t="s">
        <v>438</v>
      </c>
      <c r="C75" s="396" t="s">
        <v>509</v>
      </c>
      <c r="D75" s="396" t="s">
        <v>188</v>
      </c>
      <c r="E75" s="396" t="s">
        <v>185</v>
      </c>
      <c r="F75" s="397">
        <v>40</v>
      </c>
      <c r="G75" s="398">
        <v>0</v>
      </c>
      <c r="H75" s="399">
        <f t="shared" si="4"/>
        <v>0</v>
      </c>
    </row>
    <row r="76" spans="1:8" ht="13.5" customHeight="1">
      <c r="A76" s="383">
        <f t="shared" si="5"/>
        <v>60</v>
      </c>
      <c r="B76" s="384" t="s">
        <v>111</v>
      </c>
      <c r="C76" s="270" t="s">
        <v>510</v>
      </c>
      <c r="D76" s="270" t="s">
        <v>511</v>
      </c>
      <c r="E76" s="270" t="s">
        <v>114</v>
      </c>
      <c r="F76" s="385">
        <v>2</v>
      </c>
      <c r="G76" s="386">
        <v>0</v>
      </c>
      <c r="H76" s="387">
        <f t="shared" si="4"/>
        <v>0</v>
      </c>
    </row>
    <row r="77" spans="1:8" ht="13.5" customHeight="1">
      <c r="A77" s="383">
        <f t="shared" si="5"/>
        <v>61</v>
      </c>
      <c r="B77" s="384" t="s">
        <v>111</v>
      </c>
      <c r="C77" s="270" t="s">
        <v>512</v>
      </c>
      <c r="D77" s="270" t="s">
        <v>513</v>
      </c>
      <c r="E77" s="270" t="s">
        <v>114</v>
      </c>
      <c r="F77" s="385">
        <v>44</v>
      </c>
      <c r="G77" s="386">
        <v>0</v>
      </c>
      <c r="H77" s="387">
        <f t="shared" si="4"/>
        <v>0</v>
      </c>
    </row>
    <row r="78" spans="1:8" ht="12.75">
      <c r="A78" s="383">
        <f t="shared" si="5"/>
        <v>62</v>
      </c>
      <c r="B78" s="384" t="s">
        <v>421</v>
      </c>
      <c r="C78" s="270" t="s">
        <v>514</v>
      </c>
      <c r="D78" s="270" t="s">
        <v>515</v>
      </c>
      <c r="E78" s="270" t="s">
        <v>114</v>
      </c>
      <c r="F78" s="385">
        <v>10</v>
      </c>
      <c r="G78" s="386">
        <v>0</v>
      </c>
      <c r="H78" s="387">
        <f t="shared" si="4"/>
        <v>0</v>
      </c>
    </row>
    <row r="79" spans="1:8" ht="13.5" customHeight="1">
      <c r="A79" s="383">
        <f t="shared" si="5"/>
        <v>63</v>
      </c>
      <c r="B79" s="384" t="s">
        <v>111</v>
      </c>
      <c r="C79" s="270" t="s">
        <v>516</v>
      </c>
      <c r="D79" s="270" t="s">
        <v>517</v>
      </c>
      <c r="E79" s="270" t="s">
        <v>114</v>
      </c>
      <c r="F79" s="385">
        <v>10</v>
      </c>
      <c r="G79" s="386">
        <v>0</v>
      </c>
      <c r="H79" s="387">
        <f t="shared" si="4"/>
        <v>0</v>
      </c>
    </row>
    <row r="80" spans="1:8" ht="12.75">
      <c r="A80" s="383">
        <f t="shared" si="5"/>
        <v>64</v>
      </c>
      <c r="B80" s="384" t="s">
        <v>421</v>
      </c>
      <c r="C80" s="270" t="s">
        <v>518</v>
      </c>
      <c r="D80" s="270" t="s">
        <v>519</v>
      </c>
      <c r="E80" s="270" t="s">
        <v>114</v>
      </c>
      <c r="F80" s="385">
        <v>6</v>
      </c>
      <c r="G80" s="386">
        <v>0</v>
      </c>
      <c r="H80" s="387">
        <f t="shared" si="4"/>
        <v>0</v>
      </c>
    </row>
    <row r="81" spans="1:8" ht="13.5" customHeight="1">
      <c r="A81" s="383">
        <f t="shared" si="5"/>
        <v>65</v>
      </c>
      <c r="B81" s="384" t="s">
        <v>111</v>
      </c>
      <c r="C81" s="270" t="s">
        <v>520</v>
      </c>
      <c r="D81" s="270" t="s">
        <v>521</v>
      </c>
      <c r="E81" s="270" t="s">
        <v>114</v>
      </c>
      <c r="F81" s="385">
        <v>6</v>
      </c>
      <c r="G81" s="386">
        <v>0</v>
      </c>
      <c r="H81" s="387">
        <f t="shared" si="4"/>
        <v>0</v>
      </c>
    </row>
    <row r="82" spans="1:8" ht="13.5" customHeight="1">
      <c r="A82" s="383">
        <f t="shared" si="5"/>
        <v>66</v>
      </c>
      <c r="B82" s="384" t="s">
        <v>111</v>
      </c>
      <c r="C82" s="270" t="s">
        <v>522</v>
      </c>
      <c r="D82" s="270" t="s">
        <v>523</v>
      </c>
      <c r="E82" s="270" t="s">
        <v>114</v>
      </c>
      <c r="F82" s="385">
        <v>3</v>
      </c>
      <c r="G82" s="386">
        <v>0</v>
      </c>
      <c r="H82" s="387">
        <f t="shared" si="4"/>
        <v>0</v>
      </c>
    </row>
    <row r="83" spans="1:8" ht="12.75">
      <c r="A83" s="394">
        <f t="shared" si="5"/>
        <v>67</v>
      </c>
      <c r="B83" s="395"/>
      <c r="C83" s="396" t="s">
        <v>524</v>
      </c>
      <c r="D83" s="396" t="s">
        <v>525</v>
      </c>
      <c r="E83" s="396" t="s">
        <v>114</v>
      </c>
      <c r="F83" s="397">
        <v>1</v>
      </c>
      <c r="G83" s="398">
        <v>0</v>
      </c>
      <c r="H83" s="399">
        <f t="shared" si="4"/>
        <v>0</v>
      </c>
    </row>
    <row r="84" spans="1:8" ht="12.75">
      <c r="A84" s="394">
        <f t="shared" si="5"/>
        <v>68</v>
      </c>
      <c r="B84" s="395"/>
      <c r="C84" s="396" t="s">
        <v>526</v>
      </c>
      <c r="D84" s="396" t="s">
        <v>527</v>
      </c>
      <c r="E84" s="396" t="s">
        <v>114</v>
      </c>
      <c r="F84" s="397">
        <v>1</v>
      </c>
      <c r="G84" s="398">
        <v>0</v>
      </c>
      <c r="H84" s="399">
        <f t="shared" si="4"/>
        <v>0</v>
      </c>
    </row>
    <row r="85" spans="1:8" ht="12.75">
      <c r="A85" s="394">
        <f t="shared" si="5"/>
        <v>69</v>
      </c>
      <c r="B85" s="395"/>
      <c r="C85" s="396" t="s">
        <v>528</v>
      </c>
      <c r="D85" s="396" t="s">
        <v>529</v>
      </c>
      <c r="E85" s="396" t="s">
        <v>114</v>
      </c>
      <c r="F85" s="397">
        <v>1</v>
      </c>
      <c r="G85" s="398">
        <v>0</v>
      </c>
      <c r="H85" s="399">
        <f t="shared" si="4"/>
        <v>0</v>
      </c>
    </row>
    <row r="86" spans="1:8" ht="13.5" customHeight="1">
      <c r="A86" s="383">
        <f t="shared" si="5"/>
        <v>70</v>
      </c>
      <c r="B86" s="384" t="s">
        <v>111</v>
      </c>
      <c r="C86" s="270" t="s">
        <v>530</v>
      </c>
      <c r="D86" s="270" t="s">
        <v>531</v>
      </c>
      <c r="E86" s="270" t="s">
        <v>114</v>
      </c>
      <c r="F86" s="385">
        <v>3</v>
      </c>
      <c r="G86" s="386">
        <v>0</v>
      </c>
      <c r="H86" s="387">
        <f t="shared" si="4"/>
        <v>0</v>
      </c>
    </row>
    <row r="87" spans="1:8" ht="13.5" customHeight="1">
      <c r="A87" s="383">
        <f t="shared" si="5"/>
        <v>71</v>
      </c>
      <c r="B87" s="384" t="s">
        <v>111</v>
      </c>
      <c r="C87" s="270" t="s">
        <v>532</v>
      </c>
      <c r="D87" s="270" t="s">
        <v>533</v>
      </c>
      <c r="E87" s="270" t="s">
        <v>114</v>
      </c>
      <c r="F87" s="385">
        <v>3</v>
      </c>
      <c r="G87" s="386">
        <v>0</v>
      </c>
      <c r="H87" s="387">
        <f t="shared" si="4"/>
        <v>0</v>
      </c>
    </row>
    <row r="88" spans="1:8" ht="12.75">
      <c r="A88" s="394">
        <f t="shared" si="5"/>
        <v>72</v>
      </c>
      <c r="B88" s="395"/>
      <c r="C88" s="396" t="s">
        <v>534</v>
      </c>
      <c r="D88" s="396" t="s">
        <v>535</v>
      </c>
      <c r="E88" s="396" t="s">
        <v>114</v>
      </c>
      <c r="F88" s="397">
        <v>3</v>
      </c>
      <c r="G88" s="398">
        <v>0</v>
      </c>
      <c r="H88" s="399">
        <f t="shared" si="4"/>
        <v>0</v>
      </c>
    </row>
    <row r="89" spans="1:8" ht="13.5" customHeight="1">
      <c r="A89" s="383">
        <f t="shared" si="5"/>
        <v>73</v>
      </c>
      <c r="B89" s="384" t="s">
        <v>111</v>
      </c>
      <c r="C89" s="270" t="s">
        <v>536</v>
      </c>
      <c r="D89" s="270" t="s">
        <v>537</v>
      </c>
      <c r="E89" s="270" t="s">
        <v>114</v>
      </c>
      <c r="F89" s="385">
        <v>2</v>
      </c>
      <c r="G89" s="386">
        <v>0</v>
      </c>
      <c r="H89" s="387">
        <f t="shared" si="4"/>
        <v>0</v>
      </c>
    </row>
    <row r="90" spans="1:8" ht="12.75">
      <c r="A90" s="394">
        <f t="shared" si="5"/>
        <v>74</v>
      </c>
      <c r="B90" s="395"/>
      <c r="C90" s="396" t="s">
        <v>538</v>
      </c>
      <c r="D90" s="396" t="s">
        <v>539</v>
      </c>
      <c r="E90" s="396" t="s">
        <v>114</v>
      </c>
      <c r="F90" s="397">
        <v>2</v>
      </c>
      <c r="G90" s="398">
        <v>0</v>
      </c>
      <c r="H90" s="399">
        <f t="shared" si="4"/>
        <v>0</v>
      </c>
    </row>
    <row r="91" spans="1:8" ht="13.5" customHeight="1">
      <c r="A91" s="383">
        <f t="shared" si="5"/>
        <v>75</v>
      </c>
      <c r="B91" s="384" t="s">
        <v>111</v>
      </c>
      <c r="C91" s="270" t="s">
        <v>540</v>
      </c>
      <c r="D91" s="270" t="s">
        <v>541</v>
      </c>
      <c r="E91" s="270" t="s">
        <v>114</v>
      </c>
      <c r="F91" s="385">
        <v>4</v>
      </c>
      <c r="G91" s="386">
        <v>0</v>
      </c>
      <c r="H91" s="387">
        <f t="shared" si="4"/>
        <v>0</v>
      </c>
    </row>
    <row r="92" spans="1:8" ht="13.5" customHeight="1">
      <c r="A92" s="383">
        <f t="shared" si="5"/>
        <v>76</v>
      </c>
      <c r="B92" s="384" t="s">
        <v>111</v>
      </c>
      <c r="C92" s="270" t="s">
        <v>542</v>
      </c>
      <c r="D92" s="270" t="s">
        <v>543</v>
      </c>
      <c r="E92" s="270" t="s">
        <v>114</v>
      </c>
      <c r="F92" s="385">
        <v>4</v>
      </c>
      <c r="G92" s="386">
        <v>0</v>
      </c>
      <c r="H92" s="387">
        <f t="shared" si="4"/>
        <v>0</v>
      </c>
    </row>
    <row r="93" spans="1:8" ht="12.75">
      <c r="A93" s="394">
        <f t="shared" si="5"/>
        <v>77</v>
      </c>
      <c r="B93" s="395"/>
      <c r="C93" s="396" t="s">
        <v>544</v>
      </c>
      <c r="D93" s="396" t="s">
        <v>545</v>
      </c>
      <c r="E93" s="396" t="s">
        <v>114</v>
      </c>
      <c r="F93" s="397">
        <v>8</v>
      </c>
      <c r="G93" s="398">
        <v>0</v>
      </c>
      <c r="H93" s="399">
        <f t="shared" si="4"/>
        <v>0</v>
      </c>
    </row>
    <row r="94" spans="1:8" ht="12.75">
      <c r="A94" s="394">
        <f t="shared" si="5"/>
        <v>78</v>
      </c>
      <c r="B94" s="395"/>
      <c r="C94" s="396" t="s">
        <v>546</v>
      </c>
      <c r="D94" s="396" t="s">
        <v>547</v>
      </c>
      <c r="E94" s="396" t="s">
        <v>114</v>
      </c>
      <c r="F94" s="397">
        <v>4</v>
      </c>
      <c r="G94" s="398">
        <v>0</v>
      </c>
      <c r="H94" s="399">
        <f t="shared" si="4"/>
        <v>0</v>
      </c>
    </row>
    <row r="95" spans="1:8" ht="12.75">
      <c r="A95" s="394">
        <f t="shared" si="5"/>
        <v>79</v>
      </c>
      <c r="B95" s="395"/>
      <c r="C95" s="396" t="s">
        <v>548</v>
      </c>
      <c r="D95" s="396" t="s">
        <v>549</v>
      </c>
      <c r="E95" s="396" t="s">
        <v>114</v>
      </c>
      <c r="F95" s="397">
        <v>8</v>
      </c>
      <c r="G95" s="398">
        <v>0</v>
      </c>
      <c r="H95" s="399">
        <f t="shared" si="4"/>
        <v>0</v>
      </c>
    </row>
    <row r="96" spans="1:8" ht="12.75">
      <c r="A96" s="394">
        <f t="shared" si="5"/>
        <v>80</v>
      </c>
      <c r="B96" s="395"/>
      <c r="C96" s="396" t="s">
        <v>550</v>
      </c>
      <c r="D96" s="396" t="s">
        <v>551</v>
      </c>
      <c r="E96" s="396" t="s">
        <v>114</v>
      </c>
      <c r="F96" s="397">
        <v>26</v>
      </c>
      <c r="G96" s="398">
        <v>0</v>
      </c>
      <c r="H96" s="399">
        <f t="shared" si="4"/>
        <v>0</v>
      </c>
    </row>
    <row r="97" spans="1:8" ht="12.75">
      <c r="A97" s="394">
        <f t="shared" si="5"/>
        <v>81</v>
      </c>
      <c r="B97" s="395"/>
      <c r="C97" s="396" t="s">
        <v>552</v>
      </c>
      <c r="D97" s="396" t="s">
        <v>553</v>
      </c>
      <c r="E97" s="396" t="s">
        <v>554</v>
      </c>
      <c r="F97" s="397">
        <v>13</v>
      </c>
      <c r="G97" s="398">
        <v>0</v>
      </c>
      <c r="H97" s="399">
        <f t="shared" si="4"/>
        <v>0</v>
      </c>
    </row>
    <row r="98" spans="1:8" ht="12.75">
      <c r="A98" s="394">
        <f t="shared" si="5"/>
        <v>82</v>
      </c>
      <c r="B98" s="395"/>
      <c r="C98" s="396" t="s">
        <v>555</v>
      </c>
      <c r="D98" s="396" t="s">
        <v>556</v>
      </c>
      <c r="E98" s="396" t="s">
        <v>114</v>
      </c>
      <c r="F98" s="397">
        <v>4</v>
      </c>
      <c r="G98" s="398">
        <v>0</v>
      </c>
      <c r="H98" s="399">
        <f t="shared" si="4"/>
        <v>0</v>
      </c>
    </row>
    <row r="99" spans="1:8" ht="12.75">
      <c r="A99" s="394">
        <f t="shared" si="5"/>
        <v>83</v>
      </c>
      <c r="B99" s="395"/>
      <c r="C99" s="396" t="s">
        <v>557</v>
      </c>
      <c r="D99" s="396" t="s">
        <v>558</v>
      </c>
      <c r="E99" s="396" t="s">
        <v>114</v>
      </c>
      <c r="F99" s="397">
        <v>2</v>
      </c>
      <c r="G99" s="398">
        <v>0</v>
      </c>
      <c r="H99" s="399">
        <f t="shared" si="4"/>
        <v>0</v>
      </c>
    </row>
    <row r="100" spans="1:8" ht="12.75">
      <c r="A100" s="394">
        <f t="shared" si="5"/>
        <v>84</v>
      </c>
      <c r="B100" s="395"/>
      <c r="C100" s="396" t="s">
        <v>559</v>
      </c>
      <c r="D100" s="396" t="s">
        <v>560</v>
      </c>
      <c r="E100" s="396" t="s">
        <v>114</v>
      </c>
      <c r="F100" s="397">
        <v>6</v>
      </c>
      <c r="G100" s="398">
        <v>0</v>
      </c>
      <c r="H100" s="399">
        <f t="shared" si="4"/>
        <v>0</v>
      </c>
    </row>
    <row r="101" spans="1:8" ht="12.75">
      <c r="A101" s="394">
        <f t="shared" si="5"/>
        <v>85</v>
      </c>
      <c r="B101" s="395"/>
      <c r="C101" s="396" t="s">
        <v>561</v>
      </c>
      <c r="D101" s="396" t="s">
        <v>562</v>
      </c>
      <c r="E101" s="396" t="s">
        <v>114</v>
      </c>
      <c r="F101" s="397">
        <v>8</v>
      </c>
      <c r="G101" s="398">
        <v>0</v>
      </c>
      <c r="H101" s="399">
        <f t="shared" si="4"/>
        <v>0</v>
      </c>
    </row>
    <row r="102" spans="1:8" ht="13.5" customHeight="1">
      <c r="A102" s="383">
        <f t="shared" si="5"/>
        <v>86</v>
      </c>
      <c r="B102" s="384" t="s">
        <v>111</v>
      </c>
      <c r="C102" s="270" t="s">
        <v>563</v>
      </c>
      <c r="D102" s="270" t="s">
        <v>564</v>
      </c>
      <c r="E102" s="270" t="s">
        <v>114</v>
      </c>
      <c r="F102" s="385">
        <v>1</v>
      </c>
      <c r="G102" s="386">
        <v>0</v>
      </c>
      <c r="H102" s="387">
        <f t="shared" si="4"/>
        <v>0</v>
      </c>
    </row>
    <row r="103" spans="1:8" ht="34.5" customHeight="1">
      <c r="A103" s="394">
        <f t="shared" si="5"/>
        <v>87</v>
      </c>
      <c r="B103" s="395"/>
      <c r="C103" s="396" t="s">
        <v>565</v>
      </c>
      <c r="D103" s="396" t="s">
        <v>566</v>
      </c>
      <c r="E103" s="396" t="s">
        <v>114</v>
      </c>
      <c r="F103" s="397">
        <v>1</v>
      </c>
      <c r="G103" s="398">
        <v>0</v>
      </c>
      <c r="H103" s="399">
        <f t="shared" si="4"/>
        <v>0</v>
      </c>
    </row>
    <row r="104" spans="1:8" ht="12.75">
      <c r="A104" s="394">
        <f t="shared" si="5"/>
        <v>88</v>
      </c>
      <c r="B104" s="395"/>
      <c r="C104" s="396" t="s">
        <v>567</v>
      </c>
      <c r="D104" s="396" t="s">
        <v>568</v>
      </c>
      <c r="E104" s="396" t="s">
        <v>114</v>
      </c>
      <c r="F104" s="397">
        <v>1</v>
      </c>
      <c r="G104" s="398">
        <v>0</v>
      </c>
      <c r="H104" s="399">
        <f t="shared" si="4"/>
        <v>0</v>
      </c>
    </row>
    <row r="105" spans="1:8" ht="12.75">
      <c r="A105" s="394">
        <f t="shared" si="5"/>
        <v>89</v>
      </c>
      <c r="B105" s="395"/>
      <c r="C105" s="396" t="s">
        <v>569</v>
      </c>
      <c r="D105" s="396" t="s">
        <v>570</v>
      </c>
      <c r="E105" s="396" t="s">
        <v>378</v>
      </c>
      <c r="F105" s="397">
        <v>1</v>
      </c>
      <c r="G105" s="398">
        <v>0</v>
      </c>
      <c r="H105" s="399">
        <f t="shared" si="4"/>
        <v>0</v>
      </c>
    </row>
    <row r="106" spans="1:8" ht="13.5" customHeight="1">
      <c r="A106" s="383">
        <f t="shared" si="5"/>
        <v>90</v>
      </c>
      <c r="B106" s="384" t="s">
        <v>111</v>
      </c>
      <c r="C106" s="270" t="s">
        <v>571</v>
      </c>
      <c r="D106" s="270" t="s">
        <v>572</v>
      </c>
      <c r="E106" s="270" t="s">
        <v>114</v>
      </c>
      <c r="F106" s="385">
        <v>1</v>
      </c>
      <c r="G106" s="386">
        <v>0</v>
      </c>
      <c r="H106" s="387">
        <f t="shared" si="4"/>
        <v>0</v>
      </c>
    </row>
    <row r="107" spans="1:8" ht="24" customHeight="1">
      <c r="A107" s="383">
        <f t="shared" si="5"/>
        <v>91</v>
      </c>
      <c r="B107" s="384" t="s">
        <v>111</v>
      </c>
      <c r="C107" s="270" t="s">
        <v>573</v>
      </c>
      <c r="D107" s="270" t="s">
        <v>574</v>
      </c>
      <c r="E107" s="270" t="s">
        <v>114</v>
      </c>
      <c r="F107" s="385">
        <v>5</v>
      </c>
      <c r="G107" s="386">
        <v>0</v>
      </c>
      <c r="H107" s="387">
        <f t="shared" si="4"/>
        <v>0</v>
      </c>
    </row>
    <row r="108" spans="1:8" ht="12.75">
      <c r="A108" s="383">
        <f t="shared" si="5"/>
        <v>92</v>
      </c>
      <c r="B108" s="384" t="s">
        <v>111</v>
      </c>
      <c r="C108" s="270" t="s">
        <v>575</v>
      </c>
      <c r="D108" s="270" t="s">
        <v>576</v>
      </c>
      <c r="E108" s="270" t="s">
        <v>114</v>
      </c>
      <c r="F108" s="385">
        <v>1</v>
      </c>
      <c r="G108" s="386">
        <v>0</v>
      </c>
      <c r="H108" s="387">
        <f t="shared" si="4"/>
        <v>0</v>
      </c>
    </row>
    <row r="109" spans="1:8" ht="24" customHeight="1">
      <c r="A109" s="383">
        <f t="shared" si="5"/>
        <v>93</v>
      </c>
      <c r="B109" s="384" t="s">
        <v>111</v>
      </c>
      <c r="C109" s="270" t="s">
        <v>577</v>
      </c>
      <c r="D109" s="270" t="s">
        <v>578</v>
      </c>
      <c r="E109" s="270" t="s">
        <v>114</v>
      </c>
      <c r="F109" s="385">
        <v>1</v>
      </c>
      <c r="G109" s="386">
        <v>0</v>
      </c>
      <c r="H109" s="387">
        <f t="shared" si="4"/>
        <v>0</v>
      </c>
    </row>
    <row r="110" spans="1:8" ht="12.75">
      <c r="A110" s="383">
        <f t="shared" si="5"/>
        <v>94</v>
      </c>
      <c r="B110" s="384" t="s">
        <v>421</v>
      </c>
      <c r="C110" s="270" t="s">
        <v>579</v>
      </c>
      <c r="D110" s="270" t="s">
        <v>580</v>
      </c>
      <c r="E110" s="270" t="s">
        <v>378</v>
      </c>
      <c r="F110" s="385">
        <v>1</v>
      </c>
      <c r="G110" s="386">
        <v>0</v>
      </c>
      <c r="H110" s="387">
        <f t="shared" si="4"/>
        <v>0</v>
      </c>
    </row>
    <row r="111" spans="1:8" ht="12.75">
      <c r="A111" s="383">
        <f t="shared" si="5"/>
        <v>95</v>
      </c>
      <c r="B111" s="384" t="s">
        <v>421</v>
      </c>
      <c r="C111" s="270" t="s">
        <v>581</v>
      </c>
      <c r="D111" s="270" t="s">
        <v>582</v>
      </c>
      <c r="E111" s="270" t="s">
        <v>378</v>
      </c>
      <c r="F111" s="385">
        <v>1</v>
      </c>
      <c r="G111" s="386">
        <v>0</v>
      </c>
      <c r="H111" s="387">
        <f t="shared" si="4"/>
        <v>0</v>
      </c>
    </row>
    <row r="112" spans="1:8" ht="13.5" customHeight="1">
      <c r="A112" s="383">
        <f t="shared" si="5"/>
        <v>96</v>
      </c>
      <c r="B112" s="384" t="s">
        <v>421</v>
      </c>
      <c r="C112" s="270" t="s">
        <v>235</v>
      </c>
      <c r="D112" s="270" t="s">
        <v>236</v>
      </c>
      <c r="E112" s="270" t="s">
        <v>52</v>
      </c>
      <c r="F112" s="385">
        <v>2</v>
      </c>
      <c r="G112" s="386">
        <v>0</v>
      </c>
      <c r="H112" s="387">
        <f>F112*G112</f>
        <v>0</v>
      </c>
    </row>
    <row r="113" spans="1:8" ht="13.5" customHeight="1">
      <c r="A113" s="383">
        <f>A112+1</f>
        <v>97</v>
      </c>
      <c r="B113" s="384" t="s">
        <v>421</v>
      </c>
      <c r="C113" s="270" t="s">
        <v>238</v>
      </c>
      <c r="D113" s="270" t="s">
        <v>239</v>
      </c>
      <c r="E113" s="270" t="s">
        <v>52</v>
      </c>
      <c r="F113" s="385">
        <v>2</v>
      </c>
      <c r="G113" s="386">
        <v>0</v>
      </c>
      <c r="H113" s="387">
        <f>F113*G113</f>
        <v>0</v>
      </c>
    </row>
    <row r="114" spans="1:8" ht="21" customHeight="1">
      <c r="A114" s="363"/>
      <c r="B114" s="364"/>
      <c r="C114" s="365"/>
      <c r="D114" s="365" t="s">
        <v>94</v>
      </c>
      <c r="E114" s="365"/>
      <c r="F114" s="366"/>
      <c r="G114" s="367"/>
      <c r="H114" s="367">
        <f>H10+H16+H25</f>
        <v>0</v>
      </c>
    </row>
  </sheetData>
  <sheetProtection password="BFBC" sheet="1"/>
  <printOptions/>
  <pageMargins left="0.787401556968689" right="0.787401556968689" top="0.5905511975288391" bottom="0.5905511975288391" header="0" footer="0"/>
  <pageSetup fitToHeight="999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S54"/>
  <sheetViews>
    <sheetView showGridLines="0" zoomScalePageLayoutView="0" workbookViewId="0" topLeftCell="A1">
      <selection activeCell="R50" sqref="R50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173" t="s">
        <v>241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ht="8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</row>
    <row r="5" spans="1:19" ht="15" customHeight="1">
      <c r="A5" s="14"/>
      <c r="B5" s="15" t="s">
        <v>0</v>
      </c>
      <c r="C5" s="15"/>
      <c r="D5" s="15"/>
      <c r="E5" s="16" t="s">
        <v>1</v>
      </c>
      <c r="F5" s="17"/>
      <c r="G5" s="17"/>
      <c r="H5" s="17"/>
      <c r="I5" s="17"/>
      <c r="J5" s="18"/>
      <c r="K5" s="15"/>
      <c r="L5" s="15"/>
      <c r="M5" s="15"/>
      <c r="N5" s="15"/>
      <c r="O5" s="15" t="s">
        <v>2</v>
      </c>
      <c r="P5" s="16" t="s">
        <v>3</v>
      </c>
      <c r="Q5" s="19"/>
      <c r="R5" s="18"/>
      <c r="S5" s="20"/>
    </row>
    <row r="6" spans="1:19" ht="17.25" customHeight="1" hidden="1">
      <c r="A6" s="14"/>
      <c r="B6" s="15" t="s">
        <v>4</v>
      </c>
      <c r="C6" s="15"/>
      <c r="D6" s="15"/>
      <c r="E6" s="21" t="s">
        <v>5</v>
      </c>
      <c r="F6" s="15"/>
      <c r="G6" s="15"/>
      <c r="H6" s="15"/>
      <c r="I6" s="15"/>
      <c r="J6" s="22"/>
      <c r="K6" s="15"/>
      <c r="L6" s="15"/>
      <c r="M6" s="15"/>
      <c r="N6" s="15"/>
      <c r="O6" s="15"/>
      <c r="P6" s="23"/>
      <c r="Q6" s="24"/>
      <c r="R6" s="22"/>
      <c r="S6" s="20"/>
    </row>
    <row r="7" spans="1:19" ht="17.25" customHeight="1">
      <c r="A7" s="14"/>
      <c r="B7" s="15" t="s">
        <v>6</v>
      </c>
      <c r="C7" s="15"/>
      <c r="D7" s="15"/>
      <c r="E7" s="174" t="s">
        <v>7</v>
      </c>
      <c r="F7" s="15"/>
      <c r="G7" s="15"/>
      <c r="H7" s="15"/>
      <c r="I7" s="15"/>
      <c r="J7" s="22"/>
      <c r="K7" s="15"/>
      <c r="L7" s="15"/>
      <c r="M7" s="15"/>
      <c r="N7" s="15"/>
      <c r="O7" s="15" t="s">
        <v>8</v>
      </c>
      <c r="P7" s="409" t="s">
        <v>14</v>
      </c>
      <c r="Q7" s="410"/>
      <c r="R7" s="411"/>
      <c r="S7" s="20"/>
    </row>
    <row r="8" spans="1:19" ht="17.25" customHeight="1" hidden="1">
      <c r="A8" s="14"/>
      <c r="B8" s="15" t="s">
        <v>9</v>
      </c>
      <c r="C8" s="15"/>
      <c r="D8" s="15"/>
      <c r="E8" s="21" t="s">
        <v>10</v>
      </c>
      <c r="F8" s="15"/>
      <c r="G8" s="15"/>
      <c r="H8" s="15"/>
      <c r="I8" s="15"/>
      <c r="J8" s="22"/>
      <c r="K8" s="15"/>
      <c r="L8" s="15"/>
      <c r="M8" s="15"/>
      <c r="N8" s="15"/>
      <c r="O8" s="15"/>
      <c r="P8" s="409"/>
      <c r="Q8" s="410"/>
      <c r="R8" s="411"/>
      <c r="S8" s="20"/>
    </row>
    <row r="9" spans="1:19" ht="17.25" customHeight="1">
      <c r="A9" s="14"/>
      <c r="B9" s="15" t="s">
        <v>11</v>
      </c>
      <c r="C9" s="15"/>
      <c r="D9" s="15"/>
      <c r="E9" s="25" t="s">
        <v>12</v>
      </c>
      <c r="F9" s="26"/>
      <c r="G9" s="26"/>
      <c r="H9" s="26"/>
      <c r="I9" s="26"/>
      <c r="J9" s="27"/>
      <c r="K9" s="15"/>
      <c r="L9" s="15"/>
      <c r="M9" s="15"/>
      <c r="N9" s="15"/>
      <c r="O9" s="15" t="s">
        <v>13</v>
      </c>
      <c r="P9" s="412"/>
      <c r="Q9" s="413"/>
      <c r="R9" s="414"/>
      <c r="S9" s="20"/>
    </row>
    <row r="10" spans="1:19" ht="17.25" customHeight="1" hidden="1">
      <c r="A10" s="14"/>
      <c r="B10" s="15" t="s">
        <v>15</v>
      </c>
      <c r="C10" s="15"/>
      <c r="D10" s="15"/>
      <c r="E10" s="29" t="s">
        <v>12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4"/>
      <c r="Q10" s="24"/>
      <c r="R10" s="15"/>
      <c r="S10" s="20"/>
    </row>
    <row r="11" spans="1:19" ht="17.25" customHeight="1" hidden="1">
      <c r="A11" s="14"/>
      <c r="B11" s="15" t="s">
        <v>16</v>
      </c>
      <c r="C11" s="15"/>
      <c r="D11" s="15"/>
      <c r="E11" s="29" t="s">
        <v>12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4"/>
      <c r="Q11" s="24"/>
      <c r="R11" s="15"/>
      <c r="S11" s="20"/>
    </row>
    <row r="12" spans="1:19" ht="17.25" customHeight="1" hidden="1">
      <c r="A12" s="14"/>
      <c r="B12" s="15" t="s">
        <v>17</v>
      </c>
      <c r="C12" s="15"/>
      <c r="D12" s="15"/>
      <c r="E12" s="29" t="s">
        <v>12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4"/>
      <c r="Q12" s="24"/>
      <c r="R12" s="15"/>
      <c r="S12" s="20"/>
    </row>
    <row r="13" spans="1:19" ht="17.25" customHeight="1" hidden="1">
      <c r="A13" s="14"/>
      <c r="B13" s="15"/>
      <c r="C13" s="15"/>
      <c r="D13" s="15"/>
      <c r="E13" s="29" t="s">
        <v>12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4"/>
      <c r="Q13" s="24"/>
      <c r="R13" s="15"/>
      <c r="S13" s="20"/>
    </row>
    <row r="14" spans="1:19" ht="17.25" customHeight="1" hidden="1">
      <c r="A14" s="14"/>
      <c r="B14" s="15"/>
      <c r="C14" s="15"/>
      <c r="D14" s="15"/>
      <c r="E14" s="29" t="s">
        <v>12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24"/>
      <c r="R14" s="15"/>
      <c r="S14" s="20"/>
    </row>
    <row r="15" spans="1:19" ht="17.25" customHeight="1" hidden="1">
      <c r="A15" s="14"/>
      <c r="B15" s="15"/>
      <c r="C15" s="15"/>
      <c r="D15" s="15"/>
      <c r="E15" s="29" t="s">
        <v>12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4"/>
      <c r="Q15" s="24"/>
      <c r="R15" s="15"/>
      <c r="S15" s="20"/>
    </row>
    <row r="16" spans="1:19" ht="17.25" customHeight="1" hidden="1">
      <c r="A16" s="14"/>
      <c r="B16" s="15"/>
      <c r="C16" s="15"/>
      <c r="D16" s="15"/>
      <c r="E16" s="29" t="s">
        <v>12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4"/>
      <c r="Q16" s="24"/>
      <c r="R16" s="15"/>
      <c r="S16" s="20"/>
    </row>
    <row r="17" spans="1:19" ht="17.25" customHeight="1" hidden="1">
      <c r="A17" s="14"/>
      <c r="B17" s="15"/>
      <c r="C17" s="15"/>
      <c r="D17" s="15"/>
      <c r="E17" s="29" t="s">
        <v>12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4"/>
      <c r="Q17" s="24"/>
      <c r="R17" s="15"/>
      <c r="S17" s="20"/>
    </row>
    <row r="18" spans="1:19" ht="17.25" customHeight="1" hidden="1">
      <c r="A18" s="14"/>
      <c r="B18" s="15"/>
      <c r="C18" s="15"/>
      <c r="D18" s="15"/>
      <c r="E18" s="29" t="s">
        <v>12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4"/>
      <c r="Q18" s="24"/>
      <c r="R18" s="15"/>
      <c r="S18" s="20"/>
    </row>
    <row r="19" spans="1:19" ht="17.25" customHeight="1" hidden="1">
      <c r="A19" s="14"/>
      <c r="B19" s="15"/>
      <c r="C19" s="15"/>
      <c r="D19" s="15"/>
      <c r="E19" s="29" t="s">
        <v>12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4"/>
      <c r="Q19" s="24"/>
      <c r="R19" s="15"/>
      <c r="S19" s="20"/>
    </row>
    <row r="20" spans="1:19" ht="17.25" customHeight="1" hidden="1">
      <c r="A20" s="14"/>
      <c r="B20" s="15"/>
      <c r="C20" s="15"/>
      <c r="D20" s="15"/>
      <c r="E20" s="29" t="s">
        <v>12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4"/>
      <c r="Q20" s="24"/>
      <c r="R20" s="15"/>
      <c r="S20" s="20"/>
    </row>
    <row r="21" spans="1:19" ht="17.25" customHeight="1" hidden="1">
      <c r="A21" s="14"/>
      <c r="B21" s="15"/>
      <c r="C21" s="15"/>
      <c r="D21" s="15"/>
      <c r="E21" s="29" t="s">
        <v>12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4"/>
      <c r="Q21" s="24"/>
      <c r="R21" s="15"/>
      <c r="S21" s="20"/>
    </row>
    <row r="22" spans="1:19" ht="17.25" customHeight="1" hidden="1">
      <c r="A22" s="14"/>
      <c r="B22" s="15"/>
      <c r="C22" s="15"/>
      <c r="D22" s="15"/>
      <c r="E22" s="29" t="s">
        <v>12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4"/>
      <c r="Q22" s="24"/>
      <c r="R22" s="15"/>
      <c r="S22" s="20"/>
    </row>
    <row r="23" spans="1:19" ht="17.25" customHeight="1" hidden="1">
      <c r="A23" s="14"/>
      <c r="B23" s="15"/>
      <c r="C23" s="15"/>
      <c r="D23" s="15"/>
      <c r="E23" s="29" t="s">
        <v>12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4"/>
      <c r="Q23" s="24"/>
      <c r="R23" s="15"/>
      <c r="S23" s="20"/>
    </row>
    <row r="24" spans="1:19" ht="17.25" customHeight="1" hidden="1">
      <c r="A24" s="14"/>
      <c r="B24" s="15"/>
      <c r="C24" s="15"/>
      <c r="D24" s="15"/>
      <c r="E24" s="29" t="s">
        <v>12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4"/>
      <c r="Q24" s="24"/>
      <c r="R24" s="15"/>
      <c r="S24" s="20"/>
    </row>
    <row r="25" spans="1:19" ht="17.2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 t="s">
        <v>18</v>
      </c>
      <c r="P25" s="15" t="s">
        <v>19</v>
      </c>
      <c r="Q25" s="15"/>
      <c r="R25" s="15"/>
      <c r="S25" s="20"/>
    </row>
    <row r="26" spans="1:19" ht="17.25" customHeight="1">
      <c r="A26" s="14"/>
      <c r="B26" s="15" t="s">
        <v>20</v>
      </c>
      <c r="C26" s="15"/>
      <c r="D26" s="15"/>
      <c r="E26" s="16" t="s">
        <v>21</v>
      </c>
      <c r="F26" s="17"/>
      <c r="G26" s="17"/>
      <c r="H26" s="17"/>
      <c r="I26" s="17"/>
      <c r="J26" s="18"/>
      <c r="K26" s="15"/>
      <c r="L26" s="15"/>
      <c r="M26" s="15"/>
      <c r="N26" s="15"/>
      <c r="O26" s="30" t="s">
        <v>22</v>
      </c>
      <c r="P26" s="31" t="s">
        <v>23</v>
      </c>
      <c r="Q26" s="32"/>
      <c r="R26" s="33"/>
      <c r="S26" s="20"/>
    </row>
    <row r="27" spans="1:19" ht="17.25" customHeight="1">
      <c r="A27" s="14"/>
      <c r="B27" s="15" t="s">
        <v>24</v>
      </c>
      <c r="C27" s="15"/>
      <c r="D27" s="15"/>
      <c r="E27" s="21" t="s">
        <v>25</v>
      </c>
      <c r="F27" s="15"/>
      <c r="G27" s="15"/>
      <c r="H27" s="15"/>
      <c r="I27" s="15"/>
      <c r="J27" s="22"/>
      <c r="K27" s="15"/>
      <c r="L27" s="15"/>
      <c r="M27" s="15"/>
      <c r="N27" s="15"/>
      <c r="O27" s="30"/>
      <c r="P27" s="31"/>
      <c r="Q27" s="32"/>
      <c r="R27" s="33"/>
      <c r="S27" s="20"/>
    </row>
    <row r="28" spans="1:19" ht="17.25" customHeight="1">
      <c r="A28" s="14"/>
      <c r="B28" s="15" t="s">
        <v>26</v>
      </c>
      <c r="C28" s="15"/>
      <c r="D28" s="15"/>
      <c r="E28" s="21" t="s">
        <v>12</v>
      </c>
      <c r="F28" s="15"/>
      <c r="G28" s="15"/>
      <c r="H28" s="15"/>
      <c r="I28" s="15"/>
      <c r="J28" s="22"/>
      <c r="K28" s="15"/>
      <c r="L28" s="15"/>
      <c r="M28" s="15"/>
      <c r="N28" s="15"/>
      <c r="O28" s="30"/>
      <c r="P28" s="31"/>
      <c r="Q28" s="32"/>
      <c r="R28" s="33"/>
      <c r="S28" s="20"/>
    </row>
    <row r="29" spans="1:19" ht="17.25" customHeight="1">
      <c r="A29" s="14"/>
      <c r="B29" s="15"/>
      <c r="C29" s="15"/>
      <c r="D29" s="15"/>
      <c r="E29" s="28"/>
      <c r="F29" s="26"/>
      <c r="G29" s="26"/>
      <c r="H29" s="26"/>
      <c r="I29" s="26"/>
      <c r="J29" s="27"/>
      <c r="K29" s="15"/>
      <c r="L29" s="15"/>
      <c r="M29" s="15"/>
      <c r="N29" s="15"/>
      <c r="O29" s="24"/>
      <c r="P29" s="24"/>
      <c r="Q29" s="24"/>
      <c r="R29" s="15"/>
      <c r="S29" s="20"/>
    </row>
    <row r="30" spans="1:19" ht="17.25" customHeight="1">
      <c r="A30" s="14"/>
      <c r="B30" s="15"/>
      <c r="C30" s="15"/>
      <c r="D30" s="15"/>
      <c r="E30" s="34" t="s">
        <v>27</v>
      </c>
      <c r="F30" s="15"/>
      <c r="G30" s="15" t="s">
        <v>28</v>
      </c>
      <c r="H30" s="15"/>
      <c r="I30" s="15"/>
      <c r="J30" s="15"/>
      <c r="K30" s="15"/>
      <c r="L30" s="15"/>
      <c r="M30" s="15"/>
      <c r="N30" s="15"/>
      <c r="O30" s="34" t="s">
        <v>29</v>
      </c>
      <c r="P30" s="24"/>
      <c r="Q30" s="24"/>
      <c r="R30" s="35"/>
      <c r="S30" s="20"/>
    </row>
    <row r="31" spans="1:19" ht="17.25" customHeight="1">
      <c r="A31" s="14"/>
      <c r="B31" s="15"/>
      <c r="C31" s="15"/>
      <c r="D31" s="15"/>
      <c r="E31" s="304" t="s">
        <v>30</v>
      </c>
      <c r="F31" s="15"/>
      <c r="G31" s="31" t="s">
        <v>31</v>
      </c>
      <c r="H31" s="36"/>
      <c r="I31" s="37"/>
      <c r="J31" s="15"/>
      <c r="K31" s="15"/>
      <c r="L31" s="15"/>
      <c r="M31" s="15"/>
      <c r="N31" s="15"/>
      <c r="O31" s="38" t="s">
        <v>32</v>
      </c>
      <c r="P31" s="24"/>
      <c r="Q31" s="24"/>
      <c r="R31" s="39"/>
      <c r="S31" s="20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33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34</v>
      </c>
      <c r="B34" s="48"/>
      <c r="C34" s="48"/>
      <c r="D34" s="49"/>
      <c r="E34" s="50" t="s">
        <v>35</v>
      </c>
      <c r="F34" s="49"/>
      <c r="G34" s="50" t="s">
        <v>36</v>
      </c>
      <c r="H34" s="48"/>
      <c r="I34" s="49"/>
      <c r="J34" s="50" t="s">
        <v>37</v>
      </c>
      <c r="K34" s="48"/>
      <c r="L34" s="50" t="s">
        <v>38</v>
      </c>
      <c r="M34" s="48"/>
      <c r="N34" s="48"/>
      <c r="O34" s="49"/>
      <c r="P34" s="50" t="s">
        <v>39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40</v>
      </c>
      <c r="F36" s="44"/>
      <c r="G36" s="44"/>
      <c r="H36" s="44"/>
      <c r="I36" s="44"/>
      <c r="J36" s="61" t="s">
        <v>41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42</v>
      </c>
      <c r="B37" s="63"/>
      <c r="C37" s="64" t="s">
        <v>43</v>
      </c>
      <c r="D37" s="65"/>
      <c r="E37" s="65"/>
      <c r="F37" s="66"/>
      <c r="G37" s="62" t="s">
        <v>44</v>
      </c>
      <c r="H37" s="67"/>
      <c r="I37" s="64" t="s">
        <v>45</v>
      </c>
      <c r="J37" s="65"/>
      <c r="K37" s="65"/>
      <c r="L37" s="62" t="s">
        <v>46</v>
      </c>
      <c r="M37" s="67"/>
      <c r="N37" s="64" t="s">
        <v>47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48</v>
      </c>
      <c r="C38" s="18"/>
      <c r="D38" s="70" t="s">
        <v>49</v>
      </c>
      <c r="E38" s="71">
        <v>0</v>
      </c>
      <c r="F38" s="72"/>
      <c r="G38" s="68">
        <v>8</v>
      </c>
      <c r="H38" s="73" t="s">
        <v>50</v>
      </c>
      <c r="I38" s="33"/>
      <c r="J38" s="347">
        <v>0</v>
      </c>
      <c r="K38" s="74"/>
      <c r="L38" s="68">
        <v>13</v>
      </c>
      <c r="M38" s="31" t="s">
        <v>51</v>
      </c>
      <c r="N38" s="36"/>
      <c r="O38" s="36"/>
      <c r="P38" s="75">
        <f>M48</f>
        <v>10</v>
      </c>
      <c r="Q38" s="76" t="s">
        <v>52</v>
      </c>
      <c r="R38" s="348">
        <v>0</v>
      </c>
      <c r="S38" s="72"/>
    </row>
    <row r="39" spans="1:19" ht="20.25" customHeight="1">
      <c r="A39" s="68">
        <v>2</v>
      </c>
      <c r="B39" s="77"/>
      <c r="C39" s="27"/>
      <c r="D39" s="70" t="s">
        <v>53</v>
      </c>
      <c r="E39" s="71">
        <v>0</v>
      </c>
      <c r="F39" s="72"/>
      <c r="G39" s="68">
        <v>9</v>
      </c>
      <c r="H39" s="15" t="s">
        <v>54</v>
      </c>
      <c r="I39" s="70"/>
      <c r="J39" s="347">
        <v>0</v>
      </c>
      <c r="K39" s="74"/>
      <c r="L39" s="68">
        <v>14</v>
      </c>
      <c r="M39" s="31" t="s">
        <v>55</v>
      </c>
      <c r="N39" s="36"/>
      <c r="O39" s="36"/>
      <c r="P39" s="75">
        <f>M48</f>
        <v>10</v>
      </c>
      <c r="Q39" s="76" t="s">
        <v>52</v>
      </c>
      <c r="R39" s="348">
        <v>0</v>
      </c>
      <c r="S39" s="72"/>
    </row>
    <row r="40" spans="1:19" ht="20.25" customHeight="1">
      <c r="A40" s="68">
        <v>3</v>
      </c>
      <c r="B40" s="69" t="s">
        <v>56</v>
      </c>
      <c r="C40" s="18"/>
      <c r="D40" s="70" t="s">
        <v>49</v>
      </c>
      <c r="E40" s="71">
        <v>0</v>
      </c>
      <c r="F40" s="72"/>
      <c r="G40" s="68">
        <v>10</v>
      </c>
      <c r="H40" s="73" t="s">
        <v>57</v>
      </c>
      <c r="I40" s="33"/>
      <c r="J40" s="347">
        <v>0</v>
      </c>
      <c r="K40" s="74"/>
      <c r="L40" s="68">
        <v>15</v>
      </c>
      <c r="M40" s="31" t="s">
        <v>58</v>
      </c>
      <c r="N40" s="36"/>
      <c r="O40" s="36"/>
      <c r="P40" s="75">
        <f>M48</f>
        <v>10</v>
      </c>
      <c r="Q40" s="76" t="s">
        <v>52</v>
      </c>
      <c r="R40" s="348">
        <v>0</v>
      </c>
      <c r="S40" s="72"/>
    </row>
    <row r="41" spans="1:19" ht="20.25" customHeight="1">
      <c r="A41" s="68">
        <v>4</v>
      </c>
      <c r="B41" s="77"/>
      <c r="C41" s="27"/>
      <c r="D41" s="70" t="s">
        <v>53</v>
      </c>
      <c r="E41" s="71">
        <v>0</v>
      </c>
      <c r="F41" s="72"/>
      <c r="G41" s="68">
        <v>11</v>
      </c>
      <c r="H41" s="73"/>
      <c r="I41" s="33"/>
      <c r="J41" s="347">
        <v>0</v>
      </c>
      <c r="K41" s="74"/>
      <c r="L41" s="68">
        <v>16</v>
      </c>
      <c r="M41" s="31" t="s">
        <v>59</v>
      </c>
      <c r="N41" s="36"/>
      <c r="O41" s="36"/>
      <c r="P41" s="75">
        <f>M48</f>
        <v>10</v>
      </c>
      <c r="Q41" s="76" t="s">
        <v>52</v>
      </c>
      <c r="R41" s="348">
        <v>0</v>
      </c>
      <c r="S41" s="72"/>
    </row>
    <row r="42" spans="1:19" ht="20.25" customHeight="1">
      <c r="A42" s="68">
        <v>5</v>
      </c>
      <c r="B42" s="69" t="s">
        <v>60</v>
      </c>
      <c r="C42" s="18"/>
      <c r="D42" s="70" t="s">
        <v>49</v>
      </c>
      <c r="E42" s="71">
        <f>Rozpocet_VO!I17+Rozpocet_VO!I19+Rozpocet_VO!I20+Rozpocet_VO!I23+Rozpocet_VO!I29+Rozpocet_VO!I31+Rozpocet_VO!I33+Rozpocet_VO!I35+Rozpocet_VO!I37+Rozpocet_VO!I38+Rozpocet_VO!I39+Rozpocet_VO!I40+Rozpocet_VO!I41+Rozpocet_VO!I43+Rozpocet_VO!I45+Rozpocet_VO!I47+Rozpocet_VO!I49+Rozpocet_VO!I54</f>
        <v>0</v>
      </c>
      <c r="F42" s="72"/>
      <c r="G42" s="78"/>
      <c r="H42" s="36"/>
      <c r="I42" s="33"/>
      <c r="J42" s="79"/>
      <c r="K42" s="74"/>
      <c r="L42" s="68">
        <v>17</v>
      </c>
      <c r="M42" s="31" t="s">
        <v>61</v>
      </c>
      <c r="N42" s="36"/>
      <c r="O42" s="36"/>
      <c r="P42" s="75">
        <f>M48</f>
        <v>10</v>
      </c>
      <c r="Q42" s="76" t="s">
        <v>52</v>
      </c>
      <c r="R42" s="348">
        <v>0</v>
      </c>
      <c r="S42" s="72"/>
    </row>
    <row r="43" spans="1:19" ht="20.25" customHeight="1">
      <c r="A43" s="68">
        <v>6</v>
      </c>
      <c r="B43" s="77"/>
      <c r="C43" s="27"/>
      <c r="D43" s="70" t="s">
        <v>53</v>
      </c>
      <c r="E43" s="71">
        <f>Rozpocet_VO!I16+Rozpocet_VO!I21+Rozpocet_VO!I22+Rozpocet_VO!I24+Rozpocet_VO!I26+Rozpocet_VO!I27+Rozpocet_VO!I28+Rozpocet_VO!I30+Rozpocet_VO!I32+Rozpocet_VO!I34+Rozpocet_VO!I36+Rozpocet_VO!I42+Rozpocet_VO!I44+Rozpocet_VO!I46+Rozpocet_VO!I48+Rozpocet_VO!I50+Rozpocet_VO!I51+Rozpocet_VO!I52+Rozpocet_VO!I53+Rozpocet_VO!I55</f>
        <v>0</v>
      </c>
      <c r="F43" s="72"/>
      <c r="G43" s="78"/>
      <c r="H43" s="36"/>
      <c r="I43" s="33"/>
      <c r="J43" s="79"/>
      <c r="K43" s="74"/>
      <c r="L43" s="68">
        <v>18</v>
      </c>
      <c r="M43" s="73" t="s">
        <v>62</v>
      </c>
      <c r="N43" s="36"/>
      <c r="O43" s="36"/>
      <c r="P43" s="36"/>
      <c r="Q43" s="33"/>
      <c r="R43" s="348">
        <v>0</v>
      </c>
      <c r="S43" s="72"/>
    </row>
    <row r="44" spans="1:19" ht="20.25" customHeight="1">
      <c r="A44" s="68">
        <v>7</v>
      </c>
      <c r="B44" s="80" t="s">
        <v>63</v>
      </c>
      <c r="C44" s="36"/>
      <c r="D44" s="33"/>
      <c r="E44" s="81">
        <f>SUM(E38:E43)</f>
        <v>0</v>
      </c>
      <c r="F44" s="46"/>
      <c r="G44" s="68">
        <v>12</v>
      </c>
      <c r="H44" s="80" t="s">
        <v>64</v>
      </c>
      <c r="I44" s="33"/>
      <c r="J44" s="82">
        <f>SUM(J38:J41)</f>
        <v>0</v>
      </c>
      <c r="K44" s="83"/>
      <c r="L44" s="68">
        <v>19</v>
      </c>
      <c r="M44" s="69" t="s">
        <v>65</v>
      </c>
      <c r="N44" s="17"/>
      <c r="O44" s="17"/>
      <c r="P44" s="17"/>
      <c r="Q44" s="84"/>
      <c r="R44" s="81">
        <f>SUM(R38:R43)</f>
        <v>0</v>
      </c>
      <c r="S44" s="46"/>
    </row>
    <row r="45" spans="1:19" ht="20.25" customHeight="1">
      <c r="A45" s="85">
        <v>20</v>
      </c>
      <c r="B45" s="86" t="s">
        <v>66</v>
      </c>
      <c r="C45" s="87"/>
      <c r="D45" s="88"/>
      <c r="E45" s="376">
        <v>0</v>
      </c>
      <c r="F45" s="42"/>
      <c r="G45" s="85">
        <v>21</v>
      </c>
      <c r="H45" s="86" t="s">
        <v>67</v>
      </c>
      <c r="I45" s="88"/>
      <c r="J45" s="377">
        <v>0</v>
      </c>
      <c r="K45" s="89">
        <f>M49</f>
        <v>21</v>
      </c>
      <c r="L45" s="85">
        <v>22</v>
      </c>
      <c r="M45" s="86" t="s">
        <v>68</v>
      </c>
      <c r="N45" s="87"/>
      <c r="O45" s="87"/>
      <c r="P45" s="87"/>
      <c r="Q45" s="88"/>
      <c r="R45" s="376">
        <v>0</v>
      </c>
      <c r="S45" s="42"/>
    </row>
    <row r="46" spans="1:19" ht="20.25" customHeight="1">
      <c r="A46" s="90" t="s">
        <v>24</v>
      </c>
      <c r="B46" s="12"/>
      <c r="C46" s="12"/>
      <c r="D46" s="12"/>
      <c r="E46" s="12"/>
      <c r="F46" s="91"/>
      <c r="G46" s="92"/>
      <c r="H46" s="12"/>
      <c r="I46" s="12"/>
      <c r="J46" s="12"/>
      <c r="K46" s="12"/>
      <c r="L46" s="62" t="s">
        <v>69</v>
      </c>
      <c r="M46" s="49"/>
      <c r="N46" s="64" t="s">
        <v>70</v>
      </c>
      <c r="O46" s="48"/>
      <c r="P46" s="48"/>
      <c r="Q46" s="48"/>
      <c r="R46" s="48"/>
      <c r="S46" s="51"/>
    </row>
    <row r="47" spans="1:19" ht="20.25" customHeight="1">
      <c r="A47" s="14"/>
      <c r="B47" s="15"/>
      <c r="C47" s="15"/>
      <c r="D47" s="15"/>
      <c r="E47" s="15"/>
      <c r="F47" s="22"/>
      <c r="G47" s="93"/>
      <c r="H47" s="15"/>
      <c r="I47" s="15"/>
      <c r="J47" s="15"/>
      <c r="K47" s="15"/>
      <c r="L47" s="68">
        <v>23</v>
      </c>
      <c r="M47" s="73" t="s">
        <v>71</v>
      </c>
      <c r="N47" s="36"/>
      <c r="O47" s="36"/>
      <c r="P47" s="36"/>
      <c r="Q47" s="72"/>
      <c r="R47" s="81">
        <f>ROUND(E44+J44+R44+E45+J45+R45,2)</f>
        <v>0</v>
      </c>
      <c r="S47" s="46"/>
    </row>
    <row r="48" spans="1:19" ht="20.25" customHeight="1">
      <c r="A48" s="94" t="s">
        <v>72</v>
      </c>
      <c r="B48" s="26"/>
      <c r="C48" s="26"/>
      <c r="D48" s="26"/>
      <c r="E48" s="26"/>
      <c r="F48" s="27"/>
      <c r="G48" s="95" t="s">
        <v>73</v>
      </c>
      <c r="H48" s="26"/>
      <c r="I48" s="26"/>
      <c r="J48" s="26"/>
      <c r="K48" s="26"/>
      <c r="L48" s="68">
        <v>24</v>
      </c>
      <c r="M48" s="96">
        <v>10</v>
      </c>
      <c r="N48" s="27" t="s">
        <v>52</v>
      </c>
      <c r="O48" s="97">
        <f>R47-O49</f>
        <v>0</v>
      </c>
      <c r="P48" s="36" t="s">
        <v>74</v>
      </c>
      <c r="Q48" s="33"/>
      <c r="R48" s="98">
        <f>ROUNDUP(O48*M48/100,1)</f>
        <v>0</v>
      </c>
      <c r="S48" s="99"/>
    </row>
    <row r="49" spans="1:19" ht="20.25" customHeight="1">
      <c r="A49" s="100" t="s">
        <v>20</v>
      </c>
      <c r="B49" s="17"/>
      <c r="C49" s="17"/>
      <c r="D49" s="17"/>
      <c r="E49" s="17"/>
      <c r="F49" s="18"/>
      <c r="G49" s="101"/>
      <c r="H49" s="17"/>
      <c r="I49" s="17"/>
      <c r="J49" s="17"/>
      <c r="K49" s="17"/>
      <c r="L49" s="68">
        <v>25</v>
      </c>
      <c r="M49" s="102">
        <v>21</v>
      </c>
      <c r="N49" s="33" t="s">
        <v>52</v>
      </c>
      <c r="O49" s="97">
        <f>R47</f>
        <v>0</v>
      </c>
      <c r="P49" s="36" t="s">
        <v>74</v>
      </c>
      <c r="Q49" s="33"/>
      <c r="R49" s="71">
        <f>ROUNDUP(O49*M49/100,1)</f>
        <v>0</v>
      </c>
      <c r="S49" s="72"/>
    </row>
    <row r="50" spans="1:19" ht="20.25" customHeight="1">
      <c r="A50" s="14"/>
      <c r="B50" s="15"/>
      <c r="C50" s="15"/>
      <c r="D50" s="15"/>
      <c r="E50" s="15"/>
      <c r="F50" s="22"/>
      <c r="G50" s="93"/>
      <c r="H50" s="15"/>
      <c r="I50" s="15"/>
      <c r="J50" s="15"/>
      <c r="K50" s="15"/>
      <c r="L50" s="85">
        <v>26</v>
      </c>
      <c r="M50" s="103" t="s">
        <v>75</v>
      </c>
      <c r="N50" s="87"/>
      <c r="O50" s="87"/>
      <c r="P50" s="87"/>
      <c r="Q50" s="104"/>
      <c r="R50" s="105">
        <f>R47+R48+R49</f>
        <v>0</v>
      </c>
      <c r="S50" s="106"/>
    </row>
    <row r="51" spans="1:19" ht="20.25" customHeight="1">
      <c r="A51" s="94" t="s">
        <v>72</v>
      </c>
      <c r="B51" s="26"/>
      <c r="C51" s="26"/>
      <c r="D51" s="26"/>
      <c r="E51" s="26"/>
      <c r="F51" s="27"/>
      <c r="G51" s="95" t="s">
        <v>73</v>
      </c>
      <c r="H51" s="26"/>
      <c r="I51" s="26"/>
      <c r="J51" s="26"/>
      <c r="K51" s="26"/>
      <c r="L51" s="62" t="s">
        <v>76</v>
      </c>
      <c r="M51" s="49"/>
      <c r="N51" s="64" t="s">
        <v>77</v>
      </c>
      <c r="O51" s="48"/>
      <c r="P51" s="48"/>
      <c r="Q51" s="48"/>
      <c r="R51" s="107"/>
      <c r="S51" s="51"/>
    </row>
    <row r="52" spans="1:19" ht="20.25" customHeight="1">
      <c r="A52" s="100" t="s">
        <v>26</v>
      </c>
      <c r="B52" s="17"/>
      <c r="C52" s="17"/>
      <c r="D52" s="17"/>
      <c r="E52" s="17"/>
      <c r="F52" s="18"/>
      <c r="G52" s="101"/>
      <c r="H52" s="17"/>
      <c r="I52" s="17"/>
      <c r="J52" s="17"/>
      <c r="K52" s="17"/>
      <c r="L52" s="68">
        <v>27</v>
      </c>
      <c r="M52" s="73" t="s">
        <v>78</v>
      </c>
      <c r="N52" s="36"/>
      <c r="O52" s="36"/>
      <c r="P52" s="36"/>
      <c r="Q52" s="33"/>
      <c r="R52" s="71">
        <v>0</v>
      </c>
      <c r="S52" s="72"/>
    </row>
    <row r="53" spans="1:19" ht="20.25" customHeight="1">
      <c r="A53" s="14"/>
      <c r="B53" s="15"/>
      <c r="C53" s="15"/>
      <c r="D53" s="15"/>
      <c r="E53" s="15"/>
      <c r="F53" s="22"/>
      <c r="G53" s="93"/>
      <c r="H53" s="15"/>
      <c r="I53" s="15"/>
      <c r="J53" s="15"/>
      <c r="K53" s="15"/>
      <c r="L53" s="68">
        <v>28</v>
      </c>
      <c r="M53" s="73" t="s">
        <v>79</v>
      </c>
      <c r="N53" s="36"/>
      <c r="O53" s="36"/>
      <c r="P53" s="36"/>
      <c r="Q53" s="33"/>
      <c r="R53" s="71">
        <v>0</v>
      </c>
      <c r="S53" s="72"/>
    </row>
    <row r="54" spans="1:19" ht="20.25" customHeight="1">
      <c r="A54" s="108" t="s">
        <v>72</v>
      </c>
      <c r="B54" s="41"/>
      <c r="C54" s="41"/>
      <c r="D54" s="41"/>
      <c r="E54" s="41"/>
      <c r="F54" s="109"/>
      <c r="G54" s="110" t="s">
        <v>73</v>
      </c>
      <c r="H54" s="41"/>
      <c r="I54" s="41"/>
      <c r="J54" s="41"/>
      <c r="K54" s="41"/>
      <c r="L54" s="85">
        <v>29</v>
      </c>
      <c r="M54" s="86" t="s">
        <v>80</v>
      </c>
      <c r="N54" s="87"/>
      <c r="O54" s="87"/>
      <c r="P54" s="87"/>
      <c r="Q54" s="88"/>
      <c r="R54" s="55">
        <v>0</v>
      </c>
      <c r="S54" s="111"/>
    </row>
  </sheetData>
  <sheetProtection password="BFBC" sheet="1"/>
  <mergeCells count="1">
    <mergeCell ref="P7:R9"/>
  </mergeCells>
  <printOptions/>
  <pageMargins left="0.5905511975288391" right="0.5905511975288391" top="0.9055117964744568" bottom="0.9055117964744568" header="0" footer="0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E1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72" t="s">
        <v>240</v>
      </c>
      <c r="B1" s="112"/>
      <c r="C1" s="112"/>
      <c r="D1" s="112"/>
      <c r="E1" s="112"/>
    </row>
    <row r="2" spans="1:5" ht="12" customHeight="1">
      <c r="A2" s="113" t="s">
        <v>81</v>
      </c>
      <c r="B2" s="114" t="str">
        <f>'Krycí list_VO'!E5</f>
        <v>SSZ a VO na křižovatce ulic Hrotovická x Spojovací, Třebíč</v>
      </c>
      <c r="C2" s="115"/>
      <c r="D2" s="115"/>
      <c r="E2" s="115"/>
    </row>
    <row r="3" spans="1:5" ht="12" customHeight="1">
      <c r="A3" s="113" t="s">
        <v>82</v>
      </c>
      <c r="B3" s="272" t="str">
        <f>'Krycí list_VO'!E7</f>
        <v>Veřejné osvětelní (VO</v>
      </c>
      <c r="C3" s="116"/>
      <c r="D3" s="114"/>
      <c r="E3" s="117"/>
    </row>
    <row r="4" spans="1:5" ht="12" customHeight="1">
      <c r="A4" s="113" t="s">
        <v>83</v>
      </c>
      <c r="B4" s="114" t="str">
        <f>'Krycí list_VO'!E9</f>
        <v> </v>
      </c>
      <c r="C4" s="116"/>
      <c r="D4" s="114"/>
      <c r="E4" s="117"/>
    </row>
    <row r="5" spans="1:5" ht="12" customHeight="1">
      <c r="A5" s="114" t="s">
        <v>84</v>
      </c>
      <c r="B5" s="114" t="str">
        <f>'Krycí list_VO'!P5</f>
        <v>828 75</v>
      </c>
      <c r="C5" s="116"/>
      <c r="D5" s="114"/>
      <c r="E5" s="117"/>
    </row>
    <row r="6" spans="1:5" ht="6" customHeight="1">
      <c r="A6" s="114"/>
      <c r="B6" s="114"/>
      <c r="C6" s="116"/>
      <c r="D6" s="114"/>
      <c r="E6" s="117"/>
    </row>
    <row r="7" spans="1:5" ht="12" customHeight="1">
      <c r="A7" s="114" t="s">
        <v>85</v>
      </c>
      <c r="B7" s="114" t="str">
        <f>'Krycí list_VO'!E26</f>
        <v>Město Třebíč, Karlovo nám. 104/55, 674 01 Třebíč</v>
      </c>
      <c r="C7" s="116"/>
      <c r="D7" s="114"/>
      <c r="E7" s="117"/>
    </row>
    <row r="8" spans="1:5" ht="12" customHeight="1">
      <c r="A8" s="114" t="s">
        <v>86</v>
      </c>
      <c r="B8" s="114" t="str">
        <f>'Krycí list_VO'!E28</f>
        <v> </v>
      </c>
      <c r="C8" s="116"/>
      <c r="D8" s="114"/>
      <c r="E8" s="117"/>
    </row>
    <row r="9" spans="1:5" ht="12" customHeight="1">
      <c r="A9" s="114" t="s">
        <v>87</v>
      </c>
      <c r="B9" s="114" t="s">
        <v>88</v>
      </c>
      <c r="C9" s="116"/>
      <c r="D9" s="114"/>
      <c r="E9" s="117"/>
    </row>
    <row r="10" spans="1:5" ht="6" customHeight="1">
      <c r="A10" s="112"/>
      <c r="B10" s="112"/>
      <c r="C10" s="112"/>
      <c r="D10" s="112"/>
      <c r="E10" s="112"/>
    </row>
    <row r="11" spans="1:5" ht="12" customHeight="1">
      <c r="A11" s="118" t="s">
        <v>89</v>
      </c>
      <c r="B11" s="119" t="s">
        <v>90</v>
      </c>
      <c r="C11" s="120" t="s">
        <v>91</v>
      </c>
      <c r="D11" s="121" t="s">
        <v>92</v>
      </c>
      <c r="E11" s="120" t="s">
        <v>93</v>
      </c>
    </row>
    <row r="12" spans="1:5" ht="12" customHeight="1">
      <c r="A12" s="122">
        <v>1</v>
      </c>
      <c r="B12" s="123">
        <v>2</v>
      </c>
      <c r="C12" s="124">
        <v>3</v>
      </c>
      <c r="D12" s="125">
        <v>4</v>
      </c>
      <c r="E12" s="124">
        <v>5</v>
      </c>
    </row>
    <row r="13" spans="1:5" ht="3.75" customHeight="1">
      <c r="A13" s="126"/>
      <c r="B13" s="127"/>
      <c r="C13" s="127"/>
      <c r="D13" s="127"/>
      <c r="E13" s="128"/>
    </row>
    <row r="14" spans="1:5" s="129" customFormat="1" ht="12.75" customHeight="1">
      <c r="A14" s="130" t="str">
        <f>Rozpocet_VO!D14</f>
        <v>M</v>
      </c>
      <c r="B14" s="131" t="str">
        <f>Rozpocet_VO!E14</f>
        <v>Práce a dodávky M</v>
      </c>
      <c r="C14" s="132">
        <f>Rozpocet_VO!I14</f>
        <v>0</v>
      </c>
      <c r="D14" s="133" t="b">
        <f>NOT(K14)</f>
        <v>1</v>
      </c>
      <c r="E14" s="133" t="b">
        <f>NOT(M14)</f>
        <v>1</v>
      </c>
    </row>
    <row r="15" spans="1:5" s="129" customFormat="1" ht="12.75" customHeight="1">
      <c r="A15" s="134" t="str">
        <f>Rozpocet_VO!D15</f>
        <v>22-M</v>
      </c>
      <c r="B15" s="135" t="str">
        <f>Rozpocet_VO!E15</f>
        <v>Montáže oznam. a zabezp. zařízení</v>
      </c>
      <c r="C15" s="136">
        <f>Rozpocet_VO!I15</f>
        <v>0</v>
      </c>
      <c r="D15" s="137" t="b">
        <f>NOT(K15)</f>
        <v>1</v>
      </c>
      <c r="E15" s="137" t="b">
        <f>NOT(M15)</f>
        <v>1</v>
      </c>
    </row>
    <row r="16" spans="1:5" s="129" customFormat="1" ht="12.75" customHeight="1">
      <c r="A16" s="134" t="str">
        <f>Rozpocet_VO!D18</f>
        <v>46-M</v>
      </c>
      <c r="B16" s="135" t="str">
        <f>Rozpocet_VO!E18</f>
        <v>Zemní práce při extr.mont.pracích</v>
      </c>
      <c r="C16" s="136">
        <f>Rozpocet_VO!I18</f>
        <v>0</v>
      </c>
      <c r="D16" s="137" t="b">
        <f>NOT(K22)</f>
        <v>1</v>
      </c>
      <c r="E16" s="137" t="b">
        <f>NOT(M22)</f>
        <v>1</v>
      </c>
    </row>
    <row r="17" spans="1:5" s="129" customFormat="1" ht="12.75" customHeight="1">
      <c r="A17" s="134" t="str">
        <f>Rozpocet_VO!D25</f>
        <v>21-M</v>
      </c>
      <c r="B17" s="135" t="str">
        <f>Rozpocet_VO!E25</f>
        <v>Elektromontáže</v>
      </c>
      <c r="C17" s="136">
        <f>Rozpocet_VO!I25</f>
        <v>0</v>
      </c>
      <c r="D17" s="137" t="e">
        <f>NOT(#REF!)</f>
        <v>#REF!</v>
      </c>
      <c r="E17" s="137" t="e">
        <f>NOT(#REF!)</f>
        <v>#REF!</v>
      </c>
    </row>
    <row r="18" spans="2:5" s="138" customFormat="1" ht="12.75" customHeight="1">
      <c r="B18" s="139" t="s">
        <v>94</v>
      </c>
      <c r="C18" s="140">
        <f>Rozpocet_VO!I56</f>
        <v>0</v>
      </c>
      <c r="D18" s="141" t="e">
        <f>Rozpocet_VO!#REF!</f>
        <v>#REF!</v>
      </c>
      <c r="E18" s="141" t="e">
        <f>Rozpocet_VO!#REF!</f>
        <v>#REF!</v>
      </c>
    </row>
  </sheetData>
  <sheetProtection password="BFBC" sheet="1"/>
  <printOptions/>
  <pageMargins left="1.1023621559143066" right="1.1023621559143066" top="0.787401556968689" bottom="0.787401556968689" header="0" footer="0"/>
  <pageSetup fitToHeight="999" horizontalDpi="600" verticalDpi="6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J5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16" sqref="H16"/>
    </sheetView>
  </sheetViews>
  <sheetFormatPr defaultColWidth="9.140625" defaultRowHeight="11.25" customHeight="1"/>
  <cols>
    <col min="1" max="1" width="5.57421875" style="1" customWidth="1"/>
    <col min="2" max="2" width="2.57421875" style="1" bestFit="1" customWidth="1"/>
    <col min="3" max="3" width="4.7109375" style="1" customWidth="1"/>
    <col min="4" max="4" width="11.140625" style="1" bestFit="1" customWidth="1"/>
    <col min="5" max="5" width="57.28125" style="1" bestFit="1" customWidth="1"/>
    <col min="6" max="6" width="4.7109375" style="1" customWidth="1"/>
    <col min="7" max="7" width="9.8515625" style="1" customWidth="1"/>
    <col min="8" max="8" width="9.7109375" style="1" customWidth="1"/>
    <col min="9" max="9" width="9.28125" style="1" bestFit="1" customWidth="1"/>
    <col min="10" max="10" width="5.28125" style="1" customWidth="1"/>
    <col min="11" max="16384" width="9.140625" style="1" customWidth="1"/>
  </cols>
  <sheetData>
    <row r="1" spans="1:10" ht="18" customHeight="1">
      <c r="A1" s="172" t="s">
        <v>249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1.25" customHeight="1">
      <c r="A2" s="113" t="s">
        <v>81</v>
      </c>
      <c r="B2" s="114"/>
      <c r="C2" s="114" t="str">
        <f>'Krycí list_VO'!E5</f>
        <v>SSZ a VO na křižovatce ulic Hrotovická x Spojovací, Třebíč</v>
      </c>
      <c r="D2" s="114"/>
      <c r="E2" s="114"/>
      <c r="F2" s="114"/>
      <c r="G2" s="114"/>
      <c r="H2" s="114"/>
      <c r="I2" s="114"/>
      <c r="J2" s="142"/>
    </row>
    <row r="3" spans="1:10" ht="11.25" customHeight="1">
      <c r="A3" s="113" t="s">
        <v>82</v>
      </c>
      <c r="B3" s="114"/>
      <c r="C3" s="272" t="str">
        <f>'Krycí list_VO'!E7</f>
        <v>Veřejné osvětelní (VO</v>
      </c>
      <c r="D3" s="114"/>
      <c r="E3" s="114"/>
      <c r="F3" s="114"/>
      <c r="G3" s="114"/>
      <c r="H3" s="114"/>
      <c r="I3" s="114"/>
      <c r="J3" s="142"/>
    </row>
    <row r="4" spans="1:10" ht="11.25" customHeight="1">
      <c r="A4" s="113" t="s">
        <v>83</v>
      </c>
      <c r="B4" s="114"/>
      <c r="C4" s="114" t="str">
        <f>'Krycí list_VO'!E9</f>
        <v> </v>
      </c>
      <c r="D4" s="114"/>
      <c r="E4" s="114"/>
      <c r="F4" s="114"/>
      <c r="G4" s="114"/>
      <c r="H4" s="114"/>
      <c r="I4" s="114"/>
      <c r="J4" s="142"/>
    </row>
    <row r="5" spans="1:10" ht="11.25" customHeight="1">
      <c r="A5" s="114" t="s">
        <v>95</v>
      </c>
      <c r="B5" s="114"/>
      <c r="C5" s="114" t="str">
        <f>'Krycí list_VO'!P5</f>
        <v>828 75</v>
      </c>
      <c r="D5" s="114"/>
      <c r="E5" s="114"/>
      <c r="F5" s="114"/>
      <c r="G5" s="114"/>
      <c r="H5" s="114"/>
      <c r="I5" s="114"/>
      <c r="J5" s="142"/>
    </row>
    <row r="6" spans="1:10" ht="6" customHeight="1">
      <c r="A6" s="114"/>
      <c r="B6" s="114"/>
      <c r="C6" s="114"/>
      <c r="D6" s="114"/>
      <c r="E6" s="114"/>
      <c r="F6" s="114"/>
      <c r="G6" s="114"/>
      <c r="H6" s="114"/>
      <c r="I6" s="114"/>
      <c r="J6" s="142"/>
    </row>
    <row r="7" spans="1:10" ht="11.25" customHeight="1">
      <c r="A7" s="114" t="s">
        <v>85</v>
      </c>
      <c r="B7" s="114"/>
      <c r="C7" s="114" t="str">
        <f>'Krycí list_VO'!E26</f>
        <v>Město Třebíč, Karlovo nám. 104/55, 674 01 Třebíč</v>
      </c>
      <c r="D7" s="114"/>
      <c r="E7" s="114"/>
      <c r="F7" s="114"/>
      <c r="G7" s="114"/>
      <c r="H7" s="114"/>
      <c r="I7" s="114"/>
      <c r="J7" s="142"/>
    </row>
    <row r="8" spans="1:10" ht="11.25" customHeight="1">
      <c r="A8" s="114" t="s">
        <v>86</v>
      </c>
      <c r="B8" s="114"/>
      <c r="C8" s="114" t="str">
        <f>'Krycí list_VO'!E28</f>
        <v> </v>
      </c>
      <c r="D8" s="114"/>
      <c r="E8" s="114"/>
      <c r="F8" s="114"/>
      <c r="G8" s="114"/>
      <c r="H8" s="114"/>
      <c r="I8" s="114"/>
      <c r="J8" s="142"/>
    </row>
    <row r="9" spans="1:10" ht="11.25" customHeight="1">
      <c r="A9" s="114" t="s">
        <v>87</v>
      </c>
      <c r="B9" s="114"/>
      <c r="C9" s="114" t="s">
        <v>88</v>
      </c>
      <c r="D9" s="114"/>
      <c r="E9" s="114"/>
      <c r="F9" s="114"/>
      <c r="G9" s="114"/>
      <c r="H9" s="114"/>
      <c r="I9" s="114"/>
      <c r="J9" s="142"/>
    </row>
    <row r="10" spans="1:10" ht="5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28.5" customHeight="1">
      <c r="A11" s="118" t="s">
        <v>96</v>
      </c>
      <c r="B11" s="119" t="s">
        <v>97</v>
      </c>
      <c r="C11" s="119" t="s">
        <v>98</v>
      </c>
      <c r="D11" s="119" t="s">
        <v>99</v>
      </c>
      <c r="E11" s="119" t="s">
        <v>90</v>
      </c>
      <c r="F11" s="119" t="s">
        <v>100</v>
      </c>
      <c r="G11" s="119" t="s">
        <v>101</v>
      </c>
      <c r="H11" s="167" t="s">
        <v>102</v>
      </c>
      <c r="I11" s="119" t="s">
        <v>91</v>
      </c>
      <c r="J11" s="120" t="s">
        <v>103</v>
      </c>
    </row>
    <row r="12" spans="1:10" ht="11.25" customHeight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4">
        <v>10</v>
      </c>
    </row>
    <row r="13" spans="1:10" ht="3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s="129" customFormat="1" ht="12.75" customHeight="1">
      <c r="A14" s="143"/>
      <c r="B14" s="144" t="s">
        <v>69</v>
      </c>
      <c r="C14" s="143"/>
      <c r="D14" s="143" t="s">
        <v>104</v>
      </c>
      <c r="E14" s="143" t="s">
        <v>105</v>
      </c>
      <c r="F14" s="143"/>
      <c r="G14" s="143"/>
      <c r="H14" s="143"/>
      <c r="I14" s="145">
        <f>I15+I18+I25</f>
        <v>0</v>
      </c>
      <c r="J14" s="143"/>
    </row>
    <row r="15" spans="2:9" s="129" customFormat="1" ht="12.75" customHeight="1">
      <c r="B15" s="134" t="s">
        <v>69</v>
      </c>
      <c r="D15" s="135" t="s">
        <v>107</v>
      </c>
      <c r="E15" s="135" t="s">
        <v>108</v>
      </c>
      <c r="I15" s="136">
        <f>SUM(I16:I17)</f>
        <v>0</v>
      </c>
    </row>
    <row r="16" spans="1:10" s="15" customFormat="1" ht="13.5" customHeight="1">
      <c r="A16" s="146" t="s">
        <v>109</v>
      </c>
      <c r="B16" s="146" t="s">
        <v>110</v>
      </c>
      <c r="C16" s="146" t="s">
        <v>111</v>
      </c>
      <c r="D16" s="15" t="s">
        <v>112</v>
      </c>
      <c r="E16" s="147" t="s">
        <v>113</v>
      </c>
      <c r="F16" s="146" t="s">
        <v>114</v>
      </c>
      <c r="G16" s="148">
        <v>40</v>
      </c>
      <c r="H16" s="352">
        <v>0</v>
      </c>
      <c r="I16" s="149">
        <f>ROUND(G16*H16,2)</f>
        <v>0</v>
      </c>
      <c r="J16" s="150">
        <v>21</v>
      </c>
    </row>
    <row r="17" spans="1:10" s="15" customFormat="1" ht="13.5" customHeight="1">
      <c r="A17" s="151" t="s">
        <v>115</v>
      </c>
      <c r="B17" s="151" t="s">
        <v>104</v>
      </c>
      <c r="C17" s="151" t="s">
        <v>116</v>
      </c>
      <c r="D17" s="152" t="s">
        <v>117</v>
      </c>
      <c r="E17" s="163" t="s">
        <v>242</v>
      </c>
      <c r="F17" s="151" t="s">
        <v>114</v>
      </c>
      <c r="G17" s="154">
        <v>40</v>
      </c>
      <c r="H17" s="353">
        <v>0</v>
      </c>
      <c r="I17" s="155">
        <f>ROUND(G17*H17,2)</f>
        <v>0</v>
      </c>
      <c r="J17" s="156">
        <v>21</v>
      </c>
    </row>
    <row r="18" spans="2:9" s="168" customFormat="1" ht="12.75" customHeight="1">
      <c r="B18" s="169" t="s">
        <v>69</v>
      </c>
      <c r="D18" s="170" t="s">
        <v>118</v>
      </c>
      <c r="E18" s="170" t="s">
        <v>119</v>
      </c>
      <c r="I18" s="171">
        <f>SUM(I19:I24)</f>
        <v>0</v>
      </c>
    </row>
    <row r="19" spans="1:10" s="160" customFormat="1" ht="13.5" customHeight="1">
      <c r="A19" s="151" t="s">
        <v>120</v>
      </c>
      <c r="B19" s="151" t="s">
        <v>110</v>
      </c>
      <c r="C19" s="151" t="s">
        <v>121</v>
      </c>
      <c r="D19" s="152" t="s">
        <v>122</v>
      </c>
      <c r="E19" s="153" t="s">
        <v>123</v>
      </c>
      <c r="F19" s="151" t="s">
        <v>124</v>
      </c>
      <c r="G19" s="154">
        <v>5</v>
      </c>
      <c r="H19" s="353">
        <v>0</v>
      </c>
      <c r="I19" s="155">
        <f>ROUND(G19*H19,2)</f>
        <v>0</v>
      </c>
      <c r="J19" s="156">
        <v>21</v>
      </c>
    </row>
    <row r="20" spans="1:10" s="15" customFormat="1" ht="13.5" customHeight="1">
      <c r="A20" s="151" t="s">
        <v>125</v>
      </c>
      <c r="B20" s="151" t="s">
        <v>104</v>
      </c>
      <c r="C20" s="151" t="s">
        <v>116</v>
      </c>
      <c r="D20" s="152" t="s">
        <v>126</v>
      </c>
      <c r="E20" s="153" t="s">
        <v>127</v>
      </c>
      <c r="F20" s="151" t="s">
        <v>114</v>
      </c>
      <c r="G20" s="154">
        <v>10</v>
      </c>
      <c r="H20" s="353">
        <v>0</v>
      </c>
      <c r="I20" s="155">
        <f>ROUND(G20*H20,2)</f>
        <v>0</v>
      </c>
      <c r="J20" s="156">
        <v>21</v>
      </c>
    </row>
    <row r="21" spans="1:10" s="160" customFormat="1" ht="13.5" customHeight="1">
      <c r="A21" s="175" t="s">
        <v>128</v>
      </c>
      <c r="B21" s="175" t="s">
        <v>110</v>
      </c>
      <c r="C21" s="175" t="s">
        <v>129</v>
      </c>
      <c r="D21" s="160" t="s">
        <v>130</v>
      </c>
      <c r="E21" s="176" t="s">
        <v>131</v>
      </c>
      <c r="F21" s="175" t="s">
        <v>132</v>
      </c>
      <c r="G21" s="177">
        <v>20</v>
      </c>
      <c r="H21" s="350">
        <v>0</v>
      </c>
      <c r="I21" s="178">
        <f>ROUND(G21*H21,2)</f>
        <v>0</v>
      </c>
      <c r="J21" s="179">
        <v>21</v>
      </c>
    </row>
    <row r="22" spans="1:10" s="160" customFormat="1" ht="13.5" customHeight="1">
      <c r="A22" s="175" t="s">
        <v>133</v>
      </c>
      <c r="B22" s="175" t="s">
        <v>110</v>
      </c>
      <c r="C22" s="175" t="s">
        <v>134</v>
      </c>
      <c r="D22" s="160" t="s">
        <v>135</v>
      </c>
      <c r="E22" s="176" t="s">
        <v>136</v>
      </c>
      <c r="F22" s="175" t="s">
        <v>137</v>
      </c>
      <c r="G22" s="177">
        <v>5</v>
      </c>
      <c r="H22" s="350">
        <v>0</v>
      </c>
      <c r="I22" s="178">
        <f>ROUND(G22*H22,2)</f>
        <v>0</v>
      </c>
      <c r="J22" s="179">
        <v>21</v>
      </c>
    </row>
    <row r="23" spans="1:10" s="160" customFormat="1" ht="13.5" customHeight="1">
      <c r="A23" s="161" t="s">
        <v>138</v>
      </c>
      <c r="B23" s="161" t="s">
        <v>104</v>
      </c>
      <c r="C23" s="161" t="s">
        <v>116</v>
      </c>
      <c r="D23" s="162" t="s">
        <v>139</v>
      </c>
      <c r="E23" s="163" t="s">
        <v>140</v>
      </c>
      <c r="F23" s="161" t="s">
        <v>114</v>
      </c>
      <c r="G23" s="164">
        <v>6</v>
      </c>
      <c r="H23" s="351">
        <v>0</v>
      </c>
      <c r="I23" s="165">
        <f>ROUND(G23*H23,2)</f>
        <v>0</v>
      </c>
      <c r="J23" s="166">
        <v>21</v>
      </c>
    </row>
    <row r="24" spans="1:10" s="160" customFormat="1" ht="13.5" customHeight="1">
      <c r="A24" s="175" t="s">
        <v>141</v>
      </c>
      <c r="B24" s="175" t="s">
        <v>110</v>
      </c>
      <c r="C24" s="175" t="s">
        <v>142</v>
      </c>
      <c r="D24" s="160" t="s">
        <v>143</v>
      </c>
      <c r="E24" s="176" t="s">
        <v>144</v>
      </c>
      <c r="F24" s="175" t="s">
        <v>137</v>
      </c>
      <c r="G24" s="177">
        <v>2</v>
      </c>
      <c r="H24" s="350">
        <v>0</v>
      </c>
      <c r="I24" s="178">
        <f>ROUND(G24*H24,2)</f>
        <v>0</v>
      </c>
      <c r="J24" s="179">
        <v>21</v>
      </c>
    </row>
    <row r="25" spans="1:10" s="129" customFormat="1" ht="24" customHeight="1">
      <c r="A25" s="135"/>
      <c r="B25" s="134" t="s">
        <v>69</v>
      </c>
      <c r="C25" s="135" t="s">
        <v>145</v>
      </c>
      <c r="D25" s="135" t="s">
        <v>146</v>
      </c>
      <c r="E25" s="135" t="s">
        <v>147</v>
      </c>
      <c r="F25" s="134"/>
      <c r="G25" s="159"/>
      <c r="H25" s="159"/>
      <c r="I25" s="136">
        <f>SUM(I26:I55)</f>
        <v>0</v>
      </c>
      <c r="J25" s="159" t="s">
        <v>148</v>
      </c>
    </row>
    <row r="26" spans="1:10" s="15" customFormat="1" ht="24" customHeight="1">
      <c r="A26" s="146" t="s">
        <v>149</v>
      </c>
      <c r="B26" s="146" t="s">
        <v>110</v>
      </c>
      <c r="C26" s="146" t="s">
        <v>145</v>
      </c>
      <c r="D26" s="15" t="s">
        <v>150</v>
      </c>
      <c r="E26" s="147" t="s">
        <v>151</v>
      </c>
      <c r="F26" s="146" t="s">
        <v>114</v>
      </c>
      <c r="G26" s="148">
        <v>36</v>
      </c>
      <c r="H26" s="352">
        <v>0</v>
      </c>
      <c r="I26" s="149">
        <f aca="true" t="shared" si="0" ref="I26:I55">ROUND(G26*H26,2)</f>
        <v>0</v>
      </c>
      <c r="J26" s="150">
        <v>21</v>
      </c>
    </row>
    <row r="27" spans="1:10" s="160" customFormat="1" ht="24" customHeight="1">
      <c r="A27" s="175" t="s">
        <v>152</v>
      </c>
      <c r="B27" s="175" t="s">
        <v>110</v>
      </c>
      <c r="C27" s="175" t="s">
        <v>145</v>
      </c>
      <c r="D27" s="160" t="s">
        <v>153</v>
      </c>
      <c r="E27" s="176" t="s">
        <v>154</v>
      </c>
      <c r="F27" s="175" t="s">
        <v>114</v>
      </c>
      <c r="G27" s="177">
        <v>72</v>
      </c>
      <c r="H27" s="350">
        <v>0</v>
      </c>
      <c r="I27" s="178">
        <f t="shared" si="0"/>
        <v>0</v>
      </c>
      <c r="J27" s="179">
        <v>21</v>
      </c>
    </row>
    <row r="28" spans="1:10" s="15" customFormat="1" ht="13.5" customHeight="1">
      <c r="A28" s="146" t="s">
        <v>155</v>
      </c>
      <c r="B28" s="146" t="s">
        <v>110</v>
      </c>
      <c r="C28" s="146" t="s">
        <v>145</v>
      </c>
      <c r="D28" s="15" t="s">
        <v>156</v>
      </c>
      <c r="E28" s="147" t="s">
        <v>157</v>
      </c>
      <c r="F28" s="146" t="s">
        <v>114</v>
      </c>
      <c r="G28" s="148">
        <v>6</v>
      </c>
      <c r="H28" s="352">
        <v>0</v>
      </c>
      <c r="I28" s="149">
        <f t="shared" si="0"/>
        <v>0</v>
      </c>
      <c r="J28" s="150">
        <v>21</v>
      </c>
    </row>
    <row r="29" spans="1:10" s="15" customFormat="1" ht="34.5" customHeight="1">
      <c r="A29" s="151" t="s">
        <v>158</v>
      </c>
      <c r="B29" s="151" t="s">
        <v>104</v>
      </c>
      <c r="C29" s="151" t="s">
        <v>116</v>
      </c>
      <c r="D29" s="152" t="s">
        <v>159</v>
      </c>
      <c r="E29" s="153" t="s">
        <v>160</v>
      </c>
      <c r="F29" s="151" t="s">
        <v>114</v>
      </c>
      <c r="G29" s="154">
        <v>6</v>
      </c>
      <c r="H29" s="353">
        <v>0</v>
      </c>
      <c r="I29" s="155">
        <f t="shared" si="0"/>
        <v>0</v>
      </c>
      <c r="J29" s="156">
        <v>21</v>
      </c>
    </row>
    <row r="30" spans="1:10" s="160" customFormat="1" ht="13.5" customHeight="1">
      <c r="A30" s="175" t="s">
        <v>161</v>
      </c>
      <c r="B30" s="175" t="s">
        <v>110</v>
      </c>
      <c r="C30" s="175" t="s">
        <v>145</v>
      </c>
      <c r="D30" s="160" t="s">
        <v>162</v>
      </c>
      <c r="E30" s="176" t="s">
        <v>163</v>
      </c>
      <c r="F30" s="175" t="s">
        <v>114</v>
      </c>
      <c r="G30" s="177">
        <v>6</v>
      </c>
      <c r="H30" s="350">
        <v>0</v>
      </c>
      <c r="I30" s="178">
        <f t="shared" si="0"/>
        <v>0</v>
      </c>
      <c r="J30" s="179">
        <v>21</v>
      </c>
    </row>
    <row r="31" spans="1:10" s="15" customFormat="1" ht="34.5" customHeight="1">
      <c r="A31" s="151" t="s">
        <v>164</v>
      </c>
      <c r="B31" s="151" t="s">
        <v>104</v>
      </c>
      <c r="C31" s="151" t="s">
        <v>116</v>
      </c>
      <c r="D31" s="152" t="s">
        <v>165</v>
      </c>
      <c r="E31" s="153" t="s">
        <v>166</v>
      </c>
      <c r="F31" s="151" t="s">
        <v>114</v>
      </c>
      <c r="G31" s="154">
        <v>6</v>
      </c>
      <c r="H31" s="353">
        <v>0</v>
      </c>
      <c r="I31" s="155">
        <f t="shared" si="0"/>
        <v>0</v>
      </c>
      <c r="J31" s="156">
        <v>21</v>
      </c>
    </row>
    <row r="32" spans="1:10" s="160" customFormat="1" ht="13.5" customHeight="1">
      <c r="A32" s="175" t="s">
        <v>167</v>
      </c>
      <c r="B32" s="175" t="s">
        <v>110</v>
      </c>
      <c r="C32" s="175" t="s">
        <v>145</v>
      </c>
      <c r="D32" s="160" t="s">
        <v>168</v>
      </c>
      <c r="E32" s="176" t="s">
        <v>169</v>
      </c>
      <c r="F32" s="175" t="s">
        <v>114</v>
      </c>
      <c r="G32" s="177">
        <v>6</v>
      </c>
      <c r="H32" s="350">
        <v>0</v>
      </c>
      <c r="I32" s="178">
        <f t="shared" si="0"/>
        <v>0</v>
      </c>
      <c r="J32" s="179">
        <v>21</v>
      </c>
    </row>
    <row r="33" spans="1:10" s="15" customFormat="1" ht="24" customHeight="1">
      <c r="A33" s="151" t="s">
        <v>170</v>
      </c>
      <c r="B33" s="151" t="s">
        <v>104</v>
      </c>
      <c r="C33" s="151" t="s">
        <v>116</v>
      </c>
      <c r="D33" s="152" t="s">
        <v>171</v>
      </c>
      <c r="E33" s="153" t="s">
        <v>172</v>
      </c>
      <c r="F33" s="151" t="s">
        <v>114</v>
      </c>
      <c r="G33" s="154">
        <v>6</v>
      </c>
      <c r="H33" s="353">
        <v>0</v>
      </c>
      <c r="I33" s="155">
        <f t="shared" si="0"/>
        <v>0</v>
      </c>
      <c r="J33" s="156">
        <v>21</v>
      </c>
    </row>
    <row r="34" spans="1:10" s="15" customFormat="1" ht="13.5" customHeight="1">
      <c r="A34" s="146" t="s">
        <v>173</v>
      </c>
      <c r="B34" s="146" t="s">
        <v>110</v>
      </c>
      <c r="C34" s="146" t="s">
        <v>145</v>
      </c>
      <c r="D34" s="15" t="s">
        <v>174</v>
      </c>
      <c r="E34" s="147" t="s">
        <v>175</v>
      </c>
      <c r="F34" s="146" t="s">
        <v>114</v>
      </c>
      <c r="G34" s="148">
        <v>6</v>
      </c>
      <c r="H34" s="352">
        <v>0</v>
      </c>
      <c r="I34" s="149">
        <f t="shared" si="0"/>
        <v>0</v>
      </c>
      <c r="J34" s="150">
        <v>21</v>
      </c>
    </row>
    <row r="35" spans="1:10" s="15" customFormat="1" ht="24" customHeight="1">
      <c r="A35" s="151" t="s">
        <v>176</v>
      </c>
      <c r="B35" s="151" t="s">
        <v>104</v>
      </c>
      <c r="C35" s="151" t="s">
        <v>116</v>
      </c>
      <c r="D35" s="152" t="s">
        <v>177</v>
      </c>
      <c r="E35" s="153" t="s">
        <v>178</v>
      </c>
      <c r="F35" s="151" t="s">
        <v>114</v>
      </c>
      <c r="G35" s="154">
        <v>6</v>
      </c>
      <c r="H35" s="353">
        <v>0</v>
      </c>
      <c r="I35" s="155">
        <f t="shared" si="0"/>
        <v>0</v>
      </c>
      <c r="J35" s="156">
        <v>21</v>
      </c>
    </row>
    <row r="36" spans="1:10" s="15" customFormat="1" ht="24" customHeight="1">
      <c r="A36" s="146" t="s">
        <v>179</v>
      </c>
      <c r="B36" s="146" t="s">
        <v>110</v>
      </c>
      <c r="C36" s="146" t="s">
        <v>145</v>
      </c>
      <c r="D36" s="15" t="s">
        <v>180</v>
      </c>
      <c r="E36" s="147" t="s">
        <v>181</v>
      </c>
      <c r="F36" s="146" t="s">
        <v>124</v>
      </c>
      <c r="G36" s="148">
        <v>80</v>
      </c>
      <c r="H36" s="352">
        <v>0</v>
      </c>
      <c r="I36" s="149">
        <f t="shared" si="0"/>
        <v>0</v>
      </c>
      <c r="J36" s="150">
        <v>21</v>
      </c>
    </row>
    <row r="37" spans="1:10" s="15" customFormat="1" ht="13.5" customHeight="1">
      <c r="A37" s="151" t="s">
        <v>182</v>
      </c>
      <c r="B37" s="151" t="s">
        <v>104</v>
      </c>
      <c r="C37" s="151" t="s">
        <v>116</v>
      </c>
      <c r="D37" s="152" t="s">
        <v>183</v>
      </c>
      <c r="E37" s="153" t="s">
        <v>184</v>
      </c>
      <c r="F37" s="151" t="s">
        <v>185</v>
      </c>
      <c r="G37" s="154">
        <v>70</v>
      </c>
      <c r="H37" s="353">
        <v>0</v>
      </c>
      <c r="I37" s="155">
        <f t="shared" si="0"/>
        <v>0</v>
      </c>
      <c r="J37" s="156">
        <v>21</v>
      </c>
    </row>
    <row r="38" spans="1:10" s="15" customFormat="1" ht="13.5" customHeight="1">
      <c r="A38" s="151" t="s">
        <v>186</v>
      </c>
      <c r="B38" s="151" t="s">
        <v>104</v>
      </c>
      <c r="C38" s="151" t="s">
        <v>116</v>
      </c>
      <c r="D38" s="152" t="s">
        <v>187</v>
      </c>
      <c r="E38" s="153" t="s">
        <v>188</v>
      </c>
      <c r="F38" s="151" t="s">
        <v>185</v>
      </c>
      <c r="G38" s="154">
        <v>30</v>
      </c>
      <c r="H38" s="353">
        <v>0</v>
      </c>
      <c r="I38" s="155">
        <f t="shared" si="0"/>
        <v>0</v>
      </c>
      <c r="J38" s="156">
        <v>21</v>
      </c>
    </row>
    <row r="39" spans="1:10" s="15" customFormat="1" ht="13.5" customHeight="1">
      <c r="A39" s="151" t="s">
        <v>189</v>
      </c>
      <c r="B39" s="151" t="s">
        <v>104</v>
      </c>
      <c r="C39" s="151" t="s">
        <v>116</v>
      </c>
      <c r="D39" s="152" t="s">
        <v>190</v>
      </c>
      <c r="E39" s="153" t="s">
        <v>191</v>
      </c>
      <c r="F39" s="151" t="s">
        <v>114</v>
      </c>
      <c r="G39" s="154">
        <v>10</v>
      </c>
      <c r="H39" s="353">
        <v>0</v>
      </c>
      <c r="I39" s="155">
        <f t="shared" si="0"/>
        <v>0</v>
      </c>
      <c r="J39" s="156">
        <v>21</v>
      </c>
    </row>
    <row r="40" spans="1:10" s="15" customFormat="1" ht="13.5" customHeight="1">
      <c r="A40" s="151" t="s">
        <v>192</v>
      </c>
      <c r="B40" s="151" t="s">
        <v>104</v>
      </c>
      <c r="C40" s="151" t="s">
        <v>116</v>
      </c>
      <c r="D40" s="152" t="s">
        <v>193</v>
      </c>
      <c r="E40" s="153" t="s">
        <v>194</v>
      </c>
      <c r="F40" s="151" t="s">
        <v>114</v>
      </c>
      <c r="G40" s="154">
        <v>25</v>
      </c>
      <c r="H40" s="353">
        <v>0</v>
      </c>
      <c r="I40" s="155">
        <f t="shared" si="0"/>
        <v>0</v>
      </c>
      <c r="J40" s="156">
        <v>21</v>
      </c>
    </row>
    <row r="41" spans="1:10" s="15" customFormat="1" ht="24" customHeight="1">
      <c r="A41" s="151" t="s">
        <v>195</v>
      </c>
      <c r="B41" s="151" t="s">
        <v>104</v>
      </c>
      <c r="C41" s="151" t="s">
        <v>116</v>
      </c>
      <c r="D41" s="152" t="s">
        <v>196</v>
      </c>
      <c r="E41" s="153" t="s">
        <v>197</v>
      </c>
      <c r="F41" s="151" t="s">
        <v>114</v>
      </c>
      <c r="G41" s="154">
        <v>25</v>
      </c>
      <c r="H41" s="353">
        <v>0</v>
      </c>
      <c r="I41" s="155">
        <f t="shared" si="0"/>
        <v>0</v>
      </c>
      <c r="J41" s="156">
        <v>21</v>
      </c>
    </row>
    <row r="42" spans="1:10" s="15" customFormat="1" ht="24" customHeight="1">
      <c r="A42" s="146" t="s">
        <v>198</v>
      </c>
      <c r="B42" s="146" t="s">
        <v>110</v>
      </c>
      <c r="C42" s="146" t="s">
        <v>145</v>
      </c>
      <c r="D42" s="15" t="s">
        <v>199</v>
      </c>
      <c r="E42" s="147" t="s">
        <v>200</v>
      </c>
      <c r="F42" s="146" t="s">
        <v>124</v>
      </c>
      <c r="G42" s="148">
        <v>100</v>
      </c>
      <c r="H42" s="352">
        <v>0</v>
      </c>
      <c r="I42" s="149">
        <f t="shared" si="0"/>
        <v>0</v>
      </c>
      <c r="J42" s="150">
        <v>21</v>
      </c>
    </row>
    <row r="43" spans="1:10" s="15" customFormat="1" ht="13.5" customHeight="1">
      <c r="A43" s="151" t="s">
        <v>201</v>
      </c>
      <c r="B43" s="151" t="s">
        <v>104</v>
      </c>
      <c r="C43" s="151" t="s">
        <v>116</v>
      </c>
      <c r="D43" s="152" t="s">
        <v>202</v>
      </c>
      <c r="E43" s="153" t="s">
        <v>203</v>
      </c>
      <c r="F43" s="151" t="s">
        <v>124</v>
      </c>
      <c r="G43" s="154">
        <v>100</v>
      </c>
      <c r="H43" s="353">
        <v>0</v>
      </c>
      <c r="I43" s="155">
        <f t="shared" si="0"/>
        <v>0</v>
      </c>
      <c r="J43" s="156">
        <v>21</v>
      </c>
    </row>
    <row r="44" spans="1:10" s="160" customFormat="1" ht="24" customHeight="1">
      <c r="A44" s="175" t="s">
        <v>204</v>
      </c>
      <c r="B44" s="175" t="s">
        <v>110</v>
      </c>
      <c r="C44" s="175" t="s">
        <v>145</v>
      </c>
      <c r="D44" s="160" t="s">
        <v>205</v>
      </c>
      <c r="E44" s="176" t="s">
        <v>206</v>
      </c>
      <c r="F44" s="175" t="s">
        <v>124</v>
      </c>
      <c r="G44" s="177">
        <v>360</v>
      </c>
      <c r="H44" s="350">
        <v>0</v>
      </c>
      <c r="I44" s="178">
        <f t="shared" si="0"/>
        <v>0</v>
      </c>
      <c r="J44" s="179">
        <v>21</v>
      </c>
    </row>
    <row r="45" spans="1:10" s="15" customFormat="1" ht="13.5" customHeight="1">
      <c r="A45" s="151" t="s">
        <v>207</v>
      </c>
      <c r="B45" s="151" t="s">
        <v>104</v>
      </c>
      <c r="C45" s="151" t="s">
        <v>116</v>
      </c>
      <c r="D45" s="152" t="s">
        <v>208</v>
      </c>
      <c r="E45" s="153" t="s">
        <v>209</v>
      </c>
      <c r="F45" s="151" t="s">
        <v>124</v>
      </c>
      <c r="G45" s="154">
        <v>360</v>
      </c>
      <c r="H45" s="353">
        <v>0</v>
      </c>
      <c r="I45" s="155">
        <f t="shared" si="0"/>
        <v>0</v>
      </c>
      <c r="J45" s="156">
        <v>21</v>
      </c>
    </row>
    <row r="46" spans="1:10" s="160" customFormat="1" ht="13.5" customHeight="1">
      <c r="A46" s="175" t="s">
        <v>210</v>
      </c>
      <c r="B46" s="175" t="s">
        <v>110</v>
      </c>
      <c r="C46" s="175" t="s">
        <v>142</v>
      </c>
      <c r="D46" s="160" t="s">
        <v>211</v>
      </c>
      <c r="E46" s="176" t="s">
        <v>212</v>
      </c>
      <c r="F46" s="175" t="s">
        <v>124</v>
      </c>
      <c r="G46" s="177">
        <v>330</v>
      </c>
      <c r="H46" s="350">
        <v>0</v>
      </c>
      <c r="I46" s="178">
        <f t="shared" si="0"/>
        <v>0</v>
      </c>
      <c r="J46" s="179">
        <v>21</v>
      </c>
    </row>
    <row r="47" spans="1:10" s="15" customFormat="1" ht="13.5" customHeight="1">
      <c r="A47" s="151" t="s">
        <v>213</v>
      </c>
      <c r="B47" s="151" t="s">
        <v>104</v>
      </c>
      <c r="C47" s="151" t="s">
        <v>116</v>
      </c>
      <c r="D47" s="152" t="s">
        <v>214</v>
      </c>
      <c r="E47" s="153" t="s">
        <v>215</v>
      </c>
      <c r="F47" s="151" t="s">
        <v>124</v>
      </c>
      <c r="G47" s="154">
        <v>330</v>
      </c>
      <c r="H47" s="353">
        <v>0</v>
      </c>
      <c r="I47" s="155">
        <f t="shared" si="0"/>
        <v>0</v>
      </c>
      <c r="J47" s="156">
        <v>21</v>
      </c>
    </row>
    <row r="48" spans="1:10" s="160" customFormat="1" ht="9.75">
      <c r="A48" s="175" t="s">
        <v>216</v>
      </c>
      <c r="B48" s="175" t="s">
        <v>110</v>
      </c>
      <c r="C48" s="175" t="s">
        <v>142</v>
      </c>
      <c r="D48" s="160" t="s">
        <v>217</v>
      </c>
      <c r="E48" s="176" t="s">
        <v>218</v>
      </c>
      <c r="F48" s="175" t="s">
        <v>114</v>
      </c>
      <c r="G48" s="177">
        <v>2</v>
      </c>
      <c r="H48" s="350">
        <v>0</v>
      </c>
      <c r="I48" s="178">
        <f t="shared" si="0"/>
        <v>0</v>
      </c>
      <c r="J48" s="179">
        <v>21</v>
      </c>
    </row>
    <row r="49" spans="1:10" s="15" customFormat="1" ht="34.5" customHeight="1">
      <c r="A49" s="151" t="s">
        <v>219</v>
      </c>
      <c r="B49" s="151" t="s">
        <v>104</v>
      </c>
      <c r="C49" s="151" t="s">
        <v>116</v>
      </c>
      <c r="D49" s="152" t="s">
        <v>220</v>
      </c>
      <c r="E49" s="153" t="s">
        <v>221</v>
      </c>
      <c r="F49" s="151" t="s">
        <v>114</v>
      </c>
      <c r="G49" s="154">
        <v>2</v>
      </c>
      <c r="H49" s="353">
        <v>0</v>
      </c>
      <c r="I49" s="155">
        <f t="shared" si="0"/>
        <v>0</v>
      </c>
      <c r="J49" s="156">
        <v>21</v>
      </c>
    </row>
    <row r="50" spans="1:10" s="160" customFormat="1" ht="13.5" customHeight="1">
      <c r="A50" s="175" t="s">
        <v>222</v>
      </c>
      <c r="B50" s="175" t="s">
        <v>110</v>
      </c>
      <c r="C50" s="175" t="s">
        <v>145</v>
      </c>
      <c r="D50" s="160" t="s">
        <v>223</v>
      </c>
      <c r="E50" s="176" t="s">
        <v>224</v>
      </c>
      <c r="F50" s="175" t="s">
        <v>114</v>
      </c>
      <c r="G50" s="177">
        <v>4</v>
      </c>
      <c r="H50" s="350">
        <v>0</v>
      </c>
      <c r="I50" s="178">
        <f t="shared" si="0"/>
        <v>0</v>
      </c>
      <c r="J50" s="179">
        <v>21</v>
      </c>
    </row>
    <row r="51" spans="1:10" s="160" customFormat="1" ht="13.5" customHeight="1">
      <c r="A51" s="175" t="s">
        <v>225</v>
      </c>
      <c r="B51" s="175" t="s">
        <v>110</v>
      </c>
      <c r="C51" s="175" t="s">
        <v>145</v>
      </c>
      <c r="D51" s="160" t="s">
        <v>226</v>
      </c>
      <c r="E51" s="176" t="s">
        <v>227</v>
      </c>
      <c r="F51" s="175" t="s">
        <v>114</v>
      </c>
      <c r="G51" s="177">
        <v>4</v>
      </c>
      <c r="H51" s="350">
        <v>0</v>
      </c>
      <c r="I51" s="178">
        <f t="shared" si="0"/>
        <v>0</v>
      </c>
      <c r="J51" s="179">
        <v>21</v>
      </c>
    </row>
    <row r="52" spans="1:10" s="160" customFormat="1" ht="13.5" customHeight="1">
      <c r="A52" s="175" t="s">
        <v>228</v>
      </c>
      <c r="B52" s="175" t="s">
        <v>110</v>
      </c>
      <c r="C52" s="175" t="s">
        <v>145</v>
      </c>
      <c r="D52" s="160" t="s">
        <v>229</v>
      </c>
      <c r="E52" s="176" t="s">
        <v>230</v>
      </c>
      <c r="F52" s="175" t="s">
        <v>114</v>
      </c>
      <c r="G52" s="177">
        <v>4</v>
      </c>
      <c r="H52" s="350">
        <v>0</v>
      </c>
      <c r="I52" s="178">
        <f t="shared" si="0"/>
        <v>0</v>
      </c>
      <c r="J52" s="179">
        <v>21</v>
      </c>
    </row>
    <row r="53" spans="1:10" s="15" customFormat="1" ht="13.5" customHeight="1">
      <c r="A53" s="146" t="s">
        <v>231</v>
      </c>
      <c r="B53" s="146" t="s">
        <v>110</v>
      </c>
      <c r="C53" s="146" t="s">
        <v>142</v>
      </c>
      <c r="D53" s="15" t="s">
        <v>232</v>
      </c>
      <c r="E53" s="147" t="s">
        <v>233</v>
      </c>
      <c r="F53" s="146" t="s">
        <v>114</v>
      </c>
      <c r="G53" s="148">
        <v>6</v>
      </c>
      <c r="H53" s="352">
        <v>0</v>
      </c>
      <c r="I53" s="149">
        <f t="shared" si="0"/>
        <v>0</v>
      </c>
      <c r="J53" s="150">
        <v>21</v>
      </c>
    </row>
    <row r="54" spans="1:10" s="15" customFormat="1" ht="13.5" customHeight="1">
      <c r="A54" s="151" t="s">
        <v>234</v>
      </c>
      <c r="B54" s="151" t="s">
        <v>110</v>
      </c>
      <c r="C54" s="151" t="s">
        <v>142</v>
      </c>
      <c r="D54" s="152" t="s">
        <v>235</v>
      </c>
      <c r="E54" s="153" t="s">
        <v>236</v>
      </c>
      <c r="F54" s="151" t="s">
        <v>52</v>
      </c>
      <c r="G54" s="154">
        <v>2</v>
      </c>
      <c r="H54" s="353">
        <v>0</v>
      </c>
      <c r="I54" s="155">
        <f t="shared" si="0"/>
        <v>0</v>
      </c>
      <c r="J54" s="156">
        <v>21</v>
      </c>
    </row>
    <row r="55" spans="1:10" s="15" customFormat="1" ht="13.5" customHeight="1">
      <c r="A55" s="146" t="s">
        <v>237</v>
      </c>
      <c r="B55" s="146" t="s">
        <v>110</v>
      </c>
      <c r="C55" s="146" t="s">
        <v>142</v>
      </c>
      <c r="D55" s="15" t="s">
        <v>238</v>
      </c>
      <c r="E55" s="147" t="s">
        <v>239</v>
      </c>
      <c r="F55" s="146" t="s">
        <v>52</v>
      </c>
      <c r="G55" s="148">
        <v>2</v>
      </c>
      <c r="H55" s="352">
        <v>0</v>
      </c>
      <c r="I55" s="149">
        <f t="shared" si="0"/>
        <v>0</v>
      </c>
      <c r="J55" s="150">
        <v>21</v>
      </c>
    </row>
    <row r="56" spans="1:10" s="138" customFormat="1" ht="13.5" customHeight="1">
      <c r="A56" s="139"/>
      <c r="B56" s="139"/>
      <c r="C56" s="139"/>
      <c r="D56" s="139"/>
      <c r="E56" s="139" t="s">
        <v>94</v>
      </c>
      <c r="F56" s="157"/>
      <c r="G56" s="158"/>
      <c r="H56" s="158"/>
      <c r="I56" s="140">
        <f>I14</f>
        <v>0</v>
      </c>
      <c r="J56" s="158" t="s">
        <v>148</v>
      </c>
    </row>
  </sheetData>
  <sheetProtection password="BFBC" sheet="1"/>
  <printOptions/>
  <pageMargins left="0.787401556968689" right="0.787401556968689" top="0.5905511975288391" bottom="0.5905511975288391" header="0" footer="0"/>
  <pageSetup fitToHeight="999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</sheetPr>
  <dimension ref="A1:S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173" t="s">
        <v>247</v>
      </c>
      <c r="F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ht="8.2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2"/>
    </row>
    <row r="5" spans="1:19" ht="15" customHeight="1">
      <c r="A5" s="183"/>
      <c r="B5" s="160" t="s">
        <v>0</v>
      </c>
      <c r="C5" s="160"/>
      <c r="D5" s="160"/>
      <c r="E5" s="184" t="s">
        <v>1</v>
      </c>
      <c r="F5" s="185"/>
      <c r="G5" s="185"/>
      <c r="H5" s="185"/>
      <c r="I5" s="185"/>
      <c r="J5" s="186"/>
      <c r="K5" s="160"/>
      <c r="L5" s="160"/>
      <c r="M5" s="160"/>
      <c r="N5" s="160"/>
      <c r="O5" s="160" t="s">
        <v>2</v>
      </c>
      <c r="P5" s="184" t="s">
        <v>243</v>
      </c>
      <c r="Q5" s="187"/>
      <c r="R5" s="186"/>
      <c r="S5" s="188"/>
    </row>
    <row r="6" spans="1:19" ht="17.25" customHeight="1" hidden="1">
      <c r="A6" s="183"/>
      <c r="B6" s="160" t="s">
        <v>4</v>
      </c>
      <c r="C6" s="160"/>
      <c r="D6" s="160"/>
      <c r="E6" s="189" t="s">
        <v>5</v>
      </c>
      <c r="F6" s="160"/>
      <c r="G6" s="160"/>
      <c r="H6" s="160"/>
      <c r="I6" s="160"/>
      <c r="J6" s="190"/>
      <c r="K6" s="160"/>
      <c r="L6" s="160"/>
      <c r="M6" s="160"/>
      <c r="N6" s="160"/>
      <c r="O6" s="160"/>
      <c r="P6" s="191"/>
      <c r="Q6" s="192"/>
      <c r="R6" s="190"/>
      <c r="S6" s="188"/>
    </row>
    <row r="7" spans="1:19" ht="17.25" customHeight="1">
      <c r="A7" s="183"/>
      <c r="B7" s="160" t="s">
        <v>6</v>
      </c>
      <c r="C7" s="160"/>
      <c r="D7" s="160"/>
      <c r="E7" s="174" t="s">
        <v>244</v>
      </c>
      <c r="F7" s="160"/>
      <c r="G7" s="160"/>
      <c r="H7" s="160"/>
      <c r="I7" s="160"/>
      <c r="J7" s="190"/>
      <c r="K7" s="160"/>
      <c r="L7" s="160"/>
      <c r="M7" s="160"/>
      <c r="N7" s="160"/>
      <c r="O7" s="160" t="s">
        <v>8</v>
      </c>
      <c r="P7" s="444" t="s">
        <v>14</v>
      </c>
      <c r="Q7" s="445"/>
      <c r="R7" s="446"/>
      <c r="S7" s="188"/>
    </row>
    <row r="8" spans="1:19" ht="17.25" customHeight="1" hidden="1">
      <c r="A8" s="183"/>
      <c r="B8" s="160" t="s">
        <v>9</v>
      </c>
      <c r="C8" s="160"/>
      <c r="D8" s="160"/>
      <c r="E8" s="189" t="s">
        <v>245</v>
      </c>
      <c r="F8" s="160"/>
      <c r="G8" s="160"/>
      <c r="H8" s="160"/>
      <c r="I8" s="160"/>
      <c r="J8" s="190"/>
      <c r="K8" s="160"/>
      <c r="L8" s="160"/>
      <c r="M8" s="160"/>
      <c r="N8" s="160"/>
      <c r="O8" s="160"/>
      <c r="P8" s="444"/>
      <c r="Q8" s="445"/>
      <c r="R8" s="446"/>
      <c r="S8" s="188"/>
    </row>
    <row r="9" spans="1:19" ht="17.25" customHeight="1">
      <c r="A9" s="183"/>
      <c r="B9" s="160" t="s">
        <v>11</v>
      </c>
      <c r="C9" s="160"/>
      <c r="D9" s="160"/>
      <c r="E9" s="193" t="s">
        <v>12</v>
      </c>
      <c r="F9" s="194"/>
      <c r="G9" s="194"/>
      <c r="H9" s="194"/>
      <c r="I9" s="194"/>
      <c r="J9" s="195"/>
      <c r="K9" s="160"/>
      <c r="L9" s="160"/>
      <c r="M9" s="160"/>
      <c r="N9" s="160"/>
      <c r="O9" s="160" t="s">
        <v>13</v>
      </c>
      <c r="P9" s="447"/>
      <c r="Q9" s="448"/>
      <c r="R9" s="449"/>
      <c r="S9" s="188"/>
    </row>
    <row r="10" spans="1:19" ht="17.25" customHeight="1" hidden="1">
      <c r="A10" s="183"/>
      <c r="B10" s="160" t="s">
        <v>15</v>
      </c>
      <c r="C10" s="160"/>
      <c r="D10" s="160"/>
      <c r="E10" s="197" t="s">
        <v>12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92"/>
      <c r="Q10" s="192"/>
      <c r="R10" s="160"/>
      <c r="S10" s="188"/>
    </row>
    <row r="11" spans="1:19" ht="17.25" customHeight="1" hidden="1">
      <c r="A11" s="183"/>
      <c r="B11" s="160" t="s">
        <v>16</v>
      </c>
      <c r="C11" s="160"/>
      <c r="D11" s="160"/>
      <c r="E11" s="197" t="s">
        <v>12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92"/>
      <c r="Q11" s="192"/>
      <c r="R11" s="160"/>
      <c r="S11" s="188"/>
    </row>
    <row r="12" spans="1:19" ht="17.25" customHeight="1" hidden="1">
      <c r="A12" s="183"/>
      <c r="B12" s="160" t="s">
        <v>17</v>
      </c>
      <c r="C12" s="160"/>
      <c r="D12" s="160"/>
      <c r="E12" s="197" t="s">
        <v>12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92"/>
      <c r="Q12" s="192"/>
      <c r="R12" s="160"/>
      <c r="S12" s="188"/>
    </row>
    <row r="13" spans="1:19" ht="17.25" customHeight="1" hidden="1">
      <c r="A13" s="183"/>
      <c r="B13" s="160"/>
      <c r="C13" s="160"/>
      <c r="D13" s="160"/>
      <c r="E13" s="197" t="s">
        <v>12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92"/>
      <c r="Q13" s="192"/>
      <c r="R13" s="160"/>
      <c r="S13" s="188"/>
    </row>
    <row r="14" spans="1:19" ht="17.25" customHeight="1" hidden="1">
      <c r="A14" s="183"/>
      <c r="B14" s="160"/>
      <c r="C14" s="160"/>
      <c r="D14" s="160"/>
      <c r="E14" s="197" t="s">
        <v>12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92"/>
      <c r="Q14" s="192"/>
      <c r="R14" s="160"/>
      <c r="S14" s="188"/>
    </row>
    <row r="15" spans="1:19" ht="17.25" customHeight="1" hidden="1">
      <c r="A15" s="183"/>
      <c r="B15" s="160"/>
      <c r="C15" s="160"/>
      <c r="D15" s="160"/>
      <c r="E15" s="197" t="s">
        <v>12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92"/>
      <c r="Q15" s="192"/>
      <c r="R15" s="160"/>
      <c r="S15" s="188"/>
    </row>
    <row r="16" spans="1:19" ht="17.25" customHeight="1" hidden="1">
      <c r="A16" s="183"/>
      <c r="B16" s="160"/>
      <c r="C16" s="160"/>
      <c r="D16" s="160"/>
      <c r="E16" s="197" t="s">
        <v>12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92"/>
      <c r="Q16" s="192"/>
      <c r="R16" s="160"/>
      <c r="S16" s="188"/>
    </row>
    <row r="17" spans="1:19" ht="17.25" customHeight="1" hidden="1">
      <c r="A17" s="183"/>
      <c r="B17" s="160"/>
      <c r="C17" s="160"/>
      <c r="D17" s="160"/>
      <c r="E17" s="197" t="s">
        <v>12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92"/>
      <c r="Q17" s="192"/>
      <c r="R17" s="160"/>
      <c r="S17" s="188"/>
    </row>
    <row r="18" spans="1:19" ht="17.25" customHeight="1" hidden="1">
      <c r="A18" s="183"/>
      <c r="B18" s="160"/>
      <c r="C18" s="160"/>
      <c r="D18" s="160"/>
      <c r="E18" s="197" t="s">
        <v>12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92"/>
      <c r="Q18" s="192"/>
      <c r="R18" s="160"/>
      <c r="S18" s="188"/>
    </row>
    <row r="19" spans="1:19" ht="17.25" customHeight="1" hidden="1">
      <c r="A19" s="183"/>
      <c r="B19" s="160"/>
      <c r="C19" s="160"/>
      <c r="D19" s="160"/>
      <c r="E19" s="197" t="s">
        <v>12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92"/>
      <c r="Q19" s="192"/>
      <c r="R19" s="160"/>
      <c r="S19" s="188"/>
    </row>
    <row r="20" spans="1:19" ht="17.25" customHeight="1" hidden="1">
      <c r="A20" s="183"/>
      <c r="B20" s="160"/>
      <c r="C20" s="160"/>
      <c r="D20" s="160"/>
      <c r="E20" s="197" t="s">
        <v>12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92"/>
      <c r="Q20" s="192"/>
      <c r="R20" s="160"/>
      <c r="S20" s="188"/>
    </row>
    <row r="21" spans="1:19" ht="17.25" customHeight="1" hidden="1">
      <c r="A21" s="183"/>
      <c r="B21" s="160"/>
      <c r="C21" s="160"/>
      <c r="D21" s="160"/>
      <c r="E21" s="197" t="s">
        <v>12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92"/>
      <c r="Q21" s="192"/>
      <c r="R21" s="160"/>
      <c r="S21" s="188"/>
    </row>
    <row r="22" spans="1:19" ht="17.25" customHeight="1" hidden="1">
      <c r="A22" s="183"/>
      <c r="B22" s="160"/>
      <c r="C22" s="160"/>
      <c r="D22" s="160"/>
      <c r="E22" s="197" t="s">
        <v>12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92"/>
      <c r="Q22" s="192"/>
      <c r="R22" s="160"/>
      <c r="S22" s="188"/>
    </row>
    <row r="23" spans="1:19" ht="17.25" customHeight="1" hidden="1">
      <c r="A23" s="183"/>
      <c r="B23" s="160"/>
      <c r="C23" s="160"/>
      <c r="D23" s="160"/>
      <c r="E23" s="197" t="s">
        <v>12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92"/>
      <c r="Q23" s="192"/>
      <c r="R23" s="160"/>
      <c r="S23" s="188"/>
    </row>
    <row r="24" spans="1:19" ht="17.25" customHeight="1" hidden="1">
      <c r="A24" s="183"/>
      <c r="B24" s="160"/>
      <c r="C24" s="160"/>
      <c r="D24" s="160"/>
      <c r="E24" s="197" t="s">
        <v>12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92"/>
      <c r="Q24" s="192"/>
      <c r="R24" s="160"/>
      <c r="S24" s="188"/>
    </row>
    <row r="25" spans="1:19" ht="17.25" customHeight="1">
      <c r="A25" s="183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 t="s">
        <v>18</v>
      </c>
      <c r="P25" s="160" t="s">
        <v>19</v>
      </c>
      <c r="Q25" s="160"/>
      <c r="R25" s="160"/>
      <c r="S25" s="188"/>
    </row>
    <row r="26" spans="1:19" ht="17.25" customHeight="1">
      <c r="A26" s="183"/>
      <c r="B26" s="160" t="s">
        <v>20</v>
      </c>
      <c r="C26" s="160"/>
      <c r="D26" s="160"/>
      <c r="E26" s="184" t="s">
        <v>21</v>
      </c>
      <c r="F26" s="185"/>
      <c r="G26" s="185"/>
      <c r="H26" s="185"/>
      <c r="I26" s="185"/>
      <c r="J26" s="186"/>
      <c r="K26" s="160"/>
      <c r="L26" s="160"/>
      <c r="M26" s="160"/>
      <c r="N26" s="160"/>
      <c r="O26" s="198" t="s">
        <v>22</v>
      </c>
      <c r="P26" s="199" t="s">
        <v>23</v>
      </c>
      <c r="Q26" s="200"/>
      <c r="R26" s="201"/>
      <c r="S26" s="188"/>
    </row>
    <row r="27" spans="1:19" ht="17.25" customHeight="1">
      <c r="A27" s="183"/>
      <c r="B27" s="160" t="s">
        <v>24</v>
      </c>
      <c r="C27" s="160"/>
      <c r="D27" s="160"/>
      <c r="E27" s="189" t="s">
        <v>25</v>
      </c>
      <c r="F27" s="160"/>
      <c r="G27" s="160"/>
      <c r="H27" s="160"/>
      <c r="I27" s="160"/>
      <c r="J27" s="190"/>
      <c r="K27" s="160"/>
      <c r="L27" s="160"/>
      <c r="M27" s="160"/>
      <c r="N27" s="160"/>
      <c r="O27" s="198"/>
      <c r="P27" s="199"/>
      <c r="Q27" s="200"/>
      <c r="R27" s="201"/>
      <c r="S27" s="188"/>
    </row>
    <row r="28" spans="1:19" ht="17.25" customHeight="1">
      <c r="A28" s="183"/>
      <c r="B28" s="160" t="s">
        <v>26</v>
      </c>
      <c r="C28" s="160"/>
      <c r="D28" s="160"/>
      <c r="E28" s="189" t="s">
        <v>12</v>
      </c>
      <c r="F28" s="160"/>
      <c r="G28" s="160"/>
      <c r="H28" s="160"/>
      <c r="I28" s="160"/>
      <c r="J28" s="190"/>
      <c r="K28" s="160"/>
      <c r="L28" s="160"/>
      <c r="M28" s="160"/>
      <c r="N28" s="160"/>
      <c r="O28" s="198"/>
      <c r="P28" s="199"/>
      <c r="Q28" s="200"/>
      <c r="R28" s="201"/>
      <c r="S28" s="188"/>
    </row>
    <row r="29" spans="1:19" ht="17.25" customHeight="1">
      <c r="A29" s="183"/>
      <c r="B29" s="160"/>
      <c r="C29" s="160"/>
      <c r="D29" s="160"/>
      <c r="E29" s="196"/>
      <c r="F29" s="194"/>
      <c r="G29" s="194"/>
      <c r="H29" s="194"/>
      <c r="I29" s="194"/>
      <c r="J29" s="195"/>
      <c r="K29" s="160"/>
      <c r="L29" s="160"/>
      <c r="M29" s="160"/>
      <c r="N29" s="160"/>
      <c r="O29" s="192"/>
      <c r="P29" s="192"/>
      <c r="Q29" s="192"/>
      <c r="R29" s="160"/>
      <c r="S29" s="188"/>
    </row>
    <row r="30" spans="1:19" ht="17.25" customHeight="1">
      <c r="A30" s="183"/>
      <c r="B30" s="160"/>
      <c r="C30" s="160"/>
      <c r="D30" s="160"/>
      <c r="E30" s="202" t="s">
        <v>27</v>
      </c>
      <c r="F30" s="160"/>
      <c r="G30" s="160" t="s">
        <v>28</v>
      </c>
      <c r="H30" s="160"/>
      <c r="I30" s="160"/>
      <c r="J30" s="160"/>
      <c r="K30" s="160"/>
      <c r="L30" s="160"/>
      <c r="M30" s="160"/>
      <c r="N30" s="160"/>
      <c r="O30" s="202" t="s">
        <v>29</v>
      </c>
      <c r="P30" s="192"/>
      <c r="Q30" s="192"/>
      <c r="R30" s="203"/>
      <c r="S30" s="188"/>
    </row>
    <row r="31" spans="1:19" ht="17.25" customHeight="1">
      <c r="A31" s="183"/>
      <c r="B31" s="160"/>
      <c r="C31" s="160"/>
      <c r="D31" s="160"/>
      <c r="E31" s="304" t="s">
        <v>246</v>
      </c>
      <c r="F31" s="160"/>
      <c r="G31" s="199" t="s">
        <v>31</v>
      </c>
      <c r="H31" s="204"/>
      <c r="I31" s="205"/>
      <c r="J31" s="160"/>
      <c r="K31" s="160"/>
      <c r="L31" s="160"/>
      <c r="M31" s="160"/>
      <c r="N31" s="160"/>
      <c r="O31" s="206" t="s">
        <v>32</v>
      </c>
      <c r="P31" s="192"/>
      <c r="Q31" s="192"/>
      <c r="R31" s="207"/>
      <c r="S31" s="188"/>
    </row>
    <row r="32" spans="1:19" ht="8.25" customHeight="1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10"/>
    </row>
    <row r="33" spans="1:19" ht="20.25" customHeight="1">
      <c r="A33" s="211"/>
      <c r="B33" s="212"/>
      <c r="C33" s="212"/>
      <c r="D33" s="212"/>
      <c r="E33" s="213" t="s">
        <v>33</v>
      </c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4"/>
    </row>
    <row r="34" spans="1:19" ht="20.25" customHeight="1">
      <c r="A34" s="215" t="s">
        <v>34</v>
      </c>
      <c r="B34" s="216"/>
      <c r="C34" s="216"/>
      <c r="D34" s="217"/>
      <c r="E34" s="218" t="s">
        <v>35</v>
      </c>
      <c r="F34" s="217"/>
      <c r="G34" s="218" t="s">
        <v>36</v>
      </c>
      <c r="H34" s="216"/>
      <c r="I34" s="217"/>
      <c r="J34" s="218" t="s">
        <v>37</v>
      </c>
      <c r="K34" s="216"/>
      <c r="L34" s="218" t="s">
        <v>38</v>
      </c>
      <c r="M34" s="216"/>
      <c r="N34" s="216"/>
      <c r="O34" s="217"/>
      <c r="P34" s="218" t="s">
        <v>39</v>
      </c>
      <c r="Q34" s="216"/>
      <c r="R34" s="216"/>
      <c r="S34" s="219"/>
    </row>
    <row r="35" spans="1:19" ht="20.25" customHeight="1">
      <c r="A35" s="52"/>
      <c r="B35" s="53"/>
      <c r="C35" s="53"/>
      <c r="D35" s="220">
        <v>0</v>
      </c>
      <c r="E35" s="221">
        <f>IF(D35=0,0,R47/D35)</f>
        <v>0</v>
      </c>
      <c r="F35" s="56"/>
      <c r="G35" s="57"/>
      <c r="H35" s="53"/>
      <c r="I35" s="220">
        <v>0</v>
      </c>
      <c r="J35" s="221">
        <f>IF(I35=0,0,R47/I35)</f>
        <v>0</v>
      </c>
      <c r="K35" s="222"/>
      <c r="L35" s="57"/>
      <c r="M35" s="53"/>
      <c r="N35" s="53"/>
      <c r="O35" s="220">
        <v>0</v>
      </c>
      <c r="P35" s="57"/>
      <c r="Q35" s="53"/>
      <c r="R35" s="223">
        <f>IF(O35=0,0,R47/O35)</f>
        <v>0</v>
      </c>
      <c r="S35" s="60"/>
    </row>
    <row r="36" spans="1:19" ht="20.25" customHeight="1">
      <c r="A36" s="211"/>
      <c r="B36" s="212"/>
      <c r="C36" s="212"/>
      <c r="D36" s="212"/>
      <c r="E36" s="213" t="s">
        <v>40</v>
      </c>
      <c r="F36" s="212"/>
      <c r="G36" s="212"/>
      <c r="H36" s="212"/>
      <c r="I36" s="212"/>
      <c r="J36" s="224" t="s">
        <v>41</v>
      </c>
      <c r="K36" s="212"/>
      <c r="L36" s="212"/>
      <c r="M36" s="212"/>
      <c r="N36" s="212"/>
      <c r="O36" s="212"/>
      <c r="P36" s="212"/>
      <c r="Q36" s="212"/>
      <c r="R36" s="212"/>
      <c r="S36" s="214"/>
    </row>
    <row r="37" spans="1:19" ht="20.25" customHeight="1">
      <c r="A37" s="225" t="s">
        <v>42</v>
      </c>
      <c r="B37" s="226"/>
      <c r="C37" s="227" t="s">
        <v>43</v>
      </c>
      <c r="D37" s="228"/>
      <c r="E37" s="228"/>
      <c r="F37" s="229"/>
      <c r="G37" s="225" t="s">
        <v>44</v>
      </c>
      <c r="H37" s="230"/>
      <c r="I37" s="227" t="s">
        <v>45</v>
      </c>
      <c r="J37" s="228"/>
      <c r="K37" s="228"/>
      <c r="L37" s="225" t="s">
        <v>46</v>
      </c>
      <c r="M37" s="230"/>
      <c r="N37" s="227" t="s">
        <v>47</v>
      </c>
      <c r="O37" s="228"/>
      <c r="P37" s="228"/>
      <c r="Q37" s="228"/>
      <c r="R37" s="228"/>
      <c r="S37" s="229"/>
    </row>
    <row r="38" spans="1:19" ht="20.25" customHeight="1">
      <c r="A38" s="231">
        <v>1</v>
      </c>
      <c r="B38" s="232" t="s">
        <v>48</v>
      </c>
      <c r="C38" s="186"/>
      <c r="D38" s="233" t="s">
        <v>49</v>
      </c>
      <c r="E38" s="234">
        <f>Rozpocet_ZEM!I21+Rozpocet_ZEM!I23</f>
        <v>0</v>
      </c>
      <c r="F38" s="235"/>
      <c r="G38" s="231">
        <v>8</v>
      </c>
      <c r="H38" s="236" t="s">
        <v>50</v>
      </c>
      <c r="I38" s="201"/>
      <c r="J38" s="349">
        <v>0</v>
      </c>
      <c r="K38" s="74"/>
      <c r="L38" s="231">
        <v>13</v>
      </c>
      <c r="M38" s="199" t="s">
        <v>51</v>
      </c>
      <c r="N38" s="204"/>
      <c r="O38" s="204"/>
      <c r="P38" s="237">
        <f>M49</f>
        <v>21</v>
      </c>
      <c r="Q38" s="238" t="s">
        <v>52</v>
      </c>
      <c r="R38" s="345">
        <v>0</v>
      </c>
      <c r="S38" s="235"/>
    </row>
    <row r="39" spans="1:19" ht="20.25" customHeight="1">
      <c r="A39" s="231">
        <v>2</v>
      </c>
      <c r="B39" s="239"/>
      <c r="C39" s="195"/>
      <c r="D39" s="233" t="s">
        <v>53</v>
      </c>
      <c r="E39" s="234">
        <f>Rozpocet_ZEM!I16+Rozpocet_ZEM!I17+Rozpocet_ZEM!I18+Rozpocet_ZEM!I19+Rozpocet_ZEM!I20+Rozpocet_ZEM!I22+Rozpocet_ZEM!I25+Rozpocet_ZEM!I27+Rozpocet_ZEM!I28</f>
        <v>0</v>
      </c>
      <c r="F39" s="235"/>
      <c r="G39" s="231">
        <v>9</v>
      </c>
      <c r="H39" s="160" t="s">
        <v>54</v>
      </c>
      <c r="I39" s="233"/>
      <c r="J39" s="349">
        <v>0</v>
      </c>
      <c r="K39" s="74"/>
      <c r="L39" s="231">
        <v>14</v>
      </c>
      <c r="M39" s="199" t="s">
        <v>55</v>
      </c>
      <c r="N39" s="204"/>
      <c r="O39" s="204"/>
      <c r="P39" s="237">
        <f>M49</f>
        <v>21</v>
      </c>
      <c r="Q39" s="238" t="s">
        <v>52</v>
      </c>
      <c r="R39" s="345">
        <v>0</v>
      </c>
      <c r="S39" s="235"/>
    </row>
    <row r="40" spans="1:19" ht="20.25" customHeight="1">
      <c r="A40" s="231">
        <v>3</v>
      </c>
      <c r="B40" s="232" t="s">
        <v>56</v>
      </c>
      <c r="C40" s="186"/>
      <c r="D40" s="233" t="s">
        <v>49</v>
      </c>
      <c r="E40" s="234">
        <v>0</v>
      </c>
      <c r="F40" s="235"/>
      <c r="G40" s="231">
        <v>10</v>
      </c>
      <c r="H40" s="236" t="s">
        <v>57</v>
      </c>
      <c r="I40" s="201"/>
      <c r="J40" s="349">
        <v>0</v>
      </c>
      <c r="K40" s="74"/>
      <c r="L40" s="231">
        <v>15</v>
      </c>
      <c r="M40" s="199" t="s">
        <v>58</v>
      </c>
      <c r="N40" s="204"/>
      <c r="O40" s="204"/>
      <c r="P40" s="237">
        <f>M49</f>
        <v>21</v>
      </c>
      <c r="Q40" s="238" t="s">
        <v>52</v>
      </c>
      <c r="R40" s="345">
        <v>0</v>
      </c>
      <c r="S40" s="235"/>
    </row>
    <row r="41" spans="1:19" ht="20.25" customHeight="1">
      <c r="A41" s="231">
        <v>4</v>
      </c>
      <c r="B41" s="239"/>
      <c r="C41" s="195"/>
      <c r="D41" s="233" t="s">
        <v>53</v>
      </c>
      <c r="E41" s="234">
        <v>0</v>
      </c>
      <c r="F41" s="235"/>
      <c r="G41" s="231">
        <v>11</v>
      </c>
      <c r="H41" s="236"/>
      <c r="I41" s="201"/>
      <c r="J41" s="349">
        <v>0</v>
      </c>
      <c r="K41" s="74"/>
      <c r="L41" s="231">
        <v>16</v>
      </c>
      <c r="M41" s="199" t="s">
        <v>59</v>
      </c>
      <c r="N41" s="204"/>
      <c r="O41" s="204"/>
      <c r="P41" s="237">
        <f>M49</f>
        <v>21</v>
      </c>
      <c r="Q41" s="238" t="s">
        <v>52</v>
      </c>
      <c r="R41" s="345">
        <v>0</v>
      </c>
      <c r="S41" s="235"/>
    </row>
    <row r="42" spans="1:19" ht="20.25" customHeight="1">
      <c r="A42" s="231">
        <v>5</v>
      </c>
      <c r="B42" s="232" t="s">
        <v>60</v>
      </c>
      <c r="C42" s="186"/>
      <c r="D42" s="233" t="s">
        <v>49</v>
      </c>
      <c r="E42" s="234">
        <f>Rozpocet_ZEM!I39+Rozpocet_ZEM!I40+Rozpocet_ZEM!I49+Rozpocet_ZEM!I53+Rozpocet_ZEM!I56+Rozpocet_ZEM!I57</f>
        <v>0</v>
      </c>
      <c r="F42" s="235"/>
      <c r="G42" s="240"/>
      <c r="H42" s="204"/>
      <c r="I42" s="201"/>
      <c r="J42" s="79"/>
      <c r="K42" s="74"/>
      <c r="L42" s="231">
        <v>17</v>
      </c>
      <c r="M42" s="199" t="s">
        <v>61</v>
      </c>
      <c r="N42" s="204"/>
      <c r="O42" s="204"/>
      <c r="P42" s="237">
        <f>M49</f>
        <v>21</v>
      </c>
      <c r="Q42" s="238" t="s">
        <v>52</v>
      </c>
      <c r="R42" s="345">
        <v>0</v>
      </c>
      <c r="S42" s="235"/>
    </row>
    <row r="43" spans="1:19" ht="20.25" customHeight="1">
      <c r="A43" s="231">
        <v>6</v>
      </c>
      <c r="B43" s="239"/>
      <c r="C43" s="195"/>
      <c r="D43" s="233" t="s">
        <v>53</v>
      </c>
      <c r="E43" s="234">
        <f>Rozpocet_ZEM!I31+Rozpocet_ZEM!I32+Rozpocet_ZEM!I33+Rozpocet_ZEM!I34+Rozpocet_ZEM!I35+Rozpocet_ZEM!I36+Rozpocet_ZEM!I37+Rozpocet_ZEM!I38+Rozpocet_ZEM!I41+Rozpocet_ZEM!I42+Rozpocet_ZEM!I43+Rozpocet_ZEM!I44+Rozpocet_ZEM!I45+Rozpocet_ZEM!I46+Rozpocet_ZEM!I47+Rozpocet_ZEM!I48+Rozpocet_ZEM!I50+Rozpocet_ZEM!I51+Rozpocet_ZEM!I52+Rozpocet_ZEM!I54+Rozpocet_ZEM!I55</f>
        <v>0</v>
      </c>
      <c r="F43" s="235"/>
      <c r="G43" s="240"/>
      <c r="H43" s="204"/>
      <c r="I43" s="201"/>
      <c r="J43" s="79"/>
      <c r="K43" s="74"/>
      <c r="L43" s="231">
        <v>18</v>
      </c>
      <c r="M43" s="236" t="s">
        <v>62</v>
      </c>
      <c r="N43" s="204"/>
      <c r="O43" s="204"/>
      <c r="P43" s="204"/>
      <c r="Q43" s="201"/>
      <c r="R43" s="345">
        <v>0</v>
      </c>
      <c r="S43" s="235"/>
    </row>
    <row r="44" spans="1:19" ht="20.25" customHeight="1">
      <c r="A44" s="231">
        <v>7</v>
      </c>
      <c r="B44" s="241" t="s">
        <v>63</v>
      </c>
      <c r="C44" s="204"/>
      <c r="D44" s="201"/>
      <c r="E44" s="242">
        <f>SUM(E38:E43)</f>
        <v>0</v>
      </c>
      <c r="F44" s="214"/>
      <c r="G44" s="231">
        <v>12</v>
      </c>
      <c r="H44" s="241" t="s">
        <v>64</v>
      </c>
      <c r="I44" s="201"/>
      <c r="J44" s="82">
        <f>SUM(J38:J41)</f>
        <v>0</v>
      </c>
      <c r="K44" s="83"/>
      <c r="L44" s="231">
        <v>19</v>
      </c>
      <c r="M44" s="232" t="s">
        <v>65</v>
      </c>
      <c r="N44" s="185"/>
      <c r="O44" s="185"/>
      <c r="P44" s="185"/>
      <c r="Q44" s="243"/>
      <c r="R44" s="242">
        <f>SUM(R38:R43)</f>
        <v>0</v>
      </c>
      <c r="S44" s="214"/>
    </row>
    <row r="45" spans="1:19" ht="20.25" customHeight="1">
      <c r="A45" s="244">
        <v>20</v>
      </c>
      <c r="B45" s="245" t="s">
        <v>66</v>
      </c>
      <c r="C45" s="246"/>
      <c r="D45" s="247"/>
      <c r="E45" s="375">
        <v>0</v>
      </c>
      <c r="F45" s="210"/>
      <c r="G45" s="244">
        <v>21</v>
      </c>
      <c r="H45" s="245" t="s">
        <v>67</v>
      </c>
      <c r="I45" s="247"/>
      <c r="J45" s="374">
        <v>0</v>
      </c>
      <c r="K45" s="248">
        <f>M49</f>
        <v>21</v>
      </c>
      <c r="L45" s="244">
        <v>22</v>
      </c>
      <c r="M45" s="245" t="s">
        <v>68</v>
      </c>
      <c r="N45" s="246"/>
      <c r="O45" s="246"/>
      <c r="P45" s="246"/>
      <c r="Q45" s="247"/>
      <c r="R45" s="375">
        <v>0</v>
      </c>
      <c r="S45" s="210"/>
    </row>
    <row r="46" spans="1:19" ht="20.25" customHeight="1">
      <c r="A46" s="249" t="s">
        <v>24</v>
      </c>
      <c r="B46" s="181"/>
      <c r="C46" s="181"/>
      <c r="D46" s="181"/>
      <c r="E46" s="181"/>
      <c r="F46" s="250"/>
      <c r="G46" s="251"/>
      <c r="H46" s="181"/>
      <c r="I46" s="181"/>
      <c r="J46" s="181"/>
      <c r="K46" s="181"/>
      <c r="L46" s="225" t="s">
        <v>69</v>
      </c>
      <c r="M46" s="217"/>
      <c r="N46" s="227" t="s">
        <v>70</v>
      </c>
      <c r="O46" s="216"/>
      <c r="P46" s="216"/>
      <c r="Q46" s="216"/>
      <c r="R46" s="216"/>
      <c r="S46" s="219"/>
    </row>
    <row r="47" spans="1:19" ht="20.25" customHeight="1">
      <c r="A47" s="183"/>
      <c r="B47" s="160"/>
      <c r="C47" s="160"/>
      <c r="D47" s="160"/>
      <c r="E47" s="160"/>
      <c r="F47" s="190"/>
      <c r="G47" s="252"/>
      <c r="H47" s="160"/>
      <c r="I47" s="160"/>
      <c r="J47" s="160"/>
      <c r="K47" s="160"/>
      <c r="L47" s="231">
        <v>23</v>
      </c>
      <c r="M47" s="236" t="s">
        <v>71</v>
      </c>
      <c r="N47" s="204"/>
      <c r="O47" s="204"/>
      <c r="P47" s="204"/>
      <c r="Q47" s="235"/>
      <c r="R47" s="242">
        <f>ROUND(E44+J44+R44+E45+J45+R45,2)</f>
        <v>0</v>
      </c>
      <c r="S47" s="214"/>
    </row>
    <row r="48" spans="1:19" ht="20.25" customHeight="1">
      <c r="A48" s="253" t="s">
        <v>72</v>
      </c>
      <c r="B48" s="194"/>
      <c r="C48" s="194"/>
      <c r="D48" s="194"/>
      <c r="E48" s="194"/>
      <c r="F48" s="195"/>
      <c r="G48" s="254" t="s">
        <v>73</v>
      </c>
      <c r="H48" s="194"/>
      <c r="I48" s="194"/>
      <c r="J48" s="194"/>
      <c r="K48" s="194"/>
      <c r="L48" s="231">
        <v>24</v>
      </c>
      <c r="M48" s="255">
        <v>10</v>
      </c>
      <c r="N48" s="195" t="s">
        <v>52</v>
      </c>
      <c r="O48" s="256">
        <f>R47-O49</f>
        <v>0</v>
      </c>
      <c r="P48" s="204" t="s">
        <v>74</v>
      </c>
      <c r="Q48" s="201"/>
      <c r="R48" s="257">
        <f>ROUNDUP(O48*M48/100,1)</f>
        <v>0</v>
      </c>
      <c r="S48" s="258"/>
    </row>
    <row r="49" spans="1:19" ht="20.25" customHeight="1" thickBot="1">
      <c r="A49" s="259" t="s">
        <v>20</v>
      </c>
      <c r="B49" s="185"/>
      <c r="C49" s="185"/>
      <c r="D49" s="185"/>
      <c r="E49" s="185"/>
      <c r="F49" s="186"/>
      <c r="G49" s="260"/>
      <c r="H49" s="185"/>
      <c r="I49" s="185"/>
      <c r="J49" s="185"/>
      <c r="K49" s="185"/>
      <c r="L49" s="231">
        <v>25</v>
      </c>
      <c r="M49" s="261">
        <v>21</v>
      </c>
      <c r="N49" s="201" t="s">
        <v>52</v>
      </c>
      <c r="O49" s="256">
        <f>R47</f>
        <v>0</v>
      </c>
      <c r="P49" s="204" t="s">
        <v>74</v>
      </c>
      <c r="Q49" s="201"/>
      <c r="R49" s="234">
        <f>ROUNDUP(O49*M49/100,1)</f>
        <v>0</v>
      </c>
      <c r="S49" s="235"/>
    </row>
    <row r="50" spans="1:19" ht="20.25" customHeight="1" thickBot="1">
      <c r="A50" s="183"/>
      <c r="B50" s="160"/>
      <c r="C50" s="160"/>
      <c r="D50" s="160"/>
      <c r="E50" s="160"/>
      <c r="F50" s="190"/>
      <c r="G50" s="252"/>
      <c r="H50" s="160"/>
      <c r="I50" s="160"/>
      <c r="J50" s="160"/>
      <c r="K50" s="160"/>
      <c r="L50" s="244">
        <v>26</v>
      </c>
      <c r="M50" s="262" t="s">
        <v>75</v>
      </c>
      <c r="N50" s="246"/>
      <c r="O50" s="246"/>
      <c r="P50" s="246"/>
      <c r="Q50" s="263"/>
      <c r="R50" s="264">
        <f>R47+R48+R49</f>
        <v>0</v>
      </c>
      <c r="S50" s="265"/>
    </row>
    <row r="51" spans="1:19" ht="20.25" customHeight="1">
      <c r="A51" s="253" t="s">
        <v>72</v>
      </c>
      <c r="B51" s="194"/>
      <c r="C51" s="194"/>
      <c r="D51" s="194"/>
      <c r="E51" s="194"/>
      <c r="F51" s="195"/>
      <c r="G51" s="254" t="s">
        <v>73</v>
      </c>
      <c r="H51" s="194"/>
      <c r="I51" s="194"/>
      <c r="J51" s="194"/>
      <c r="K51" s="194"/>
      <c r="L51" s="225" t="s">
        <v>76</v>
      </c>
      <c r="M51" s="217"/>
      <c r="N51" s="227" t="s">
        <v>77</v>
      </c>
      <c r="O51" s="216"/>
      <c r="P51" s="216"/>
      <c r="Q51" s="216"/>
      <c r="R51" s="107"/>
      <c r="S51" s="219"/>
    </row>
    <row r="52" spans="1:19" ht="20.25" customHeight="1">
      <c r="A52" s="259" t="s">
        <v>26</v>
      </c>
      <c r="B52" s="185"/>
      <c r="C52" s="185"/>
      <c r="D52" s="185"/>
      <c r="E52" s="185"/>
      <c r="F52" s="186"/>
      <c r="G52" s="260"/>
      <c r="H52" s="185"/>
      <c r="I52" s="185"/>
      <c r="J52" s="185"/>
      <c r="K52" s="185"/>
      <c r="L52" s="231">
        <v>27</v>
      </c>
      <c r="M52" s="236" t="s">
        <v>78</v>
      </c>
      <c r="N52" s="204"/>
      <c r="O52" s="204"/>
      <c r="P52" s="204"/>
      <c r="Q52" s="201"/>
      <c r="R52" s="234">
        <v>0</v>
      </c>
      <c r="S52" s="235"/>
    </row>
    <row r="53" spans="1:19" ht="20.25" customHeight="1">
      <c r="A53" s="183"/>
      <c r="B53" s="160"/>
      <c r="C53" s="160"/>
      <c r="D53" s="160"/>
      <c r="E53" s="160"/>
      <c r="F53" s="190"/>
      <c r="G53" s="252"/>
      <c r="H53" s="160"/>
      <c r="I53" s="160"/>
      <c r="J53" s="160"/>
      <c r="K53" s="160"/>
      <c r="L53" s="231">
        <v>28</v>
      </c>
      <c r="M53" s="236" t="s">
        <v>79</v>
      </c>
      <c r="N53" s="204"/>
      <c r="O53" s="204"/>
      <c r="P53" s="204"/>
      <c r="Q53" s="201"/>
      <c r="R53" s="234">
        <v>0</v>
      </c>
      <c r="S53" s="235"/>
    </row>
    <row r="54" spans="1:19" ht="20.25" customHeight="1">
      <c r="A54" s="266" t="s">
        <v>72</v>
      </c>
      <c r="B54" s="209"/>
      <c r="C54" s="209"/>
      <c r="D54" s="209"/>
      <c r="E54" s="209"/>
      <c r="F54" s="267"/>
      <c r="G54" s="268" t="s">
        <v>73</v>
      </c>
      <c r="H54" s="209"/>
      <c r="I54" s="209"/>
      <c r="J54" s="209"/>
      <c r="K54" s="209"/>
      <c r="L54" s="244">
        <v>29</v>
      </c>
      <c r="M54" s="245" t="s">
        <v>80</v>
      </c>
      <c r="N54" s="246"/>
      <c r="O54" s="246"/>
      <c r="P54" s="246"/>
      <c r="Q54" s="247"/>
      <c r="R54" s="221">
        <v>0</v>
      </c>
      <c r="S54" s="269"/>
    </row>
  </sheetData>
  <sheetProtection password="BFBC" sheet="1"/>
  <mergeCells count="1">
    <mergeCell ref="P7:R9"/>
  </mergeCells>
  <printOptions/>
  <pageMargins left="0.5905511975288391" right="0.5905511975288391" top="0.9055117964744568" bottom="0.9055117964744568" header="0" footer="0"/>
  <pageSetup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</sheetPr>
  <dimension ref="A1:E2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72" t="s">
        <v>248</v>
      </c>
      <c r="B1" s="271"/>
      <c r="C1" s="271"/>
      <c r="D1" s="271"/>
      <c r="E1" s="271"/>
    </row>
    <row r="2" spans="1:5" ht="12" customHeight="1">
      <c r="A2" s="272" t="s">
        <v>81</v>
      </c>
      <c r="B2" s="273" t="str">
        <f>'[1]Krycí list'!E5</f>
        <v>SSZ a VO na křižovatce ulic Hrotovická x Spojovací, Třebíč</v>
      </c>
      <c r="C2" s="274"/>
      <c r="D2" s="274"/>
      <c r="E2" s="274"/>
    </row>
    <row r="3" spans="1:5" ht="12" customHeight="1">
      <c r="A3" s="272" t="s">
        <v>82</v>
      </c>
      <c r="B3" s="272" t="str">
        <f>'[1]Krycí list'!E7</f>
        <v>Zemní práce - SO 401 SSZ a VO</v>
      </c>
      <c r="C3" s="275"/>
      <c r="D3" s="273"/>
      <c r="E3" s="117"/>
    </row>
    <row r="4" spans="1:5" ht="12" customHeight="1">
      <c r="A4" s="272" t="s">
        <v>83</v>
      </c>
      <c r="B4" s="273" t="str">
        <f>'[1]Krycí list'!E9</f>
        <v> </v>
      </c>
      <c r="C4" s="275"/>
      <c r="D4" s="273"/>
      <c r="E4" s="117"/>
    </row>
    <row r="5" spans="1:5" ht="12" customHeight="1">
      <c r="A5" s="273" t="s">
        <v>84</v>
      </c>
      <c r="B5" s="273" t="str">
        <f>'[1]Krycí list'!P5</f>
        <v>828 74</v>
      </c>
      <c r="C5" s="275"/>
      <c r="D5" s="273"/>
      <c r="E5" s="117"/>
    </row>
    <row r="6" spans="1:5" ht="6" customHeight="1">
      <c r="A6" s="273"/>
      <c r="B6" s="273"/>
      <c r="C6" s="275"/>
      <c r="D6" s="273"/>
      <c r="E6" s="117"/>
    </row>
    <row r="7" spans="1:5" ht="12" customHeight="1">
      <c r="A7" s="273" t="s">
        <v>85</v>
      </c>
      <c r="B7" s="273" t="str">
        <f>'[1]Krycí list'!E26</f>
        <v>Město Třebíč, Karlovo nám. 104/55, 674 01 Třebíč</v>
      </c>
      <c r="C7" s="275"/>
      <c r="D7" s="273"/>
      <c r="E7" s="117"/>
    </row>
    <row r="8" spans="1:5" ht="12" customHeight="1">
      <c r="A8" s="273" t="s">
        <v>86</v>
      </c>
      <c r="B8" s="273" t="str">
        <f>'[1]Krycí list'!E28</f>
        <v> </v>
      </c>
      <c r="C8" s="275"/>
      <c r="D8" s="273"/>
      <c r="E8" s="117"/>
    </row>
    <row r="9" spans="1:5" ht="12" customHeight="1">
      <c r="A9" s="273" t="s">
        <v>87</v>
      </c>
      <c r="B9" s="273" t="s">
        <v>88</v>
      </c>
      <c r="C9" s="275"/>
      <c r="D9" s="273"/>
      <c r="E9" s="117"/>
    </row>
    <row r="10" spans="1:5" ht="6" customHeight="1">
      <c r="A10" s="271"/>
      <c r="B10" s="271"/>
      <c r="C10" s="271"/>
      <c r="D10" s="271"/>
      <c r="E10" s="271"/>
    </row>
    <row r="11" spans="1:5" ht="12" customHeight="1">
      <c r="A11" s="276" t="s">
        <v>89</v>
      </c>
      <c r="B11" s="277" t="s">
        <v>90</v>
      </c>
      <c r="C11" s="278" t="s">
        <v>91</v>
      </c>
      <c r="D11" s="279" t="s">
        <v>92</v>
      </c>
      <c r="E11" s="278" t="s">
        <v>93</v>
      </c>
    </row>
    <row r="12" spans="1:5" ht="12" customHeight="1">
      <c r="A12" s="280">
        <v>1</v>
      </c>
      <c r="B12" s="281">
        <v>2</v>
      </c>
      <c r="C12" s="282">
        <v>3</v>
      </c>
      <c r="D12" s="283">
        <v>4</v>
      </c>
      <c r="E12" s="282">
        <v>5</v>
      </c>
    </row>
    <row r="13" spans="1:5" ht="3.75" customHeight="1">
      <c r="A13" s="126"/>
      <c r="B13" s="127"/>
      <c r="C13" s="127"/>
      <c r="D13" s="127"/>
      <c r="E13" s="128"/>
    </row>
    <row r="14" spans="1:5" s="168" customFormat="1" ht="12.75" customHeight="1">
      <c r="A14" s="284" t="str">
        <f>Rozpocet_ZEM!D14</f>
        <v>HSV</v>
      </c>
      <c r="B14" s="285" t="str">
        <f>Rozpocet_ZEM!E14</f>
        <v>Práce a dodávky HSV</v>
      </c>
      <c r="C14" s="286">
        <f>Rozpocet_ZEM!I14</f>
        <v>0</v>
      </c>
      <c r="D14" s="287" t="b">
        <f>NOT(K14)</f>
        <v>1</v>
      </c>
      <c r="E14" s="287" t="b">
        <f>NOT(M14)</f>
        <v>1</v>
      </c>
    </row>
    <row r="15" spans="1:5" s="168" customFormat="1" ht="12.75" customHeight="1">
      <c r="A15" s="169" t="str">
        <f>Rozpocet_ZEM!D15</f>
        <v>1</v>
      </c>
      <c r="B15" s="170" t="str">
        <f>Rozpocet_ZEM!E15</f>
        <v>Zemní práce</v>
      </c>
      <c r="C15" s="171">
        <f>Rozpocet_ZEM!I15</f>
        <v>0</v>
      </c>
      <c r="D15" s="288" t="b">
        <f>NOT(K15)</f>
        <v>1</v>
      </c>
      <c r="E15" s="288" t="b">
        <f>NOT(M15)</f>
        <v>1</v>
      </c>
    </row>
    <row r="16" spans="1:5" s="168" customFormat="1" ht="12.75" customHeight="1">
      <c r="A16" s="169" t="str">
        <f>Rozpocet_ZEM!D24</f>
        <v>2</v>
      </c>
      <c r="B16" s="170" t="str">
        <f>Rozpocet_ZEM!E24</f>
        <v>Zakládání</v>
      </c>
      <c r="C16" s="171">
        <f>Rozpocet_ZEM!I24</f>
        <v>0</v>
      </c>
      <c r="D16" s="288" t="b">
        <f>NOT(K23)</f>
        <v>1</v>
      </c>
      <c r="E16" s="288" t="b">
        <f>NOT(M23)</f>
        <v>1</v>
      </c>
    </row>
    <row r="17" spans="1:5" s="168" customFormat="1" ht="12.75" customHeight="1">
      <c r="A17" s="169" t="str">
        <f>Rozpocet_ZEM!D26</f>
        <v>5</v>
      </c>
      <c r="B17" s="170" t="str">
        <f>Rozpocet_ZEM!E26</f>
        <v>Komunikace</v>
      </c>
      <c r="C17" s="171">
        <f>Rozpocet_ZEM!I26</f>
        <v>0</v>
      </c>
      <c r="D17" s="288" t="b">
        <f>NOT(K25)</f>
        <v>1</v>
      </c>
      <c r="E17" s="288" t="b">
        <f>NOT(M25)</f>
        <v>1</v>
      </c>
    </row>
    <row r="18" spans="1:5" s="293" customFormat="1" ht="12.75" customHeight="1">
      <c r="A18" s="289" t="str">
        <f>Rozpocet_ZEM!D29</f>
        <v>M</v>
      </c>
      <c r="B18" s="290" t="str">
        <f>Rozpocet_ZEM!E29</f>
        <v>Práce a dodávky M</v>
      </c>
      <c r="C18" s="291">
        <f>Rozpocet_ZEM!I29</f>
        <v>0</v>
      </c>
      <c r="D18" s="292" t="b">
        <f>NOT(K28)</f>
        <v>1</v>
      </c>
      <c r="E18" s="292" t="b">
        <f>NOT(M28)</f>
        <v>1</v>
      </c>
    </row>
    <row r="19" spans="1:5" s="168" customFormat="1" ht="12.75" customHeight="1">
      <c r="A19" s="169" t="str">
        <f>Rozpocet_ZEM!D30</f>
        <v>46-M</v>
      </c>
      <c r="B19" s="170" t="str">
        <f>Rozpocet_ZEM!E30</f>
        <v>Zemní práce při extr.mont.pracích</v>
      </c>
      <c r="C19" s="171">
        <f>Rozpocet_ZEM!I30</f>
        <v>0</v>
      </c>
      <c r="D19" s="288" t="b">
        <f>NOT(K29)</f>
        <v>1</v>
      </c>
      <c r="E19" s="288" t="b">
        <f>NOT(M29)</f>
        <v>1</v>
      </c>
    </row>
    <row r="20" spans="2:5" s="293" customFormat="1" ht="12.75" customHeight="1">
      <c r="B20" s="294" t="s">
        <v>94</v>
      </c>
      <c r="C20" s="295">
        <f>C14+C18</f>
        <v>0</v>
      </c>
      <c r="D20" s="296">
        <f>'[1]Rozpocet'!K107</f>
        <v>0</v>
      </c>
      <c r="E20" s="296">
        <f>'[1]Rozpocet'!M107</f>
        <v>0</v>
      </c>
    </row>
  </sheetData>
  <sheetProtection password="BFBC" sheet="1"/>
  <printOptions/>
  <pageMargins left="1.1023621559143066" right="1.1023621559143066" top="0.787401556968689" bottom="0.787401556968689" header="0" footer="0"/>
  <pageSetup fitToHeight="999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Josef</cp:lastModifiedBy>
  <cp:lastPrinted>2019-03-07T09:53:23Z</cp:lastPrinted>
  <dcterms:created xsi:type="dcterms:W3CDTF">2019-01-25T17:09:59Z</dcterms:created>
  <dcterms:modified xsi:type="dcterms:W3CDTF">2019-03-07T09:54:28Z</dcterms:modified>
  <cp:category/>
  <cp:version/>
  <cp:contentType/>
  <cp:contentStatus/>
</cp:coreProperties>
</file>