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12720" windowHeight="12375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Pol'!$A$1:$U$63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53" i="12" l="1"/>
  <c r="F39" i="1" s="1"/>
  <c r="BA46" i="12"/>
  <c r="BA43" i="12"/>
  <c r="BA41" i="12"/>
  <c r="BA35" i="12"/>
  <c r="BA32" i="12"/>
  <c r="BA29" i="12"/>
  <c r="BA25" i="12"/>
  <c r="BA23" i="12"/>
  <c r="BA18" i="12"/>
  <c r="BA14" i="12"/>
  <c r="BA12" i="12"/>
  <c r="G9" i="12"/>
  <c r="M9" i="12" s="1"/>
  <c r="I9" i="12"/>
  <c r="K9" i="12"/>
  <c r="O9" i="12"/>
  <c r="Q9" i="12"/>
  <c r="U9" i="12"/>
  <c r="G10" i="12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3" i="12"/>
  <c r="M13" i="12" s="1"/>
  <c r="I13" i="12"/>
  <c r="K13" i="12"/>
  <c r="O13" i="12"/>
  <c r="Q13" i="12"/>
  <c r="U13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20" i="12"/>
  <c r="M20" i="12" s="1"/>
  <c r="M19" i="12" s="1"/>
  <c r="I20" i="12"/>
  <c r="I19" i="12" s="1"/>
  <c r="K20" i="12"/>
  <c r="K19" i="12" s="1"/>
  <c r="O20" i="12"/>
  <c r="O19" i="12" s="1"/>
  <c r="Q20" i="12"/>
  <c r="Q19" i="12" s="1"/>
  <c r="U20" i="12"/>
  <c r="U19" i="12" s="1"/>
  <c r="G22" i="12"/>
  <c r="M22" i="12" s="1"/>
  <c r="I22" i="12"/>
  <c r="I21" i="12" s="1"/>
  <c r="K22" i="12"/>
  <c r="O22" i="12"/>
  <c r="Q22" i="12"/>
  <c r="U22" i="12"/>
  <c r="G24" i="12"/>
  <c r="I24" i="12"/>
  <c r="K24" i="12"/>
  <c r="K21" i="12" s="1"/>
  <c r="O24" i="12"/>
  <c r="O21" i="12" s="1"/>
  <c r="Q24" i="12"/>
  <c r="U24" i="12"/>
  <c r="U21" i="12" s="1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O26" i="12" s="1"/>
  <c r="Q28" i="12"/>
  <c r="U28" i="12"/>
  <c r="U26" i="12" s="1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I33" i="12"/>
  <c r="G34" i="12"/>
  <c r="G33" i="12" s="1"/>
  <c r="I51" i="1" s="1"/>
  <c r="I34" i="12"/>
  <c r="K34" i="12"/>
  <c r="K33" i="12" s="1"/>
  <c r="O34" i="12"/>
  <c r="O33" i="12" s="1"/>
  <c r="Q34" i="12"/>
  <c r="Q33" i="12" s="1"/>
  <c r="U34" i="12"/>
  <c r="U33" i="12" s="1"/>
  <c r="G37" i="12"/>
  <c r="I37" i="12"/>
  <c r="K37" i="12"/>
  <c r="O37" i="12"/>
  <c r="Q37" i="12"/>
  <c r="U37" i="12"/>
  <c r="G38" i="12"/>
  <c r="M38" i="12" s="1"/>
  <c r="I38" i="12"/>
  <c r="I36" i="12" s="1"/>
  <c r="K38" i="12"/>
  <c r="O38" i="12"/>
  <c r="Q38" i="12"/>
  <c r="U38" i="12"/>
  <c r="G40" i="12"/>
  <c r="G39" i="12" s="1"/>
  <c r="I53" i="1" s="1"/>
  <c r="I40" i="12"/>
  <c r="K40" i="12"/>
  <c r="O40" i="12"/>
  <c r="Q40" i="12"/>
  <c r="U40" i="12"/>
  <c r="G42" i="12"/>
  <c r="M42" i="12" s="1"/>
  <c r="I42" i="12"/>
  <c r="K42" i="12"/>
  <c r="O42" i="12"/>
  <c r="O39" i="12" s="1"/>
  <c r="Q42" i="12"/>
  <c r="U42" i="12"/>
  <c r="U39" i="12" s="1"/>
  <c r="G45" i="12"/>
  <c r="I45" i="12"/>
  <c r="K45" i="12"/>
  <c r="O45" i="12"/>
  <c r="Q45" i="12"/>
  <c r="U45" i="12"/>
  <c r="G47" i="12"/>
  <c r="M47" i="12" s="1"/>
  <c r="I47" i="12"/>
  <c r="I44" i="12" s="1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K50" i="12"/>
  <c r="U50" i="12"/>
  <c r="G51" i="12"/>
  <c r="G50" i="12" s="1"/>
  <c r="I55" i="1" s="1"/>
  <c r="I51" i="12"/>
  <c r="I50" i="12" s="1"/>
  <c r="K51" i="12"/>
  <c r="O51" i="12"/>
  <c r="O50" i="12" s="1"/>
  <c r="Q51" i="12"/>
  <c r="Q50" i="12" s="1"/>
  <c r="U51" i="12"/>
  <c r="I20" i="1"/>
  <c r="I19" i="1"/>
  <c r="I18" i="1"/>
  <c r="I17" i="1"/>
  <c r="G27" i="1"/>
  <c r="J28" i="1"/>
  <c r="J26" i="1"/>
  <c r="G38" i="1"/>
  <c r="F38" i="1"/>
  <c r="H32" i="1"/>
  <c r="J23" i="1"/>
  <c r="J24" i="1"/>
  <c r="J25" i="1"/>
  <c r="J27" i="1"/>
  <c r="E24" i="1"/>
  <c r="E26" i="1"/>
  <c r="G21" i="12" l="1"/>
  <c r="I49" i="1" s="1"/>
  <c r="M51" i="12"/>
  <c r="M50" i="12" s="1"/>
  <c r="F40" i="1"/>
  <c r="G23" i="1" s="1"/>
  <c r="U44" i="12"/>
  <c r="K36" i="12"/>
  <c r="Q44" i="12"/>
  <c r="O44" i="12"/>
  <c r="G36" i="12"/>
  <c r="I52" i="1" s="1"/>
  <c r="Q21" i="12"/>
  <c r="G19" i="12"/>
  <c r="I48" i="1" s="1"/>
  <c r="U8" i="12"/>
  <c r="O8" i="12"/>
  <c r="AD53" i="12"/>
  <c r="G39" i="1" s="1"/>
  <c r="G40" i="1" s="1"/>
  <c r="G25" i="1" s="1"/>
  <c r="K44" i="12"/>
  <c r="G44" i="12"/>
  <c r="I54" i="1" s="1"/>
  <c r="K39" i="12"/>
  <c r="Q39" i="12"/>
  <c r="M40" i="12"/>
  <c r="M39" i="12" s="1"/>
  <c r="I39" i="12"/>
  <c r="Q36" i="12"/>
  <c r="U36" i="12"/>
  <c r="O36" i="12"/>
  <c r="K26" i="12"/>
  <c r="Q26" i="12"/>
  <c r="I26" i="12"/>
  <c r="K8" i="12"/>
  <c r="G8" i="12"/>
  <c r="Q8" i="12"/>
  <c r="I8" i="12"/>
  <c r="M26" i="12"/>
  <c r="G26" i="12"/>
  <c r="I50" i="1" s="1"/>
  <c r="M24" i="12"/>
  <c r="M21" i="12" s="1"/>
  <c r="M10" i="12"/>
  <c r="M8" i="12" s="1"/>
  <c r="M45" i="12"/>
  <c r="M44" i="12" s="1"/>
  <c r="M37" i="12"/>
  <c r="M36" i="12" s="1"/>
  <c r="M34" i="12"/>
  <c r="M33" i="12" s="1"/>
  <c r="G26" i="1" l="1"/>
  <c r="G28" i="1"/>
  <c r="I47" i="1"/>
  <c r="G53" i="12"/>
  <c r="H39" i="1"/>
  <c r="G24" i="1"/>
  <c r="G29" i="1" l="1"/>
  <c r="H40" i="1"/>
  <c r="I39" i="1"/>
  <c r="I40" i="1" s="1"/>
  <c r="J39" i="1" s="1"/>
  <c r="J40" i="1" s="1"/>
  <c r="I56" i="1"/>
  <c r="I16" i="1"/>
  <c r="I21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<sst xmlns="http://schemas.openxmlformats.org/spreadsheetml/2006/main" count="299" uniqueCount="168">
  <si>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</si>
  <si>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</si>
  <si>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</si>
  <si>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</si>
  <si>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</si>
  <si>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</si>
  <si>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</si>
  <si>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</si>
  <si>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</si>
  <si>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</si>
  <si>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</si>
  <si>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</si>
  <si>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</si>
  <si>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</si>
  <si>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</si>
  <si>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</si>
  <si>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</si>
  <si>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</si>
  <si>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</si>
  <si>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</si>
  <si>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</si>
  <si>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</si>
  <si>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</si>
  <si>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</si>
  <si>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</si>
  <si>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</si>
  <si>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</si>
  <si>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</si>
  <si>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</si>
  <si>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</si>
  <si>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</si>
  <si>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</si>
  <si>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</si>
  <si>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</si>
  <si>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</si>
  <si>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</si>
  <si>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</si>
  <si>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</si>
  <si>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</si>
  <si>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</si>
  <si>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</si>
  <si>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</si>
  <si>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</si>
  <si>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So-02 - Oprava hráze a břehů</t>
  </si>
  <si>
    <t>Rozpočet:</t>
  </si>
  <si>
    <t>Misto</t>
  </si>
  <si>
    <t>KOINVEST, s.r.o.</t>
  </si>
  <si>
    <t>OPRAVA  A ODBAHNĚNÍ NÁVESNÍHO  RYBNÍKA, k.ú. PTÁČOV</t>
  </si>
  <si>
    <t>Město Třebíč</t>
  </si>
  <si>
    <t>Masarykovo nám. 116/6</t>
  </si>
  <si>
    <t>Třebíč</t>
  </si>
  <si>
    <t>674 01</t>
  </si>
  <si>
    <t>00290629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</si>
  <si>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</si>
  <si>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</si>
  <si>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</si>
  <si>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</si>
  <si>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</si>
  <si>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</si>
  <si>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</si>
  <si>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</si>
  <si>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</si>
  <si>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</si>
  <si>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4</t>
  </si>
  <si>
    <t>Vodorovné konstrukce</t>
  </si>
  <si>
    <t>62</t>
  </si>
  <si>
    <t>Upravy povrchů vnější</t>
  </si>
  <si>
    <t>94</t>
  </si>
  <si>
    <t>Lešení a stavební výtahy</t>
  </si>
  <si>
    <t>96</t>
  </si>
  <si>
    <t>Bourání konstrukcí</t>
  </si>
  <si>
    <t>97</t>
  </si>
  <si>
    <t>Prorážení otvorů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</si>
  <si>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</si>
  <si>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</si>
  <si>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</si>
  <si>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</si>
  <si>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</si>
  <si>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</si>
  <si>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</si>
  <si>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</si>
  <si>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</si>
  <si>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</si>
  <si>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</si>
  <si>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</si>
  <si>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</si>
  <si>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</si>
  <si>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</si>
  <si>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</si>
  <si>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</si>
  <si>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</si>
  <si>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</si>
  <si>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</si>
  <si>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</si>
  <si>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</si>
  <si>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</si>
  <si>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</si>
  <si>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</si>
  <si>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</si>
  <si>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</si>
  <si>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</si>
  <si>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</si>
  <si>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</si>
  <si>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</si>
  <si>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111201101R00</t>
  </si>
  <si>
    <t>Odstranění křovin i s kořeny na ploše do 1000 m2</t>
  </si>
  <si>
    <t>m2</t>
  </si>
  <si>
    <t>POL1_0</t>
  </si>
  <si>
    <t>122301102R00</t>
  </si>
  <si>
    <t>Odkopávky nezapažené v hor. 4 do 1000 m3</t>
  </si>
  <si>
    <t>m3</t>
  </si>
  <si>
    <t>174101101R00</t>
  </si>
  <si>
    <t>Zásyp jam, rýh, šachet se zhutněním</t>
  </si>
  <si>
    <t>zpětný zásyp za opěrné zdivo, výkr.č. D.1.2.5.4</t>
  </si>
  <si>
    <t>POP</t>
  </si>
  <si>
    <t>R</t>
  </si>
  <si>
    <t xml:space="preserve">Uložení  výkopku s hrubým rozhrnutím </t>
  </si>
  <si>
    <t>Rozprostření výkopku podél opěrných zdí (vytlačená zemina)</t>
  </si>
  <si>
    <t>112101102R00</t>
  </si>
  <si>
    <t>Kácení stromů listnatých o průměru kmene 30-50 cm</t>
  </si>
  <si>
    <t>kus</t>
  </si>
  <si>
    <t>112201102R00</t>
  </si>
  <si>
    <t>Odstranění pařezů pod úrovní, o průměru 30 - 50 cm</t>
  </si>
  <si>
    <t>Kompletní likvidace dřevních zbytků, vše v souladu, se zák.o odpadech č.185/2001Sb v pl.znění</t>
  </si>
  <si>
    <t>kpl</t>
  </si>
  <si>
    <t>Obsahuje všechny druhy likvidace, uložení na skládku, spálení větví stromů nebo štěpkování dle zvolené technologie zhotovitele (2ks stromu) Součástí položky je možná doprava, potřebná manipulace a poplatky za uložení na skládku</t>
  </si>
  <si>
    <t>274313611R00</t>
  </si>
  <si>
    <t>Beton základových pasů prostý C 16/20</t>
  </si>
  <si>
    <t>326211311R00</t>
  </si>
  <si>
    <t>Zdivo nadzákl. z lom. kam. na MC nad 3 m3 režné</t>
  </si>
  <si>
    <t>nové zdivo z LK do betonu kolem rybníka, výkr.č.C.4</t>
  </si>
  <si>
    <t xml:space="preserve">Kotvící výztuž,  D + M </t>
  </si>
  <si>
    <t>propojení nového zdiva z LK  a  původní stěny ocelovými trny na chemickou kotvu, průměr roxorových tyčí 10mm, dl.300mm, B500</t>
  </si>
  <si>
    <t>465210123R00</t>
  </si>
  <si>
    <t>Schody z lom. kam. tl.30 cm na MC, zalití spár MC</t>
  </si>
  <si>
    <t>Lomový kámen do betonu C25/30, vč. dodávky kamene</t>
  </si>
  <si>
    <t>pod schodiště z LK</t>
  </si>
  <si>
    <t>462511270R00</t>
  </si>
  <si>
    <t>Zához z kamene bez proštěrk. z terénu do 200 kg</t>
  </si>
  <si>
    <t>Ohraničení z litinových sloupků a řetězem</t>
  </si>
  <si>
    <t xml:space="preserve"> litinové sloupky s řetězem - pravý břeh 15ks sloupků (42m) - levý břeh 9ks sloupků (26m) - kotvení sloupků do opěrné stěny včetně uchycení ocelového řetězu</t>
  </si>
  <si>
    <t>627455111R</t>
  </si>
  <si>
    <t xml:space="preserve">Vytmelení spár starého zdiva </t>
  </si>
  <si>
    <t>vytmelení prasklin povrchu zdiva, včetrně  očištění povrchu, STZ str. 7</t>
  </si>
  <si>
    <t>941941031R00</t>
  </si>
  <si>
    <t>Montáž lešení leh.řad.s podlahami,š.do 1 m, H 10 m</t>
  </si>
  <si>
    <t>941941831R00</t>
  </si>
  <si>
    <t>Demontáž lešení leh.řad.s podlahami,š.1 m, H 10 m</t>
  </si>
  <si>
    <t>962100021RA0</t>
  </si>
  <si>
    <t>Bourání nadzákladového zdiva z betonu prostého</t>
  </si>
  <si>
    <t>POL2_0</t>
  </si>
  <si>
    <t>odstranění  původního  zdiva - zhlaví opěrné stěny</t>
  </si>
  <si>
    <t>Bourání betonových sloupků</t>
  </si>
  <si>
    <t>původní betonové sloupky, 14ks,  96kg/kus</t>
  </si>
  <si>
    <t>979083117R00</t>
  </si>
  <si>
    <t>Vodorovné přemístění suti na skládku do 6000 m</t>
  </si>
  <si>
    <t>t</t>
  </si>
  <si>
    <t>TKO Petrůvky, předpokládaná vzdálenost uložení na skládku činí 13km</t>
  </si>
  <si>
    <t>979083191R00</t>
  </si>
  <si>
    <t>Příplatek za dalších započatých 1000 m nad 6000 m, x7</t>
  </si>
  <si>
    <t>Poplatek za uložení na skládku , (bet.suť)</t>
  </si>
  <si>
    <t>Poplatek za uložení na skládku , (kamenivo)</t>
  </si>
  <si>
    <t>998321011R00</t>
  </si>
  <si>
    <t>Přesun hmot pro hráze přehradní zemní a kamenité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</si>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</sst>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5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6" t="s">
        <v>39</v>
      </c>
      <c r="B2" s="196"/>
      <c r="C2" s="196"/>
      <c r="D2" s="196"/>
      <c r="E2" s="196"/>
      <c r="F2" s="196"/>
      <c r="G2" s="19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opLeftCell="B33" zoomScaleNormal="100" zoomScaleSheetLayoutView="75" workbookViewId="0">
      <selection activeCell="I11" sqref="I11:I1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197" t="s">
        <v>42</v>
      </c>
      <c r="C1" s="198"/>
      <c r="D1" s="198"/>
      <c r="E1" s="198"/>
      <c r="F1" s="198"/>
      <c r="G1" s="198"/>
      <c r="H1" s="198"/>
      <c r="I1" s="198"/>
      <c r="J1" s="199"/>
    </row>
    <row r="2" spans="1:15" ht="23.25" customHeight="1" x14ac:dyDescent="0.2">
      <c r="A2" s="4"/>
      <c r="B2" s="81" t="s">
        <v>40</v>
      </c>
      <c r="C2" s="82"/>
      <c r="D2" s="223" t="s">
        <v>47</v>
      </c>
      <c r="E2" s="224"/>
      <c r="F2" s="224"/>
      <c r="G2" s="224"/>
      <c r="H2" s="224"/>
      <c r="I2" s="224"/>
      <c r="J2" s="225"/>
      <c r="O2" s="2"/>
    </row>
    <row r="3" spans="1:15" ht="23.25" customHeight="1" x14ac:dyDescent="0.2">
      <c r="A3" s="4"/>
      <c r="B3" s="83" t="s">
        <v>45</v>
      </c>
      <c r="C3" s="84"/>
      <c r="D3" s="216" t="s">
        <v>43</v>
      </c>
      <c r="E3" s="217"/>
      <c r="F3" s="217"/>
      <c r="G3" s="217"/>
      <c r="H3" s="217"/>
      <c r="I3" s="217"/>
      <c r="J3" s="218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48</v>
      </c>
      <c r="E5" s="26"/>
      <c r="F5" s="26"/>
      <c r="G5" s="26"/>
      <c r="H5" s="28" t="s">
        <v>33</v>
      </c>
      <c r="I5" s="91" t="s">
        <v>52</v>
      </c>
      <c r="J5" s="11"/>
    </row>
    <row r="6" spans="1:15" ht="15.75" customHeight="1" x14ac:dyDescent="0.2">
      <c r="A6" s="4"/>
      <c r="B6" s="41"/>
      <c r="C6" s="26"/>
      <c r="D6" s="91" t="s">
        <v>49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51</v>
      </c>
      <c r="D7" s="80" t="s">
        <v>50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7"/>
      <c r="E11" s="227"/>
      <c r="F11" s="227"/>
      <c r="G11" s="227"/>
      <c r="H11" s="28" t="s">
        <v>33</v>
      </c>
      <c r="I11" s="195"/>
      <c r="J11" s="11"/>
    </row>
    <row r="12" spans="1:15" ht="15.75" customHeight="1" x14ac:dyDescent="0.2">
      <c r="A12" s="4"/>
      <c r="B12" s="41"/>
      <c r="C12" s="26"/>
      <c r="D12" s="214"/>
      <c r="E12" s="214"/>
      <c r="F12" s="214"/>
      <c r="G12" s="214"/>
      <c r="H12" s="28" t="s">
        <v>34</v>
      </c>
      <c r="I12" s="195"/>
      <c r="J12" s="11"/>
    </row>
    <row r="13" spans="1:15" ht="15.75" customHeight="1" x14ac:dyDescent="0.2">
      <c r="A13" s="4"/>
      <c r="B13" s="42"/>
      <c r="C13" s="93"/>
      <c r="D13" s="215"/>
      <c r="E13" s="215"/>
      <c r="F13" s="215"/>
      <c r="G13" s="215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46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6"/>
      <c r="F15" s="226"/>
      <c r="G15" s="211"/>
      <c r="H15" s="211"/>
      <c r="I15" s="211" t="s">
        <v>28</v>
      </c>
      <c r="J15" s="212"/>
    </row>
    <row r="16" spans="1:15" ht="23.25" customHeight="1" x14ac:dyDescent="0.2">
      <c r="A16" s="140" t="s">
        <v>23</v>
      </c>
      <c r="B16" s="141" t="s">
        <v>23</v>
      </c>
      <c r="C16" s="58"/>
      <c r="D16" s="59"/>
      <c r="E16" s="206"/>
      <c r="F16" s="213"/>
      <c r="G16" s="206"/>
      <c r="H16" s="213"/>
      <c r="I16" s="206">
        <f>SUMIF(F47:F55,A16,I47:I55)+SUMIF(F47:F55,"PSU",I47:I55)</f>
        <v>0</v>
      </c>
      <c r="J16" s="207"/>
    </row>
    <row r="17" spans="1:10" ht="23.25" customHeight="1" x14ac:dyDescent="0.2">
      <c r="A17" s="140" t="s">
        <v>24</v>
      </c>
      <c r="B17" s="141" t="s">
        <v>24</v>
      </c>
      <c r="C17" s="58"/>
      <c r="D17" s="59"/>
      <c r="E17" s="206"/>
      <c r="F17" s="213"/>
      <c r="G17" s="206"/>
      <c r="H17" s="213"/>
      <c r="I17" s="206">
        <f>SUMIF(F47:F55,A17,I47:I55)</f>
        <v>0</v>
      </c>
      <c r="J17" s="207"/>
    </row>
    <row r="18" spans="1:10" ht="23.25" customHeight="1" x14ac:dyDescent="0.2">
      <c r="A18" s="140" t="s">
        <v>25</v>
      </c>
      <c r="B18" s="141" t="s">
        <v>25</v>
      </c>
      <c r="C18" s="58"/>
      <c r="D18" s="59"/>
      <c r="E18" s="206"/>
      <c r="F18" s="213"/>
      <c r="G18" s="206"/>
      <c r="H18" s="213"/>
      <c r="I18" s="206">
        <f>SUMIF(F47:F55,A18,I47:I55)</f>
        <v>0</v>
      </c>
      <c r="J18" s="207"/>
    </row>
    <row r="19" spans="1:10" ht="23.25" customHeight="1" x14ac:dyDescent="0.2">
      <c r="A19" s="140" t="s">
        <v>75</v>
      </c>
      <c r="B19" s="141" t="s">
        <v>26</v>
      </c>
      <c r="C19" s="58"/>
      <c r="D19" s="59"/>
      <c r="E19" s="206"/>
      <c r="F19" s="213"/>
      <c r="G19" s="206"/>
      <c r="H19" s="213"/>
      <c r="I19" s="206">
        <f>SUMIF(F47:F55,A19,I47:I55)</f>
        <v>0</v>
      </c>
      <c r="J19" s="207"/>
    </row>
    <row r="20" spans="1:10" ht="23.25" customHeight="1" x14ac:dyDescent="0.2">
      <c r="A20" s="140" t="s">
        <v>76</v>
      </c>
      <c r="B20" s="141" t="s">
        <v>27</v>
      </c>
      <c r="C20" s="58"/>
      <c r="D20" s="59"/>
      <c r="E20" s="206"/>
      <c r="F20" s="213"/>
      <c r="G20" s="206"/>
      <c r="H20" s="213"/>
      <c r="I20" s="206">
        <f>SUMIF(F47:F55,A20,I47:I55)</f>
        <v>0</v>
      </c>
      <c r="J20" s="207"/>
    </row>
    <row r="21" spans="1:10" ht="23.25" customHeight="1" x14ac:dyDescent="0.2">
      <c r="A21" s="4"/>
      <c r="B21" s="74" t="s">
        <v>28</v>
      </c>
      <c r="C21" s="75"/>
      <c r="D21" s="76"/>
      <c r="E21" s="208"/>
      <c r="F21" s="209"/>
      <c r="G21" s="208"/>
      <c r="H21" s="209"/>
      <c r="I21" s="208">
        <f>SUM(I16:J20)</f>
        <v>0</v>
      </c>
      <c r="J21" s="21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04">
        <f>ZakladDPHSniVypocet</f>
        <v>0</v>
      </c>
      <c r="H23" s="205"/>
      <c r="I23" s="205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9">
        <f>ZakladDPHSni*SazbaDPH1/100</f>
        <v>0</v>
      </c>
      <c r="H24" s="230"/>
      <c r="I24" s="230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04">
        <f>ZakladDPHZaklVypocet</f>
        <v>0</v>
      </c>
      <c r="H25" s="205"/>
      <c r="I25" s="205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0">
        <f>ZakladDPHZakl*SazbaDPH2/100</f>
        <v>0</v>
      </c>
      <c r="H26" s="201"/>
      <c r="I26" s="201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02">
        <f>0</f>
        <v>0</v>
      </c>
      <c r="H27" s="202"/>
      <c r="I27" s="202"/>
      <c r="J27" s="63" t="str">
        <f t="shared" si="0"/>
        <v>CZK</v>
      </c>
    </row>
    <row r="28" spans="1:10" ht="27.75" hidden="1" customHeight="1" thickBot="1" x14ac:dyDescent="0.25">
      <c r="A28" s="4"/>
      <c r="B28" s="112" t="s">
        <v>22</v>
      </c>
      <c r="C28" s="113"/>
      <c r="D28" s="113"/>
      <c r="E28" s="114"/>
      <c r="F28" s="115"/>
      <c r="G28" s="210">
        <f>ZakladDPHSniVypocet+ZakladDPHZaklVypocet</f>
        <v>0</v>
      </c>
      <c r="H28" s="210"/>
      <c r="I28" s="210"/>
      <c r="J28" s="116" t="str">
        <f t="shared" si="0"/>
        <v>CZK</v>
      </c>
    </row>
    <row r="29" spans="1:10" ht="27.75" customHeight="1" thickBot="1" x14ac:dyDescent="0.25">
      <c r="A29" s="4"/>
      <c r="B29" s="112" t="s">
        <v>35</v>
      </c>
      <c r="C29" s="117"/>
      <c r="D29" s="117"/>
      <c r="E29" s="117"/>
      <c r="F29" s="117"/>
      <c r="G29" s="203">
        <f>ZakladDPHSni+DPHSni+ZakladDPHZakl+DPHZakl+Zaokrouhleni</f>
        <v>0</v>
      </c>
      <c r="H29" s="203"/>
      <c r="I29" s="203"/>
      <c r="J29" s="118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43500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8" t="s">
        <v>2</v>
      </c>
      <c r="E35" s="228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4"/>
      <c r="G37" s="104"/>
      <c r="H37" s="104"/>
      <c r="I37" s="104"/>
      <c r="J37" s="3"/>
    </row>
    <row r="38" spans="1:10" ht="25.5" hidden="1" customHeight="1" x14ac:dyDescent="0.2">
      <c r="A38" s="96" t="s">
        <v>37</v>
      </c>
      <c r="B38" s="98" t="s">
        <v>16</v>
      </c>
      <c r="C38" s="99" t="s">
        <v>5</v>
      </c>
      <c r="D38" s="100"/>
      <c r="E38" s="100"/>
      <c r="F38" s="105" t="str">
        <f>B23</f>
        <v>Základ pro sníženou DPH</v>
      </c>
      <c r="G38" s="105" t="str">
        <f>B25</f>
        <v>Základ pro základní DPH</v>
      </c>
      <c r="H38" s="106" t="s">
        <v>17</v>
      </c>
      <c r="I38" s="106" t="s">
        <v>1</v>
      </c>
      <c r="J38" s="101" t="s">
        <v>0</v>
      </c>
    </row>
    <row r="39" spans="1:10" ht="25.5" hidden="1" customHeight="1" x14ac:dyDescent="0.2">
      <c r="A39" s="96">
        <v>1</v>
      </c>
      <c r="B39" s="102"/>
      <c r="C39" s="231"/>
      <c r="D39" s="232"/>
      <c r="E39" s="232"/>
      <c r="F39" s="107">
        <f>' Pol'!AC53</f>
        <v>0</v>
      </c>
      <c r="G39" s="108">
        <f>' Pol'!AD53</f>
        <v>0</v>
      </c>
      <c r="H39" s="109">
        <f>(F39*SazbaDPH1/100)+(G39*SazbaDPH2/100)</f>
        <v>0</v>
      </c>
      <c r="I39" s="109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96"/>
      <c r="B40" s="233" t="s">
        <v>53</v>
      </c>
      <c r="C40" s="234"/>
      <c r="D40" s="234"/>
      <c r="E40" s="235"/>
      <c r="F40" s="110">
        <f>SUMIF(A39:A39,"=1",F39:F39)</f>
        <v>0</v>
      </c>
      <c r="G40" s="111">
        <f>SUMIF(A39:A39,"=1",G39:G39)</f>
        <v>0</v>
      </c>
      <c r="H40" s="111">
        <f>SUMIF(A39:A39,"=1",H39:H39)</f>
        <v>0</v>
      </c>
      <c r="I40" s="111">
        <f>SUMIF(A39:A39,"=1",I39:I39)</f>
        <v>0</v>
      </c>
      <c r="J40" s="97">
        <f>SUMIF(A39:A39,"=1",J39:J39)</f>
        <v>0</v>
      </c>
    </row>
    <row r="44" spans="1:10" ht="15.75" x14ac:dyDescent="0.25">
      <c r="B44" s="119" t="s">
        <v>55</v>
      </c>
    </row>
    <row r="46" spans="1:10" ht="25.5" customHeight="1" x14ac:dyDescent="0.2">
      <c r="A46" s="120"/>
      <c r="B46" s="124" t="s">
        <v>16</v>
      </c>
      <c r="C46" s="124" t="s">
        <v>5</v>
      </c>
      <c r="D46" s="125"/>
      <c r="E46" s="125"/>
      <c r="F46" s="128" t="s">
        <v>56</v>
      </c>
      <c r="G46" s="128"/>
      <c r="H46" s="128"/>
      <c r="I46" s="236" t="s">
        <v>28</v>
      </c>
      <c r="J46" s="236"/>
    </row>
    <row r="47" spans="1:10" ht="25.5" customHeight="1" x14ac:dyDescent="0.2">
      <c r="A47" s="121"/>
      <c r="B47" s="129" t="s">
        <v>57</v>
      </c>
      <c r="C47" s="238" t="s">
        <v>58</v>
      </c>
      <c r="D47" s="239"/>
      <c r="E47" s="239"/>
      <c r="F47" s="131" t="s">
        <v>23</v>
      </c>
      <c r="G47" s="132"/>
      <c r="H47" s="132"/>
      <c r="I47" s="237">
        <f>' Pol'!G8</f>
        <v>0</v>
      </c>
      <c r="J47" s="237"/>
    </row>
    <row r="48" spans="1:10" ht="25.5" customHeight="1" x14ac:dyDescent="0.2">
      <c r="A48" s="121"/>
      <c r="B48" s="123" t="s">
        <v>59</v>
      </c>
      <c r="C48" s="221" t="s">
        <v>60</v>
      </c>
      <c r="D48" s="222"/>
      <c r="E48" s="222"/>
      <c r="F48" s="133" t="s">
        <v>23</v>
      </c>
      <c r="G48" s="134"/>
      <c r="H48" s="134"/>
      <c r="I48" s="220">
        <f>' Pol'!G19</f>
        <v>0</v>
      </c>
      <c r="J48" s="220"/>
    </row>
    <row r="49" spans="1:10" ht="25.5" customHeight="1" x14ac:dyDescent="0.2">
      <c r="A49" s="121"/>
      <c r="B49" s="123" t="s">
        <v>61</v>
      </c>
      <c r="C49" s="221" t="s">
        <v>62</v>
      </c>
      <c r="D49" s="222"/>
      <c r="E49" s="222"/>
      <c r="F49" s="133" t="s">
        <v>23</v>
      </c>
      <c r="G49" s="134"/>
      <c r="H49" s="134"/>
      <c r="I49" s="220">
        <f>' Pol'!G21</f>
        <v>0</v>
      </c>
      <c r="J49" s="220"/>
    </row>
    <row r="50" spans="1:10" ht="25.5" customHeight="1" x14ac:dyDescent="0.2">
      <c r="A50" s="121"/>
      <c r="B50" s="123" t="s">
        <v>63</v>
      </c>
      <c r="C50" s="221" t="s">
        <v>64</v>
      </c>
      <c r="D50" s="222"/>
      <c r="E50" s="222"/>
      <c r="F50" s="133" t="s">
        <v>23</v>
      </c>
      <c r="G50" s="134"/>
      <c r="H50" s="134"/>
      <c r="I50" s="220">
        <f>' Pol'!G26</f>
        <v>0</v>
      </c>
      <c r="J50" s="220"/>
    </row>
    <row r="51" spans="1:10" ht="25.5" customHeight="1" x14ac:dyDescent="0.2">
      <c r="A51" s="121"/>
      <c r="B51" s="123" t="s">
        <v>65</v>
      </c>
      <c r="C51" s="221" t="s">
        <v>66</v>
      </c>
      <c r="D51" s="222"/>
      <c r="E51" s="222"/>
      <c r="F51" s="133" t="s">
        <v>23</v>
      </c>
      <c r="G51" s="134"/>
      <c r="H51" s="134"/>
      <c r="I51" s="220">
        <f>' Pol'!G33</f>
        <v>0</v>
      </c>
      <c r="J51" s="220"/>
    </row>
    <row r="52" spans="1:10" ht="25.5" customHeight="1" x14ac:dyDescent="0.2">
      <c r="A52" s="121"/>
      <c r="B52" s="123" t="s">
        <v>67</v>
      </c>
      <c r="C52" s="221" t="s">
        <v>68</v>
      </c>
      <c r="D52" s="222"/>
      <c r="E52" s="222"/>
      <c r="F52" s="133" t="s">
        <v>23</v>
      </c>
      <c r="G52" s="134"/>
      <c r="H52" s="134"/>
      <c r="I52" s="220">
        <f>' Pol'!G36</f>
        <v>0</v>
      </c>
      <c r="J52" s="220"/>
    </row>
    <row r="53" spans="1:10" ht="25.5" customHeight="1" x14ac:dyDescent="0.2">
      <c r="A53" s="121"/>
      <c r="B53" s="123" t="s">
        <v>69</v>
      </c>
      <c r="C53" s="221" t="s">
        <v>70</v>
      </c>
      <c r="D53" s="222"/>
      <c r="E53" s="222"/>
      <c r="F53" s="133" t="s">
        <v>23</v>
      </c>
      <c r="G53" s="134"/>
      <c r="H53" s="134"/>
      <c r="I53" s="220">
        <f>' Pol'!G39</f>
        <v>0</v>
      </c>
      <c r="J53" s="220"/>
    </row>
    <row r="54" spans="1:10" ht="25.5" customHeight="1" x14ac:dyDescent="0.2">
      <c r="A54" s="121"/>
      <c r="B54" s="123" t="s">
        <v>71</v>
      </c>
      <c r="C54" s="221" t="s">
        <v>72</v>
      </c>
      <c r="D54" s="222"/>
      <c r="E54" s="222"/>
      <c r="F54" s="133" t="s">
        <v>23</v>
      </c>
      <c r="G54" s="134"/>
      <c r="H54" s="134"/>
      <c r="I54" s="220">
        <f>' Pol'!G44</f>
        <v>0</v>
      </c>
      <c r="J54" s="220"/>
    </row>
    <row r="55" spans="1:10" ht="25.5" customHeight="1" x14ac:dyDescent="0.2">
      <c r="A55" s="121"/>
      <c r="B55" s="130" t="s">
        <v>73</v>
      </c>
      <c r="C55" s="241" t="s">
        <v>74</v>
      </c>
      <c r="D55" s="242"/>
      <c r="E55" s="242"/>
      <c r="F55" s="135" t="s">
        <v>23</v>
      </c>
      <c r="G55" s="136"/>
      <c r="H55" s="136"/>
      <c r="I55" s="240">
        <f>' Pol'!G50</f>
        <v>0</v>
      </c>
      <c r="J55" s="240"/>
    </row>
    <row r="56" spans="1:10" ht="25.5" customHeight="1" x14ac:dyDescent="0.2">
      <c r="A56" s="122"/>
      <c r="B56" s="126" t="s">
        <v>1</v>
      </c>
      <c r="C56" s="126"/>
      <c r="D56" s="127"/>
      <c r="E56" s="127"/>
      <c r="F56" s="137"/>
      <c r="G56" s="138"/>
      <c r="H56" s="138"/>
      <c r="I56" s="243">
        <f>SUM(I47:I55)</f>
        <v>0</v>
      </c>
      <c r="J56" s="243"/>
    </row>
    <row r="57" spans="1:10" x14ac:dyDescent="0.2">
      <c r="F57" s="139"/>
      <c r="G57" s="95"/>
      <c r="H57" s="139"/>
      <c r="I57" s="95"/>
      <c r="J57" s="95"/>
    </row>
    <row r="58" spans="1:10" x14ac:dyDescent="0.2">
      <c r="F58" s="139"/>
      <c r="G58" s="95"/>
      <c r="H58" s="139"/>
      <c r="I58" s="95"/>
      <c r="J58" s="95"/>
    </row>
    <row r="59" spans="1:10" x14ac:dyDescent="0.2">
      <c r="F59" s="139"/>
      <c r="G59" s="95"/>
      <c r="H59" s="139"/>
      <c r="I59" s="95"/>
      <c r="J59" s="95"/>
    </row>
  </sheetData>
  <sheetProtection password="DA25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I55:J55"/>
    <mergeCell ref="C55:E55"/>
    <mergeCell ref="I56:J56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4" t="s">
        <v>6</v>
      </c>
      <c r="B1" s="244"/>
      <c r="C1" s="245"/>
      <c r="D1" s="244"/>
      <c r="E1" s="244"/>
      <c r="F1" s="244"/>
      <c r="G1" s="244"/>
    </row>
    <row r="2" spans="1:7" ht="24.95" customHeight="1" x14ac:dyDescent="0.2">
      <c r="A2" s="79" t="s">
        <v>41</v>
      </c>
      <c r="B2" s="78"/>
      <c r="C2" s="246"/>
      <c r="D2" s="246"/>
      <c r="E2" s="246"/>
      <c r="F2" s="246"/>
      <c r="G2" s="247"/>
    </row>
    <row r="3" spans="1:7" ht="24.95" hidden="1" customHeight="1" x14ac:dyDescent="0.2">
      <c r="A3" s="79" t="s">
        <v>7</v>
      </c>
      <c r="B3" s="78"/>
      <c r="C3" s="246"/>
      <c r="D3" s="246"/>
      <c r="E3" s="246"/>
      <c r="F3" s="246"/>
      <c r="G3" s="247"/>
    </row>
    <row r="4" spans="1:7" ht="24.95" hidden="1" customHeight="1" x14ac:dyDescent="0.2">
      <c r="A4" s="79" t="s">
        <v>8</v>
      </c>
      <c r="B4" s="78"/>
      <c r="C4" s="246"/>
      <c r="D4" s="246"/>
      <c r="E4" s="246"/>
      <c r="F4" s="246"/>
      <c r="G4" s="247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63"/>
  <sheetViews>
    <sheetView tabSelected="1" workbookViewId="0">
      <selection activeCell="F51" sqref="F51"/>
    </sheetView>
  </sheetViews>
  <sheetFormatPr defaultRowHeight="12.75" outlineLevelRow="1" x14ac:dyDescent="0.2"/>
  <cols>
    <col min="1" max="1" width="4.28515625" customWidth="1"/>
    <col min="2" max="2" width="14.42578125" style="94" customWidth="1"/>
    <col min="3" max="3" width="38.28515625" style="94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53" t="s">
        <v>6</v>
      </c>
      <c r="B1" s="253"/>
      <c r="C1" s="253"/>
      <c r="D1" s="253"/>
      <c r="E1" s="253"/>
      <c r="F1" s="253"/>
      <c r="G1" s="253"/>
      <c r="AE1" t="s">
        <v>78</v>
      </c>
    </row>
    <row r="2" spans="1:60" ht="24.95" customHeight="1" x14ac:dyDescent="0.2">
      <c r="A2" s="144" t="s">
        <v>77</v>
      </c>
      <c r="B2" s="142"/>
      <c r="C2" s="254" t="s">
        <v>47</v>
      </c>
      <c r="D2" s="255"/>
      <c r="E2" s="255"/>
      <c r="F2" s="255"/>
      <c r="G2" s="256"/>
      <c r="AE2" t="s">
        <v>79</v>
      </c>
    </row>
    <row r="3" spans="1:60" ht="24.95" customHeight="1" x14ac:dyDescent="0.2">
      <c r="A3" s="145" t="s">
        <v>7</v>
      </c>
      <c r="B3" s="143"/>
      <c r="C3" s="257" t="s">
        <v>43</v>
      </c>
      <c r="D3" s="258"/>
      <c r="E3" s="258"/>
      <c r="F3" s="258"/>
      <c r="G3" s="259"/>
      <c r="AE3" t="s">
        <v>80</v>
      </c>
    </row>
    <row r="4" spans="1:60" ht="24.95" hidden="1" customHeight="1" x14ac:dyDescent="0.2">
      <c r="A4" s="145" t="s">
        <v>8</v>
      </c>
      <c r="B4" s="143"/>
      <c r="C4" s="257"/>
      <c r="D4" s="258"/>
      <c r="E4" s="258"/>
      <c r="F4" s="258"/>
      <c r="G4" s="259"/>
      <c r="AE4" t="s">
        <v>81</v>
      </c>
    </row>
    <row r="5" spans="1:60" hidden="1" x14ac:dyDescent="0.2">
      <c r="A5" s="146" t="s">
        <v>82</v>
      </c>
      <c r="B5" s="147"/>
      <c r="C5" s="148"/>
      <c r="D5" s="149"/>
      <c r="E5" s="149"/>
      <c r="F5" s="149"/>
      <c r="G5" s="150"/>
      <c r="AE5" t="s">
        <v>83</v>
      </c>
    </row>
    <row r="7" spans="1:60" ht="38.25" x14ac:dyDescent="0.2">
      <c r="A7" s="156" t="s">
        <v>84</v>
      </c>
      <c r="B7" s="157" t="s">
        <v>85</v>
      </c>
      <c r="C7" s="157" t="s">
        <v>86</v>
      </c>
      <c r="D7" s="156" t="s">
        <v>87</v>
      </c>
      <c r="E7" s="156" t="s">
        <v>88</v>
      </c>
      <c r="F7" s="151" t="s">
        <v>89</v>
      </c>
      <c r="G7" s="171" t="s">
        <v>28</v>
      </c>
      <c r="H7" s="172" t="s">
        <v>29</v>
      </c>
      <c r="I7" s="172" t="s">
        <v>90</v>
      </c>
      <c r="J7" s="172" t="s">
        <v>30</v>
      </c>
      <c r="K7" s="172" t="s">
        <v>91</v>
      </c>
      <c r="L7" s="172" t="s">
        <v>92</v>
      </c>
      <c r="M7" s="172" t="s">
        <v>93</v>
      </c>
      <c r="N7" s="172" t="s">
        <v>94</v>
      </c>
      <c r="O7" s="172" t="s">
        <v>95</v>
      </c>
      <c r="P7" s="172" t="s">
        <v>96</v>
      </c>
      <c r="Q7" s="172" t="s">
        <v>97</v>
      </c>
      <c r="R7" s="172" t="s">
        <v>98</v>
      </c>
      <c r="S7" s="172" t="s">
        <v>99</v>
      </c>
      <c r="T7" s="172" t="s">
        <v>100</v>
      </c>
      <c r="U7" s="159" t="s">
        <v>101</v>
      </c>
    </row>
    <row r="8" spans="1:60" x14ac:dyDescent="0.2">
      <c r="A8" s="173" t="s">
        <v>102</v>
      </c>
      <c r="B8" s="174" t="s">
        <v>57</v>
      </c>
      <c r="C8" s="175" t="s">
        <v>58</v>
      </c>
      <c r="D8" s="158"/>
      <c r="E8" s="176"/>
      <c r="F8" s="177"/>
      <c r="G8" s="177">
        <f>SUMIF(AE9:AE18,"&lt;&gt;NOR",G9:G18)</f>
        <v>0</v>
      </c>
      <c r="H8" s="177"/>
      <c r="I8" s="177">
        <f>SUM(I9:I18)</f>
        <v>0</v>
      </c>
      <c r="J8" s="177"/>
      <c r="K8" s="177">
        <f>SUM(K9:K18)</f>
        <v>0</v>
      </c>
      <c r="L8" s="177"/>
      <c r="M8" s="177">
        <f>SUM(M9:M18)</f>
        <v>0</v>
      </c>
      <c r="N8" s="158"/>
      <c r="O8" s="158">
        <f>SUM(O9:O18)</f>
        <v>1E-4</v>
      </c>
      <c r="P8" s="158"/>
      <c r="Q8" s="158">
        <f>SUM(Q9:Q18)</f>
        <v>0</v>
      </c>
      <c r="R8" s="158"/>
      <c r="S8" s="158"/>
      <c r="T8" s="173"/>
      <c r="U8" s="158">
        <f>SUM(U9:U18)</f>
        <v>27.860000000000003</v>
      </c>
      <c r="AE8" t="s">
        <v>103</v>
      </c>
    </row>
    <row r="9" spans="1:60" outlineLevel="1" x14ac:dyDescent="0.2">
      <c r="A9" s="153">
        <v>1</v>
      </c>
      <c r="B9" s="160" t="s">
        <v>104</v>
      </c>
      <c r="C9" s="189" t="s">
        <v>105</v>
      </c>
      <c r="D9" s="162" t="s">
        <v>106</v>
      </c>
      <c r="E9" s="166">
        <v>20</v>
      </c>
      <c r="F9" s="168"/>
      <c r="G9" s="169">
        <f>ROUND(E9*F9,2)</f>
        <v>0</v>
      </c>
      <c r="H9" s="168"/>
      <c r="I9" s="169">
        <f>ROUND(E9*H9,2)</f>
        <v>0</v>
      </c>
      <c r="J9" s="168"/>
      <c r="K9" s="169">
        <f>ROUND(E9*J9,2)</f>
        <v>0</v>
      </c>
      <c r="L9" s="169">
        <v>21</v>
      </c>
      <c r="M9" s="169">
        <f>G9*(1+L9/100)</f>
        <v>0</v>
      </c>
      <c r="N9" s="162">
        <v>0</v>
      </c>
      <c r="O9" s="162">
        <f>ROUND(E9*N9,5)</f>
        <v>0</v>
      </c>
      <c r="P9" s="162">
        <v>0</v>
      </c>
      <c r="Q9" s="162">
        <f>ROUND(E9*P9,5)</f>
        <v>0</v>
      </c>
      <c r="R9" s="162"/>
      <c r="S9" s="162"/>
      <c r="T9" s="163">
        <v>0.17199999999999999</v>
      </c>
      <c r="U9" s="162">
        <f>ROUND(E9*T9,2)</f>
        <v>3.44</v>
      </c>
      <c r="V9" s="152"/>
      <c r="W9" s="152"/>
      <c r="X9" s="152"/>
      <c r="Y9" s="152"/>
      <c r="Z9" s="152"/>
      <c r="AA9" s="152"/>
      <c r="AB9" s="152"/>
      <c r="AC9" s="152"/>
      <c r="AD9" s="152"/>
      <c r="AE9" s="152" t="s">
        <v>107</v>
      </c>
      <c r="AF9" s="152"/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53">
        <v>2</v>
      </c>
      <c r="B10" s="160" t="s">
        <v>108</v>
      </c>
      <c r="C10" s="189" t="s">
        <v>109</v>
      </c>
      <c r="D10" s="162" t="s">
        <v>110</v>
      </c>
      <c r="E10" s="166">
        <v>56.170999999999999</v>
      </c>
      <c r="F10" s="168"/>
      <c r="G10" s="169">
        <f>ROUND(E10*F10,2)</f>
        <v>0</v>
      </c>
      <c r="H10" s="168"/>
      <c r="I10" s="169">
        <f>ROUND(E10*H10,2)</f>
        <v>0</v>
      </c>
      <c r="J10" s="168"/>
      <c r="K10" s="169">
        <f>ROUND(E10*J10,2)</f>
        <v>0</v>
      </c>
      <c r="L10" s="169">
        <v>21</v>
      </c>
      <c r="M10" s="169">
        <f>G10*(1+L10/100)</f>
        <v>0</v>
      </c>
      <c r="N10" s="162">
        <v>0</v>
      </c>
      <c r="O10" s="162">
        <f>ROUND(E10*N10,5)</f>
        <v>0</v>
      </c>
      <c r="P10" s="162">
        <v>0</v>
      </c>
      <c r="Q10" s="162">
        <f>ROUND(E10*P10,5)</f>
        <v>0</v>
      </c>
      <c r="R10" s="162"/>
      <c r="S10" s="162"/>
      <c r="T10" s="163">
        <v>0.29399999999999998</v>
      </c>
      <c r="U10" s="162">
        <f>ROUND(E10*T10,2)</f>
        <v>16.510000000000002</v>
      </c>
      <c r="V10" s="152"/>
      <c r="W10" s="152"/>
      <c r="X10" s="152"/>
      <c r="Y10" s="152"/>
      <c r="Z10" s="152"/>
      <c r="AA10" s="152"/>
      <c r="AB10" s="152"/>
      <c r="AC10" s="152"/>
      <c r="AD10" s="152"/>
      <c r="AE10" s="152" t="s">
        <v>107</v>
      </c>
      <c r="AF10" s="152"/>
      <c r="AG10" s="152"/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 x14ac:dyDescent="0.2">
      <c r="A11" s="153">
        <v>3</v>
      </c>
      <c r="B11" s="160" t="s">
        <v>111</v>
      </c>
      <c r="C11" s="189" t="s">
        <v>112</v>
      </c>
      <c r="D11" s="162" t="s">
        <v>110</v>
      </c>
      <c r="E11" s="166">
        <v>14.04</v>
      </c>
      <c r="F11" s="168"/>
      <c r="G11" s="169">
        <f>ROUND(E11*F11,2)</f>
        <v>0</v>
      </c>
      <c r="H11" s="168"/>
      <c r="I11" s="169">
        <f>ROUND(E11*H11,2)</f>
        <v>0</v>
      </c>
      <c r="J11" s="168"/>
      <c r="K11" s="169">
        <f>ROUND(E11*J11,2)</f>
        <v>0</v>
      </c>
      <c r="L11" s="169">
        <v>21</v>
      </c>
      <c r="M11" s="169">
        <f>G11*(1+L11/100)</f>
        <v>0</v>
      </c>
      <c r="N11" s="162">
        <v>0</v>
      </c>
      <c r="O11" s="162">
        <f>ROUND(E11*N11,5)</f>
        <v>0</v>
      </c>
      <c r="P11" s="162">
        <v>0</v>
      </c>
      <c r="Q11" s="162">
        <f>ROUND(E11*P11,5)</f>
        <v>0</v>
      </c>
      <c r="R11" s="162"/>
      <c r="S11" s="162"/>
      <c r="T11" s="163">
        <v>0.20200000000000001</v>
      </c>
      <c r="U11" s="162">
        <f>ROUND(E11*T11,2)</f>
        <v>2.84</v>
      </c>
      <c r="V11" s="152"/>
      <c r="W11" s="152"/>
      <c r="X11" s="152"/>
      <c r="Y11" s="152"/>
      <c r="Z11" s="152"/>
      <c r="AA11" s="152"/>
      <c r="AB11" s="152"/>
      <c r="AC11" s="152"/>
      <c r="AD11" s="152"/>
      <c r="AE11" s="152" t="s">
        <v>107</v>
      </c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53"/>
      <c r="B12" s="160"/>
      <c r="C12" s="248" t="s">
        <v>113</v>
      </c>
      <c r="D12" s="249"/>
      <c r="E12" s="250"/>
      <c r="F12" s="251"/>
      <c r="G12" s="252"/>
      <c r="H12" s="169"/>
      <c r="I12" s="169"/>
      <c r="J12" s="169"/>
      <c r="K12" s="169"/>
      <c r="L12" s="169"/>
      <c r="M12" s="169"/>
      <c r="N12" s="162"/>
      <c r="O12" s="162"/>
      <c r="P12" s="162"/>
      <c r="Q12" s="162"/>
      <c r="R12" s="162"/>
      <c r="S12" s="162"/>
      <c r="T12" s="163"/>
      <c r="U12" s="162"/>
      <c r="V12" s="152"/>
      <c r="W12" s="152"/>
      <c r="X12" s="152"/>
      <c r="Y12" s="152"/>
      <c r="Z12" s="152"/>
      <c r="AA12" s="152"/>
      <c r="AB12" s="152"/>
      <c r="AC12" s="152"/>
      <c r="AD12" s="152"/>
      <c r="AE12" s="152" t="s">
        <v>114</v>
      </c>
      <c r="AF12" s="152"/>
      <c r="AG12" s="152"/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5" t="str">
        <f>C12</f>
        <v>zpětný zásyp za opěrné zdivo, výkr.č. D.1.2.5.4</v>
      </c>
      <c r="BB12" s="152"/>
      <c r="BC12" s="152"/>
      <c r="BD12" s="152"/>
      <c r="BE12" s="152"/>
      <c r="BF12" s="152"/>
      <c r="BG12" s="152"/>
      <c r="BH12" s="152"/>
    </row>
    <row r="13" spans="1:60" outlineLevel="1" x14ac:dyDescent="0.2">
      <c r="A13" s="153">
        <v>4</v>
      </c>
      <c r="B13" s="160" t="s">
        <v>115</v>
      </c>
      <c r="C13" s="189" t="s">
        <v>116</v>
      </c>
      <c r="D13" s="162" t="s">
        <v>110</v>
      </c>
      <c r="E13" s="166">
        <v>42.131</v>
      </c>
      <c r="F13" s="168"/>
      <c r="G13" s="169">
        <f>ROUND(E13*F13,2)</f>
        <v>0</v>
      </c>
      <c r="H13" s="168"/>
      <c r="I13" s="169">
        <f>ROUND(E13*H13,2)</f>
        <v>0</v>
      </c>
      <c r="J13" s="168"/>
      <c r="K13" s="169">
        <f>ROUND(E13*J13,2)</f>
        <v>0</v>
      </c>
      <c r="L13" s="169">
        <v>21</v>
      </c>
      <c r="M13" s="169">
        <f>G13*(1+L13/100)</f>
        <v>0</v>
      </c>
      <c r="N13" s="162">
        <v>0</v>
      </c>
      <c r="O13" s="162">
        <f>ROUND(E13*N13,5)</f>
        <v>0</v>
      </c>
      <c r="P13" s="162">
        <v>0</v>
      </c>
      <c r="Q13" s="162">
        <f>ROUND(E13*P13,5)</f>
        <v>0</v>
      </c>
      <c r="R13" s="162"/>
      <c r="S13" s="162"/>
      <c r="T13" s="163">
        <v>0</v>
      </c>
      <c r="U13" s="162">
        <f>ROUND(E13*T13,2)</f>
        <v>0</v>
      </c>
      <c r="V13" s="152"/>
      <c r="W13" s="152"/>
      <c r="X13" s="152"/>
      <c r="Y13" s="152"/>
      <c r="Z13" s="152"/>
      <c r="AA13" s="152"/>
      <c r="AB13" s="152"/>
      <c r="AC13" s="152"/>
      <c r="AD13" s="152"/>
      <c r="AE13" s="152" t="s">
        <v>107</v>
      </c>
      <c r="AF13" s="152"/>
      <c r="AG13" s="152"/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 x14ac:dyDescent="0.2">
      <c r="A14" s="153"/>
      <c r="B14" s="160"/>
      <c r="C14" s="248" t="s">
        <v>117</v>
      </c>
      <c r="D14" s="249"/>
      <c r="E14" s="250"/>
      <c r="F14" s="251"/>
      <c r="G14" s="252"/>
      <c r="H14" s="169"/>
      <c r="I14" s="169"/>
      <c r="J14" s="169"/>
      <c r="K14" s="169"/>
      <c r="L14" s="169"/>
      <c r="M14" s="169"/>
      <c r="N14" s="162"/>
      <c r="O14" s="162"/>
      <c r="P14" s="162"/>
      <c r="Q14" s="162"/>
      <c r="R14" s="162"/>
      <c r="S14" s="162"/>
      <c r="T14" s="163"/>
      <c r="U14" s="162"/>
      <c r="V14" s="152"/>
      <c r="W14" s="152"/>
      <c r="X14" s="152"/>
      <c r="Y14" s="152"/>
      <c r="Z14" s="152"/>
      <c r="AA14" s="152"/>
      <c r="AB14" s="152"/>
      <c r="AC14" s="152"/>
      <c r="AD14" s="152"/>
      <c r="AE14" s="152" t="s">
        <v>114</v>
      </c>
      <c r="AF14" s="152"/>
      <c r="AG14" s="152"/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5" t="str">
        <f>C14</f>
        <v>Rozprostření výkopku podél opěrných zdí (vytlačená zemina)</v>
      </c>
      <c r="BB14" s="152"/>
      <c r="BC14" s="152"/>
      <c r="BD14" s="152"/>
      <c r="BE14" s="152"/>
      <c r="BF14" s="152"/>
      <c r="BG14" s="152"/>
      <c r="BH14" s="152"/>
    </row>
    <row r="15" spans="1:60" outlineLevel="1" x14ac:dyDescent="0.2">
      <c r="A15" s="153">
        <v>5</v>
      </c>
      <c r="B15" s="160" t="s">
        <v>118</v>
      </c>
      <c r="C15" s="189" t="s">
        <v>119</v>
      </c>
      <c r="D15" s="162" t="s">
        <v>120</v>
      </c>
      <c r="E15" s="166">
        <v>2</v>
      </c>
      <c r="F15" s="168"/>
      <c r="G15" s="169">
        <f>ROUND(E15*F15,2)</f>
        <v>0</v>
      </c>
      <c r="H15" s="168"/>
      <c r="I15" s="169">
        <f>ROUND(E15*H15,2)</f>
        <v>0</v>
      </c>
      <c r="J15" s="168"/>
      <c r="K15" s="169">
        <f>ROUND(E15*J15,2)</f>
        <v>0</v>
      </c>
      <c r="L15" s="169">
        <v>21</v>
      </c>
      <c r="M15" s="169">
        <f>G15*(1+L15/100)</f>
        <v>0</v>
      </c>
      <c r="N15" s="162">
        <v>0</v>
      </c>
      <c r="O15" s="162">
        <f>ROUND(E15*N15,5)</f>
        <v>0</v>
      </c>
      <c r="P15" s="162">
        <v>0</v>
      </c>
      <c r="Q15" s="162">
        <f>ROUND(E15*P15,5)</f>
        <v>0</v>
      </c>
      <c r="R15" s="162"/>
      <c r="S15" s="162"/>
      <c r="T15" s="163">
        <v>0.88</v>
      </c>
      <c r="U15" s="162">
        <f>ROUND(E15*T15,2)</f>
        <v>1.76</v>
      </c>
      <c r="V15" s="152"/>
      <c r="W15" s="152"/>
      <c r="X15" s="152"/>
      <c r="Y15" s="152"/>
      <c r="Z15" s="152"/>
      <c r="AA15" s="152"/>
      <c r="AB15" s="152"/>
      <c r="AC15" s="152"/>
      <c r="AD15" s="152"/>
      <c r="AE15" s="152" t="s">
        <v>107</v>
      </c>
      <c r="AF15" s="152"/>
      <c r="AG15" s="152"/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1" x14ac:dyDescent="0.2">
      <c r="A16" s="153">
        <v>6</v>
      </c>
      <c r="B16" s="160" t="s">
        <v>121</v>
      </c>
      <c r="C16" s="189" t="s">
        <v>122</v>
      </c>
      <c r="D16" s="162" t="s">
        <v>120</v>
      </c>
      <c r="E16" s="166">
        <v>2</v>
      </c>
      <c r="F16" s="168"/>
      <c r="G16" s="169">
        <f>ROUND(E16*F16,2)</f>
        <v>0</v>
      </c>
      <c r="H16" s="168"/>
      <c r="I16" s="169">
        <f>ROUND(E16*H16,2)</f>
        <v>0</v>
      </c>
      <c r="J16" s="168"/>
      <c r="K16" s="169">
        <f>ROUND(E16*J16,2)</f>
        <v>0</v>
      </c>
      <c r="L16" s="169">
        <v>21</v>
      </c>
      <c r="M16" s="169">
        <f>G16*(1+L16/100)</f>
        <v>0</v>
      </c>
      <c r="N16" s="162">
        <v>5.0000000000000002E-5</v>
      </c>
      <c r="O16" s="162">
        <f>ROUND(E16*N16,5)</f>
        <v>1E-4</v>
      </c>
      <c r="P16" s="162">
        <v>0</v>
      </c>
      <c r="Q16" s="162">
        <f>ROUND(E16*P16,5)</f>
        <v>0</v>
      </c>
      <c r="R16" s="162"/>
      <c r="S16" s="162"/>
      <c r="T16" s="163">
        <v>1.655</v>
      </c>
      <c r="U16" s="162">
        <f>ROUND(E16*T16,2)</f>
        <v>3.31</v>
      </c>
      <c r="V16" s="152"/>
      <c r="W16" s="152"/>
      <c r="X16" s="152"/>
      <c r="Y16" s="152"/>
      <c r="Z16" s="152"/>
      <c r="AA16" s="152"/>
      <c r="AB16" s="152"/>
      <c r="AC16" s="152"/>
      <c r="AD16" s="152"/>
      <c r="AE16" s="152" t="s">
        <v>107</v>
      </c>
      <c r="AF16" s="152"/>
      <c r="AG16" s="152"/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ht="22.5" outlineLevel="1" x14ac:dyDescent="0.2">
      <c r="A17" s="153">
        <v>7</v>
      </c>
      <c r="B17" s="160" t="s">
        <v>115</v>
      </c>
      <c r="C17" s="189" t="s">
        <v>123</v>
      </c>
      <c r="D17" s="162" t="s">
        <v>124</v>
      </c>
      <c r="E17" s="166">
        <v>1</v>
      </c>
      <c r="F17" s="168"/>
      <c r="G17" s="169">
        <f>ROUND(E17*F17,2)</f>
        <v>0</v>
      </c>
      <c r="H17" s="168"/>
      <c r="I17" s="169">
        <f>ROUND(E17*H17,2)</f>
        <v>0</v>
      </c>
      <c r="J17" s="168"/>
      <c r="K17" s="169">
        <f>ROUND(E17*J17,2)</f>
        <v>0</v>
      </c>
      <c r="L17" s="169">
        <v>21</v>
      </c>
      <c r="M17" s="169">
        <f>G17*(1+L17/100)</f>
        <v>0</v>
      </c>
      <c r="N17" s="162">
        <v>0</v>
      </c>
      <c r="O17" s="162">
        <f>ROUND(E17*N17,5)</f>
        <v>0</v>
      </c>
      <c r="P17" s="162">
        <v>0</v>
      </c>
      <c r="Q17" s="162">
        <f>ROUND(E17*P17,5)</f>
        <v>0</v>
      </c>
      <c r="R17" s="162"/>
      <c r="S17" s="162"/>
      <c r="T17" s="163">
        <v>0</v>
      </c>
      <c r="U17" s="162">
        <f>ROUND(E17*T17,2)</f>
        <v>0</v>
      </c>
      <c r="V17" s="152"/>
      <c r="W17" s="152"/>
      <c r="X17" s="152"/>
      <c r="Y17" s="152"/>
      <c r="Z17" s="152"/>
      <c r="AA17" s="152"/>
      <c r="AB17" s="152"/>
      <c r="AC17" s="152"/>
      <c r="AD17" s="152"/>
      <c r="AE17" s="152" t="s">
        <v>107</v>
      </c>
      <c r="AF17" s="152"/>
      <c r="AG17" s="152"/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ht="33.75" outlineLevel="1" x14ac:dyDescent="0.2">
      <c r="A18" s="153"/>
      <c r="B18" s="160"/>
      <c r="C18" s="248" t="s">
        <v>125</v>
      </c>
      <c r="D18" s="249"/>
      <c r="E18" s="250"/>
      <c r="F18" s="251"/>
      <c r="G18" s="252"/>
      <c r="H18" s="169"/>
      <c r="I18" s="169"/>
      <c r="J18" s="169"/>
      <c r="K18" s="169"/>
      <c r="L18" s="169"/>
      <c r="M18" s="169"/>
      <c r="N18" s="162"/>
      <c r="O18" s="162"/>
      <c r="P18" s="162"/>
      <c r="Q18" s="162"/>
      <c r="R18" s="162"/>
      <c r="S18" s="162"/>
      <c r="T18" s="163"/>
      <c r="U18" s="162"/>
      <c r="V18" s="152"/>
      <c r="W18" s="152"/>
      <c r="X18" s="152"/>
      <c r="Y18" s="152"/>
      <c r="Z18" s="152"/>
      <c r="AA18" s="152"/>
      <c r="AB18" s="152"/>
      <c r="AC18" s="152"/>
      <c r="AD18" s="152"/>
      <c r="AE18" s="152" t="s">
        <v>114</v>
      </c>
      <c r="AF18" s="152"/>
      <c r="AG18" s="152"/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5" t="str">
        <f>C18</f>
        <v>Obsahuje všechny druhy likvidace, uložení na skládku, spálení větví stromů nebo štěpkování dle zvolené technologie zhotovitele (2ks stromu) Součástí položky je možná doprava, potřebná manipulace a poplatky za uložení na skládku</v>
      </c>
      <c r="BB18" s="152"/>
      <c r="BC18" s="152"/>
      <c r="BD18" s="152"/>
      <c r="BE18" s="152"/>
      <c r="BF18" s="152"/>
      <c r="BG18" s="152"/>
      <c r="BH18" s="152"/>
    </row>
    <row r="19" spans="1:60" x14ac:dyDescent="0.2">
      <c r="A19" s="154" t="s">
        <v>102</v>
      </c>
      <c r="B19" s="161" t="s">
        <v>59</v>
      </c>
      <c r="C19" s="190" t="s">
        <v>60</v>
      </c>
      <c r="D19" s="164"/>
      <c r="E19" s="167"/>
      <c r="F19" s="170"/>
      <c r="G19" s="170">
        <f>SUMIF(AE20:AE20,"&lt;&gt;NOR",G20:G20)</f>
        <v>0</v>
      </c>
      <c r="H19" s="170"/>
      <c r="I19" s="170">
        <f>SUM(I20:I20)</f>
        <v>0</v>
      </c>
      <c r="J19" s="170"/>
      <c r="K19" s="170">
        <f>SUM(K20:K20)</f>
        <v>0</v>
      </c>
      <c r="L19" s="170"/>
      <c r="M19" s="170">
        <f>SUM(M20:M20)</f>
        <v>0</v>
      </c>
      <c r="N19" s="164"/>
      <c r="O19" s="164">
        <f>SUM(O20:O20)</f>
        <v>12.095000000000001</v>
      </c>
      <c r="P19" s="164"/>
      <c r="Q19" s="164">
        <f>SUM(Q20:Q20)</f>
        <v>0</v>
      </c>
      <c r="R19" s="164"/>
      <c r="S19" s="164"/>
      <c r="T19" s="165"/>
      <c r="U19" s="164">
        <f>SUM(U20:U20)</f>
        <v>2.2799999999999998</v>
      </c>
      <c r="AE19" t="s">
        <v>103</v>
      </c>
    </row>
    <row r="20" spans="1:60" outlineLevel="1" x14ac:dyDescent="0.2">
      <c r="A20" s="153">
        <v>8</v>
      </c>
      <c r="B20" s="160" t="s">
        <v>126</v>
      </c>
      <c r="C20" s="189" t="s">
        <v>127</v>
      </c>
      <c r="D20" s="162" t="s">
        <v>110</v>
      </c>
      <c r="E20" s="166">
        <v>4.7900999999999998</v>
      </c>
      <c r="F20" s="168"/>
      <c r="G20" s="169">
        <f>ROUND(E20*F20,2)</f>
        <v>0</v>
      </c>
      <c r="H20" s="168"/>
      <c r="I20" s="169">
        <f>ROUND(E20*H20,2)</f>
        <v>0</v>
      </c>
      <c r="J20" s="168"/>
      <c r="K20" s="169">
        <f>ROUND(E20*J20,2)</f>
        <v>0</v>
      </c>
      <c r="L20" s="169">
        <v>21</v>
      </c>
      <c r="M20" s="169">
        <f>G20*(1+L20/100)</f>
        <v>0</v>
      </c>
      <c r="N20" s="162">
        <v>2.5249999999999999</v>
      </c>
      <c r="O20" s="162">
        <f>ROUND(E20*N20,5)</f>
        <v>12.095000000000001</v>
      </c>
      <c r="P20" s="162">
        <v>0</v>
      </c>
      <c r="Q20" s="162">
        <f>ROUND(E20*P20,5)</f>
        <v>0</v>
      </c>
      <c r="R20" s="162"/>
      <c r="S20" s="162"/>
      <c r="T20" s="163">
        <v>0.47699999999999998</v>
      </c>
      <c r="U20" s="162">
        <f>ROUND(E20*T20,2)</f>
        <v>2.2799999999999998</v>
      </c>
      <c r="V20" s="152"/>
      <c r="W20" s="152"/>
      <c r="X20" s="152"/>
      <c r="Y20" s="152"/>
      <c r="Z20" s="152"/>
      <c r="AA20" s="152"/>
      <c r="AB20" s="152"/>
      <c r="AC20" s="152"/>
      <c r="AD20" s="152"/>
      <c r="AE20" s="152" t="s">
        <v>107</v>
      </c>
      <c r="AF20" s="152"/>
      <c r="AG20" s="152"/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x14ac:dyDescent="0.2">
      <c r="A21" s="154" t="s">
        <v>102</v>
      </c>
      <c r="B21" s="161" t="s">
        <v>61</v>
      </c>
      <c r="C21" s="190" t="s">
        <v>62</v>
      </c>
      <c r="D21" s="164"/>
      <c r="E21" s="167"/>
      <c r="F21" s="170"/>
      <c r="G21" s="170">
        <f>SUMIF(AE22:AE25,"&lt;&gt;NOR",G22:G25)</f>
        <v>0</v>
      </c>
      <c r="H21" s="170"/>
      <c r="I21" s="170">
        <f>SUM(I22:I25)</f>
        <v>0</v>
      </c>
      <c r="J21" s="170"/>
      <c r="K21" s="170">
        <f>SUM(K22:K25)</f>
        <v>0</v>
      </c>
      <c r="L21" s="170"/>
      <c r="M21" s="170">
        <f>SUM(M22:M25)</f>
        <v>0</v>
      </c>
      <c r="N21" s="164"/>
      <c r="O21" s="164">
        <f>SUM(O22:O25)</f>
        <v>377.71618000000001</v>
      </c>
      <c r="P21" s="164"/>
      <c r="Q21" s="164">
        <f>SUM(Q22:Q25)</f>
        <v>0</v>
      </c>
      <c r="R21" s="164"/>
      <c r="S21" s="164"/>
      <c r="T21" s="165"/>
      <c r="U21" s="164">
        <f>SUM(U22:U25)</f>
        <v>1033.42</v>
      </c>
      <c r="AE21" t="s">
        <v>103</v>
      </c>
    </row>
    <row r="22" spans="1:60" outlineLevel="1" x14ac:dyDescent="0.2">
      <c r="A22" s="153">
        <v>9</v>
      </c>
      <c r="B22" s="160" t="s">
        <v>128</v>
      </c>
      <c r="C22" s="189" t="s">
        <v>129</v>
      </c>
      <c r="D22" s="162" t="s">
        <v>110</v>
      </c>
      <c r="E22" s="166">
        <v>130.78</v>
      </c>
      <c r="F22" s="168"/>
      <c r="G22" s="169">
        <f>ROUND(E22*F22,2)</f>
        <v>0</v>
      </c>
      <c r="H22" s="168"/>
      <c r="I22" s="169">
        <f>ROUND(E22*H22,2)</f>
        <v>0</v>
      </c>
      <c r="J22" s="168"/>
      <c r="K22" s="169">
        <f>ROUND(E22*J22,2)</f>
        <v>0</v>
      </c>
      <c r="L22" s="169">
        <v>21</v>
      </c>
      <c r="M22" s="169">
        <f>G22*(1+L22/100)</f>
        <v>0</v>
      </c>
      <c r="N22" s="162">
        <v>2.8881800000000002</v>
      </c>
      <c r="O22" s="162">
        <f>ROUND(E22*N22,5)</f>
        <v>377.71618000000001</v>
      </c>
      <c r="P22" s="162">
        <v>0</v>
      </c>
      <c r="Q22" s="162">
        <f>ROUND(E22*P22,5)</f>
        <v>0</v>
      </c>
      <c r="R22" s="162"/>
      <c r="S22" s="162"/>
      <c r="T22" s="163">
        <v>7.9020000000000001</v>
      </c>
      <c r="U22" s="162">
        <f>ROUND(E22*T22,2)</f>
        <v>1033.42</v>
      </c>
      <c r="V22" s="152"/>
      <c r="W22" s="152"/>
      <c r="X22" s="152"/>
      <c r="Y22" s="152"/>
      <c r="Z22" s="152"/>
      <c r="AA22" s="152"/>
      <c r="AB22" s="152"/>
      <c r="AC22" s="152"/>
      <c r="AD22" s="152"/>
      <c r="AE22" s="152" t="s">
        <v>107</v>
      </c>
      <c r="AF22" s="152"/>
      <c r="AG22" s="152"/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1" x14ac:dyDescent="0.2">
      <c r="A23" s="153"/>
      <c r="B23" s="160"/>
      <c r="C23" s="248" t="s">
        <v>130</v>
      </c>
      <c r="D23" s="249"/>
      <c r="E23" s="250"/>
      <c r="F23" s="251"/>
      <c r="G23" s="252"/>
      <c r="H23" s="169"/>
      <c r="I23" s="169"/>
      <c r="J23" s="169"/>
      <c r="K23" s="169"/>
      <c r="L23" s="169"/>
      <c r="M23" s="169"/>
      <c r="N23" s="162"/>
      <c r="O23" s="162"/>
      <c r="P23" s="162"/>
      <c r="Q23" s="162"/>
      <c r="R23" s="162"/>
      <c r="S23" s="162"/>
      <c r="T23" s="163"/>
      <c r="U23" s="162"/>
      <c r="V23" s="152"/>
      <c r="W23" s="152"/>
      <c r="X23" s="152"/>
      <c r="Y23" s="152"/>
      <c r="Z23" s="152"/>
      <c r="AA23" s="152"/>
      <c r="AB23" s="152"/>
      <c r="AC23" s="152"/>
      <c r="AD23" s="152"/>
      <c r="AE23" s="152" t="s">
        <v>114</v>
      </c>
      <c r="AF23" s="152"/>
      <c r="AG23" s="152"/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5" t="str">
        <f>C23</f>
        <v>nové zdivo z LK do betonu kolem rybníka, výkr.č.C.4</v>
      </c>
      <c r="BB23" s="152"/>
      <c r="BC23" s="152"/>
      <c r="BD23" s="152"/>
      <c r="BE23" s="152"/>
      <c r="BF23" s="152"/>
      <c r="BG23" s="152"/>
      <c r="BH23" s="152"/>
    </row>
    <row r="24" spans="1:60" outlineLevel="1" x14ac:dyDescent="0.2">
      <c r="A24" s="153">
        <v>10</v>
      </c>
      <c r="B24" s="160" t="s">
        <v>115</v>
      </c>
      <c r="C24" s="189" t="s">
        <v>131</v>
      </c>
      <c r="D24" s="162" t="s">
        <v>120</v>
      </c>
      <c r="E24" s="166">
        <v>328</v>
      </c>
      <c r="F24" s="168"/>
      <c r="G24" s="169">
        <f>ROUND(E24*F24,2)</f>
        <v>0</v>
      </c>
      <c r="H24" s="168"/>
      <c r="I24" s="169">
        <f>ROUND(E24*H24,2)</f>
        <v>0</v>
      </c>
      <c r="J24" s="168"/>
      <c r="K24" s="169">
        <f>ROUND(E24*J24,2)</f>
        <v>0</v>
      </c>
      <c r="L24" s="169">
        <v>21</v>
      </c>
      <c r="M24" s="169">
        <f>G24*(1+L24/100)</f>
        <v>0</v>
      </c>
      <c r="N24" s="162">
        <v>0</v>
      </c>
      <c r="O24" s="162">
        <f>ROUND(E24*N24,5)</f>
        <v>0</v>
      </c>
      <c r="P24" s="162">
        <v>0</v>
      </c>
      <c r="Q24" s="162">
        <f>ROUND(E24*P24,5)</f>
        <v>0</v>
      </c>
      <c r="R24" s="162"/>
      <c r="S24" s="162"/>
      <c r="T24" s="163">
        <v>0</v>
      </c>
      <c r="U24" s="162">
        <f>ROUND(E24*T24,2)</f>
        <v>0</v>
      </c>
      <c r="V24" s="152"/>
      <c r="W24" s="152"/>
      <c r="X24" s="152"/>
      <c r="Y24" s="152"/>
      <c r="Z24" s="152"/>
      <c r="AA24" s="152"/>
      <c r="AB24" s="152"/>
      <c r="AC24" s="152"/>
      <c r="AD24" s="152"/>
      <c r="AE24" s="152" t="s">
        <v>107</v>
      </c>
      <c r="AF24" s="152"/>
      <c r="AG24" s="152"/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ht="22.5" outlineLevel="1" x14ac:dyDescent="0.2">
      <c r="A25" s="153"/>
      <c r="B25" s="160"/>
      <c r="C25" s="248" t="s">
        <v>132</v>
      </c>
      <c r="D25" s="249"/>
      <c r="E25" s="250"/>
      <c r="F25" s="251"/>
      <c r="G25" s="252"/>
      <c r="H25" s="169"/>
      <c r="I25" s="169"/>
      <c r="J25" s="169"/>
      <c r="K25" s="169"/>
      <c r="L25" s="169"/>
      <c r="M25" s="169"/>
      <c r="N25" s="162"/>
      <c r="O25" s="162"/>
      <c r="P25" s="162"/>
      <c r="Q25" s="162"/>
      <c r="R25" s="162"/>
      <c r="S25" s="162"/>
      <c r="T25" s="163"/>
      <c r="U25" s="162"/>
      <c r="V25" s="152"/>
      <c r="W25" s="152"/>
      <c r="X25" s="152"/>
      <c r="Y25" s="152"/>
      <c r="Z25" s="152"/>
      <c r="AA25" s="152"/>
      <c r="AB25" s="152"/>
      <c r="AC25" s="152"/>
      <c r="AD25" s="152"/>
      <c r="AE25" s="152" t="s">
        <v>114</v>
      </c>
      <c r="AF25" s="152"/>
      <c r="AG25" s="152"/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5" t="str">
        <f>C25</f>
        <v>propojení nového zdiva z LK  a  původní stěny ocelovými trny na chemickou kotvu, průměr roxorových tyčí 10mm, dl.300mm, B500</v>
      </c>
      <c r="BB25" s="152"/>
      <c r="BC25" s="152"/>
      <c r="BD25" s="152"/>
      <c r="BE25" s="152"/>
      <c r="BF25" s="152"/>
      <c r="BG25" s="152"/>
      <c r="BH25" s="152"/>
    </row>
    <row r="26" spans="1:60" x14ac:dyDescent="0.2">
      <c r="A26" s="154" t="s">
        <v>102</v>
      </c>
      <c r="B26" s="161" t="s">
        <v>63</v>
      </c>
      <c r="C26" s="190" t="s">
        <v>64</v>
      </c>
      <c r="D26" s="164"/>
      <c r="E26" s="167"/>
      <c r="F26" s="170"/>
      <c r="G26" s="170">
        <f>SUMIF(AE27:AE32,"&lt;&gt;NOR",G27:G32)</f>
        <v>0</v>
      </c>
      <c r="H26" s="170"/>
      <c r="I26" s="170">
        <f>SUM(I27:I32)</f>
        <v>0</v>
      </c>
      <c r="J26" s="170"/>
      <c r="K26" s="170">
        <f>SUM(K27:K32)</f>
        <v>0</v>
      </c>
      <c r="L26" s="170"/>
      <c r="M26" s="170">
        <f>SUM(M27:M32)</f>
        <v>0</v>
      </c>
      <c r="N26" s="164"/>
      <c r="O26" s="164">
        <f>SUM(O27:O32)</f>
        <v>76.972239999999999</v>
      </c>
      <c r="P26" s="164"/>
      <c r="Q26" s="164">
        <f>SUM(Q27:Q32)</f>
        <v>0</v>
      </c>
      <c r="R26" s="164"/>
      <c r="S26" s="164"/>
      <c r="T26" s="165"/>
      <c r="U26" s="164">
        <f>SUM(U27:U32)</f>
        <v>31.240000000000002</v>
      </c>
      <c r="AE26" t="s">
        <v>103</v>
      </c>
    </row>
    <row r="27" spans="1:60" outlineLevel="1" x14ac:dyDescent="0.2">
      <c r="A27" s="153">
        <v>11</v>
      </c>
      <c r="B27" s="160" t="s">
        <v>133</v>
      </c>
      <c r="C27" s="189" t="s">
        <v>134</v>
      </c>
      <c r="D27" s="162" t="s">
        <v>106</v>
      </c>
      <c r="E27" s="166">
        <v>5.76</v>
      </c>
      <c r="F27" s="168"/>
      <c r="G27" s="169">
        <f>ROUND(E27*F27,2)</f>
        <v>0</v>
      </c>
      <c r="H27" s="168"/>
      <c r="I27" s="169">
        <f>ROUND(E27*H27,2)</f>
        <v>0</v>
      </c>
      <c r="J27" s="168"/>
      <c r="K27" s="169">
        <f>ROUND(E27*J27,2)</f>
        <v>0</v>
      </c>
      <c r="L27" s="169">
        <v>21</v>
      </c>
      <c r="M27" s="169">
        <f>G27*(1+L27/100)</f>
        <v>0</v>
      </c>
      <c r="N27" s="162">
        <v>1.02407</v>
      </c>
      <c r="O27" s="162">
        <f>ROUND(E27*N27,5)</f>
        <v>5.8986400000000003</v>
      </c>
      <c r="P27" s="162">
        <v>0</v>
      </c>
      <c r="Q27" s="162">
        <f>ROUND(E27*P27,5)</f>
        <v>0</v>
      </c>
      <c r="R27" s="162"/>
      <c r="S27" s="162"/>
      <c r="T27" s="163">
        <v>2.0790000000000002</v>
      </c>
      <c r="U27" s="162">
        <f>ROUND(E27*T27,2)</f>
        <v>11.98</v>
      </c>
      <c r="V27" s="152"/>
      <c r="W27" s="152"/>
      <c r="X27" s="152"/>
      <c r="Y27" s="152"/>
      <c r="Z27" s="152"/>
      <c r="AA27" s="152"/>
      <c r="AB27" s="152"/>
      <c r="AC27" s="152"/>
      <c r="AD27" s="152"/>
      <c r="AE27" s="152" t="s">
        <v>107</v>
      </c>
      <c r="AF27" s="152"/>
      <c r="AG27" s="152"/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ht="22.5" outlineLevel="1" x14ac:dyDescent="0.2">
      <c r="A28" s="153">
        <v>12</v>
      </c>
      <c r="B28" s="160" t="s">
        <v>115</v>
      </c>
      <c r="C28" s="189" t="s">
        <v>135</v>
      </c>
      <c r="D28" s="162" t="s">
        <v>110</v>
      </c>
      <c r="E28" s="166">
        <v>4.92</v>
      </c>
      <c r="F28" s="168"/>
      <c r="G28" s="169">
        <f>ROUND(E28*F28,2)</f>
        <v>0</v>
      </c>
      <c r="H28" s="168"/>
      <c r="I28" s="169">
        <f>ROUND(E28*H28,2)</f>
        <v>0</v>
      </c>
      <c r="J28" s="168"/>
      <c r="K28" s="169">
        <f>ROUND(E28*J28,2)</f>
        <v>0</v>
      </c>
      <c r="L28" s="169">
        <v>21</v>
      </c>
      <c r="M28" s="169">
        <f>G28*(1+L28/100)</f>
        <v>0</v>
      </c>
      <c r="N28" s="162">
        <v>0</v>
      </c>
      <c r="O28" s="162">
        <f>ROUND(E28*N28,5)</f>
        <v>0</v>
      </c>
      <c r="P28" s="162">
        <v>0</v>
      </c>
      <c r="Q28" s="162">
        <f>ROUND(E28*P28,5)</f>
        <v>0</v>
      </c>
      <c r="R28" s="162"/>
      <c r="S28" s="162"/>
      <c r="T28" s="163">
        <v>0</v>
      </c>
      <c r="U28" s="162">
        <f>ROUND(E28*T28,2)</f>
        <v>0</v>
      </c>
      <c r="V28" s="152"/>
      <c r="W28" s="152"/>
      <c r="X28" s="152"/>
      <c r="Y28" s="152"/>
      <c r="Z28" s="152"/>
      <c r="AA28" s="152"/>
      <c r="AB28" s="152"/>
      <c r="AC28" s="152"/>
      <c r="AD28" s="152"/>
      <c r="AE28" s="152" t="s">
        <v>107</v>
      </c>
      <c r="AF28" s="152"/>
      <c r="AG28" s="152"/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 x14ac:dyDescent="0.2">
      <c r="A29" s="153"/>
      <c r="B29" s="160"/>
      <c r="C29" s="248" t="s">
        <v>136</v>
      </c>
      <c r="D29" s="249"/>
      <c r="E29" s="250"/>
      <c r="F29" s="251"/>
      <c r="G29" s="252"/>
      <c r="H29" s="169"/>
      <c r="I29" s="169"/>
      <c r="J29" s="169"/>
      <c r="K29" s="169"/>
      <c r="L29" s="169"/>
      <c r="M29" s="169"/>
      <c r="N29" s="162"/>
      <c r="O29" s="162"/>
      <c r="P29" s="162"/>
      <c r="Q29" s="162"/>
      <c r="R29" s="162"/>
      <c r="S29" s="162"/>
      <c r="T29" s="163"/>
      <c r="U29" s="162"/>
      <c r="V29" s="152"/>
      <c r="W29" s="152"/>
      <c r="X29" s="152"/>
      <c r="Y29" s="152"/>
      <c r="Z29" s="152"/>
      <c r="AA29" s="152"/>
      <c r="AB29" s="152"/>
      <c r="AC29" s="152"/>
      <c r="AD29" s="152"/>
      <c r="AE29" s="152" t="s">
        <v>114</v>
      </c>
      <c r="AF29" s="152"/>
      <c r="AG29" s="152"/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5" t="str">
        <f>C29</f>
        <v>pod schodiště z LK</v>
      </c>
      <c r="BB29" s="152"/>
      <c r="BC29" s="152"/>
      <c r="BD29" s="152"/>
      <c r="BE29" s="152"/>
      <c r="BF29" s="152"/>
      <c r="BG29" s="152"/>
      <c r="BH29" s="152"/>
    </row>
    <row r="30" spans="1:60" outlineLevel="1" x14ac:dyDescent="0.2">
      <c r="A30" s="153">
        <v>13</v>
      </c>
      <c r="B30" s="160" t="s">
        <v>137</v>
      </c>
      <c r="C30" s="189" t="s">
        <v>138</v>
      </c>
      <c r="D30" s="162" t="s">
        <v>110</v>
      </c>
      <c r="E30" s="166">
        <v>33.5</v>
      </c>
      <c r="F30" s="168"/>
      <c r="G30" s="169">
        <f>ROUND(E30*F30,2)</f>
        <v>0</v>
      </c>
      <c r="H30" s="168"/>
      <c r="I30" s="169">
        <f>ROUND(E30*H30,2)</f>
        <v>0</v>
      </c>
      <c r="J30" s="168"/>
      <c r="K30" s="169">
        <f>ROUND(E30*J30,2)</f>
        <v>0</v>
      </c>
      <c r="L30" s="169">
        <v>21</v>
      </c>
      <c r="M30" s="169">
        <f>G30*(1+L30/100)</f>
        <v>0</v>
      </c>
      <c r="N30" s="162">
        <v>2.1215999999999999</v>
      </c>
      <c r="O30" s="162">
        <f>ROUND(E30*N30,5)</f>
        <v>71.073599999999999</v>
      </c>
      <c r="P30" s="162">
        <v>0</v>
      </c>
      <c r="Q30" s="162">
        <f>ROUND(E30*P30,5)</f>
        <v>0</v>
      </c>
      <c r="R30" s="162"/>
      <c r="S30" s="162"/>
      <c r="T30" s="163">
        <v>0.57499999999999996</v>
      </c>
      <c r="U30" s="162">
        <f>ROUND(E30*T30,2)</f>
        <v>19.260000000000002</v>
      </c>
      <c r="V30" s="152"/>
      <c r="W30" s="152"/>
      <c r="X30" s="152"/>
      <c r="Y30" s="152"/>
      <c r="Z30" s="152"/>
      <c r="AA30" s="152"/>
      <c r="AB30" s="152"/>
      <c r="AC30" s="152"/>
      <c r="AD30" s="152"/>
      <c r="AE30" s="152" t="s">
        <v>107</v>
      </c>
      <c r="AF30" s="152"/>
      <c r="AG30" s="152"/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 x14ac:dyDescent="0.2">
      <c r="A31" s="153">
        <v>14</v>
      </c>
      <c r="B31" s="160" t="s">
        <v>115</v>
      </c>
      <c r="C31" s="189" t="s">
        <v>139</v>
      </c>
      <c r="D31" s="162" t="s">
        <v>124</v>
      </c>
      <c r="E31" s="166">
        <v>1</v>
      </c>
      <c r="F31" s="168"/>
      <c r="G31" s="169">
        <f>ROUND(E31*F31,2)</f>
        <v>0</v>
      </c>
      <c r="H31" s="168"/>
      <c r="I31" s="169">
        <f>ROUND(E31*H31,2)</f>
        <v>0</v>
      </c>
      <c r="J31" s="168"/>
      <c r="K31" s="169">
        <f>ROUND(E31*J31,2)</f>
        <v>0</v>
      </c>
      <c r="L31" s="169">
        <v>21</v>
      </c>
      <c r="M31" s="169">
        <f>G31*(1+L31/100)</f>
        <v>0</v>
      </c>
      <c r="N31" s="162">
        <v>0</v>
      </c>
      <c r="O31" s="162">
        <f>ROUND(E31*N31,5)</f>
        <v>0</v>
      </c>
      <c r="P31" s="162">
        <v>0</v>
      </c>
      <c r="Q31" s="162">
        <f>ROUND(E31*P31,5)</f>
        <v>0</v>
      </c>
      <c r="R31" s="162"/>
      <c r="S31" s="162"/>
      <c r="T31" s="163">
        <v>0</v>
      </c>
      <c r="U31" s="162">
        <f>ROUND(E31*T31,2)</f>
        <v>0</v>
      </c>
      <c r="V31" s="152"/>
      <c r="W31" s="152"/>
      <c r="X31" s="152"/>
      <c r="Y31" s="152"/>
      <c r="Z31" s="152"/>
      <c r="AA31" s="152"/>
      <c r="AB31" s="152"/>
      <c r="AC31" s="152"/>
      <c r="AD31" s="152"/>
      <c r="AE31" s="152" t="s">
        <v>107</v>
      </c>
      <c r="AF31" s="152"/>
      <c r="AG31" s="152"/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ht="22.5" outlineLevel="1" x14ac:dyDescent="0.2">
      <c r="A32" s="153"/>
      <c r="B32" s="160"/>
      <c r="C32" s="248" t="s">
        <v>140</v>
      </c>
      <c r="D32" s="249"/>
      <c r="E32" s="250"/>
      <c r="F32" s="251"/>
      <c r="G32" s="252"/>
      <c r="H32" s="169"/>
      <c r="I32" s="169"/>
      <c r="J32" s="169"/>
      <c r="K32" s="169"/>
      <c r="L32" s="169"/>
      <c r="M32" s="169"/>
      <c r="N32" s="162"/>
      <c r="O32" s="162"/>
      <c r="P32" s="162"/>
      <c r="Q32" s="162"/>
      <c r="R32" s="162"/>
      <c r="S32" s="162"/>
      <c r="T32" s="163"/>
      <c r="U32" s="162"/>
      <c r="V32" s="152"/>
      <c r="W32" s="152"/>
      <c r="X32" s="152"/>
      <c r="Y32" s="152"/>
      <c r="Z32" s="152"/>
      <c r="AA32" s="152"/>
      <c r="AB32" s="152"/>
      <c r="AC32" s="152"/>
      <c r="AD32" s="152"/>
      <c r="AE32" s="152" t="s">
        <v>114</v>
      </c>
      <c r="AF32" s="152"/>
      <c r="AG32" s="152"/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5" t="str">
        <f>C32</f>
        <v xml:space="preserve"> litinové sloupky s řetězem - pravý břeh 15ks sloupků (42m) - levý břeh 9ks sloupků (26m) - kotvení sloupků do opěrné stěny včetně uchycení ocelového řetězu</v>
      </c>
      <c r="BB32" s="152"/>
      <c r="BC32" s="152"/>
      <c r="BD32" s="152"/>
      <c r="BE32" s="152"/>
      <c r="BF32" s="152"/>
      <c r="BG32" s="152"/>
      <c r="BH32" s="152"/>
    </row>
    <row r="33" spans="1:60" x14ac:dyDescent="0.2">
      <c r="A33" s="154" t="s">
        <v>102</v>
      </c>
      <c r="B33" s="161" t="s">
        <v>65</v>
      </c>
      <c r="C33" s="190" t="s">
        <v>66</v>
      </c>
      <c r="D33" s="164"/>
      <c r="E33" s="167"/>
      <c r="F33" s="170"/>
      <c r="G33" s="170">
        <f>SUMIF(AE34:AE35,"&lt;&gt;NOR",G34:G35)</f>
        <v>0</v>
      </c>
      <c r="H33" s="170"/>
      <c r="I33" s="170">
        <f>SUM(I34:I35)</f>
        <v>0</v>
      </c>
      <c r="J33" s="170"/>
      <c r="K33" s="170">
        <f>SUM(K34:K35)</f>
        <v>0</v>
      </c>
      <c r="L33" s="170"/>
      <c r="M33" s="170">
        <f>SUM(M34:M35)</f>
        <v>0</v>
      </c>
      <c r="N33" s="164"/>
      <c r="O33" s="164">
        <f>SUM(O34:O35)</f>
        <v>7.3896899999999999</v>
      </c>
      <c r="P33" s="164"/>
      <c r="Q33" s="164">
        <f>SUM(Q34:Q35)</f>
        <v>0</v>
      </c>
      <c r="R33" s="164"/>
      <c r="S33" s="164"/>
      <c r="T33" s="165"/>
      <c r="U33" s="164">
        <f>SUM(U34:U35)</f>
        <v>619.24</v>
      </c>
      <c r="AE33" t="s">
        <v>103</v>
      </c>
    </row>
    <row r="34" spans="1:60" outlineLevel="1" x14ac:dyDescent="0.2">
      <c r="A34" s="153">
        <v>15</v>
      </c>
      <c r="B34" s="160" t="s">
        <v>141</v>
      </c>
      <c r="C34" s="189" t="s">
        <v>142</v>
      </c>
      <c r="D34" s="162" t="s">
        <v>106</v>
      </c>
      <c r="E34" s="166">
        <v>228.5</v>
      </c>
      <c r="F34" s="168"/>
      <c r="G34" s="169">
        <f>ROUND(E34*F34,2)</f>
        <v>0</v>
      </c>
      <c r="H34" s="168"/>
      <c r="I34" s="169">
        <f>ROUND(E34*H34,2)</f>
        <v>0</v>
      </c>
      <c r="J34" s="168"/>
      <c r="K34" s="169">
        <f>ROUND(E34*J34,2)</f>
        <v>0</v>
      </c>
      <c r="L34" s="169">
        <v>21</v>
      </c>
      <c r="M34" s="169">
        <f>G34*(1+L34/100)</f>
        <v>0</v>
      </c>
      <c r="N34" s="162">
        <v>3.2340000000000001E-2</v>
      </c>
      <c r="O34" s="162">
        <f>ROUND(E34*N34,5)</f>
        <v>7.3896899999999999</v>
      </c>
      <c r="P34" s="162">
        <v>0</v>
      </c>
      <c r="Q34" s="162">
        <f>ROUND(E34*P34,5)</f>
        <v>0</v>
      </c>
      <c r="R34" s="162"/>
      <c r="S34" s="162"/>
      <c r="T34" s="163">
        <v>2.71</v>
      </c>
      <c r="U34" s="162">
        <f>ROUND(E34*T34,2)</f>
        <v>619.24</v>
      </c>
      <c r="V34" s="152"/>
      <c r="W34" s="152"/>
      <c r="X34" s="152"/>
      <c r="Y34" s="152"/>
      <c r="Z34" s="152"/>
      <c r="AA34" s="152"/>
      <c r="AB34" s="152"/>
      <c r="AC34" s="152"/>
      <c r="AD34" s="152"/>
      <c r="AE34" s="152" t="s">
        <v>107</v>
      </c>
      <c r="AF34" s="152"/>
      <c r="AG34" s="152"/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 x14ac:dyDescent="0.2">
      <c r="A35" s="153"/>
      <c r="B35" s="160"/>
      <c r="C35" s="248" t="s">
        <v>143</v>
      </c>
      <c r="D35" s="249"/>
      <c r="E35" s="250"/>
      <c r="F35" s="251"/>
      <c r="G35" s="252"/>
      <c r="H35" s="169"/>
      <c r="I35" s="169"/>
      <c r="J35" s="169"/>
      <c r="K35" s="169"/>
      <c r="L35" s="169"/>
      <c r="M35" s="169"/>
      <c r="N35" s="162"/>
      <c r="O35" s="162"/>
      <c r="P35" s="162"/>
      <c r="Q35" s="162"/>
      <c r="R35" s="162"/>
      <c r="S35" s="162"/>
      <c r="T35" s="163"/>
      <c r="U35" s="162"/>
      <c r="V35" s="152"/>
      <c r="W35" s="152"/>
      <c r="X35" s="152"/>
      <c r="Y35" s="152"/>
      <c r="Z35" s="152"/>
      <c r="AA35" s="152"/>
      <c r="AB35" s="152"/>
      <c r="AC35" s="152"/>
      <c r="AD35" s="152"/>
      <c r="AE35" s="152" t="s">
        <v>114</v>
      </c>
      <c r="AF35" s="152"/>
      <c r="AG35" s="152"/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5" t="str">
        <f>C35</f>
        <v>vytmelení prasklin povrchu zdiva, včetrně  očištění povrchu, STZ str. 7</v>
      </c>
      <c r="BB35" s="152"/>
      <c r="BC35" s="152"/>
      <c r="BD35" s="152"/>
      <c r="BE35" s="152"/>
      <c r="BF35" s="152"/>
      <c r="BG35" s="152"/>
      <c r="BH35" s="152"/>
    </row>
    <row r="36" spans="1:60" x14ac:dyDescent="0.2">
      <c r="A36" s="154" t="s">
        <v>102</v>
      </c>
      <c r="B36" s="161" t="s">
        <v>67</v>
      </c>
      <c r="C36" s="190" t="s">
        <v>68</v>
      </c>
      <c r="D36" s="164"/>
      <c r="E36" s="167"/>
      <c r="F36" s="170"/>
      <c r="G36" s="170">
        <f>SUMIF(AE37:AE38,"&lt;&gt;NOR",G37:G38)</f>
        <v>0</v>
      </c>
      <c r="H36" s="170"/>
      <c r="I36" s="170">
        <f>SUM(I37:I38)</f>
        <v>0</v>
      </c>
      <c r="J36" s="170"/>
      <c r="K36" s="170">
        <f>SUM(K37:K38)</f>
        <v>0</v>
      </c>
      <c r="L36" s="170"/>
      <c r="M36" s="170">
        <f>SUM(M37:M38)</f>
        <v>0</v>
      </c>
      <c r="N36" s="164"/>
      <c r="O36" s="164">
        <f>SUM(O37:O38)</f>
        <v>3.6024799999999999</v>
      </c>
      <c r="P36" s="164"/>
      <c r="Q36" s="164">
        <f>SUM(Q37:Q38)</f>
        <v>0</v>
      </c>
      <c r="R36" s="164"/>
      <c r="S36" s="164"/>
      <c r="T36" s="165"/>
      <c r="U36" s="164">
        <f>SUM(U37:U38)</f>
        <v>47.43</v>
      </c>
      <c r="AE36" t="s">
        <v>103</v>
      </c>
    </row>
    <row r="37" spans="1:60" outlineLevel="1" x14ac:dyDescent="0.2">
      <c r="A37" s="153">
        <v>16</v>
      </c>
      <c r="B37" s="160" t="s">
        <v>144</v>
      </c>
      <c r="C37" s="189" t="s">
        <v>145</v>
      </c>
      <c r="D37" s="162" t="s">
        <v>106</v>
      </c>
      <c r="E37" s="166">
        <v>196</v>
      </c>
      <c r="F37" s="168"/>
      <c r="G37" s="169">
        <f>ROUND(E37*F37,2)</f>
        <v>0</v>
      </c>
      <c r="H37" s="168"/>
      <c r="I37" s="169">
        <f>ROUND(E37*H37,2)</f>
        <v>0</v>
      </c>
      <c r="J37" s="168"/>
      <c r="K37" s="169">
        <f>ROUND(E37*J37,2)</f>
        <v>0</v>
      </c>
      <c r="L37" s="169">
        <v>21</v>
      </c>
      <c r="M37" s="169">
        <f>G37*(1+L37/100)</f>
        <v>0</v>
      </c>
      <c r="N37" s="162">
        <v>1.8380000000000001E-2</v>
      </c>
      <c r="O37" s="162">
        <f>ROUND(E37*N37,5)</f>
        <v>3.6024799999999999</v>
      </c>
      <c r="P37" s="162">
        <v>0</v>
      </c>
      <c r="Q37" s="162">
        <f>ROUND(E37*P37,5)</f>
        <v>0</v>
      </c>
      <c r="R37" s="162"/>
      <c r="S37" s="162"/>
      <c r="T37" s="163">
        <v>0.13</v>
      </c>
      <c r="U37" s="162">
        <f>ROUND(E37*T37,2)</f>
        <v>25.48</v>
      </c>
      <c r="V37" s="152"/>
      <c r="W37" s="152"/>
      <c r="X37" s="152"/>
      <c r="Y37" s="152"/>
      <c r="Z37" s="152"/>
      <c r="AA37" s="152"/>
      <c r="AB37" s="152"/>
      <c r="AC37" s="152"/>
      <c r="AD37" s="152"/>
      <c r="AE37" s="152" t="s">
        <v>107</v>
      </c>
      <c r="AF37" s="152"/>
      <c r="AG37" s="152"/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1" x14ac:dyDescent="0.2">
      <c r="A38" s="153">
        <v>17</v>
      </c>
      <c r="B38" s="160" t="s">
        <v>146</v>
      </c>
      <c r="C38" s="189" t="s">
        <v>147</v>
      </c>
      <c r="D38" s="162" t="s">
        <v>106</v>
      </c>
      <c r="E38" s="166">
        <v>196</v>
      </c>
      <c r="F38" s="168"/>
      <c r="G38" s="169">
        <f>ROUND(E38*F38,2)</f>
        <v>0</v>
      </c>
      <c r="H38" s="168"/>
      <c r="I38" s="169">
        <f>ROUND(E38*H38,2)</f>
        <v>0</v>
      </c>
      <c r="J38" s="168"/>
      <c r="K38" s="169">
        <f>ROUND(E38*J38,2)</f>
        <v>0</v>
      </c>
      <c r="L38" s="169">
        <v>21</v>
      </c>
      <c r="M38" s="169">
        <f>G38*(1+L38/100)</f>
        <v>0</v>
      </c>
      <c r="N38" s="162">
        <v>0</v>
      </c>
      <c r="O38" s="162">
        <f>ROUND(E38*N38,5)</f>
        <v>0</v>
      </c>
      <c r="P38" s="162">
        <v>0</v>
      </c>
      <c r="Q38" s="162">
        <f>ROUND(E38*P38,5)</f>
        <v>0</v>
      </c>
      <c r="R38" s="162"/>
      <c r="S38" s="162"/>
      <c r="T38" s="163">
        <v>0.112</v>
      </c>
      <c r="U38" s="162">
        <f>ROUND(E38*T38,2)</f>
        <v>21.95</v>
      </c>
      <c r="V38" s="152"/>
      <c r="W38" s="152"/>
      <c r="X38" s="152"/>
      <c r="Y38" s="152"/>
      <c r="Z38" s="152"/>
      <c r="AA38" s="152"/>
      <c r="AB38" s="152"/>
      <c r="AC38" s="152"/>
      <c r="AD38" s="152"/>
      <c r="AE38" s="152" t="s">
        <v>107</v>
      </c>
      <c r="AF38" s="152"/>
      <c r="AG38" s="152"/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x14ac:dyDescent="0.2">
      <c r="A39" s="154" t="s">
        <v>102</v>
      </c>
      <c r="B39" s="161" t="s">
        <v>69</v>
      </c>
      <c r="C39" s="190" t="s">
        <v>70</v>
      </c>
      <c r="D39" s="164"/>
      <c r="E39" s="167"/>
      <c r="F39" s="170"/>
      <c r="G39" s="170">
        <f>SUMIF(AE40:AE43,"&lt;&gt;NOR",G40:G43)</f>
        <v>0</v>
      </c>
      <c r="H39" s="170"/>
      <c r="I39" s="170">
        <f>SUM(I40:I43)</f>
        <v>0</v>
      </c>
      <c r="J39" s="170"/>
      <c r="K39" s="170">
        <f>SUM(K40:K43)</f>
        <v>0</v>
      </c>
      <c r="L39" s="170"/>
      <c r="M39" s="170">
        <f>SUM(M40:M43)</f>
        <v>0</v>
      </c>
      <c r="N39" s="164"/>
      <c r="O39" s="164">
        <f>SUM(O40:O43)</f>
        <v>2.1129999999999999E-2</v>
      </c>
      <c r="P39" s="164"/>
      <c r="Q39" s="164">
        <f>SUM(Q40:Q43)</f>
        <v>31.627199999999998</v>
      </c>
      <c r="R39" s="164"/>
      <c r="S39" s="164"/>
      <c r="T39" s="165"/>
      <c r="U39" s="164">
        <f>SUM(U40:U43)</f>
        <v>159.9</v>
      </c>
      <c r="AE39" t="s">
        <v>103</v>
      </c>
    </row>
    <row r="40" spans="1:60" outlineLevel="1" x14ac:dyDescent="0.2">
      <c r="A40" s="153">
        <v>18</v>
      </c>
      <c r="B40" s="160" t="s">
        <v>148</v>
      </c>
      <c r="C40" s="189" t="s">
        <v>149</v>
      </c>
      <c r="D40" s="162" t="s">
        <v>110</v>
      </c>
      <c r="E40" s="166">
        <v>14.375999999999999</v>
      </c>
      <c r="F40" s="168"/>
      <c r="G40" s="169">
        <f>ROUND(E40*F40,2)</f>
        <v>0</v>
      </c>
      <c r="H40" s="168"/>
      <c r="I40" s="169">
        <f>ROUND(E40*H40,2)</f>
        <v>0</v>
      </c>
      <c r="J40" s="168"/>
      <c r="K40" s="169">
        <f>ROUND(E40*J40,2)</f>
        <v>0</v>
      </c>
      <c r="L40" s="169">
        <v>21</v>
      </c>
      <c r="M40" s="169">
        <f>G40*(1+L40/100)</f>
        <v>0</v>
      </c>
      <c r="N40" s="162">
        <v>1.47E-3</v>
      </c>
      <c r="O40" s="162">
        <f>ROUND(E40*N40,5)</f>
        <v>2.1129999999999999E-2</v>
      </c>
      <c r="P40" s="162">
        <v>2.2000000000000002</v>
      </c>
      <c r="Q40" s="162">
        <f>ROUND(E40*P40,5)</f>
        <v>31.627199999999998</v>
      </c>
      <c r="R40" s="162"/>
      <c r="S40" s="162"/>
      <c r="T40" s="163">
        <v>11.122999999999999</v>
      </c>
      <c r="U40" s="162">
        <f>ROUND(E40*T40,2)</f>
        <v>159.9</v>
      </c>
      <c r="V40" s="152"/>
      <c r="W40" s="152"/>
      <c r="X40" s="152"/>
      <c r="Y40" s="152"/>
      <c r="Z40" s="152"/>
      <c r="AA40" s="152"/>
      <c r="AB40" s="152"/>
      <c r="AC40" s="152"/>
      <c r="AD40" s="152"/>
      <c r="AE40" s="152" t="s">
        <v>150</v>
      </c>
      <c r="AF40" s="152"/>
      <c r="AG40" s="152"/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1" x14ac:dyDescent="0.2">
      <c r="A41" s="153"/>
      <c r="B41" s="160"/>
      <c r="C41" s="248" t="s">
        <v>151</v>
      </c>
      <c r="D41" s="249"/>
      <c r="E41" s="250"/>
      <c r="F41" s="251"/>
      <c r="G41" s="252"/>
      <c r="H41" s="169"/>
      <c r="I41" s="169"/>
      <c r="J41" s="169"/>
      <c r="K41" s="169"/>
      <c r="L41" s="169"/>
      <c r="M41" s="169"/>
      <c r="N41" s="162"/>
      <c r="O41" s="162"/>
      <c r="P41" s="162"/>
      <c r="Q41" s="162"/>
      <c r="R41" s="162"/>
      <c r="S41" s="162"/>
      <c r="T41" s="163"/>
      <c r="U41" s="162"/>
      <c r="V41" s="152"/>
      <c r="W41" s="152"/>
      <c r="X41" s="152"/>
      <c r="Y41" s="152"/>
      <c r="Z41" s="152"/>
      <c r="AA41" s="152"/>
      <c r="AB41" s="152"/>
      <c r="AC41" s="152"/>
      <c r="AD41" s="152"/>
      <c r="AE41" s="152" t="s">
        <v>114</v>
      </c>
      <c r="AF41" s="152"/>
      <c r="AG41" s="152"/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5" t="str">
        <f>C41</f>
        <v>odstranění  původního  zdiva - zhlaví opěrné stěny</v>
      </c>
      <c r="BB41" s="152"/>
      <c r="BC41" s="152"/>
      <c r="BD41" s="152"/>
      <c r="BE41" s="152"/>
      <c r="BF41" s="152"/>
      <c r="BG41" s="152"/>
      <c r="BH41" s="152"/>
    </row>
    <row r="42" spans="1:60" outlineLevel="1" x14ac:dyDescent="0.2">
      <c r="A42" s="153">
        <v>19</v>
      </c>
      <c r="B42" s="160" t="s">
        <v>57</v>
      </c>
      <c r="C42" s="189" t="s">
        <v>152</v>
      </c>
      <c r="D42" s="162" t="s">
        <v>120</v>
      </c>
      <c r="E42" s="166">
        <v>0.53549999999999998</v>
      </c>
      <c r="F42" s="168"/>
      <c r="G42" s="169">
        <f>ROUND(E42*F42,2)</f>
        <v>0</v>
      </c>
      <c r="H42" s="168"/>
      <c r="I42" s="169">
        <f>ROUND(E42*H42,2)</f>
        <v>0</v>
      </c>
      <c r="J42" s="168"/>
      <c r="K42" s="169">
        <f>ROUND(E42*J42,2)</f>
        <v>0</v>
      </c>
      <c r="L42" s="169">
        <v>21</v>
      </c>
      <c r="M42" s="169">
        <f>G42*(1+L42/100)</f>
        <v>0</v>
      </c>
      <c r="N42" s="162">
        <v>0</v>
      </c>
      <c r="O42" s="162">
        <f>ROUND(E42*N42,5)</f>
        <v>0</v>
      </c>
      <c r="P42" s="162">
        <v>0</v>
      </c>
      <c r="Q42" s="162">
        <f>ROUND(E42*P42,5)</f>
        <v>0</v>
      </c>
      <c r="R42" s="162"/>
      <c r="S42" s="162"/>
      <c r="T42" s="163">
        <v>0</v>
      </c>
      <c r="U42" s="162">
        <f>ROUND(E42*T42,2)</f>
        <v>0</v>
      </c>
      <c r="V42" s="152"/>
      <c r="W42" s="152"/>
      <c r="X42" s="152"/>
      <c r="Y42" s="152"/>
      <c r="Z42" s="152"/>
      <c r="AA42" s="152"/>
      <c r="AB42" s="152"/>
      <c r="AC42" s="152"/>
      <c r="AD42" s="152"/>
      <c r="AE42" s="152" t="s">
        <v>107</v>
      </c>
      <c r="AF42" s="152"/>
      <c r="AG42" s="152"/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outlineLevel="1" x14ac:dyDescent="0.2">
      <c r="A43" s="153"/>
      <c r="B43" s="160"/>
      <c r="C43" s="248" t="s">
        <v>153</v>
      </c>
      <c r="D43" s="249"/>
      <c r="E43" s="250"/>
      <c r="F43" s="251"/>
      <c r="G43" s="252"/>
      <c r="H43" s="169"/>
      <c r="I43" s="169"/>
      <c r="J43" s="169"/>
      <c r="K43" s="169"/>
      <c r="L43" s="169"/>
      <c r="M43" s="169"/>
      <c r="N43" s="162"/>
      <c r="O43" s="162"/>
      <c r="P43" s="162"/>
      <c r="Q43" s="162"/>
      <c r="R43" s="162"/>
      <c r="S43" s="162"/>
      <c r="T43" s="163"/>
      <c r="U43" s="162"/>
      <c r="V43" s="152"/>
      <c r="W43" s="152"/>
      <c r="X43" s="152"/>
      <c r="Y43" s="152"/>
      <c r="Z43" s="152"/>
      <c r="AA43" s="152"/>
      <c r="AB43" s="152"/>
      <c r="AC43" s="152"/>
      <c r="AD43" s="152"/>
      <c r="AE43" s="152" t="s">
        <v>114</v>
      </c>
      <c r="AF43" s="152"/>
      <c r="AG43" s="152"/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5" t="str">
        <f>C43</f>
        <v>původní betonové sloupky, 14ks,  96kg/kus</v>
      </c>
      <c r="BB43" s="152"/>
      <c r="BC43" s="152"/>
      <c r="BD43" s="152"/>
      <c r="BE43" s="152"/>
      <c r="BF43" s="152"/>
      <c r="BG43" s="152"/>
      <c r="BH43" s="152"/>
    </row>
    <row r="44" spans="1:60" x14ac:dyDescent="0.2">
      <c r="A44" s="154" t="s">
        <v>102</v>
      </c>
      <c r="B44" s="161" t="s">
        <v>71</v>
      </c>
      <c r="C44" s="190" t="s">
        <v>72</v>
      </c>
      <c r="D44" s="164"/>
      <c r="E44" s="167"/>
      <c r="F44" s="170"/>
      <c r="G44" s="170">
        <f>SUMIF(AE45:AE49,"&lt;&gt;NOR",G45:G49)</f>
        <v>0</v>
      </c>
      <c r="H44" s="170"/>
      <c r="I44" s="170">
        <f>SUM(I45:I49)</f>
        <v>0</v>
      </c>
      <c r="J44" s="170"/>
      <c r="K44" s="170">
        <f>SUM(K45:K49)</f>
        <v>0</v>
      </c>
      <c r="L44" s="170"/>
      <c r="M44" s="170">
        <f>SUM(M45:M49)</f>
        <v>0</v>
      </c>
      <c r="N44" s="164"/>
      <c r="O44" s="164">
        <f>SUM(O45:O49)</f>
        <v>0</v>
      </c>
      <c r="P44" s="164"/>
      <c r="Q44" s="164">
        <f>SUM(Q45:Q49)</f>
        <v>0</v>
      </c>
      <c r="R44" s="164"/>
      <c r="S44" s="164"/>
      <c r="T44" s="165"/>
      <c r="U44" s="164">
        <f>SUM(U45:U49)</f>
        <v>1.57</v>
      </c>
      <c r="AE44" t="s">
        <v>103</v>
      </c>
    </row>
    <row r="45" spans="1:60" outlineLevel="1" x14ac:dyDescent="0.2">
      <c r="A45" s="153">
        <v>20</v>
      </c>
      <c r="B45" s="160" t="s">
        <v>154</v>
      </c>
      <c r="C45" s="189" t="s">
        <v>155</v>
      </c>
      <c r="D45" s="162" t="s">
        <v>156</v>
      </c>
      <c r="E45" s="166">
        <v>37.277500000000003</v>
      </c>
      <c r="F45" s="168"/>
      <c r="G45" s="169">
        <f>ROUND(E45*F45,2)</f>
        <v>0</v>
      </c>
      <c r="H45" s="168"/>
      <c r="I45" s="169">
        <f>ROUND(E45*H45,2)</f>
        <v>0</v>
      </c>
      <c r="J45" s="168"/>
      <c r="K45" s="169">
        <f>ROUND(E45*J45,2)</f>
        <v>0</v>
      </c>
      <c r="L45" s="169">
        <v>21</v>
      </c>
      <c r="M45" s="169">
        <f>G45*(1+L45/100)</f>
        <v>0</v>
      </c>
      <c r="N45" s="162">
        <v>0</v>
      </c>
      <c r="O45" s="162">
        <f>ROUND(E45*N45,5)</f>
        <v>0</v>
      </c>
      <c r="P45" s="162">
        <v>0</v>
      </c>
      <c r="Q45" s="162">
        <f>ROUND(E45*P45,5)</f>
        <v>0</v>
      </c>
      <c r="R45" s="162"/>
      <c r="S45" s="162"/>
      <c r="T45" s="163">
        <v>4.2000000000000003E-2</v>
      </c>
      <c r="U45" s="162">
        <f>ROUND(E45*T45,2)</f>
        <v>1.57</v>
      </c>
      <c r="V45" s="152"/>
      <c r="W45" s="152"/>
      <c r="X45" s="152"/>
      <c r="Y45" s="152"/>
      <c r="Z45" s="152"/>
      <c r="AA45" s="152"/>
      <c r="AB45" s="152"/>
      <c r="AC45" s="152"/>
      <c r="AD45" s="152"/>
      <c r="AE45" s="152" t="s">
        <v>107</v>
      </c>
      <c r="AF45" s="152"/>
      <c r="AG45" s="152"/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outlineLevel="1" x14ac:dyDescent="0.2">
      <c r="A46" s="153"/>
      <c r="B46" s="160"/>
      <c r="C46" s="248" t="s">
        <v>157</v>
      </c>
      <c r="D46" s="249"/>
      <c r="E46" s="250"/>
      <c r="F46" s="251"/>
      <c r="G46" s="252"/>
      <c r="H46" s="169"/>
      <c r="I46" s="169"/>
      <c r="J46" s="169"/>
      <c r="K46" s="169"/>
      <c r="L46" s="169"/>
      <c r="M46" s="169"/>
      <c r="N46" s="162"/>
      <c r="O46" s="162"/>
      <c r="P46" s="162"/>
      <c r="Q46" s="162"/>
      <c r="R46" s="162"/>
      <c r="S46" s="162"/>
      <c r="T46" s="163"/>
      <c r="U46" s="162"/>
      <c r="V46" s="152"/>
      <c r="W46" s="152"/>
      <c r="X46" s="152"/>
      <c r="Y46" s="152"/>
      <c r="Z46" s="152"/>
      <c r="AA46" s="152"/>
      <c r="AB46" s="152"/>
      <c r="AC46" s="152"/>
      <c r="AD46" s="152"/>
      <c r="AE46" s="152" t="s">
        <v>114</v>
      </c>
      <c r="AF46" s="152"/>
      <c r="AG46" s="152"/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5" t="str">
        <f>C46</f>
        <v>TKO Petrůvky, předpokládaná vzdálenost uložení na skládku činí 13km</v>
      </c>
      <c r="BB46" s="152"/>
      <c r="BC46" s="152"/>
      <c r="BD46" s="152"/>
      <c r="BE46" s="152"/>
      <c r="BF46" s="152"/>
      <c r="BG46" s="152"/>
      <c r="BH46" s="152"/>
    </row>
    <row r="47" spans="1:60" ht="22.5" outlineLevel="1" x14ac:dyDescent="0.2">
      <c r="A47" s="153">
        <v>21</v>
      </c>
      <c r="B47" s="160" t="s">
        <v>158</v>
      </c>
      <c r="C47" s="189" t="s">
        <v>159</v>
      </c>
      <c r="D47" s="162" t="s">
        <v>156</v>
      </c>
      <c r="E47" s="166">
        <v>260.93900000000002</v>
      </c>
      <c r="F47" s="168"/>
      <c r="G47" s="169">
        <f>ROUND(E47*F47,2)</f>
        <v>0</v>
      </c>
      <c r="H47" s="168"/>
      <c r="I47" s="169">
        <f>ROUND(E47*H47,2)</f>
        <v>0</v>
      </c>
      <c r="J47" s="168"/>
      <c r="K47" s="169">
        <f>ROUND(E47*J47,2)</f>
        <v>0</v>
      </c>
      <c r="L47" s="169">
        <v>21</v>
      </c>
      <c r="M47" s="169">
        <f>G47*(1+L47/100)</f>
        <v>0</v>
      </c>
      <c r="N47" s="162">
        <v>0</v>
      </c>
      <c r="O47" s="162">
        <f>ROUND(E47*N47,5)</f>
        <v>0</v>
      </c>
      <c r="P47" s="162">
        <v>0</v>
      </c>
      <c r="Q47" s="162">
        <f>ROUND(E47*P47,5)</f>
        <v>0</v>
      </c>
      <c r="R47" s="162"/>
      <c r="S47" s="162"/>
      <c r="T47" s="163">
        <v>0</v>
      </c>
      <c r="U47" s="162">
        <f>ROUND(E47*T47,2)</f>
        <v>0</v>
      </c>
      <c r="V47" s="152"/>
      <c r="W47" s="152"/>
      <c r="X47" s="152"/>
      <c r="Y47" s="152"/>
      <c r="Z47" s="152"/>
      <c r="AA47" s="152"/>
      <c r="AB47" s="152"/>
      <c r="AC47" s="152"/>
      <c r="AD47" s="152"/>
      <c r="AE47" s="152" t="s">
        <v>107</v>
      </c>
      <c r="AF47" s="152"/>
      <c r="AG47" s="152"/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outlineLevel="1" x14ac:dyDescent="0.2">
      <c r="A48" s="153">
        <v>22</v>
      </c>
      <c r="B48" s="160" t="s">
        <v>115</v>
      </c>
      <c r="C48" s="189" t="s">
        <v>160</v>
      </c>
      <c r="D48" s="162" t="s">
        <v>156</v>
      </c>
      <c r="E48" s="166">
        <v>1.33</v>
      </c>
      <c r="F48" s="168"/>
      <c r="G48" s="169">
        <f>ROUND(E48*F48,2)</f>
        <v>0</v>
      </c>
      <c r="H48" s="168"/>
      <c r="I48" s="169">
        <f>ROUND(E48*H48,2)</f>
        <v>0</v>
      </c>
      <c r="J48" s="168"/>
      <c r="K48" s="169">
        <f>ROUND(E48*J48,2)</f>
        <v>0</v>
      </c>
      <c r="L48" s="169">
        <v>21</v>
      </c>
      <c r="M48" s="169">
        <f>G48*(1+L48/100)</f>
        <v>0</v>
      </c>
      <c r="N48" s="162">
        <v>0</v>
      </c>
      <c r="O48" s="162">
        <f>ROUND(E48*N48,5)</f>
        <v>0</v>
      </c>
      <c r="P48" s="162">
        <v>0</v>
      </c>
      <c r="Q48" s="162">
        <f>ROUND(E48*P48,5)</f>
        <v>0</v>
      </c>
      <c r="R48" s="162"/>
      <c r="S48" s="162"/>
      <c r="T48" s="163">
        <v>0</v>
      </c>
      <c r="U48" s="162">
        <f>ROUND(E48*T48,2)</f>
        <v>0</v>
      </c>
      <c r="V48" s="152"/>
      <c r="W48" s="152"/>
      <c r="X48" s="152"/>
      <c r="Y48" s="152"/>
      <c r="Z48" s="152"/>
      <c r="AA48" s="152"/>
      <c r="AB48" s="152"/>
      <c r="AC48" s="152"/>
      <c r="AD48" s="152"/>
      <c r="AE48" s="152" t="s">
        <v>107</v>
      </c>
      <c r="AF48" s="152"/>
      <c r="AG48" s="152"/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outlineLevel="1" x14ac:dyDescent="0.2">
      <c r="A49" s="153">
        <v>23</v>
      </c>
      <c r="B49" s="160" t="s">
        <v>115</v>
      </c>
      <c r="C49" s="189" t="s">
        <v>161</v>
      </c>
      <c r="D49" s="162" t="s">
        <v>156</v>
      </c>
      <c r="E49" s="166">
        <v>35.94</v>
      </c>
      <c r="F49" s="168"/>
      <c r="G49" s="169">
        <f>ROUND(E49*F49,2)</f>
        <v>0</v>
      </c>
      <c r="H49" s="168"/>
      <c r="I49" s="169">
        <f>ROUND(E49*H49,2)</f>
        <v>0</v>
      </c>
      <c r="J49" s="168"/>
      <c r="K49" s="169">
        <f>ROUND(E49*J49,2)</f>
        <v>0</v>
      </c>
      <c r="L49" s="169">
        <v>21</v>
      </c>
      <c r="M49" s="169">
        <f>G49*(1+L49/100)</f>
        <v>0</v>
      </c>
      <c r="N49" s="162">
        <v>0</v>
      </c>
      <c r="O49" s="162">
        <f>ROUND(E49*N49,5)</f>
        <v>0</v>
      </c>
      <c r="P49" s="162">
        <v>0</v>
      </c>
      <c r="Q49" s="162">
        <f>ROUND(E49*P49,5)</f>
        <v>0</v>
      </c>
      <c r="R49" s="162"/>
      <c r="S49" s="162"/>
      <c r="T49" s="163">
        <v>0</v>
      </c>
      <c r="U49" s="162">
        <f>ROUND(E49*T49,2)</f>
        <v>0</v>
      </c>
      <c r="V49" s="152"/>
      <c r="W49" s="152"/>
      <c r="X49" s="152"/>
      <c r="Y49" s="152"/>
      <c r="Z49" s="152"/>
      <c r="AA49" s="152"/>
      <c r="AB49" s="152"/>
      <c r="AC49" s="152"/>
      <c r="AD49" s="152"/>
      <c r="AE49" s="152" t="s">
        <v>107</v>
      </c>
      <c r="AF49" s="152"/>
      <c r="AG49" s="152"/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x14ac:dyDescent="0.2">
      <c r="A50" s="154" t="s">
        <v>102</v>
      </c>
      <c r="B50" s="161" t="s">
        <v>73</v>
      </c>
      <c r="C50" s="190" t="s">
        <v>74</v>
      </c>
      <c r="D50" s="164"/>
      <c r="E50" s="167"/>
      <c r="F50" s="170"/>
      <c r="G50" s="170">
        <f>SUMIF(AE51:AE51,"&lt;&gt;NOR",G51:G51)</f>
        <v>0</v>
      </c>
      <c r="H50" s="170"/>
      <c r="I50" s="170">
        <f>SUM(I51:I51)</f>
        <v>0</v>
      </c>
      <c r="J50" s="170"/>
      <c r="K50" s="170">
        <f>SUM(K51:K51)</f>
        <v>0</v>
      </c>
      <c r="L50" s="170"/>
      <c r="M50" s="170">
        <f>SUM(M51:M51)</f>
        <v>0</v>
      </c>
      <c r="N50" s="164"/>
      <c r="O50" s="164">
        <f>SUM(O51:O51)</f>
        <v>0</v>
      </c>
      <c r="P50" s="164"/>
      <c r="Q50" s="164">
        <f>SUM(Q51:Q51)</f>
        <v>0</v>
      </c>
      <c r="R50" s="164"/>
      <c r="S50" s="164"/>
      <c r="T50" s="165"/>
      <c r="U50" s="164">
        <f>SUM(U51:U51)</f>
        <v>304.94</v>
      </c>
      <c r="AE50" t="s">
        <v>103</v>
      </c>
    </row>
    <row r="51" spans="1:60" outlineLevel="1" x14ac:dyDescent="0.2">
      <c r="A51" s="178">
        <v>24</v>
      </c>
      <c r="B51" s="179" t="s">
        <v>162</v>
      </c>
      <c r="C51" s="191" t="s">
        <v>163</v>
      </c>
      <c r="D51" s="180" t="s">
        <v>156</v>
      </c>
      <c r="E51" s="181">
        <v>474.98</v>
      </c>
      <c r="F51" s="182"/>
      <c r="G51" s="183">
        <f>ROUND(E51*F51,2)</f>
        <v>0</v>
      </c>
      <c r="H51" s="182"/>
      <c r="I51" s="183">
        <f>ROUND(E51*H51,2)</f>
        <v>0</v>
      </c>
      <c r="J51" s="182"/>
      <c r="K51" s="183">
        <f>ROUND(E51*J51,2)</f>
        <v>0</v>
      </c>
      <c r="L51" s="183">
        <v>21</v>
      </c>
      <c r="M51" s="183">
        <f>G51*(1+L51/100)</f>
        <v>0</v>
      </c>
      <c r="N51" s="180">
        <v>0</v>
      </c>
      <c r="O51" s="180">
        <f>ROUND(E51*N51,5)</f>
        <v>0</v>
      </c>
      <c r="P51" s="180">
        <v>0</v>
      </c>
      <c r="Q51" s="180">
        <f>ROUND(E51*P51,5)</f>
        <v>0</v>
      </c>
      <c r="R51" s="180"/>
      <c r="S51" s="180"/>
      <c r="T51" s="184">
        <v>0.64200000000000002</v>
      </c>
      <c r="U51" s="180">
        <f>ROUND(E51*T51,2)</f>
        <v>304.94</v>
      </c>
      <c r="V51" s="152"/>
      <c r="W51" s="152"/>
      <c r="X51" s="152"/>
      <c r="Y51" s="152"/>
      <c r="Z51" s="152"/>
      <c r="AA51" s="152"/>
      <c r="AB51" s="152"/>
      <c r="AC51" s="152"/>
      <c r="AD51" s="152"/>
      <c r="AE51" s="152" t="s">
        <v>107</v>
      </c>
      <c r="AF51" s="152"/>
      <c r="AG51" s="152"/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x14ac:dyDescent="0.2">
      <c r="A52" s="6"/>
      <c r="B52" s="7" t="s">
        <v>164</v>
      </c>
      <c r="C52" s="192" t="s">
        <v>164</v>
      </c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AC52">
        <v>15</v>
      </c>
      <c r="AD52">
        <v>21</v>
      </c>
    </row>
    <row r="53" spans="1:60" x14ac:dyDescent="0.2">
      <c r="A53" s="185"/>
      <c r="B53" s="186"/>
      <c r="C53" s="193" t="s">
        <v>164</v>
      </c>
      <c r="D53" s="187"/>
      <c r="E53" s="187"/>
      <c r="F53" s="187"/>
      <c r="G53" s="188">
        <f>G8+G19+G21+G26+G33+G36+G39+G44+G50</f>
        <v>0</v>
      </c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AC53">
        <f>SUMIF(L7:L51,AC52,G7:G51)</f>
        <v>0</v>
      </c>
      <c r="AD53">
        <f>SUMIF(L7:L51,AD52,G7:G51)</f>
        <v>0</v>
      </c>
      <c r="AE53" t="s">
        <v>165</v>
      </c>
    </row>
    <row r="54" spans="1:60" x14ac:dyDescent="0.2">
      <c r="A54" s="6"/>
      <c r="B54" s="7" t="s">
        <v>164</v>
      </c>
      <c r="C54" s="192" t="s">
        <v>164</v>
      </c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60" x14ac:dyDescent="0.2">
      <c r="A55" s="6"/>
      <c r="B55" s="7" t="s">
        <v>164</v>
      </c>
      <c r="C55" s="192" t="s">
        <v>164</v>
      </c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60" x14ac:dyDescent="0.2">
      <c r="A56" s="260"/>
      <c r="B56" s="260"/>
      <c r="C56" s="261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60" x14ac:dyDescent="0.2">
      <c r="A57" s="262"/>
      <c r="B57" s="263"/>
      <c r="C57" s="264"/>
      <c r="D57" s="263"/>
      <c r="E57" s="263"/>
      <c r="F57" s="263"/>
      <c r="G57" s="265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AE57" t="s">
        <v>166</v>
      </c>
    </row>
    <row r="58" spans="1:60" x14ac:dyDescent="0.2">
      <c r="A58" s="266"/>
      <c r="B58" s="267"/>
      <c r="C58" s="268"/>
      <c r="D58" s="267"/>
      <c r="E58" s="267"/>
      <c r="F58" s="267"/>
      <c r="G58" s="269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60" x14ac:dyDescent="0.2">
      <c r="A59" s="266"/>
      <c r="B59" s="267"/>
      <c r="C59" s="268"/>
      <c r="D59" s="267"/>
      <c r="E59" s="267"/>
      <c r="F59" s="267"/>
      <c r="G59" s="269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60" x14ac:dyDescent="0.2">
      <c r="A60" s="266"/>
      <c r="B60" s="267"/>
      <c r="C60" s="268"/>
      <c r="D60" s="267"/>
      <c r="E60" s="267"/>
      <c r="F60" s="267"/>
      <c r="G60" s="269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60" x14ac:dyDescent="0.2">
      <c r="A61" s="270"/>
      <c r="B61" s="271"/>
      <c r="C61" s="272"/>
      <c r="D61" s="271"/>
      <c r="E61" s="271"/>
      <c r="F61" s="271"/>
      <c r="G61" s="273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60" x14ac:dyDescent="0.2">
      <c r="A62" s="6"/>
      <c r="B62" s="7" t="s">
        <v>164</v>
      </c>
      <c r="C62" s="192" t="s">
        <v>164</v>
      </c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60" x14ac:dyDescent="0.2">
      <c r="C63" s="194"/>
      <c r="AE63" t="s">
        <v>167</v>
      </c>
    </row>
  </sheetData>
  <sheetProtection password="DA25" sheet="1" objects="1" scenarios="1"/>
  <mergeCells count="17">
    <mergeCell ref="C41:G41"/>
    <mergeCell ref="C43:G43"/>
    <mergeCell ref="C46:G46"/>
    <mergeCell ref="A56:C56"/>
    <mergeCell ref="A57:G61"/>
    <mergeCell ref="C35:G35"/>
    <mergeCell ref="A1:G1"/>
    <mergeCell ref="C2:G2"/>
    <mergeCell ref="C3:G3"/>
    <mergeCell ref="C4:G4"/>
    <mergeCell ref="C12:G12"/>
    <mergeCell ref="C14:G14"/>
    <mergeCell ref="C18:G18"/>
    <mergeCell ref="C23:G23"/>
    <mergeCell ref="C25:G25"/>
    <mergeCell ref="C29:G29"/>
    <mergeCell ref="C32:G32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Rostislav Uhlíř</dc:creator>
  <cp:lastModifiedBy>Goláňová Jana, Ing.</cp:lastModifiedBy>
  <cp:lastPrinted>2014-02-28T09:52:57Z</cp:lastPrinted>
  <dcterms:created xsi:type="dcterms:W3CDTF">2009-04-08T07:15:50Z</dcterms:created>
  <dcterms:modified xsi:type="dcterms:W3CDTF">2019-02-04T14:28:51Z</dcterms:modified>
</cp:coreProperties>
</file>