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2720" windowHeight="12375" activeTab="3"/>
  </bookViews>
  <sheets>
    <sheet name="Pokyny pro vyplnění" sheetId="11" r:id="rId1"/>
    <sheet name="Stavba" sheetId="1" r:id="rId2"/>
    <sheet name="VzorPolozky" sheetId="10" state="hidden" r:id="rId3"/>
    <sheet name=" Pol" sheetId="12" r:id="rId4"/>
  </sheets>
  <externalReferences>
    <externalReference r:id="rId5"/>
  </externalReferences>
  <definedNames>
    <definedName name="CelkemDPHVypocet" localSheetId="1">Stavba!$H$40</definedName>
    <definedName name="CenaCelkem">Stavba!$G$29</definedName>
    <definedName name="CenaCelkemBezDPH">Stavba!$G$28</definedName>
    <definedName name="CenaCelkemVypocet" localSheetId="1">Stavba!$I$40</definedName>
    <definedName name="cisloobjektu">Stavba!$C$3</definedName>
    <definedName name="CisloRozpoctu">'[1]Krycí list'!$C$2</definedName>
    <definedName name="CisloStavby" localSheetId="1">Stavba!$C$2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Stavba!$D$3</definedName>
    <definedName name="NazevRozpoctu">'[1]Krycí list'!$D$2</definedName>
    <definedName name="NazevStavby" localSheetId="1">Stavba!$D$2</definedName>
    <definedName name="nazevstavby">'[1]Krycí list'!$C$7</definedName>
    <definedName name="NazevStavebnihoRozpoctu">Stavba!$E$4</definedName>
    <definedName name="oadresa">Stavba!$D$6</definedName>
    <definedName name="Objednatel" localSheetId="1">Stavba!$D$5</definedName>
    <definedName name="Objekt" localSheetId="1">Stavba!$B$38</definedName>
    <definedName name="_xlnm.Print_Area" localSheetId="3">' Pol'!$A$1:$U$51</definedName>
    <definedName name="_xlnm.Print_Area" localSheetId="1">Stavba!$A$1:$J$55</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Stavba!$F$40</definedName>
    <definedName name="ZakladDPHZakl">Stavba!$G$25</definedName>
    <definedName name="ZakladDPHZaklVypocet" localSheetId="1">Stavba!$G$40</definedName>
    <definedName name="Zaokrouhleni">Stavba!$G$27</definedName>
    <definedName name="Zhotovitel">Stavba!$D$11:$G$11</definedName>
  </definedNames>
  <calcPr calcId="14562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AC41" i="12" l="1"/>
  <c r="F39" i="1" s="1"/>
  <c r="BA35" i="12"/>
  <c r="BA15" i="12"/>
  <c r="BA13" i="12"/>
  <c r="G9" i="12"/>
  <c r="I9" i="12"/>
  <c r="K9" i="12"/>
  <c r="O9" i="12"/>
  <c r="Q9" i="12"/>
  <c r="U9" i="12"/>
  <c r="G10" i="12"/>
  <c r="I10" i="12"/>
  <c r="K10" i="12"/>
  <c r="O10" i="12"/>
  <c r="Q10" i="12"/>
  <c r="U10" i="12"/>
  <c r="G11" i="12"/>
  <c r="M11" i="12" s="1"/>
  <c r="I11" i="12"/>
  <c r="K11" i="12"/>
  <c r="O11" i="12"/>
  <c r="Q11" i="12"/>
  <c r="U11" i="12"/>
  <c r="G12" i="12"/>
  <c r="M12" i="12" s="1"/>
  <c r="I12" i="12"/>
  <c r="K12" i="12"/>
  <c r="O12" i="12"/>
  <c r="Q12" i="12"/>
  <c r="U12" i="12"/>
  <c r="G14" i="12"/>
  <c r="M14" i="12" s="1"/>
  <c r="I14" i="12"/>
  <c r="K14" i="12"/>
  <c r="O14" i="12"/>
  <c r="Q14" i="12"/>
  <c r="U14" i="12"/>
  <c r="G17" i="12"/>
  <c r="M17" i="12" s="1"/>
  <c r="M16" i="12" s="1"/>
  <c r="I17" i="12"/>
  <c r="I16" i="12" s="1"/>
  <c r="K17" i="12"/>
  <c r="K16" i="12" s="1"/>
  <c r="O17" i="12"/>
  <c r="O16" i="12" s="1"/>
  <c r="Q17" i="12"/>
  <c r="Q16" i="12" s="1"/>
  <c r="U17" i="12"/>
  <c r="U16" i="12" s="1"/>
  <c r="G19" i="12"/>
  <c r="M19" i="12" s="1"/>
  <c r="I19" i="12"/>
  <c r="K19" i="12"/>
  <c r="O19" i="12"/>
  <c r="Q19" i="12"/>
  <c r="U19" i="12"/>
  <c r="G20" i="12"/>
  <c r="I20" i="12"/>
  <c r="K20" i="12"/>
  <c r="O20" i="12"/>
  <c r="Q20" i="12"/>
  <c r="U20" i="12"/>
  <c r="G21" i="12"/>
  <c r="M21" i="12" s="1"/>
  <c r="I21" i="12"/>
  <c r="K21" i="12"/>
  <c r="O21" i="12"/>
  <c r="Q21" i="12"/>
  <c r="U21" i="12"/>
  <c r="G22" i="12"/>
  <c r="M22" i="12" s="1"/>
  <c r="I22" i="12"/>
  <c r="K22" i="12"/>
  <c r="O22" i="12"/>
  <c r="Q22" i="12"/>
  <c r="U22" i="12"/>
  <c r="Q23" i="12"/>
  <c r="G24" i="12"/>
  <c r="G23" i="12" s="1"/>
  <c r="I50" i="1" s="1"/>
  <c r="I24" i="12"/>
  <c r="I23" i="12" s="1"/>
  <c r="K24" i="12"/>
  <c r="K23" i="12" s="1"/>
  <c r="O24" i="12"/>
  <c r="O23" i="12" s="1"/>
  <c r="Q24" i="12"/>
  <c r="U24" i="12"/>
  <c r="U23" i="12" s="1"/>
  <c r="G26" i="12"/>
  <c r="I26" i="12"/>
  <c r="K26" i="12"/>
  <c r="O26" i="12"/>
  <c r="Q26" i="12"/>
  <c r="U26" i="12"/>
  <c r="G27" i="12"/>
  <c r="I27" i="12"/>
  <c r="K27" i="12"/>
  <c r="M27" i="12"/>
  <c r="O27" i="12"/>
  <c r="Q27" i="12"/>
  <c r="U27" i="12"/>
  <c r="G28" i="12"/>
  <c r="M28" i="12" s="1"/>
  <c r="I28" i="12"/>
  <c r="K28" i="12"/>
  <c r="O28" i="12"/>
  <c r="Q28" i="12"/>
  <c r="U28" i="12"/>
  <c r="G29" i="12"/>
  <c r="M29" i="12" s="1"/>
  <c r="I29" i="12"/>
  <c r="K29" i="12"/>
  <c r="O29" i="12"/>
  <c r="Q29" i="12"/>
  <c r="U29" i="12"/>
  <c r="G30" i="12"/>
  <c r="M30" i="12" s="1"/>
  <c r="I30" i="12"/>
  <c r="K30" i="12"/>
  <c r="O30" i="12"/>
  <c r="Q30" i="12"/>
  <c r="U30" i="12"/>
  <c r="G32" i="12"/>
  <c r="G31" i="12" s="1"/>
  <c r="I52" i="1" s="1"/>
  <c r="I32" i="12"/>
  <c r="I31" i="12" s="1"/>
  <c r="K32" i="12"/>
  <c r="K31" i="12" s="1"/>
  <c r="O32" i="12"/>
  <c r="O31" i="12" s="1"/>
  <c r="Q32" i="12"/>
  <c r="Q31" i="12" s="1"/>
  <c r="U32" i="12"/>
  <c r="U31" i="12" s="1"/>
  <c r="G34" i="12"/>
  <c r="M34" i="12" s="1"/>
  <c r="I34" i="12"/>
  <c r="I33" i="12" s="1"/>
  <c r="K34" i="12"/>
  <c r="O34" i="12"/>
  <c r="Q34" i="12"/>
  <c r="U34" i="12"/>
  <c r="G36" i="12"/>
  <c r="M36" i="12" s="1"/>
  <c r="I36" i="12"/>
  <c r="K36" i="12"/>
  <c r="O36" i="12"/>
  <c r="Q36" i="12"/>
  <c r="U36" i="12"/>
  <c r="G37" i="12"/>
  <c r="M37" i="12" s="1"/>
  <c r="I37" i="12"/>
  <c r="K37" i="12"/>
  <c r="O37" i="12"/>
  <c r="Q37" i="12"/>
  <c r="U37" i="12"/>
  <c r="K38" i="12"/>
  <c r="U38" i="12"/>
  <c r="G39" i="12"/>
  <c r="G38" i="12" s="1"/>
  <c r="I54" i="1" s="1"/>
  <c r="I39" i="12"/>
  <c r="I38" i="12" s="1"/>
  <c r="K39" i="12"/>
  <c r="O39" i="12"/>
  <c r="O38" i="12" s="1"/>
  <c r="Q39" i="12"/>
  <c r="Q38" i="12" s="1"/>
  <c r="U39" i="12"/>
  <c r="I20" i="1"/>
  <c r="I19" i="1"/>
  <c r="I18" i="1"/>
  <c r="I17" i="1"/>
  <c r="G27" i="1"/>
  <c r="J28" i="1"/>
  <c r="J26" i="1"/>
  <c r="G38" i="1"/>
  <c r="F38" i="1"/>
  <c r="H32" i="1"/>
  <c r="J23" i="1"/>
  <c r="J24" i="1"/>
  <c r="J25" i="1"/>
  <c r="J27" i="1"/>
  <c r="E24" i="1"/>
  <c r="E26" i="1"/>
  <c r="M39" i="12" l="1"/>
  <c r="M38" i="12" s="1"/>
  <c r="AD41" i="12"/>
  <c r="G39" i="1" s="1"/>
  <c r="G40" i="1" s="1"/>
  <c r="G25" i="1" s="1"/>
  <c r="M9" i="12"/>
  <c r="F40" i="1"/>
  <c r="G23" i="1" s="1"/>
  <c r="G24" i="1" s="1"/>
  <c r="K33" i="12"/>
  <c r="Q33" i="12"/>
  <c r="Q25" i="12"/>
  <c r="I25" i="12"/>
  <c r="U25" i="12"/>
  <c r="O25" i="12"/>
  <c r="K18" i="12"/>
  <c r="G18" i="12"/>
  <c r="I49" i="1" s="1"/>
  <c r="Q18" i="12"/>
  <c r="I18" i="12"/>
  <c r="G16" i="12"/>
  <c r="I48" i="1" s="1"/>
  <c r="K8" i="12"/>
  <c r="G8" i="12"/>
  <c r="Q8" i="12"/>
  <c r="I8" i="12"/>
  <c r="U33" i="12"/>
  <c r="O33" i="12"/>
  <c r="M32" i="12"/>
  <c r="M31" i="12" s="1"/>
  <c r="K25" i="12"/>
  <c r="G25" i="12"/>
  <c r="I51" i="1" s="1"/>
  <c r="U18" i="12"/>
  <c r="O18" i="12"/>
  <c r="U8" i="12"/>
  <c r="O8" i="12"/>
  <c r="M33" i="12"/>
  <c r="G33" i="12"/>
  <c r="I53" i="1" s="1"/>
  <c r="M26" i="12"/>
  <c r="M25" i="12" s="1"/>
  <c r="M24" i="12"/>
  <c r="M23" i="12" s="1"/>
  <c r="M20" i="12"/>
  <c r="M18" i="12" s="1"/>
  <c r="M10" i="12"/>
  <c r="M8" i="12" s="1"/>
  <c r="G26" i="1" l="1"/>
  <c r="G29" i="1" s="1"/>
  <c r="H39" i="1"/>
  <c r="H40" i="1" s="1"/>
  <c r="G28" i="1"/>
  <c r="G41" i="12"/>
  <c r="I47" i="1"/>
  <c r="I39" i="1" l="1"/>
  <c r="I40" i="1" s="1"/>
  <c r="J39" i="1" s="1"/>
  <c r="J40" i="1" s="1"/>
  <c r="I55" i="1"/>
  <c r="I16" i="1"/>
  <c r="I21" i="1" s="1"/>
</calcChain>
</file>

<file path=xl/comments1.xml><?xml version="1.0" encoding="utf-8"?>
<comments xmlns="http://schemas.openxmlformats.org/spreadsheetml/2006/main">
  <authors>
    <author>Radim Štěpánek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C13" authorId="0">
      <text>
        <r>
          <rPr>
            <sz val="9"/>
            <color indexed="81"/>
            <rFont val="Tahoma"/>
            <family val="2"/>
            <charset val="238"/>
          </rPr>
          <t>PSČ</t>
        </r>
      </text>
    </comment>
    <comment ref="D13" authorId="0">
      <text>
        <r>
          <rPr>
            <sz val="9"/>
            <color indexed="81"/>
            <rFont val="Tahoma"/>
            <family val="2"/>
            <charset val="238"/>
          </rPr>
          <t>Ulice</t>
        </r>
      </text>
    </comment>
  </commentList>
</comments>
</file>

<file path=xl/sharedStrings.xml><?xml version="1.0" encoding="utf-8"?>
<sst xmlns="http://schemas.openxmlformats.org/spreadsheetml/2006/main" count="264" uniqueCount="155">
  <si>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</si>
  <si>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</si>
  <si>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</si>
  <si>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</si>
  <si>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</si>
  <si>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</si>
  <si>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</si>
  <si>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</si>
  <si>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</si>
  <si>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</si>
  <si>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</si>
  <si>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</si>
  <si>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</si>
  <si>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</si>
  <si>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</si>
  <si>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</si>
  <si>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</si>
  <si>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</si>
  <si>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</si>
  <si>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</si>
  <si>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</si>
  <si>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</si>
  <si>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</si>
  <si>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</si>
  <si>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</si>
  <si>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</si>
  <si>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</si>
  <si>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</si>
  <si>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</si>
  <si>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Dodávka</t>
  </si>
  <si>
    <t>Montáž</t>
  </si>
  <si>
    <t>Rozpis ceny</t>
  </si>
  <si>
    <t>Rekapitulace daní</t>
  </si>
  <si>
    <t>IČ:</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</si>
  <si>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</si>
  <si>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</si>
  <si>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</si>
  <si>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</si>
  <si>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</si>
  <si>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</si>
  <si>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Zakázka:</t>
  </si>
  <si>
    <t>Z:</t>
  </si>
  <si>
    <t>Položkový rozpočet</t>
  </si>
  <si>
    <t>So-03 - Rekonstrukce dešťového přítoku</t>
  </si>
  <si>
    <t>Rozpočet:</t>
  </si>
  <si>
    <t>Misto</t>
  </si>
  <si>
    <t>KOINVEST, s.r.o.</t>
  </si>
  <si>
    <t>OPRAVA  A ODBAHNĚNÍ NÁVESNÍHO  RYBNÍKA, k.ú. PTÁČOV</t>
  </si>
  <si>
    <t>Město Třebíč</t>
  </si>
  <si>
    <t>Masarykovo nám. 116/6</t>
  </si>
  <si>
    <t>Třebíč</t>
  </si>
  <si>
    <t>674 01</t>
  </si>
  <si>
    <t>00290629</t>
  </si>
  <si>
    <t>Celkem za stavbu</t>
  </si>
  <si>
    <t>CZK</t>
  </si>
  <si>
    <t>Rekapitulace dílů</t>
  </si>
  <si>
    <t>Typ dílu</t>
  </si>
  <si>
    <t>1</t>
  </si>
  <si>
    <t>Zemní práce</t>
  </si>
  <si>
    <t>2</t>
  </si>
  <si>
    <t>Základy,zvláštní zakládání</t>
  </si>
  <si>
    <t>3</t>
  </si>
  <si>
    <t>Svislé a kompletní konstrukce</t>
  </si>
  <si>
    <t>4</t>
  </si>
  <si>
    <t>Vodorovné konstrukce</t>
  </si>
  <si>
    <t>8</t>
  </si>
  <si>
    <t>Trubní vedení</t>
  </si>
  <si>
    <t>96</t>
  </si>
  <si>
    <t>Bourání konstrukcí</t>
  </si>
  <si>
    <t>97</t>
  </si>
  <si>
    <t>Prorážení otvorů</t>
  </si>
  <si>
    <t>99</t>
  </si>
  <si>
    <t>Staveništní přesun hmot</t>
  </si>
  <si>
    <t>VN</t>
  </si>
  <si>
    <t>ON</t>
  </si>
  <si>
    <t>S:</t>
  </si>
  <si>
    <t>#TypZaznamu#</t>
  </si>
  <si>
    <t>STA</t>
  </si>
  <si>
    <t>OBJ</t>
  </si>
  <si>
    <t>ROZ</t>
  </si>
  <si>
    <t>C:</t>
  </si>
  <si>
    <t>CAS_STR</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</si>
  <si>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</si>
  <si>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</si>
  <si>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</si>
  <si>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</si>
  <si>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</si>
  <si>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</si>
  <si>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</si>
  <si>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</si>
  <si>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</si>
  <si>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</si>
  <si>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</si>
  <si>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</si>
  <si>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</si>
  <si>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</si>
  <si>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</si>
  <si>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</si>
  <si>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</si>
  <si>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</si>
  <si>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</si>
  <si>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</si>
  <si>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131301201R00</t>
  </si>
  <si>
    <t>Hloubení zapažených jam v hor.4 do 100 m3</t>
  </si>
  <si>
    <t>m3</t>
  </si>
  <si>
    <t>POL1_0</t>
  </si>
  <si>
    <t>175101101RT2</t>
  </si>
  <si>
    <t>Obsyp potrubí bez prohození sypaniny, s dodáním štěrkopísku frakce 0 - 22 mm</t>
  </si>
  <si>
    <t>174100010RA0</t>
  </si>
  <si>
    <t>Zásyp jam, rýh a šachet sypaninou</t>
  </si>
  <si>
    <t>POL2_0</t>
  </si>
  <si>
    <t>R</t>
  </si>
  <si>
    <t xml:space="preserve">Uložení  výkopku s hrubým rozhrnutím </t>
  </si>
  <si>
    <t>vytlačená zemina</t>
  </si>
  <si>
    <t>POP</t>
  </si>
  <si>
    <t>Převedení toku dle zvolené technologie zhotovitele</t>
  </si>
  <si>
    <t>kpl</t>
  </si>
  <si>
    <t>Zajištění převedení vody pro celou stavbu, není povoleno zbudování obtokového koryta či rýhy ve stávajícím korytě. Položka zahrnuje případné čerpání vody, záložní zdroj čerpání, hrázkování (zbudování jílové hrázky)  např.pro zahrazení toku při použití převáděcího potrubí DN 600, podpůrné konstrukce apod.</t>
  </si>
  <si>
    <t>274313611R00</t>
  </si>
  <si>
    <t>Beton základových pasů prostý C 16/20</t>
  </si>
  <si>
    <t>321321114R</t>
  </si>
  <si>
    <t>Konstrukce přehrad z vodostavebního železobetonu, , C 25/30 XF3</t>
  </si>
  <si>
    <t>321351010R00</t>
  </si>
  <si>
    <t>Obednění konstrukcí přehrad ploch rovinných</t>
  </si>
  <si>
    <t>m2</t>
  </si>
  <si>
    <t>321352010R00</t>
  </si>
  <si>
    <t>Odbednění konstrukcí přehrad ploch rovinných</t>
  </si>
  <si>
    <t>274361921RT4</t>
  </si>
  <si>
    <t>Výztuž základových pasů ze svařovaných sítí, průměr drátu  6,0, oka 100/100 mm KH30</t>
  </si>
  <si>
    <t>t</t>
  </si>
  <si>
    <t>451572111R00</t>
  </si>
  <si>
    <t>Lože pod potrubí z kameniva těženého 0 - 4 mm</t>
  </si>
  <si>
    <t>Napojení na stávající odtok</t>
  </si>
  <si>
    <t>894411141RT2</t>
  </si>
  <si>
    <t>Zřízení šachet z dílců, dno C25/30, potrubí DN 500, včetně dílců TBS-Q 100/50 PS a TBR-Q 100-63/58 KPS</t>
  </si>
  <si>
    <t>kus</t>
  </si>
  <si>
    <t>Osazení poklopu s rámem do 150 kg včetně dodávky , poklopu lit. kruhového DN600, D400</t>
  </si>
  <si>
    <t>871413121R00</t>
  </si>
  <si>
    <t>Montáž trub z plastu, gumový kroužek, DN 500</t>
  </si>
  <si>
    <t>m</t>
  </si>
  <si>
    <t>SPC</t>
  </si>
  <si>
    <t>Trubka PVC DN 500 - dodávka</t>
  </si>
  <si>
    <t>Vybourání stávajícího potrubí</t>
  </si>
  <si>
    <t>979083117R00</t>
  </si>
  <si>
    <t>Vodorovné přemístění suti na skládku do 6000 m</t>
  </si>
  <si>
    <t>Skládka TKO - Petrůvky, předpokládaná vzdálenost činí 13km</t>
  </si>
  <si>
    <t>979083191R00</t>
  </si>
  <si>
    <t>Příplatek za dalších započatých 1000 m nad 6000 m, x7</t>
  </si>
  <si>
    <t xml:space="preserve">Poplatek za uložení na skládku </t>
  </si>
  <si>
    <t>998321011R00</t>
  </si>
  <si>
    <t>Přesun hmot pro hráze přehradní zemní a kamenité</t>
  </si>
  <si>
    <t/>
  </si>
  <si>
    <t>SUM</t>
  </si>
  <si>
    <t>POPUZIV</t>
  </si>
  <si>
    <t>END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</si>
</sst>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9"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family val="2"/>
      <charset val="238"/>
    </font>
    <font>
      <sz val="9"/>
      <name val="Arial CE"/>
      <family val="2"/>
      <charset val="238"/>
    </font>
    <font>
      <b/>
      <sz val="10"/>
      <name val="Arial CE"/>
      <family val="2"/>
      <charset val="238"/>
    </font>
    <font>
      <sz val="12"/>
      <name val="Arial CE"/>
      <family val="2"/>
      <charset val="238"/>
    </font>
    <font>
      <sz val="7"/>
      <name val="Arial CE"/>
      <family val="2"/>
      <charset val="238"/>
    </font>
    <font>
      <b/>
      <sz val="11"/>
      <name val="Arial CE"/>
      <family val="2"/>
      <charset val="238"/>
    </font>
    <font>
      <b/>
      <sz val="13"/>
      <name val="Arial CE"/>
      <family val="2"/>
      <charset val="238"/>
    </font>
    <font>
      <sz val="11"/>
      <name val="Arial CE"/>
      <family val="2"/>
      <charset val="238"/>
    </font>
    <font>
      <sz val="9"/>
      <color indexed="81"/>
      <name val="Tahoma"/>
      <family val="2"/>
      <charset val="238"/>
    </font>
    <font>
      <b/>
      <sz val="9"/>
      <name val="Arial CE"/>
      <family val="2"/>
      <charset val="238"/>
    </font>
    <font>
      <sz val="8"/>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C0C0C0"/>
        <bgColor indexed="64"/>
      </patternFill>
    </fill>
    <fill>
      <patternFill patternType="solid">
        <fgColor rgb="FF99CCFF"/>
        <bgColor indexed="64"/>
      </patternFill>
    </fill>
    <fill>
      <patternFill patternType="solid">
        <fgColor rgb="FFFFFFCC"/>
        <bgColor indexed="64"/>
      </patternFill>
    </fill>
  </fills>
  <borders count="5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s>
  <cellStyleXfs count="2">
    <xf numFmtId="0" fontId="0" fillId="0" borderId="0"/>
    <xf numFmtId="0" fontId="1" fillId="0" borderId="0"/>
  </cellStyleXfs>
  <cellXfs count="274">
    <xf numFmtId="0" fontId="0" fillId="0" borderId="0" xfId="0"/>
    <xf numFmtId="0" fontId="0" fillId="0" borderId="0" xfId="0" applyAlignment="1"/>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3" borderId="1" xfId="0" applyFont="1" applyFill="1" applyBorder="1" applyAlignment="1">
      <alignment horizontal="left" vertical="center" indent="1"/>
    </xf>
    <xf numFmtId="49" fontId="6" fillId="3" borderId="0" xfId="0" applyNumberFormat="1" applyFont="1" applyFill="1" applyBorder="1" applyAlignment="1">
      <alignment horizontal="left" vertical="center"/>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0" fillId="3" borderId="9" xfId="0" applyFont="1" applyFill="1" applyBorder="1" applyAlignment="1">
      <alignment horizontal="left" vertical="center" indent="1"/>
    </xf>
    <xf numFmtId="0" fontId="0" fillId="3" borderId="6" xfId="0" applyFont="1" applyFill="1" applyBorder="1"/>
    <xf numFmtId="49" fontId="8" fillId="3" borderId="6" xfId="0" applyNumberFormat="1" applyFont="1" applyFill="1" applyBorder="1" applyAlignment="1">
      <alignment horizontal="left" vertical="center"/>
    </xf>
    <xf numFmtId="0" fontId="8" fillId="3" borderId="6" xfId="0" applyFont="1" applyFill="1" applyBorder="1"/>
    <xf numFmtId="0" fontId="8" fillId="3" borderId="6" xfId="0" applyFont="1" applyFill="1" applyBorder="1" applyAlignment="1"/>
    <xf numFmtId="0" fontId="8" fillId="3" borderId="8" xfId="0" applyFont="1" applyFill="1" applyBorder="1" applyAlignment="1"/>
    <xf numFmtId="49" fontId="8" fillId="0" borderId="0" xfId="0" applyNumberFormat="1" applyFont="1" applyBorder="1" applyAlignment="1">
      <alignment horizontal="left" vertical="center"/>
    </xf>
    <xf numFmtId="49" fontId="8" fillId="0" borderId="6" xfId="0" applyNumberFormat="1" applyFont="1" applyBorder="1" applyAlignment="1">
      <alignment horizontal="right" vertical="center"/>
    </xf>
    <xf numFmtId="49" fontId="8" fillId="4" borderId="6" xfId="0" applyNumberFormat="1" applyFont="1" applyFill="1" applyBorder="1" applyAlignment="1" applyProtection="1">
      <alignment horizontal="right" vertical="center"/>
      <protection locked="0"/>
    </xf>
    <xf numFmtId="49" fontId="0" fillId="0" borderId="0" xfId="0" applyNumberFormat="1"/>
    <xf numFmtId="4" fontId="0" fillId="0" borderId="0" xfId="0" applyNumberFormat="1" applyAlignment="1"/>
    <xf numFmtId="3" fontId="0" fillId="0" borderId="26" xfId="0" applyNumberFormat="1" applyBorder="1"/>
    <xf numFmtId="3" fontId="0" fillId="5" borderId="30" xfId="0" applyNumberFormat="1" applyFill="1" applyBorder="1" applyAlignment="1"/>
    <xf numFmtId="3" fontId="7" fillId="3" borderId="27" xfId="0" applyNumberFormat="1" applyFont="1" applyFill="1" applyBorder="1" applyAlignment="1">
      <alignment vertical="center"/>
    </xf>
    <xf numFmtId="3" fontId="7" fillId="3" borderId="18" xfId="0" applyNumberFormat="1" applyFont="1" applyFill="1" applyBorder="1" applyAlignment="1">
      <alignment vertical="center"/>
    </xf>
    <xf numFmtId="3" fontId="7" fillId="3" borderId="18" xfId="0" applyNumberFormat="1" applyFont="1" applyFill="1" applyBorder="1" applyAlignment="1">
      <alignment vertical="center" wrapText="1"/>
    </xf>
    <xf numFmtId="3" fontId="7" fillId="3" borderId="28" xfId="0" applyNumberFormat="1" applyFont="1" applyFill="1" applyBorder="1" applyAlignment="1">
      <alignment horizontal="center" vertical="center" wrapText="1"/>
    </xf>
    <xf numFmtId="3" fontId="0" fillId="0" borderId="31" xfId="0" applyNumberFormat="1" applyBorder="1" applyAlignment="1"/>
    <xf numFmtId="3" fontId="0" fillId="0" borderId="29" xfId="0" applyNumberFormat="1" applyBorder="1" applyAlignment="1"/>
    <xf numFmtId="0" fontId="2" fillId="0" borderId="0" xfId="0" applyFont="1" applyAlignment="1">
      <alignment horizontal="center" shrinkToFit="1"/>
    </xf>
    <xf numFmtId="3" fontId="10" fillId="3" borderId="28" xfId="0" applyNumberFormat="1" applyFont="1" applyFill="1" applyBorder="1" applyAlignment="1">
      <alignment horizontal="center" vertical="center" wrapText="1" shrinkToFit="1"/>
    </xf>
    <xf numFmtId="3" fontId="7" fillId="3"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5" borderId="30" xfId="0" applyNumberFormat="1" applyFill="1" applyBorder="1" applyAlignment="1">
      <alignment wrapText="1" shrinkToFit="1"/>
    </xf>
    <xf numFmtId="3" fontId="0" fillId="5" borderId="30" xfId="0" applyNumberFormat="1" applyFill="1" applyBorder="1" applyAlignment="1">
      <alignment shrinkToFit="1"/>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xf numFmtId="49" fontId="8" fillId="3" borderId="13" xfId="0" applyNumberFormat="1" applyFont="1" applyFill="1" applyBorder="1" applyAlignment="1">
      <alignment horizontal="left" vertical="center"/>
    </xf>
    <xf numFmtId="0" fontId="4" fillId="0" borderId="0" xfId="0" applyFont="1"/>
    <xf numFmtId="0" fontId="15"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49" fontId="3" fillId="0" borderId="26" xfId="0" applyNumberFormat="1" applyFont="1" applyBorder="1" applyAlignment="1">
      <alignment vertical="center"/>
    </xf>
    <xf numFmtId="0" fontId="15" fillId="3" borderId="3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3" fillId="5" borderId="10" xfId="0" applyFont="1" applyFill="1" applyBorder="1"/>
    <xf numFmtId="0" fontId="3" fillId="5" borderId="6" xfId="0" applyFont="1" applyFill="1" applyBorder="1"/>
    <xf numFmtId="0" fontId="15" fillId="3" borderId="35" xfId="0" applyFont="1" applyFill="1" applyBorder="1" applyAlignment="1">
      <alignment horizontal="center" vertical="center" wrapText="1"/>
    </xf>
    <xf numFmtId="49" fontId="3" fillId="0" borderId="36" xfId="0" applyNumberFormat="1" applyFont="1" applyBorder="1" applyAlignment="1">
      <alignment vertical="center"/>
    </xf>
    <xf numFmtId="49" fontId="3" fillId="0" borderId="10" xfId="0" applyNumberFormat="1" applyFont="1" applyBorder="1" applyAlignment="1">
      <alignment vertical="center"/>
    </xf>
    <xf numFmtId="4" fontId="3" fillId="0" borderId="35" xfId="0" applyNumberFormat="1" applyFont="1" applyBorder="1" applyAlignment="1">
      <alignment horizontal="center" vertical="center"/>
    </xf>
    <xf numFmtId="4" fontId="3" fillId="0" borderId="35" xfId="0" applyNumberFormat="1" applyFont="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0" borderId="39" xfId="0" applyNumberFormat="1" applyFont="1" applyBorder="1" applyAlignment="1">
      <alignment horizontal="center" vertical="center"/>
    </xf>
    <xf numFmtId="4" fontId="3" fillId="0" borderId="39" xfId="0" applyNumberFormat="1" applyFont="1" applyBorder="1" applyAlignment="1">
      <alignment vertical="center"/>
    </xf>
    <xf numFmtId="4" fontId="3" fillId="5" borderId="39" xfId="0" applyNumberFormat="1" applyFont="1" applyFill="1" applyBorder="1" applyAlignment="1">
      <alignment horizontal="center"/>
    </xf>
    <xf numFmtId="4" fontId="3" fillId="5" borderId="39" xfId="0" applyNumberFormat="1" applyFont="1" applyFill="1" applyBorder="1" applyAlignment="1"/>
    <xf numFmtId="4" fontId="0" fillId="0" borderId="0" xfId="0" applyNumberFormat="1"/>
    <xf numFmtId="49" fontId="0" fillId="0" borderId="1" xfId="0" applyNumberFormat="1" applyBorder="1"/>
    <xf numFmtId="49" fontId="0" fillId="0" borderId="14" xfId="0" applyNumberFormat="1" applyBorder="1" applyAlignment="1">
      <alignment horizontal="left" vertical="center" indent="1"/>
    </xf>
    <xf numFmtId="49" fontId="0" fillId="0" borderId="40" xfId="0" applyNumberFormat="1" applyBorder="1" applyAlignment="1">
      <alignment vertical="center"/>
    </xf>
    <xf numFmtId="49" fontId="0" fillId="0" borderId="41" xfId="0" applyNumberFormat="1" applyBorder="1" applyAlignment="1">
      <alignment vertical="center"/>
    </xf>
    <xf numFmtId="0" fontId="1" fillId="0" borderId="44" xfId="0" applyFont="1" applyBorder="1" applyAlignment="1">
      <alignment vertical="center"/>
    </xf>
    <xf numFmtId="0" fontId="1" fillId="0" borderId="45" xfId="0" applyFont="1" applyBorder="1" applyAlignment="1">
      <alignment vertical="center"/>
    </xf>
    <xf numFmtId="0" fontId="0" fillId="3" borderId="46" xfId="0" applyFill="1" applyBorder="1"/>
    <xf numFmtId="49" fontId="0" fillId="3" borderId="43" xfId="0" applyNumberFormat="1" applyFill="1" applyBorder="1" applyAlignment="1"/>
    <xf numFmtId="49" fontId="0" fillId="3" borderId="43" xfId="0" applyNumberFormat="1" applyFill="1" applyBorder="1"/>
    <xf numFmtId="0" fontId="0" fillId="3" borderId="43" xfId="0" applyFill="1" applyBorder="1"/>
    <xf numFmtId="0" fontId="0" fillId="3" borderId="42" xfId="0" applyFill="1" applyBorder="1"/>
    <xf numFmtId="0" fontId="0" fillId="3" borderId="36" xfId="0" applyFill="1" applyBorder="1"/>
    <xf numFmtId="0" fontId="16" fillId="0" borderId="0" xfId="0" applyFont="1"/>
    <xf numFmtId="0" fontId="16" fillId="0" borderId="26" xfId="0" applyFont="1" applyBorder="1" applyAlignment="1">
      <alignment vertical="top"/>
    </xf>
    <xf numFmtId="0" fontId="0" fillId="3" borderId="10" xfId="0" applyFill="1" applyBorder="1" applyAlignment="1">
      <alignment vertical="top"/>
    </xf>
    <xf numFmtId="49" fontId="18" fillId="0" borderId="0" xfId="0" applyNumberFormat="1" applyFont="1" applyAlignment="1">
      <alignment wrapText="1"/>
    </xf>
    <xf numFmtId="0" fontId="0" fillId="3" borderId="35" xfId="0" applyFill="1" applyBorder="1"/>
    <xf numFmtId="49" fontId="0" fillId="3" borderId="35" xfId="0" applyNumberFormat="1" applyFill="1" applyBorder="1"/>
    <xf numFmtId="0" fontId="0" fillId="3" borderId="49" xfId="0" applyFill="1" applyBorder="1" applyAlignment="1">
      <alignment vertical="top"/>
    </xf>
    <xf numFmtId="0" fontId="0" fillId="3" borderId="50" xfId="0" applyFill="1" applyBorder="1" applyAlignment="1">
      <alignment wrapText="1"/>
    </xf>
    <xf numFmtId="0" fontId="16" fillId="0" borderId="26" xfId="0" applyNumberFormat="1" applyFont="1" applyBorder="1" applyAlignment="1">
      <alignment vertical="top"/>
    </xf>
    <xf numFmtId="0" fontId="0" fillId="3" borderId="10" xfId="0" applyNumberFormat="1" applyFill="1" applyBorder="1" applyAlignment="1">
      <alignment vertical="top"/>
    </xf>
    <xf numFmtId="0" fontId="16" fillId="0" borderId="33" xfId="0" applyFont="1" applyBorder="1" applyAlignment="1">
      <alignment vertical="top" shrinkToFit="1"/>
    </xf>
    <xf numFmtId="0" fontId="16" fillId="0" borderId="26" xfId="0" applyFont="1" applyBorder="1" applyAlignment="1">
      <alignment vertical="top" shrinkToFit="1"/>
    </xf>
    <xf numFmtId="0" fontId="0" fillId="3" borderId="39" xfId="0" applyFill="1" applyBorder="1" applyAlignment="1">
      <alignment vertical="top" shrinkToFit="1"/>
    </xf>
    <xf numFmtId="0" fontId="0" fillId="3" borderId="10" xfId="0" applyFill="1" applyBorder="1" applyAlignment="1">
      <alignment vertical="top" shrinkToFit="1"/>
    </xf>
    <xf numFmtId="164" fontId="16" fillId="0" borderId="33" xfId="0" applyNumberFormat="1" applyFont="1" applyBorder="1" applyAlignment="1">
      <alignment vertical="top" shrinkToFit="1"/>
    </xf>
    <xf numFmtId="164" fontId="0" fillId="3" borderId="39" xfId="0" applyNumberFormat="1" applyFill="1" applyBorder="1" applyAlignment="1">
      <alignment vertical="top" shrinkToFit="1"/>
    </xf>
    <xf numFmtId="4" fontId="16" fillId="4" borderId="33" xfId="0" applyNumberFormat="1" applyFont="1" applyFill="1" applyBorder="1" applyAlignment="1" applyProtection="1">
      <alignment vertical="top" shrinkToFit="1"/>
      <protection locked="0"/>
    </xf>
    <xf numFmtId="4" fontId="16" fillId="0" borderId="33" xfId="0" applyNumberFormat="1" applyFont="1" applyBorder="1" applyAlignment="1">
      <alignment vertical="top" shrinkToFit="1"/>
    </xf>
    <xf numFmtId="4" fontId="0" fillId="3" borderId="39" xfId="0" applyNumberFormat="1" applyFill="1" applyBorder="1" applyAlignment="1">
      <alignment vertical="top" shrinkToFit="1"/>
    </xf>
    <xf numFmtId="0" fontId="0" fillId="3" borderId="51" xfId="0" applyFill="1" applyBorder="1"/>
    <xf numFmtId="0" fontId="0" fillId="3" borderId="52" xfId="0" applyFill="1" applyBorder="1" applyAlignment="1">
      <alignment wrapText="1"/>
    </xf>
    <xf numFmtId="0" fontId="0" fillId="3" borderId="53" xfId="0" applyFill="1" applyBorder="1" applyAlignment="1">
      <alignment vertical="top"/>
    </xf>
    <xf numFmtId="49" fontId="0" fillId="3" borderId="53" xfId="0" applyNumberFormat="1" applyFill="1" applyBorder="1" applyAlignment="1">
      <alignment vertical="top"/>
    </xf>
    <xf numFmtId="49" fontId="0" fillId="3" borderId="49" xfId="0" applyNumberFormat="1" applyFill="1" applyBorder="1" applyAlignment="1">
      <alignment vertical="top"/>
    </xf>
    <xf numFmtId="164" fontId="0" fillId="3" borderId="49" xfId="0" applyNumberFormat="1" applyFill="1" applyBorder="1" applyAlignment="1">
      <alignment vertical="top"/>
    </xf>
    <xf numFmtId="4" fontId="0" fillId="3" borderId="49" xfId="0" applyNumberFormat="1" applyFill="1" applyBorder="1" applyAlignment="1">
      <alignment vertical="top"/>
    </xf>
    <xf numFmtId="0" fontId="16" fillId="0" borderId="10" xfId="0" applyFont="1" applyBorder="1" applyAlignment="1">
      <alignment vertical="top"/>
    </xf>
    <xf numFmtId="0" fontId="16" fillId="0" borderId="10" xfId="0" applyNumberFormat="1" applyFont="1" applyBorder="1" applyAlignment="1">
      <alignment vertical="top"/>
    </xf>
    <xf numFmtId="0" fontId="16" fillId="0" borderId="39" xfId="0" applyFont="1" applyBorder="1" applyAlignment="1">
      <alignment vertical="top" shrinkToFit="1"/>
    </xf>
    <xf numFmtId="164" fontId="16" fillId="0" borderId="39" xfId="0" applyNumberFormat="1" applyFont="1" applyBorder="1" applyAlignment="1">
      <alignment vertical="top" shrinkToFit="1"/>
    </xf>
    <xf numFmtId="4" fontId="16" fillId="4" borderId="39" xfId="0" applyNumberFormat="1" applyFont="1" applyFill="1" applyBorder="1" applyAlignment="1" applyProtection="1">
      <alignment vertical="top" shrinkToFit="1"/>
      <protection locked="0"/>
    </xf>
    <xf numFmtId="4" fontId="16" fillId="0" borderId="39" xfId="0" applyNumberFormat="1" applyFont="1" applyBorder="1" applyAlignment="1">
      <alignment vertical="top" shrinkToFit="1"/>
    </xf>
    <xf numFmtId="0" fontId="16" fillId="0" borderId="10" xfId="0" applyFont="1" applyBorder="1" applyAlignment="1">
      <alignment vertical="top" shrinkToFit="1"/>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vertical="top"/>
    </xf>
    <xf numFmtId="4" fontId="5" fillId="3" borderId="22" xfId="0" applyNumberFormat="1" applyFont="1" applyFill="1" applyBorder="1" applyAlignment="1">
      <alignment vertical="top"/>
    </xf>
    <xf numFmtId="0" fontId="16" fillId="0" borderId="33" xfId="0" applyNumberFormat="1" applyFont="1" applyBorder="1" applyAlignment="1">
      <alignment horizontal="left" vertical="top" wrapText="1"/>
    </xf>
    <xf numFmtId="0" fontId="0" fillId="3" borderId="39" xfId="0" applyNumberFormat="1" applyFill="1" applyBorder="1" applyAlignment="1">
      <alignment horizontal="left" vertical="top" wrapText="1"/>
    </xf>
    <xf numFmtId="0" fontId="16" fillId="0" borderId="39"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49" fontId="8" fillId="4" borderId="0" xfId="0" applyNumberFormat="1" applyFont="1" applyFill="1" applyBorder="1" applyAlignment="1" applyProtection="1">
      <alignment horizontal="left" vertical="center"/>
      <protection locked="0"/>
    </xf>
    <xf numFmtId="0" fontId="3" fillId="2" borderId="0" xfId="0" applyFont="1" applyFill="1" applyAlignment="1">
      <alignment horizontal="left" wrapText="1"/>
    </xf>
    <xf numFmtId="4" fontId="3" fillId="5" borderId="39" xfId="0" applyNumberFormat="1" applyFont="1" applyFill="1" applyBorder="1" applyAlignment="1"/>
    <xf numFmtId="4" fontId="3" fillId="0" borderId="33" xfId="0" applyNumberFormat="1" applyFont="1" applyBorder="1" applyAlignment="1">
      <alignment vertical="center"/>
    </xf>
    <xf numFmtId="49" fontId="3" fillId="0" borderId="26" xfId="0" applyNumberFormat="1" applyFont="1" applyBorder="1" applyAlignment="1">
      <alignment vertical="center" wrapText="1"/>
    </xf>
    <xf numFmtId="49" fontId="3" fillId="0" borderId="0" xfId="0" applyNumberFormat="1" applyFont="1" applyBorder="1" applyAlignment="1">
      <alignment vertical="center" wrapText="1"/>
    </xf>
    <xf numFmtId="4" fontId="3" fillId="0" borderId="39" xfId="0" applyNumberFormat="1" applyFont="1" applyBorder="1" applyAlignment="1">
      <alignment vertical="center"/>
    </xf>
    <xf numFmtId="49" fontId="3" fillId="0" borderId="10" xfId="0" applyNumberFormat="1" applyFont="1" applyBorder="1" applyAlignment="1">
      <alignment vertical="center" wrapText="1"/>
    </xf>
    <xf numFmtId="49" fontId="3" fillId="0" borderId="6" xfId="0" applyNumberFormat="1" applyFont="1" applyBorder="1" applyAlignment="1">
      <alignment vertical="center" wrapText="1"/>
    </xf>
    <xf numFmtId="3" fontId="0" fillId="0" borderId="12" xfId="0" applyNumberFormat="1" applyBorder="1"/>
    <xf numFmtId="3" fontId="0" fillId="0" borderId="12" xfId="0" applyNumberFormat="1" applyBorder="1" applyAlignment="1">
      <alignment wrapText="1"/>
    </xf>
    <xf numFmtId="3" fontId="0" fillId="5" borderId="31" xfId="0" applyNumberFormat="1" applyFill="1" applyBorder="1"/>
    <xf numFmtId="3" fontId="0" fillId="5" borderId="12" xfId="0" applyNumberFormat="1" applyFill="1" applyBorder="1"/>
    <xf numFmtId="3" fontId="0" fillId="5" borderId="32" xfId="0" applyNumberFormat="1" applyFill="1" applyBorder="1"/>
    <xf numFmtId="0" fontId="15" fillId="3" borderId="35" xfId="0" applyFont="1" applyFill="1" applyBorder="1" applyAlignment="1">
      <alignment horizontal="center" vertical="center" wrapText="1"/>
    </xf>
    <xf numFmtId="4" fontId="3" fillId="0" borderId="35" xfId="0" applyNumberFormat="1" applyFont="1" applyBorder="1" applyAlignment="1">
      <alignment vertical="center"/>
    </xf>
    <xf numFmtId="49" fontId="3" fillId="0" borderId="36" xfId="0" applyNumberFormat="1" applyFont="1" applyBorder="1" applyAlignment="1">
      <alignment vertical="center" wrapText="1"/>
    </xf>
    <xf numFmtId="49" fontId="3" fillId="0" borderId="18" xfId="0" applyNumberFormat="1" applyFont="1" applyBorder="1" applyAlignment="1">
      <alignment vertical="center" wrapText="1"/>
    </xf>
    <xf numFmtId="49" fontId="6" fillId="3" borderId="18" xfId="0" applyNumberFormat="1" applyFont="1" applyFill="1" applyBorder="1" applyAlignment="1">
      <alignment horizontal="center" vertical="center" shrinkToFit="1"/>
    </xf>
    <xf numFmtId="0" fontId="6" fillId="3" borderId="18" xfId="0" applyFont="1" applyFill="1" applyBorder="1" applyAlignment="1">
      <alignment horizontal="center" vertical="center" shrinkToFit="1"/>
    </xf>
    <xf numFmtId="0" fontId="6" fillId="3" borderId="19" xfId="0" applyFont="1" applyFill="1" applyBorder="1" applyAlignment="1">
      <alignment horizontal="center" vertical="center" shrinkToFi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Font="1" applyBorder="1" applyAlignment="1">
      <alignment horizontal="right" indent="1"/>
    </xf>
    <xf numFmtId="49" fontId="8" fillId="4" borderId="18" xfId="0" applyNumberFormat="1" applyFont="1" applyFill="1" applyBorder="1" applyAlignment="1" applyProtection="1">
      <alignment horizontal="left" vertical="center"/>
      <protection locked="0"/>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3" borderId="7" xfId="0" applyNumberFormat="1" applyFont="1" applyFill="1" applyBorder="1" applyAlignment="1">
      <alignment horizontal="right" vertical="center"/>
    </xf>
    <xf numFmtId="4" fontId="11" fillId="0" borderId="22" xfId="0" applyNumberFormat="1" applyFont="1" applyBorder="1" applyAlignment="1">
      <alignment horizontal="right" vertical="center" indent="1"/>
    </xf>
    <xf numFmtId="2" fontId="12" fillId="3" borderId="7" xfId="0" applyNumberFormat="1" applyFont="1" applyFill="1" applyBorder="1" applyAlignment="1">
      <alignment horizontal="right" vertical="center"/>
    </xf>
    <xf numFmtId="0" fontId="0" fillId="0" borderId="6" xfId="0" applyFont="1" applyBorder="1" applyAlignment="1">
      <alignment horizontal="right" indent="1"/>
    </xf>
    <xf numFmtId="0" fontId="0" fillId="0" borderId="8" xfId="0" applyFont="1" applyBorder="1" applyAlignment="1">
      <alignment horizontal="right" indent="1"/>
    </xf>
    <xf numFmtId="49" fontId="8" fillId="4" borderId="0" xfId="0" applyNumberFormat="1" applyFont="1" applyFill="1" applyBorder="1" applyAlignment="1" applyProtection="1">
      <alignment horizontal="left" vertical="center"/>
      <protection locked="0"/>
    </xf>
    <xf numFmtId="49" fontId="8" fillId="4" borderId="6" xfId="0" applyNumberFormat="1" applyFont="1" applyFill="1" applyBorder="1" applyAlignment="1" applyProtection="1">
      <alignment horizontal="left" vertical="center"/>
      <protection locked="0"/>
    </xf>
    <xf numFmtId="49" fontId="8" fillId="3" borderId="0" xfId="0" applyNumberFormat="1" applyFont="1" applyFill="1" applyBorder="1" applyAlignment="1">
      <alignment horizontal="center" vertical="center"/>
    </xf>
    <xf numFmtId="0" fontId="8" fillId="3" borderId="0" xfId="0" applyFont="1" applyFill="1" applyBorder="1" applyAlignment="1">
      <alignment horizontal="center" vertical="center"/>
    </xf>
    <xf numFmtId="0" fontId="8" fillId="3" borderId="2" xfId="0" applyFont="1" applyFill="1"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7" fillId="0" borderId="26" xfId="0" applyNumberFormat="1" applyFont="1" applyBorder="1" applyAlignment="1">
      <alignment horizontal="left" vertical="top" wrapText="1"/>
    </xf>
    <xf numFmtId="0" fontId="17" fillId="0" borderId="0" xfId="0" applyNumberFormat="1" applyFont="1" applyBorder="1" applyAlignment="1">
      <alignment vertical="top" wrapText="1" shrinkToFit="1"/>
    </xf>
    <xf numFmtId="164" fontId="17" fillId="0" borderId="0" xfId="0" applyNumberFormat="1" applyFont="1" applyBorder="1" applyAlignment="1">
      <alignment vertical="top" wrapText="1" shrinkToFit="1"/>
    </xf>
    <xf numFmtId="4" fontId="17" fillId="0" borderId="0" xfId="0" applyNumberFormat="1" applyFont="1" applyBorder="1" applyAlignment="1">
      <alignment vertical="top" wrapText="1" shrinkToFit="1"/>
    </xf>
    <xf numFmtId="4" fontId="17" fillId="0" borderId="34" xfId="0" applyNumberFormat="1" applyFont="1" applyBorder="1" applyAlignment="1">
      <alignment vertical="top" wrapText="1" shrinkToFit="1"/>
    </xf>
    <xf numFmtId="0" fontId="0" fillId="0" borderId="0" xfId="0" applyAlignment="1">
      <alignment vertical="top"/>
    </xf>
    <xf numFmtId="0" fontId="0" fillId="0" borderId="0" xfId="0" applyAlignment="1">
      <alignment horizontal="left" vertical="top" wrapText="1"/>
    </xf>
    <xf numFmtId="0" fontId="0" fillId="4" borderId="36"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37"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Border="1" applyAlignment="1" applyProtection="1">
      <alignment vertical="top" wrapText="1"/>
      <protection locked="0"/>
    </xf>
    <xf numFmtId="0" fontId="0" fillId="4" borderId="0" xfId="0" applyFill="1" applyBorder="1" applyAlignment="1" applyProtection="1">
      <alignment horizontal="left" vertical="top" wrapText="1"/>
      <protection locked="0"/>
    </xf>
    <xf numFmtId="0" fontId="0" fillId="4" borderId="34"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38" xfId="0" applyFill="1" applyBorder="1" applyAlignment="1" applyProtection="1">
      <alignment vertical="top" wrapText="1"/>
      <protection locked="0"/>
    </xf>
    <xf numFmtId="0" fontId="4" fillId="0" borderId="0" xfId="0" applyFont="1" applyAlignment="1">
      <alignment horizontal="center"/>
    </xf>
    <xf numFmtId="49" fontId="0" fillId="0" borderId="40" xfId="0" applyNumberFormat="1" applyBorder="1" applyAlignment="1">
      <alignment vertical="center"/>
    </xf>
    <xf numFmtId="0" fontId="0" fillId="0" borderId="40" xfId="0" applyBorder="1" applyAlignment="1">
      <alignment vertical="center"/>
    </xf>
    <xf numFmtId="0" fontId="0" fillId="0" borderId="47" xfId="0" applyBorder="1" applyAlignment="1">
      <alignment vertical="center"/>
    </xf>
    <xf numFmtId="49" fontId="0" fillId="0" borderId="41" xfId="0" applyNumberFormat="1" applyBorder="1" applyAlignment="1">
      <alignment vertical="center"/>
    </xf>
    <xf numFmtId="0" fontId="0" fillId="0" borderId="41" xfId="0" applyBorder="1" applyAlignment="1">
      <alignment vertical="center"/>
    </xf>
    <xf numFmtId="0" fontId="0" fillId="0" borderId="48" xfId="0" applyBorder="1" applyAlignment="1">
      <alignment vertical="center"/>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workbookViewId="0">
      <selection activeCell="A2" sqref="A2:G2"/>
    </sheetView>
  </sheetViews>
  <sheetFormatPr defaultRowHeight="12.75" x14ac:dyDescent="0.2"/>
  <sheetData>
    <row r="1" spans="1:7" x14ac:dyDescent="0.2">
      <c r="A1" s="37" t="s">
        <v>38</v>
      </c>
    </row>
    <row r="2" spans="1:7" ht="57.75" customHeight="1" x14ac:dyDescent="0.2">
      <c r="A2" s="196" t="s">
        <v>39</v>
      </c>
      <c r="B2" s="196"/>
      <c r="C2" s="196"/>
      <c r="D2" s="196"/>
      <c r="E2" s="196"/>
      <c r="F2" s="196"/>
      <c r="G2" s="196"/>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58"/>
  <sheetViews>
    <sheetView showGridLines="0" topLeftCell="B12" zoomScaleNormal="100" zoomScaleSheetLayoutView="75" workbookViewId="0">
      <selection activeCell="I11" sqref="I11:I12"/>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s>
  <sheetData>
    <row r="1" spans="1:15" ht="33.75" customHeight="1" x14ac:dyDescent="0.2">
      <c r="A1" s="73" t="s">
        <v>36</v>
      </c>
      <c r="B1" s="228" t="s">
        <v>42</v>
      </c>
      <c r="C1" s="229"/>
      <c r="D1" s="229"/>
      <c r="E1" s="229"/>
      <c r="F1" s="229"/>
      <c r="G1" s="229"/>
      <c r="H1" s="229"/>
      <c r="I1" s="229"/>
      <c r="J1" s="230"/>
    </row>
    <row r="2" spans="1:15" ht="23.25" customHeight="1" x14ac:dyDescent="0.2">
      <c r="A2" s="4"/>
      <c r="B2" s="81" t="s">
        <v>40</v>
      </c>
      <c r="C2" s="82"/>
      <c r="D2" s="213" t="s">
        <v>47</v>
      </c>
      <c r="E2" s="214"/>
      <c r="F2" s="214"/>
      <c r="G2" s="214"/>
      <c r="H2" s="214"/>
      <c r="I2" s="214"/>
      <c r="J2" s="215"/>
      <c r="O2" s="2"/>
    </row>
    <row r="3" spans="1:15" ht="23.25" customHeight="1" x14ac:dyDescent="0.2">
      <c r="A3" s="4"/>
      <c r="B3" s="83" t="s">
        <v>45</v>
      </c>
      <c r="C3" s="84"/>
      <c r="D3" s="241" t="s">
        <v>43</v>
      </c>
      <c r="E3" s="242"/>
      <c r="F3" s="242"/>
      <c r="G3" s="242"/>
      <c r="H3" s="242"/>
      <c r="I3" s="242"/>
      <c r="J3" s="243"/>
    </row>
    <row r="4" spans="1:15" ht="23.25" hidden="1" customHeight="1" x14ac:dyDescent="0.2">
      <c r="A4" s="4"/>
      <c r="B4" s="85" t="s">
        <v>44</v>
      </c>
      <c r="C4" s="86"/>
      <c r="D4" s="87"/>
      <c r="E4" s="87"/>
      <c r="F4" s="88"/>
      <c r="G4" s="89"/>
      <c r="H4" s="88"/>
      <c r="I4" s="89"/>
      <c r="J4" s="90"/>
    </row>
    <row r="5" spans="1:15" ht="24" customHeight="1" x14ac:dyDescent="0.2">
      <c r="A5" s="4"/>
      <c r="B5" s="47" t="s">
        <v>21</v>
      </c>
      <c r="C5" s="5"/>
      <c r="D5" s="91" t="s">
        <v>48</v>
      </c>
      <c r="E5" s="26"/>
      <c r="F5" s="26"/>
      <c r="G5" s="26"/>
      <c r="H5" s="28" t="s">
        <v>33</v>
      </c>
      <c r="I5" s="91" t="s">
        <v>52</v>
      </c>
      <c r="J5" s="11"/>
    </row>
    <row r="6" spans="1:15" ht="15.75" customHeight="1" x14ac:dyDescent="0.2">
      <c r="A6" s="4"/>
      <c r="B6" s="41"/>
      <c r="C6" s="26"/>
      <c r="D6" s="91" t="s">
        <v>49</v>
      </c>
      <c r="E6" s="26"/>
      <c r="F6" s="26"/>
      <c r="G6" s="26"/>
      <c r="H6" s="28" t="s">
        <v>34</v>
      </c>
      <c r="I6" s="91"/>
      <c r="J6" s="11"/>
    </row>
    <row r="7" spans="1:15" ht="15.75" customHeight="1" x14ac:dyDescent="0.2">
      <c r="A7" s="4"/>
      <c r="B7" s="42"/>
      <c r="C7" s="92" t="s">
        <v>51</v>
      </c>
      <c r="D7" s="80" t="s">
        <v>50</v>
      </c>
      <c r="E7" s="34"/>
      <c r="F7" s="34"/>
      <c r="G7" s="34"/>
      <c r="H7" s="36"/>
      <c r="I7" s="34"/>
      <c r="J7" s="51"/>
    </row>
    <row r="8" spans="1:15" ht="24" hidden="1" customHeight="1" x14ac:dyDescent="0.2">
      <c r="A8" s="4"/>
      <c r="B8" s="47" t="s">
        <v>19</v>
      </c>
      <c r="C8" s="5"/>
      <c r="D8" s="35"/>
      <c r="E8" s="5"/>
      <c r="F8" s="5"/>
      <c r="G8" s="45"/>
      <c r="H8" s="28" t="s">
        <v>33</v>
      </c>
      <c r="I8" s="33"/>
      <c r="J8" s="11"/>
    </row>
    <row r="9" spans="1:15" ht="15.75" hidden="1" customHeight="1" x14ac:dyDescent="0.2">
      <c r="A9" s="4"/>
      <c r="B9" s="4"/>
      <c r="C9" s="5"/>
      <c r="D9" s="35"/>
      <c r="E9" s="5"/>
      <c r="F9" s="5"/>
      <c r="G9" s="45"/>
      <c r="H9" s="28" t="s">
        <v>34</v>
      </c>
      <c r="I9" s="33"/>
      <c r="J9" s="11"/>
    </row>
    <row r="10" spans="1:15" ht="15.75" hidden="1" customHeight="1" x14ac:dyDescent="0.2">
      <c r="A10" s="4"/>
      <c r="B10" s="52"/>
      <c r="C10" s="27"/>
      <c r="D10" s="46"/>
      <c r="E10" s="55"/>
      <c r="F10" s="55"/>
      <c r="G10" s="53"/>
      <c r="H10" s="53"/>
      <c r="I10" s="54"/>
      <c r="J10" s="51"/>
    </row>
    <row r="11" spans="1:15" ht="24" customHeight="1" x14ac:dyDescent="0.2">
      <c r="A11" s="4"/>
      <c r="B11" s="47" t="s">
        <v>18</v>
      </c>
      <c r="C11" s="5"/>
      <c r="D11" s="220"/>
      <c r="E11" s="220"/>
      <c r="F11" s="220"/>
      <c r="G11" s="220"/>
      <c r="H11" s="28" t="s">
        <v>33</v>
      </c>
      <c r="I11" s="195"/>
      <c r="J11" s="11"/>
    </row>
    <row r="12" spans="1:15" ht="15.75" customHeight="1" x14ac:dyDescent="0.2">
      <c r="A12" s="4"/>
      <c r="B12" s="41"/>
      <c r="C12" s="26"/>
      <c r="D12" s="239"/>
      <c r="E12" s="239"/>
      <c r="F12" s="239"/>
      <c r="G12" s="239"/>
      <c r="H12" s="28" t="s">
        <v>34</v>
      </c>
      <c r="I12" s="195"/>
      <c r="J12" s="11"/>
    </row>
    <row r="13" spans="1:15" ht="15.75" customHeight="1" x14ac:dyDescent="0.2">
      <c r="A13" s="4"/>
      <c r="B13" s="42"/>
      <c r="C13" s="93"/>
      <c r="D13" s="240"/>
      <c r="E13" s="240"/>
      <c r="F13" s="240"/>
      <c r="G13" s="240"/>
      <c r="H13" s="29"/>
      <c r="I13" s="34"/>
      <c r="J13" s="51"/>
    </row>
    <row r="14" spans="1:15" ht="24" hidden="1" customHeight="1" x14ac:dyDescent="0.2">
      <c r="A14" s="4"/>
      <c r="B14" s="66" t="s">
        <v>20</v>
      </c>
      <c r="C14" s="67"/>
      <c r="D14" s="68" t="s">
        <v>46</v>
      </c>
      <c r="E14" s="69"/>
      <c r="F14" s="69"/>
      <c r="G14" s="69"/>
      <c r="H14" s="70"/>
      <c r="I14" s="69"/>
      <c r="J14" s="71"/>
    </row>
    <row r="15" spans="1:15" ht="32.25" customHeight="1" x14ac:dyDescent="0.2">
      <c r="A15" s="4"/>
      <c r="B15" s="52" t="s">
        <v>31</v>
      </c>
      <c r="C15" s="72"/>
      <c r="D15" s="53"/>
      <c r="E15" s="219"/>
      <c r="F15" s="219"/>
      <c r="G15" s="237"/>
      <c r="H15" s="237"/>
      <c r="I15" s="237" t="s">
        <v>28</v>
      </c>
      <c r="J15" s="238"/>
    </row>
    <row r="16" spans="1:15" ht="23.25" customHeight="1" x14ac:dyDescent="0.2">
      <c r="A16" s="140" t="s">
        <v>23</v>
      </c>
      <c r="B16" s="141" t="s">
        <v>23</v>
      </c>
      <c r="C16" s="58"/>
      <c r="D16" s="59"/>
      <c r="E16" s="216"/>
      <c r="F16" s="217"/>
      <c r="G16" s="216"/>
      <c r="H16" s="217"/>
      <c r="I16" s="216">
        <f>SUMIF(F47:F54,A16,I47:I54)+SUMIF(F47:F54,"PSU",I47:I54)</f>
        <v>0</v>
      </c>
      <c r="J16" s="218"/>
    </row>
    <row r="17" spans="1:10" ht="23.25" customHeight="1" x14ac:dyDescent="0.2">
      <c r="A17" s="140" t="s">
        <v>24</v>
      </c>
      <c r="B17" s="141" t="s">
        <v>24</v>
      </c>
      <c r="C17" s="58"/>
      <c r="D17" s="59"/>
      <c r="E17" s="216"/>
      <c r="F17" s="217"/>
      <c r="G17" s="216"/>
      <c r="H17" s="217"/>
      <c r="I17" s="216">
        <f>SUMIF(F47:F54,A17,I47:I54)</f>
        <v>0</v>
      </c>
      <c r="J17" s="218"/>
    </row>
    <row r="18" spans="1:10" ht="23.25" customHeight="1" x14ac:dyDescent="0.2">
      <c r="A18" s="140" t="s">
        <v>25</v>
      </c>
      <c r="B18" s="141" t="s">
        <v>25</v>
      </c>
      <c r="C18" s="58"/>
      <c r="D18" s="59"/>
      <c r="E18" s="216"/>
      <c r="F18" s="217"/>
      <c r="G18" s="216"/>
      <c r="H18" s="217"/>
      <c r="I18" s="216">
        <f>SUMIF(F47:F54,A18,I47:I54)</f>
        <v>0</v>
      </c>
      <c r="J18" s="218"/>
    </row>
    <row r="19" spans="1:10" ht="23.25" customHeight="1" x14ac:dyDescent="0.2">
      <c r="A19" s="140" t="s">
        <v>73</v>
      </c>
      <c r="B19" s="141" t="s">
        <v>26</v>
      </c>
      <c r="C19" s="58"/>
      <c r="D19" s="59"/>
      <c r="E19" s="216"/>
      <c r="F19" s="217"/>
      <c r="G19" s="216"/>
      <c r="H19" s="217"/>
      <c r="I19" s="216">
        <f>SUMIF(F47:F54,A19,I47:I54)</f>
        <v>0</v>
      </c>
      <c r="J19" s="218"/>
    </row>
    <row r="20" spans="1:10" ht="23.25" customHeight="1" x14ac:dyDescent="0.2">
      <c r="A20" s="140" t="s">
        <v>74</v>
      </c>
      <c r="B20" s="141" t="s">
        <v>27</v>
      </c>
      <c r="C20" s="58"/>
      <c r="D20" s="59"/>
      <c r="E20" s="216"/>
      <c r="F20" s="217"/>
      <c r="G20" s="216"/>
      <c r="H20" s="217"/>
      <c r="I20" s="216">
        <f>SUMIF(F47:F54,A20,I47:I54)</f>
        <v>0</v>
      </c>
      <c r="J20" s="218"/>
    </row>
    <row r="21" spans="1:10" ht="23.25" customHeight="1" x14ac:dyDescent="0.2">
      <c r="A21" s="4"/>
      <c r="B21" s="74" t="s">
        <v>28</v>
      </c>
      <c r="C21" s="75"/>
      <c r="D21" s="76"/>
      <c r="E21" s="226"/>
      <c r="F21" s="235"/>
      <c r="G21" s="226"/>
      <c r="H21" s="235"/>
      <c r="I21" s="226">
        <f>SUM(I16:J20)</f>
        <v>0</v>
      </c>
      <c r="J21" s="227"/>
    </row>
    <row r="22" spans="1:10" ht="33" customHeight="1" x14ac:dyDescent="0.2">
      <c r="A22" s="4"/>
      <c r="B22" s="65" t="s">
        <v>32</v>
      </c>
      <c r="C22" s="58"/>
      <c r="D22" s="59"/>
      <c r="E22" s="64"/>
      <c r="F22" s="61"/>
      <c r="G22" s="50"/>
      <c r="H22" s="50"/>
      <c r="I22" s="50"/>
      <c r="J22" s="62"/>
    </row>
    <row r="23" spans="1:10" ht="23.25" customHeight="1" x14ac:dyDescent="0.2">
      <c r="A23" s="4"/>
      <c r="B23" s="57" t="s">
        <v>11</v>
      </c>
      <c r="C23" s="58"/>
      <c r="D23" s="59"/>
      <c r="E23" s="60">
        <v>15</v>
      </c>
      <c r="F23" s="61" t="s">
        <v>0</v>
      </c>
      <c r="G23" s="224">
        <f>ZakladDPHSniVypocet</f>
        <v>0</v>
      </c>
      <c r="H23" s="225"/>
      <c r="I23" s="225"/>
      <c r="J23" s="62" t="str">
        <f t="shared" ref="J23:J28" si="0">Mena</f>
        <v>CZK</v>
      </c>
    </row>
    <row r="24" spans="1:10" ht="23.25" customHeight="1" x14ac:dyDescent="0.2">
      <c r="A24" s="4"/>
      <c r="B24" s="57" t="s">
        <v>12</v>
      </c>
      <c r="C24" s="58"/>
      <c r="D24" s="59"/>
      <c r="E24" s="60">
        <f>SazbaDPH1</f>
        <v>15</v>
      </c>
      <c r="F24" s="61" t="s">
        <v>0</v>
      </c>
      <c r="G24" s="222">
        <f>ZakladDPHSni*SazbaDPH1/100</f>
        <v>0</v>
      </c>
      <c r="H24" s="223"/>
      <c r="I24" s="223"/>
      <c r="J24" s="62" t="str">
        <f t="shared" si="0"/>
        <v>CZK</v>
      </c>
    </row>
    <row r="25" spans="1:10" ht="23.25" customHeight="1" x14ac:dyDescent="0.2">
      <c r="A25" s="4"/>
      <c r="B25" s="57" t="s">
        <v>13</v>
      </c>
      <c r="C25" s="58"/>
      <c r="D25" s="59"/>
      <c r="E25" s="60">
        <v>21</v>
      </c>
      <c r="F25" s="61" t="s">
        <v>0</v>
      </c>
      <c r="G25" s="224">
        <f>ZakladDPHZaklVypocet</f>
        <v>0</v>
      </c>
      <c r="H25" s="225"/>
      <c r="I25" s="225"/>
      <c r="J25" s="62" t="str">
        <f t="shared" si="0"/>
        <v>CZK</v>
      </c>
    </row>
    <row r="26" spans="1:10" ht="23.25" customHeight="1" x14ac:dyDescent="0.2">
      <c r="A26" s="4"/>
      <c r="B26" s="49" t="s">
        <v>14</v>
      </c>
      <c r="C26" s="22"/>
      <c r="D26" s="18"/>
      <c r="E26" s="43">
        <f>SazbaDPH2</f>
        <v>21</v>
      </c>
      <c r="F26" s="44" t="s">
        <v>0</v>
      </c>
      <c r="G26" s="231">
        <f>ZakladDPHZakl*SazbaDPH2/100</f>
        <v>0</v>
      </c>
      <c r="H26" s="232"/>
      <c r="I26" s="232"/>
      <c r="J26" s="56" t="str">
        <f t="shared" si="0"/>
        <v>CZK</v>
      </c>
    </row>
    <row r="27" spans="1:10" ht="23.25" customHeight="1" thickBot="1" x14ac:dyDescent="0.25">
      <c r="A27" s="4"/>
      <c r="B27" s="48" t="s">
        <v>4</v>
      </c>
      <c r="C27" s="20"/>
      <c r="D27" s="23"/>
      <c r="E27" s="20"/>
      <c r="F27" s="21"/>
      <c r="G27" s="233">
        <f>0</f>
        <v>0</v>
      </c>
      <c r="H27" s="233"/>
      <c r="I27" s="233"/>
      <c r="J27" s="63" t="str">
        <f t="shared" si="0"/>
        <v>CZK</v>
      </c>
    </row>
    <row r="28" spans="1:10" ht="27.75" hidden="1" customHeight="1" thickBot="1" x14ac:dyDescent="0.25">
      <c r="A28" s="4"/>
      <c r="B28" s="112" t="s">
        <v>22</v>
      </c>
      <c r="C28" s="113"/>
      <c r="D28" s="113"/>
      <c r="E28" s="114"/>
      <c r="F28" s="115"/>
      <c r="G28" s="236">
        <f>ZakladDPHSniVypocet+ZakladDPHZaklVypocet</f>
        <v>0</v>
      </c>
      <c r="H28" s="236"/>
      <c r="I28" s="236"/>
      <c r="J28" s="116" t="str">
        <f t="shared" si="0"/>
        <v>CZK</v>
      </c>
    </row>
    <row r="29" spans="1:10" ht="27.75" customHeight="1" thickBot="1" x14ac:dyDescent="0.25">
      <c r="A29" s="4"/>
      <c r="B29" s="112" t="s">
        <v>35</v>
      </c>
      <c r="C29" s="117"/>
      <c r="D29" s="117"/>
      <c r="E29" s="117"/>
      <c r="F29" s="117"/>
      <c r="G29" s="234">
        <f>ZakladDPHSni+DPHSni+ZakladDPHZakl+DPHZakl+Zaokrouhleni</f>
        <v>0</v>
      </c>
      <c r="H29" s="234"/>
      <c r="I29" s="234"/>
      <c r="J29" s="118" t="s">
        <v>54</v>
      </c>
    </row>
    <row r="30" spans="1:10" ht="12.75" customHeight="1" x14ac:dyDescent="0.2">
      <c r="A30" s="4"/>
      <c r="B30" s="4"/>
      <c r="C30" s="5"/>
      <c r="D30" s="5"/>
      <c r="E30" s="5"/>
      <c r="F30" s="5"/>
      <c r="G30" s="45"/>
      <c r="H30" s="5"/>
      <c r="I30" s="45"/>
      <c r="J30" s="12"/>
    </row>
    <row r="31" spans="1:10" ht="30" customHeight="1" x14ac:dyDescent="0.2">
      <c r="A31" s="4"/>
      <c r="B31" s="4"/>
      <c r="C31" s="5"/>
      <c r="D31" s="5"/>
      <c r="E31" s="5"/>
      <c r="F31" s="5"/>
      <c r="G31" s="45"/>
      <c r="H31" s="5"/>
      <c r="I31" s="45"/>
      <c r="J31" s="12"/>
    </row>
    <row r="32" spans="1:10" ht="18.75" customHeight="1" x14ac:dyDescent="0.2">
      <c r="A32" s="4"/>
      <c r="B32" s="24"/>
      <c r="C32" s="19" t="s">
        <v>10</v>
      </c>
      <c r="D32" s="39"/>
      <c r="E32" s="39"/>
      <c r="F32" s="19" t="s">
        <v>9</v>
      </c>
      <c r="G32" s="39"/>
      <c r="H32" s="40">
        <f ca="1">TODAY()</f>
        <v>43500</v>
      </c>
      <c r="I32" s="39"/>
      <c r="J32" s="12"/>
    </row>
    <row r="33" spans="1:10" ht="47.25" customHeight="1" x14ac:dyDescent="0.2">
      <c r="A33" s="4"/>
      <c r="B33" s="4"/>
      <c r="C33" s="5"/>
      <c r="D33" s="5"/>
      <c r="E33" s="5"/>
      <c r="F33" s="5"/>
      <c r="G33" s="45"/>
      <c r="H33" s="5"/>
      <c r="I33" s="45"/>
      <c r="J33" s="12"/>
    </row>
    <row r="34" spans="1:10" s="37" customFormat="1" ht="18.75" customHeight="1" x14ac:dyDescent="0.2">
      <c r="A34" s="30"/>
      <c r="B34" s="30"/>
      <c r="C34" s="31"/>
      <c r="D34" s="25"/>
      <c r="E34" s="25"/>
      <c r="F34" s="31"/>
      <c r="G34" s="32"/>
      <c r="H34" s="25"/>
      <c r="I34" s="32"/>
      <c r="J34" s="38"/>
    </row>
    <row r="35" spans="1:10" ht="12.75" customHeight="1" x14ac:dyDescent="0.2">
      <c r="A35" s="4"/>
      <c r="B35" s="4"/>
      <c r="C35" s="5"/>
      <c r="D35" s="221" t="s">
        <v>2</v>
      </c>
      <c r="E35" s="221"/>
      <c r="F35" s="5"/>
      <c r="G35" s="45"/>
      <c r="H35" s="13" t="s">
        <v>3</v>
      </c>
      <c r="I35" s="45"/>
      <c r="J35" s="12"/>
    </row>
    <row r="36" spans="1:10" ht="13.5" customHeight="1" thickBot="1" x14ac:dyDescent="0.25">
      <c r="A36" s="14"/>
      <c r="B36" s="14"/>
      <c r="C36" s="15"/>
      <c r="D36" s="15"/>
      <c r="E36" s="15"/>
      <c r="F36" s="15"/>
      <c r="G36" s="16"/>
      <c r="H36" s="15"/>
      <c r="I36" s="16"/>
      <c r="J36" s="17"/>
    </row>
    <row r="37" spans="1:10" ht="27" hidden="1" customHeight="1" x14ac:dyDescent="0.25">
      <c r="B37" s="77" t="s">
        <v>15</v>
      </c>
      <c r="C37" s="3"/>
      <c r="D37" s="3"/>
      <c r="E37" s="3"/>
      <c r="F37" s="104"/>
      <c r="G37" s="104"/>
      <c r="H37" s="104"/>
      <c r="I37" s="104"/>
      <c r="J37" s="3"/>
    </row>
    <row r="38" spans="1:10" ht="25.5" hidden="1" customHeight="1" x14ac:dyDescent="0.2">
      <c r="A38" s="96" t="s">
        <v>37</v>
      </c>
      <c r="B38" s="98" t="s">
        <v>16</v>
      </c>
      <c r="C38" s="99" t="s">
        <v>5</v>
      </c>
      <c r="D38" s="100"/>
      <c r="E38" s="100"/>
      <c r="F38" s="105" t="str">
        <f>B23</f>
        <v>Základ pro sníženou DPH</v>
      </c>
      <c r="G38" s="105" t="str">
        <f>B25</f>
        <v>Základ pro základní DPH</v>
      </c>
      <c r="H38" s="106" t="s">
        <v>17</v>
      </c>
      <c r="I38" s="106" t="s">
        <v>1</v>
      </c>
      <c r="J38" s="101" t="s">
        <v>0</v>
      </c>
    </row>
    <row r="39" spans="1:10" ht="25.5" hidden="1" customHeight="1" x14ac:dyDescent="0.2">
      <c r="A39" s="96">
        <v>1</v>
      </c>
      <c r="B39" s="102"/>
      <c r="C39" s="204"/>
      <c r="D39" s="205"/>
      <c r="E39" s="205"/>
      <c r="F39" s="107">
        <f>' Pol'!AC41</f>
        <v>0</v>
      </c>
      <c r="G39" s="108">
        <f>' Pol'!AD41</f>
        <v>0</v>
      </c>
      <c r="H39" s="109">
        <f>(F39*SazbaDPH1/100)+(G39*SazbaDPH2/100)</f>
        <v>0</v>
      </c>
      <c r="I39" s="109">
        <f>F39+G39+H39</f>
        <v>0</v>
      </c>
      <c r="J39" s="103" t="str">
        <f>IF(CenaCelkemVypocet=0,"",I39/CenaCelkemVypocet*100)</f>
        <v/>
      </c>
    </row>
    <row r="40" spans="1:10" ht="25.5" hidden="1" customHeight="1" x14ac:dyDescent="0.2">
      <c r="A40" s="96"/>
      <c r="B40" s="206" t="s">
        <v>53</v>
      </c>
      <c r="C40" s="207"/>
      <c r="D40" s="207"/>
      <c r="E40" s="208"/>
      <c r="F40" s="110">
        <f>SUMIF(A39:A39,"=1",F39:F39)</f>
        <v>0</v>
      </c>
      <c r="G40" s="111">
        <f>SUMIF(A39:A39,"=1",G39:G39)</f>
        <v>0</v>
      </c>
      <c r="H40" s="111">
        <f>SUMIF(A39:A39,"=1",H39:H39)</f>
        <v>0</v>
      </c>
      <c r="I40" s="111">
        <f>SUMIF(A39:A39,"=1",I39:I39)</f>
        <v>0</v>
      </c>
      <c r="J40" s="97">
        <f>SUMIF(A39:A39,"=1",J39:J39)</f>
        <v>0</v>
      </c>
    </row>
    <row r="44" spans="1:10" ht="15.75" x14ac:dyDescent="0.25">
      <c r="B44" s="119" t="s">
        <v>55</v>
      </c>
    </row>
    <row r="46" spans="1:10" ht="25.5" customHeight="1" x14ac:dyDescent="0.2">
      <c r="A46" s="120"/>
      <c r="B46" s="124" t="s">
        <v>16</v>
      </c>
      <c r="C46" s="124" t="s">
        <v>5</v>
      </c>
      <c r="D46" s="125"/>
      <c r="E46" s="125"/>
      <c r="F46" s="128" t="s">
        <v>56</v>
      </c>
      <c r="G46" s="128"/>
      <c r="H46" s="128"/>
      <c r="I46" s="209" t="s">
        <v>28</v>
      </c>
      <c r="J46" s="209"/>
    </row>
    <row r="47" spans="1:10" ht="25.5" customHeight="1" x14ac:dyDescent="0.2">
      <c r="A47" s="121"/>
      <c r="B47" s="129" t="s">
        <v>57</v>
      </c>
      <c r="C47" s="211" t="s">
        <v>58</v>
      </c>
      <c r="D47" s="212"/>
      <c r="E47" s="212"/>
      <c r="F47" s="131" t="s">
        <v>23</v>
      </c>
      <c r="G47" s="132"/>
      <c r="H47" s="132"/>
      <c r="I47" s="210">
        <f>' Pol'!G8</f>
        <v>0</v>
      </c>
      <c r="J47" s="210"/>
    </row>
    <row r="48" spans="1:10" ht="25.5" customHeight="1" x14ac:dyDescent="0.2">
      <c r="A48" s="121"/>
      <c r="B48" s="123" t="s">
        <v>59</v>
      </c>
      <c r="C48" s="199" t="s">
        <v>60</v>
      </c>
      <c r="D48" s="200"/>
      <c r="E48" s="200"/>
      <c r="F48" s="133" t="s">
        <v>23</v>
      </c>
      <c r="G48" s="134"/>
      <c r="H48" s="134"/>
      <c r="I48" s="198">
        <f>' Pol'!G16</f>
        <v>0</v>
      </c>
      <c r="J48" s="198"/>
    </row>
    <row r="49" spans="1:10" ht="25.5" customHeight="1" x14ac:dyDescent="0.2">
      <c r="A49" s="121"/>
      <c r="B49" s="123" t="s">
        <v>61</v>
      </c>
      <c r="C49" s="199" t="s">
        <v>62</v>
      </c>
      <c r="D49" s="200"/>
      <c r="E49" s="200"/>
      <c r="F49" s="133" t="s">
        <v>23</v>
      </c>
      <c r="G49" s="134"/>
      <c r="H49" s="134"/>
      <c r="I49" s="198">
        <f>' Pol'!G18</f>
        <v>0</v>
      </c>
      <c r="J49" s="198"/>
    </row>
    <row r="50" spans="1:10" ht="25.5" customHeight="1" x14ac:dyDescent="0.2">
      <c r="A50" s="121"/>
      <c r="B50" s="123" t="s">
        <v>63</v>
      </c>
      <c r="C50" s="199" t="s">
        <v>64</v>
      </c>
      <c r="D50" s="200"/>
      <c r="E50" s="200"/>
      <c r="F50" s="133" t="s">
        <v>23</v>
      </c>
      <c r="G50" s="134"/>
      <c r="H50" s="134"/>
      <c r="I50" s="198">
        <f>' Pol'!G23</f>
        <v>0</v>
      </c>
      <c r="J50" s="198"/>
    </row>
    <row r="51" spans="1:10" ht="25.5" customHeight="1" x14ac:dyDescent="0.2">
      <c r="A51" s="121"/>
      <c r="B51" s="123" t="s">
        <v>65</v>
      </c>
      <c r="C51" s="199" t="s">
        <v>66</v>
      </c>
      <c r="D51" s="200"/>
      <c r="E51" s="200"/>
      <c r="F51" s="133" t="s">
        <v>23</v>
      </c>
      <c r="G51" s="134"/>
      <c r="H51" s="134"/>
      <c r="I51" s="198">
        <f>' Pol'!G25</f>
        <v>0</v>
      </c>
      <c r="J51" s="198"/>
    </row>
    <row r="52" spans="1:10" ht="25.5" customHeight="1" x14ac:dyDescent="0.2">
      <c r="A52" s="121"/>
      <c r="B52" s="123" t="s">
        <v>67</v>
      </c>
      <c r="C52" s="199" t="s">
        <v>68</v>
      </c>
      <c r="D52" s="200"/>
      <c r="E52" s="200"/>
      <c r="F52" s="133" t="s">
        <v>23</v>
      </c>
      <c r="G52" s="134"/>
      <c r="H52" s="134"/>
      <c r="I52" s="198">
        <f>' Pol'!G31</f>
        <v>0</v>
      </c>
      <c r="J52" s="198"/>
    </row>
    <row r="53" spans="1:10" ht="25.5" customHeight="1" x14ac:dyDescent="0.2">
      <c r="A53" s="121"/>
      <c r="B53" s="123" t="s">
        <v>69</v>
      </c>
      <c r="C53" s="199" t="s">
        <v>70</v>
      </c>
      <c r="D53" s="200"/>
      <c r="E53" s="200"/>
      <c r="F53" s="133" t="s">
        <v>23</v>
      </c>
      <c r="G53" s="134"/>
      <c r="H53" s="134"/>
      <c r="I53" s="198">
        <f>' Pol'!G33</f>
        <v>0</v>
      </c>
      <c r="J53" s="198"/>
    </row>
    <row r="54" spans="1:10" ht="25.5" customHeight="1" x14ac:dyDescent="0.2">
      <c r="A54" s="121"/>
      <c r="B54" s="130" t="s">
        <v>71</v>
      </c>
      <c r="C54" s="202" t="s">
        <v>72</v>
      </c>
      <c r="D54" s="203"/>
      <c r="E54" s="203"/>
      <c r="F54" s="135" t="s">
        <v>23</v>
      </c>
      <c r="G54" s="136"/>
      <c r="H54" s="136"/>
      <c r="I54" s="201">
        <f>' Pol'!G38</f>
        <v>0</v>
      </c>
      <c r="J54" s="201"/>
    </row>
    <row r="55" spans="1:10" ht="25.5" customHeight="1" x14ac:dyDescent="0.2">
      <c r="A55" s="122"/>
      <c r="B55" s="126" t="s">
        <v>1</v>
      </c>
      <c r="C55" s="126"/>
      <c r="D55" s="127"/>
      <c r="E55" s="127"/>
      <c r="F55" s="137"/>
      <c r="G55" s="138"/>
      <c r="H55" s="138"/>
      <c r="I55" s="197">
        <f>SUM(I47:I54)</f>
        <v>0</v>
      </c>
      <c r="J55" s="197"/>
    </row>
    <row r="56" spans="1:10" x14ac:dyDescent="0.2">
      <c r="F56" s="139"/>
      <c r="G56" s="95"/>
      <c r="H56" s="139"/>
      <c r="I56" s="95"/>
      <c r="J56" s="95"/>
    </row>
    <row r="57" spans="1:10" x14ac:dyDescent="0.2">
      <c r="F57" s="139"/>
      <c r="G57" s="95"/>
      <c r="H57" s="139"/>
      <c r="I57" s="95"/>
      <c r="J57" s="95"/>
    </row>
    <row r="58" spans="1:10" x14ac:dyDescent="0.2">
      <c r="F58" s="139"/>
      <c r="G58" s="95"/>
      <c r="H58" s="139"/>
      <c r="I58" s="95"/>
      <c r="J58" s="95"/>
    </row>
  </sheetData>
  <sheetProtection password="DA25" sheet="1" objects="1" scenarios="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5">
    <mergeCell ref="B1:J1"/>
    <mergeCell ref="G26:I26"/>
    <mergeCell ref="G27:I27"/>
    <mergeCell ref="G29:I29"/>
    <mergeCell ref="G25:I25"/>
    <mergeCell ref="I16:J16"/>
    <mergeCell ref="I19:J19"/>
    <mergeCell ref="E21:F21"/>
    <mergeCell ref="G21:H21"/>
    <mergeCell ref="G28:I28"/>
    <mergeCell ref="G15:H15"/>
    <mergeCell ref="I15:J15"/>
    <mergeCell ref="E16:F16"/>
    <mergeCell ref="D12:G12"/>
    <mergeCell ref="D13:G13"/>
    <mergeCell ref="D3:J3"/>
    <mergeCell ref="E20:F20"/>
    <mergeCell ref="I20:J20"/>
    <mergeCell ref="I21:J21"/>
    <mergeCell ref="G19:H19"/>
    <mergeCell ref="G20:H20"/>
    <mergeCell ref="I48:J48"/>
    <mergeCell ref="C48:E48"/>
    <mergeCell ref="D2:J2"/>
    <mergeCell ref="E17:F17"/>
    <mergeCell ref="G16:H16"/>
    <mergeCell ref="G17:H17"/>
    <mergeCell ref="G18:H18"/>
    <mergeCell ref="I17:J17"/>
    <mergeCell ref="I18:J18"/>
    <mergeCell ref="E18:F18"/>
    <mergeCell ref="E15:F15"/>
    <mergeCell ref="D11:G11"/>
    <mergeCell ref="D35:E35"/>
    <mergeCell ref="G24:I24"/>
    <mergeCell ref="G23:I23"/>
    <mergeCell ref="E19:F19"/>
    <mergeCell ref="C39:E39"/>
    <mergeCell ref="B40:E40"/>
    <mergeCell ref="I46:J46"/>
    <mergeCell ref="I47:J47"/>
    <mergeCell ref="C47:E47"/>
    <mergeCell ref="I49:J49"/>
    <mergeCell ref="C49:E49"/>
    <mergeCell ref="I50:J50"/>
    <mergeCell ref="C50:E50"/>
    <mergeCell ref="I51:J51"/>
    <mergeCell ref="C51:E51"/>
    <mergeCell ref="I55:J55"/>
    <mergeCell ref="I52:J52"/>
    <mergeCell ref="C52:E52"/>
    <mergeCell ref="I53:J53"/>
    <mergeCell ref="C53:E53"/>
    <mergeCell ref="I54:J54"/>
    <mergeCell ref="C54:E54"/>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CE,Tučné"RTS Stavitel +,  © RTS, a.s.&amp;R&amp;9Stránka &amp;P z &amp;N</oddFooter>
  </headerFooter>
  <rowBreaks count="1" manualBreakCount="1">
    <brk id="36" max="9"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A5" sqref="A5:IV5"/>
    </sheetView>
  </sheetViews>
  <sheetFormatPr defaultRowHeight="12.75" x14ac:dyDescent="0.2"/>
  <cols>
    <col min="1" max="1" width="4.28515625" style="6" customWidth="1"/>
    <col min="2" max="2" width="14.42578125" style="6" customWidth="1"/>
    <col min="3" max="3" width="38.28515625" style="10" customWidth="1"/>
    <col min="4" max="4" width="4.5703125" style="6" customWidth="1"/>
    <col min="5" max="5" width="10.5703125" style="6" customWidth="1"/>
    <col min="6" max="6" width="9.85546875" style="6" customWidth="1"/>
    <col min="7" max="7" width="12.7109375" style="6" customWidth="1"/>
    <col min="8" max="16384" width="9.140625" style="6"/>
  </cols>
  <sheetData>
    <row r="1" spans="1:7" ht="15.75" x14ac:dyDescent="0.2">
      <c r="A1" s="244" t="s">
        <v>6</v>
      </c>
      <c r="B1" s="244"/>
      <c r="C1" s="245"/>
      <c r="D1" s="244"/>
      <c r="E1" s="244"/>
      <c r="F1" s="244"/>
      <c r="G1" s="244"/>
    </row>
    <row r="2" spans="1:7" ht="24.95" customHeight="1" x14ac:dyDescent="0.2">
      <c r="A2" s="79" t="s">
        <v>41</v>
      </c>
      <c r="B2" s="78"/>
      <c r="C2" s="246"/>
      <c r="D2" s="246"/>
      <c r="E2" s="246"/>
      <c r="F2" s="246"/>
      <c r="G2" s="247"/>
    </row>
    <row r="3" spans="1:7" ht="24.95" hidden="1" customHeight="1" x14ac:dyDescent="0.2">
      <c r="A3" s="79" t="s">
        <v>7</v>
      </c>
      <c r="B3" s="78"/>
      <c r="C3" s="246"/>
      <c r="D3" s="246"/>
      <c r="E3" s="246"/>
      <c r="F3" s="246"/>
      <c r="G3" s="247"/>
    </row>
    <row r="4" spans="1:7" ht="24.95" hidden="1" customHeight="1" x14ac:dyDescent="0.2">
      <c r="A4" s="79" t="s">
        <v>8</v>
      </c>
      <c r="B4" s="78"/>
      <c r="C4" s="246"/>
      <c r="D4" s="246"/>
      <c r="E4" s="246"/>
      <c r="F4" s="246"/>
      <c r="G4" s="247"/>
    </row>
    <row r="5" spans="1:7" hidden="1" x14ac:dyDescent="0.2">
      <c r="B5" s="7"/>
      <c r="C5" s="8"/>
      <c r="D5" s="9"/>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1"/>
  <sheetViews>
    <sheetView tabSelected="1" topLeftCell="A9" workbookViewId="0">
      <selection activeCell="F39" sqref="F39"/>
    </sheetView>
  </sheetViews>
  <sheetFormatPr defaultRowHeight="12.75" outlineLevelRow="1" x14ac:dyDescent="0.2"/>
  <cols>
    <col min="1" max="1" width="4.28515625" customWidth="1"/>
    <col min="2" max="2" width="14.42578125" style="94" customWidth="1"/>
    <col min="3" max="3" width="38.28515625" style="94" customWidth="1"/>
    <col min="4" max="4" width="4.5703125" customWidth="1"/>
    <col min="5" max="5" width="10.5703125" customWidth="1"/>
    <col min="6" max="6" width="9.85546875" customWidth="1"/>
    <col min="7" max="7" width="12.7109375" customWidth="1"/>
    <col min="8" max="21" width="0" hidden="1" customWidth="1"/>
    <col min="29" max="39" width="0" hidden="1" customWidth="1"/>
    <col min="53" max="53" width="73.42578125" customWidth="1"/>
  </cols>
  <sheetData>
    <row r="1" spans="1:60" ht="15.75" customHeight="1" x14ac:dyDescent="0.25">
      <c r="A1" s="267" t="s">
        <v>6</v>
      </c>
      <c r="B1" s="267"/>
      <c r="C1" s="267"/>
      <c r="D1" s="267"/>
      <c r="E1" s="267"/>
      <c r="F1" s="267"/>
      <c r="G1" s="267"/>
      <c r="AE1" t="s">
        <v>76</v>
      </c>
    </row>
    <row r="2" spans="1:60" ht="24.95" customHeight="1" x14ac:dyDescent="0.2">
      <c r="A2" s="144" t="s">
        <v>75</v>
      </c>
      <c r="B2" s="142"/>
      <c r="C2" s="268" t="s">
        <v>47</v>
      </c>
      <c r="D2" s="269"/>
      <c r="E2" s="269"/>
      <c r="F2" s="269"/>
      <c r="G2" s="270"/>
      <c r="AE2" t="s">
        <v>77</v>
      </c>
    </row>
    <row r="3" spans="1:60" ht="24.95" customHeight="1" x14ac:dyDescent="0.2">
      <c r="A3" s="145" t="s">
        <v>7</v>
      </c>
      <c r="B3" s="143"/>
      <c r="C3" s="271" t="s">
        <v>43</v>
      </c>
      <c r="D3" s="272"/>
      <c r="E3" s="272"/>
      <c r="F3" s="272"/>
      <c r="G3" s="273"/>
      <c r="AE3" t="s">
        <v>78</v>
      </c>
    </row>
    <row r="4" spans="1:60" ht="24.95" hidden="1" customHeight="1" x14ac:dyDescent="0.2">
      <c r="A4" s="145" t="s">
        <v>8</v>
      </c>
      <c r="B4" s="143"/>
      <c r="C4" s="271"/>
      <c r="D4" s="272"/>
      <c r="E4" s="272"/>
      <c r="F4" s="272"/>
      <c r="G4" s="273"/>
      <c r="AE4" t="s">
        <v>79</v>
      </c>
    </row>
    <row r="5" spans="1:60" hidden="1" x14ac:dyDescent="0.2">
      <c r="A5" s="146" t="s">
        <v>80</v>
      </c>
      <c r="B5" s="147"/>
      <c r="C5" s="148"/>
      <c r="D5" s="149"/>
      <c r="E5" s="149"/>
      <c r="F5" s="149"/>
      <c r="G5" s="150"/>
      <c r="AE5" t="s">
        <v>81</v>
      </c>
    </row>
    <row r="7" spans="1:60" ht="38.25" x14ac:dyDescent="0.2">
      <c r="A7" s="156" t="s">
        <v>82</v>
      </c>
      <c r="B7" s="157" t="s">
        <v>83</v>
      </c>
      <c r="C7" s="157" t="s">
        <v>84</v>
      </c>
      <c r="D7" s="156" t="s">
        <v>85</v>
      </c>
      <c r="E7" s="156" t="s">
        <v>86</v>
      </c>
      <c r="F7" s="151" t="s">
        <v>87</v>
      </c>
      <c r="G7" s="171" t="s">
        <v>28</v>
      </c>
      <c r="H7" s="172" t="s">
        <v>29</v>
      </c>
      <c r="I7" s="172" t="s">
        <v>88</v>
      </c>
      <c r="J7" s="172" t="s">
        <v>30</v>
      </c>
      <c r="K7" s="172" t="s">
        <v>89</v>
      </c>
      <c r="L7" s="172" t="s">
        <v>90</v>
      </c>
      <c r="M7" s="172" t="s">
        <v>91</v>
      </c>
      <c r="N7" s="172" t="s">
        <v>92</v>
      </c>
      <c r="O7" s="172" t="s">
        <v>93</v>
      </c>
      <c r="P7" s="172" t="s">
        <v>94</v>
      </c>
      <c r="Q7" s="172" t="s">
        <v>95</v>
      </c>
      <c r="R7" s="172" t="s">
        <v>96</v>
      </c>
      <c r="S7" s="172" t="s">
        <v>97</v>
      </c>
      <c r="T7" s="172" t="s">
        <v>98</v>
      </c>
      <c r="U7" s="159" t="s">
        <v>99</v>
      </c>
    </row>
    <row r="8" spans="1:60" x14ac:dyDescent="0.2">
      <c r="A8" s="173" t="s">
        <v>100</v>
      </c>
      <c r="B8" s="174" t="s">
        <v>57</v>
      </c>
      <c r="C8" s="175" t="s">
        <v>58</v>
      </c>
      <c r="D8" s="158"/>
      <c r="E8" s="176"/>
      <c r="F8" s="177"/>
      <c r="G8" s="177">
        <f>SUMIF(AE9:AE15,"&lt;&gt;NOR",G9:G15)</f>
        <v>0</v>
      </c>
      <c r="H8" s="177"/>
      <c r="I8" s="177">
        <f>SUM(I9:I15)</f>
        <v>0</v>
      </c>
      <c r="J8" s="177"/>
      <c r="K8" s="177">
        <f>SUM(K9:K15)</f>
        <v>0</v>
      </c>
      <c r="L8" s="177"/>
      <c r="M8" s="177">
        <f>SUM(M9:M15)</f>
        <v>0</v>
      </c>
      <c r="N8" s="158"/>
      <c r="O8" s="158">
        <f>SUM(O9:O15)</f>
        <v>16.790900000000001</v>
      </c>
      <c r="P8" s="158"/>
      <c r="Q8" s="158">
        <f>SUM(Q9:Q15)</f>
        <v>0</v>
      </c>
      <c r="R8" s="158"/>
      <c r="S8" s="158"/>
      <c r="T8" s="173"/>
      <c r="U8" s="158">
        <f>SUM(U9:U15)</f>
        <v>85.97</v>
      </c>
      <c r="AE8" t="s">
        <v>101</v>
      </c>
    </row>
    <row r="9" spans="1:60" outlineLevel="1" x14ac:dyDescent="0.2">
      <c r="A9" s="153">
        <v>1</v>
      </c>
      <c r="B9" s="160" t="s">
        <v>102</v>
      </c>
      <c r="C9" s="189" t="s">
        <v>103</v>
      </c>
      <c r="D9" s="162" t="s">
        <v>104</v>
      </c>
      <c r="E9" s="166">
        <v>22.847999999999999</v>
      </c>
      <c r="F9" s="168"/>
      <c r="G9" s="169">
        <f>ROUND(E9*F9,2)</f>
        <v>0</v>
      </c>
      <c r="H9" s="168"/>
      <c r="I9" s="169">
        <f>ROUND(E9*H9,2)</f>
        <v>0</v>
      </c>
      <c r="J9" s="168"/>
      <c r="K9" s="169">
        <f>ROUND(E9*J9,2)</f>
        <v>0</v>
      </c>
      <c r="L9" s="169">
        <v>21</v>
      </c>
      <c r="M9" s="169">
        <f>G9*(1+L9/100)</f>
        <v>0</v>
      </c>
      <c r="N9" s="162">
        <v>0</v>
      </c>
      <c r="O9" s="162">
        <f>ROUND(E9*N9,5)</f>
        <v>0</v>
      </c>
      <c r="P9" s="162">
        <v>0</v>
      </c>
      <c r="Q9" s="162">
        <f>ROUND(E9*P9,5)</f>
        <v>0</v>
      </c>
      <c r="R9" s="162"/>
      <c r="S9" s="162"/>
      <c r="T9" s="163">
        <v>2.9649999999999999</v>
      </c>
      <c r="U9" s="162">
        <f>ROUND(E9*T9,2)</f>
        <v>67.739999999999995</v>
      </c>
      <c r="V9" s="152"/>
      <c r="W9" s="152"/>
      <c r="X9" s="152"/>
      <c r="Y9" s="152"/>
      <c r="Z9" s="152"/>
      <c r="AA9" s="152"/>
      <c r="AB9" s="152"/>
      <c r="AC9" s="152"/>
      <c r="AD9" s="152"/>
      <c r="AE9" s="152" t="s">
        <v>105</v>
      </c>
      <c r="AF9" s="152"/>
      <c r="AG9" s="152"/>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row>
    <row r="10" spans="1:60" ht="22.5" outlineLevel="1" x14ac:dyDescent="0.2">
      <c r="A10" s="153">
        <v>2</v>
      </c>
      <c r="B10" s="160" t="s">
        <v>106</v>
      </c>
      <c r="C10" s="189" t="s">
        <v>107</v>
      </c>
      <c r="D10" s="162" t="s">
        <v>104</v>
      </c>
      <c r="E10" s="166">
        <v>9.8770000000000007</v>
      </c>
      <c r="F10" s="168"/>
      <c r="G10" s="169">
        <f>ROUND(E10*F10,2)</f>
        <v>0</v>
      </c>
      <c r="H10" s="168"/>
      <c r="I10" s="169">
        <f>ROUND(E10*H10,2)</f>
        <v>0</v>
      </c>
      <c r="J10" s="168"/>
      <c r="K10" s="169">
        <f>ROUND(E10*J10,2)</f>
        <v>0</v>
      </c>
      <c r="L10" s="169">
        <v>21</v>
      </c>
      <c r="M10" s="169">
        <f>G10*(1+L10/100)</f>
        <v>0</v>
      </c>
      <c r="N10" s="162">
        <v>1.7</v>
      </c>
      <c r="O10" s="162">
        <f>ROUND(E10*N10,5)</f>
        <v>16.790900000000001</v>
      </c>
      <c r="P10" s="162">
        <v>0</v>
      </c>
      <c r="Q10" s="162">
        <f>ROUND(E10*P10,5)</f>
        <v>0</v>
      </c>
      <c r="R10" s="162"/>
      <c r="S10" s="162"/>
      <c r="T10" s="163">
        <v>1.587</v>
      </c>
      <c r="U10" s="162">
        <f>ROUND(E10*T10,2)</f>
        <v>15.67</v>
      </c>
      <c r="V10" s="152"/>
      <c r="W10" s="152"/>
      <c r="X10" s="152"/>
      <c r="Y10" s="152"/>
      <c r="Z10" s="152"/>
      <c r="AA10" s="152"/>
      <c r="AB10" s="152"/>
      <c r="AC10" s="152"/>
      <c r="AD10" s="152"/>
      <c r="AE10" s="152" t="s">
        <v>105</v>
      </c>
      <c r="AF10" s="152"/>
      <c r="AG10" s="152"/>
      <c r="AH10" s="152"/>
      <c r="AI10" s="152"/>
      <c r="AJ10" s="152"/>
      <c r="AK10" s="152"/>
      <c r="AL10" s="152"/>
      <c r="AM10" s="152"/>
      <c r="AN10" s="152"/>
      <c r="AO10" s="152"/>
      <c r="AP10" s="152"/>
      <c r="AQ10" s="152"/>
      <c r="AR10" s="152"/>
      <c r="AS10" s="152"/>
      <c r="AT10" s="152"/>
      <c r="AU10" s="152"/>
      <c r="AV10" s="152"/>
      <c r="AW10" s="152"/>
      <c r="AX10" s="152"/>
      <c r="AY10" s="152"/>
      <c r="AZ10" s="152"/>
      <c r="BA10" s="152"/>
      <c r="BB10" s="152"/>
      <c r="BC10" s="152"/>
      <c r="BD10" s="152"/>
      <c r="BE10" s="152"/>
      <c r="BF10" s="152"/>
      <c r="BG10" s="152"/>
      <c r="BH10" s="152"/>
    </row>
    <row r="11" spans="1:60" outlineLevel="1" x14ac:dyDescent="0.2">
      <c r="A11" s="153">
        <v>3</v>
      </c>
      <c r="B11" s="160" t="s">
        <v>108</v>
      </c>
      <c r="C11" s="189" t="s">
        <v>109</v>
      </c>
      <c r="D11" s="162" t="s">
        <v>104</v>
      </c>
      <c r="E11" s="166">
        <v>9.2880000000000003</v>
      </c>
      <c r="F11" s="168"/>
      <c r="G11" s="169">
        <f>ROUND(E11*F11,2)</f>
        <v>0</v>
      </c>
      <c r="H11" s="168"/>
      <c r="I11" s="169">
        <f>ROUND(E11*H11,2)</f>
        <v>0</v>
      </c>
      <c r="J11" s="168"/>
      <c r="K11" s="169">
        <f>ROUND(E11*J11,2)</f>
        <v>0</v>
      </c>
      <c r="L11" s="169">
        <v>21</v>
      </c>
      <c r="M11" s="169">
        <f>G11*(1+L11/100)</f>
        <v>0</v>
      </c>
      <c r="N11" s="162">
        <v>0</v>
      </c>
      <c r="O11" s="162">
        <f>ROUND(E11*N11,5)</f>
        <v>0</v>
      </c>
      <c r="P11" s="162">
        <v>0</v>
      </c>
      <c r="Q11" s="162">
        <f>ROUND(E11*P11,5)</f>
        <v>0</v>
      </c>
      <c r="R11" s="162"/>
      <c r="S11" s="162"/>
      <c r="T11" s="163">
        <v>0.27600000000000002</v>
      </c>
      <c r="U11" s="162">
        <f>ROUND(E11*T11,2)</f>
        <v>2.56</v>
      </c>
      <c r="V11" s="152"/>
      <c r="W11" s="152"/>
      <c r="X11" s="152"/>
      <c r="Y11" s="152"/>
      <c r="Z11" s="152"/>
      <c r="AA11" s="152"/>
      <c r="AB11" s="152"/>
      <c r="AC11" s="152"/>
      <c r="AD11" s="152"/>
      <c r="AE11" s="152" t="s">
        <v>110</v>
      </c>
      <c r="AF11" s="152"/>
      <c r="AG11" s="152"/>
      <c r="AH11" s="152"/>
      <c r="AI11" s="152"/>
      <c r="AJ11" s="152"/>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row>
    <row r="12" spans="1:60" outlineLevel="1" x14ac:dyDescent="0.2">
      <c r="A12" s="153">
        <v>4</v>
      </c>
      <c r="B12" s="160" t="s">
        <v>111</v>
      </c>
      <c r="C12" s="189" t="s">
        <v>112</v>
      </c>
      <c r="D12" s="162" t="s">
        <v>104</v>
      </c>
      <c r="E12" s="166">
        <v>13.566000000000001</v>
      </c>
      <c r="F12" s="168"/>
      <c r="G12" s="169">
        <f>ROUND(E12*F12,2)</f>
        <v>0</v>
      </c>
      <c r="H12" s="168"/>
      <c r="I12" s="169">
        <f>ROUND(E12*H12,2)</f>
        <v>0</v>
      </c>
      <c r="J12" s="168"/>
      <c r="K12" s="169">
        <f>ROUND(E12*J12,2)</f>
        <v>0</v>
      </c>
      <c r="L12" s="169">
        <v>21</v>
      </c>
      <c r="M12" s="169">
        <f>G12*(1+L12/100)</f>
        <v>0</v>
      </c>
      <c r="N12" s="162">
        <v>0</v>
      </c>
      <c r="O12" s="162">
        <f>ROUND(E12*N12,5)</f>
        <v>0</v>
      </c>
      <c r="P12" s="162">
        <v>0</v>
      </c>
      <c r="Q12" s="162">
        <f>ROUND(E12*P12,5)</f>
        <v>0</v>
      </c>
      <c r="R12" s="162"/>
      <c r="S12" s="162"/>
      <c r="T12" s="163">
        <v>0</v>
      </c>
      <c r="U12" s="162">
        <f>ROUND(E12*T12,2)</f>
        <v>0</v>
      </c>
      <c r="V12" s="152"/>
      <c r="W12" s="152"/>
      <c r="X12" s="152"/>
      <c r="Y12" s="152"/>
      <c r="Z12" s="152"/>
      <c r="AA12" s="152"/>
      <c r="AB12" s="152"/>
      <c r="AC12" s="152"/>
      <c r="AD12" s="152"/>
      <c r="AE12" s="152" t="s">
        <v>105</v>
      </c>
      <c r="AF12" s="152"/>
      <c r="AG12" s="152"/>
      <c r="AH12" s="152"/>
      <c r="AI12" s="152"/>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row>
    <row r="13" spans="1:60" outlineLevel="1" x14ac:dyDescent="0.2">
      <c r="A13" s="153"/>
      <c r="B13" s="160"/>
      <c r="C13" s="248" t="s">
        <v>113</v>
      </c>
      <c r="D13" s="249"/>
      <c r="E13" s="250"/>
      <c r="F13" s="251"/>
      <c r="G13" s="252"/>
      <c r="H13" s="169"/>
      <c r="I13" s="169"/>
      <c r="J13" s="169"/>
      <c r="K13" s="169"/>
      <c r="L13" s="169"/>
      <c r="M13" s="169"/>
      <c r="N13" s="162"/>
      <c r="O13" s="162"/>
      <c r="P13" s="162"/>
      <c r="Q13" s="162"/>
      <c r="R13" s="162"/>
      <c r="S13" s="162"/>
      <c r="T13" s="163"/>
      <c r="U13" s="162"/>
      <c r="V13" s="152"/>
      <c r="W13" s="152"/>
      <c r="X13" s="152"/>
      <c r="Y13" s="152"/>
      <c r="Z13" s="152"/>
      <c r="AA13" s="152"/>
      <c r="AB13" s="152"/>
      <c r="AC13" s="152"/>
      <c r="AD13" s="152"/>
      <c r="AE13" s="152" t="s">
        <v>114</v>
      </c>
      <c r="AF13" s="152"/>
      <c r="AG13" s="152"/>
      <c r="AH13" s="152"/>
      <c r="AI13" s="152"/>
      <c r="AJ13" s="152"/>
      <c r="AK13" s="152"/>
      <c r="AL13" s="152"/>
      <c r="AM13" s="152"/>
      <c r="AN13" s="152"/>
      <c r="AO13" s="152"/>
      <c r="AP13" s="152"/>
      <c r="AQ13" s="152"/>
      <c r="AR13" s="152"/>
      <c r="AS13" s="152"/>
      <c r="AT13" s="152"/>
      <c r="AU13" s="152"/>
      <c r="AV13" s="152"/>
      <c r="AW13" s="152"/>
      <c r="AX13" s="152"/>
      <c r="AY13" s="152"/>
      <c r="AZ13" s="152"/>
      <c r="BA13" s="155" t="str">
        <f>C13</f>
        <v>vytlačená zemina</v>
      </c>
      <c r="BB13" s="152"/>
      <c r="BC13" s="152"/>
      <c r="BD13" s="152"/>
      <c r="BE13" s="152"/>
      <c r="BF13" s="152"/>
      <c r="BG13" s="152"/>
      <c r="BH13" s="152"/>
    </row>
    <row r="14" spans="1:60" outlineLevel="1" x14ac:dyDescent="0.2">
      <c r="A14" s="153">
        <v>5</v>
      </c>
      <c r="B14" s="160" t="s">
        <v>111</v>
      </c>
      <c r="C14" s="189" t="s">
        <v>115</v>
      </c>
      <c r="D14" s="162" t="s">
        <v>116</v>
      </c>
      <c r="E14" s="166">
        <v>1</v>
      </c>
      <c r="F14" s="168"/>
      <c r="G14" s="169">
        <f>ROUND(E14*F14,2)</f>
        <v>0</v>
      </c>
      <c r="H14" s="168"/>
      <c r="I14" s="169">
        <f>ROUND(E14*H14,2)</f>
        <v>0</v>
      </c>
      <c r="J14" s="168"/>
      <c r="K14" s="169">
        <f>ROUND(E14*J14,2)</f>
        <v>0</v>
      </c>
      <c r="L14" s="169">
        <v>21</v>
      </c>
      <c r="M14" s="169">
        <f>G14*(1+L14/100)</f>
        <v>0</v>
      </c>
      <c r="N14" s="162">
        <v>0</v>
      </c>
      <c r="O14" s="162">
        <f>ROUND(E14*N14,5)</f>
        <v>0</v>
      </c>
      <c r="P14" s="162">
        <v>0</v>
      </c>
      <c r="Q14" s="162">
        <f>ROUND(E14*P14,5)</f>
        <v>0</v>
      </c>
      <c r="R14" s="162"/>
      <c r="S14" s="162"/>
      <c r="T14" s="163">
        <v>0</v>
      </c>
      <c r="U14" s="162">
        <f>ROUND(E14*T14,2)</f>
        <v>0</v>
      </c>
      <c r="V14" s="152"/>
      <c r="W14" s="152"/>
      <c r="X14" s="152"/>
      <c r="Y14" s="152"/>
      <c r="Z14" s="152"/>
      <c r="AA14" s="152"/>
      <c r="AB14" s="152"/>
      <c r="AC14" s="152"/>
      <c r="AD14" s="152"/>
      <c r="AE14" s="152" t="s">
        <v>105</v>
      </c>
      <c r="AF14" s="152"/>
      <c r="AG14" s="152"/>
      <c r="AH14" s="152"/>
      <c r="AI14" s="152"/>
      <c r="AJ14" s="152"/>
      <c r="AK14" s="152"/>
      <c r="AL14" s="152"/>
      <c r="AM14" s="152"/>
      <c r="AN14" s="152"/>
      <c r="AO14" s="152"/>
      <c r="AP14" s="152"/>
      <c r="AQ14" s="152"/>
      <c r="AR14" s="152"/>
      <c r="AS14" s="152"/>
      <c r="AT14" s="152"/>
      <c r="AU14" s="152"/>
      <c r="AV14" s="152"/>
      <c r="AW14" s="152"/>
      <c r="AX14" s="152"/>
      <c r="AY14" s="152"/>
      <c r="AZ14" s="152"/>
      <c r="BA14" s="152"/>
      <c r="BB14" s="152"/>
      <c r="BC14" s="152"/>
      <c r="BD14" s="152"/>
      <c r="BE14" s="152"/>
      <c r="BF14" s="152"/>
      <c r="BG14" s="152"/>
      <c r="BH14" s="152"/>
    </row>
    <row r="15" spans="1:60" ht="45" outlineLevel="1" x14ac:dyDescent="0.2">
      <c r="A15" s="153"/>
      <c r="B15" s="160"/>
      <c r="C15" s="248" t="s">
        <v>117</v>
      </c>
      <c r="D15" s="249"/>
      <c r="E15" s="250"/>
      <c r="F15" s="251"/>
      <c r="G15" s="252"/>
      <c r="H15" s="169"/>
      <c r="I15" s="169"/>
      <c r="J15" s="169"/>
      <c r="K15" s="169"/>
      <c r="L15" s="169"/>
      <c r="M15" s="169"/>
      <c r="N15" s="162"/>
      <c r="O15" s="162"/>
      <c r="P15" s="162"/>
      <c r="Q15" s="162"/>
      <c r="R15" s="162"/>
      <c r="S15" s="162"/>
      <c r="T15" s="163"/>
      <c r="U15" s="162"/>
      <c r="V15" s="152"/>
      <c r="W15" s="152"/>
      <c r="X15" s="152"/>
      <c r="Y15" s="152"/>
      <c r="Z15" s="152"/>
      <c r="AA15" s="152"/>
      <c r="AB15" s="152"/>
      <c r="AC15" s="152"/>
      <c r="AD15" s="152"/>
      <c r="AE15" s="152" t="s">
        <v>114</v>
      </c>
      <c r="AF15" s="152"/>
      <c r="AG15" s="152"/>
      <c r="AH15" s="152"/>
      <c r="AI15" s="152"/>
      <c r="AJ15" s="152"/>
      <c r="AK15" s="152"/>
      <c r="AL15" s="152"/>
      <c r="AM15" s="152"/>
      <c r="AN15" s="152"/>
      <c r="AO15" s="152"/>
      <c r="AP15" s="152"/>
      <c r="AQ15" s="152"/>
      <c r="AR15" s="152"/>
      <c r="AS15" s="152"/>
      <c r="AT15" s="152"/>
      <c r="AU15" s="152"/>
      <c r="AV15" s="152"/>
      <c r="AW15" s="152"/>
      <c r="AX15" s="152"/>
      <c r="AY15" s="152"/>
      <c r="AZ15" s="152"/>
      <c r="BA15" s="155" t="str">
        <f>C15</f>
        <v>Zajištění převedení vody pro celou stavbu, není povoleno zbudování obtokového koryta či rýhy ve stávajícím korytě. Položka zahrnuje případné čerpání vody, záložní zdroj čerpání, hrázkování (zbudování jílové hrázky)  např.pro zahrazení toku při použití převáděcího potrubí DN 600, podpůrné konstrukce apod.</v>
      </c>
      <c r="BB15" s="152"/>
      <c r="BC15" s="152"/>
      <c r="BD15" s="152"/>
      <c r="BE15" s="152"/>
      <c r="BF15" s="152"/>
      <c r="BG15" s="152"/>
      <c r="BH15" s="152"/>
    </row>
    <row r="16" spans="1:60" x14ac:dyDescent="0.2">
      <c r="A16" s="154" t="s">
        <v>100</v>
      </c>
      <c r="B16" s="161" t="s">
        <v>59</v>
      </c>
      <c r="C16" s="190" t="s">
        <v>60</v>
      </c>
      <c r="D16" s="164"/>
      <c r="E16" s="167"/>
      <c r="F16" s="170"/>
      <c r="G16" s="170">
        <f>SUMIF(AE17:AE17,"&lt;&gt;NOR",G17:G17)</f>
        <v>0</v>
      </c>
      <c r="H16" s="170"/>
      <c r="I16" s="170">
        <f>SUM(I17:I17)</f>
        <v>0</v>
      </c>
      <c r="J16" s="170"/>
      <c r="K16" s="170">
        <f>SUM(K17:K17)</f>
        <v>0</v>
      </c>
      <c r="L16" s="170"/>
      <c r="M16" s="170">
        <f>SUM(M17:M17)</f>
        <v>0</v>
      </c>
      <c r="N16" s="164"/>
      <c r="O16" s="164">
        <f>SUM(O17:O17)</f>
        <v>0.1515</v>
      </c>
      <c r="P16" s="164"/>
      <c r="Q16" s="164">
        <f>SUM(Q17:Q17)</f>
        <v>0</v>
      </c>
      <c r="R16" s="164"/>
      <c r="S16" s="164"/>
      <c r="T16" s="165"/>
      <c r="U16" s="164">
        <f>SUM(U17:U17)</f>
        <v>0.03</v>
      </c>
      <c r="AE16" t="s">
        <v>101</v>
      </c>
    </row>
    <row r="17" spans="1:60" outlineLevel="1" x14ac:dyDescent="0.2">
      <c r="A17" s="153">
        <v>6</v>
      </c>
      <c r="B17" s="160" t="s">
        <v>118</v>
      </c>
      <c r="C17" s="189" t="s">
        <v>119</v>
      </c>
      <c r="D17" s="162" t="s">
        <v>104</v>
      </c>
      <c r="E17" s="166">
        <v>0.06</v>
      </c>
      <c r="F17" s="168"/>
      <c r="G17" s="169">
        <f>ROUND(E17*F17,2)</f>
        <v>0</v>
      </c>
      <c r="H17" s="168"/>
      <c r="I17" s="169">
        <f>ROUND(E17*H17,2)</f>
        <v>0</v>
      </c>
      <c r="J17" s="168"/>
      <c r="K17" s="169">
        <f>ROUND(E17*J17,2)</f>
        <v>0</v>
      </c>
      <c r="L17" s="169">
        <v>21</v>
      </c>
      <c r="M17" s="169">
        <f>G17*(1+L17/100)</f>
        <v>0</v>
      </c>
      <c r="N17" s="162">
        <v>2.5249999999999999</v>
      </c>
      <c r="O17" s="162">
        <f>ROUND(E17*N17,5)</f>
        <v>0.1515</v>
      </c>
      <c r="P17" s="162">
        <v>0</v>
      </c>
      <c r="Q17" s="162">
        <f>ROUND(E17*P17,5)</f>
        <v>0</v>
      </c>
      <c r="R17" s="162"/>
      <c r="S17" s="162"/>
      <c r="T17" s="163">
        <v>0.47699999999999998</v>
      </c>
      <c r="U17" s="162">
        <f>ROUND(E17*T17,2)</f>
        <v>0.03</v>
      </c>
      <c r="V17" s="152"/>
      <c r="W17" s="152"/>
      <c r="X17" s="152"/>
      <c r="Y17" s="152"/>
      <c r="Z17" s="152"/>
      <c r="AA17" s="152"/>
      <c r="AB17" s="152"/>
      <c r="AC17" s="152"/>
      <c r="AD17" s="152"/>
      <c r="AE17" s="152" t="s">
        <v>105</v>
      </c>
      <c r="AF17" s="152"/>
      <c r="AG17" s="152"/>
      <c r="AH17" s="152"/>
      <c r="AI17" s="152"/>
      <c r="AJ17" s="152"/>
      <c r="AK17" s="152"/>
      <c r="AL17" s="152"/>
      <c r="AM17" s="152"/>
      <c r="AN17" s="152"/>
      <c r="AO17" s="152"/>
      <c r="AP17" s="152"/>
      <c r="AQ17" s="152"/>
      <c r="AR17" s="152"/>
      <c r="AS17" s="152"/>
      <c r="AT17" s="152"/>
      <c r="AU17" s="152"/>
      <c r="AV17" s="152"/>
      <c r="AW17" s="152"/>
      <c r="AX17" s="152"/>
      <c r="AY17" s="152"/>
      <c r="AZ17" s="152"/>
      <c r="BA17" s="152"/>
      <c r="BB17" s="152"/>
      <c r="BC17" s="152"/>
      <c r="BD17" s="152"/>
      <c r="BE17" s="152"/>
      <c r="BF17" s="152"/>
      <c r="BG17" s="152"/>
      <c r="BH17" s="152"/>
    </row>
    <row r="18" spans="1:60" x14ac:dyDescent="0.2">
      <c r="A18" s="154" t="s">
        <v>100</v>
      </c>
      <c r="B18" s="161" t="s">
        <v>61</v>
      </c>
      <c r="C18" s="190" t="s">
        <v>62</v>
      </c>
      <c r="D18" s="164"/>
      <c r="E18" s="167"/>
      <c r="F18" s="170"/>
      <c r="G18" s="170">
        <f>SUMIF(AE19:AE22,"&lt;&gt;NOR",G19:G22)</f>
        <v>0</v>
      </c>
      <c r="H18" s="170"/>
      <c r="I18" s="170">
        <f>SUM(I19:I22)</f>
        <v>0</v>
      </c>
      <c r="J18" s="170"/>
      <c r="K18" s="170">
        <f>SUM(K19:K22)</f>
        <v>0</v>
      </c>
      <c r="L18" s="170"/>
      <c r="M18" s="170">
        <f>SUM(M19:M22)</f>
        <v>0</v>
      </c>
      <c r="N18" s="164"/>
      <c r="O18" s="164">
        <f>SUM(O19:O22)</f>
        <v>1.48709</v>
      </c>
      <c r="P18" s="164"/>
      <c r="Q18" s="164">
        <f>SUM(Q19:Q22)</f>
        <v>0</v>
      </c>
      <c r="R18" s="164"/>
      <c r="S18" s="164"/>
      <c r="T18" s="165"/>
      <c r="U18" s="164">
        <f>SUM(U19:U22)</f>
        <v>11.14</v>
      </c>
      <c r="AE18" t="s">
        <v>101</v>
      </c>
    </row>
    <row r="19" spans="1:60" ht="22.5" outlineLevel="1" x14ac:dyDescent="0.2">
      <c r="A19" s="153">
        <v>7</v>
      </c>
      <c r="B19" s="160" t="s">
        <v>120</v>
      </c>
      <c r="C19" s="189" t="s">
        <v>121</v>
      </c>
      <c r="D19" s="162" t="s">
        <v>104</v>
      </c>
      <c r="E19" s="166">
        <v>0.47</v>
      </c>
      <c r="F19" s="168"/>
      <c r="G19" s="169">
        <f>ROUND(E19*F19,2)</f>
        <v>0</v>
      </c>
      <c r="H19" s="168"/>
      <c r="I19" s="169">
        <f>ROUND(E19*H19,2)</f>
        <v>0</v>
      </c>
      <c r="J19" s="168"/>
      <c r="K19" s="169">
        <f>ROUND(E19*J19,2)</f>
        <v>0</v>
      </c>
      <c r="L19" s="169">
        <v>21</v>
      </c>
      <c r="M19" s="169">
        <f>G19*(1+L19/100)</f>
        <v>0</v>
      </c>
      <c r="N19" s="162">
        <v>3.0044900000000001</v>
      </c>
      <c r="O19" s="162">
        <f>ROUND(E19*N19,5)</f>
        <v>1.41211</v>
      </c>
      <c r="P19" s="162">
        <v>0</v>
      </c>
      <c r="Q19" s="162">
        <f>ROUND(E19*P19,5)</f>
        <v>0</v>
      </c>
      <c r="R19" s="162"/>
      <c r="S19" s="162"/>
      <c r="T19" s="163">
        <v>4.5739999999999998</v>
      </c>
      <c r="U19" s="162">
        <f>ROUND(E19*T19,2)</f>
        <v>2.15</v>
      </c>
      <c r="V19" s="152"/>
      <c r="W19" s="152"/>
      <c r="X19" s="152"/>
      <c r="Y19" s="152"/>
      <c r="Z19" s="152"/>
      <c r="AA19" s="152"/>
      <c r="AB19" s="152"/>
      <c r="AC19" s="152"/>
      <c r="AD19" s="152"/>
      <c r="AE19" s="152" t="s">
        <v>105</v>
      </c>
      <c r="AF19" s="152"/>
      <c r="AG19" s="152"/>
      <c r="AH19" s="152"/>
      <c r="AI19" s="152"/>
      <c r="AJ19" s="152"/>
      <c r="AK19" s="152"/>
      <c r="AL19" s="152"/>
      <c r="AM19" s="152"/>
      <c r="AN19" s="152"/>
      <c r="AO19" s="152"/>
      <c r="AP19" s="152"/>
      <c r="AQ19" s="152"/>
      <c r="AR19" s="152"/>
      <c r="AS19" s="152"/>
      <c r="AT19" s="152"/>
      <c r="AU19" s="152"/>
      <c r="AV19" s="152"/>
      <c r="AW19" s="152"/>
      <c r="AX19" s="152"/>
      <c r="AY19" s="152"/>
      <c r="AZ19" s="152"/>
      <c r="BA19" s="152"/>
      <c r="BB19" s="152"/>
      <c r="BC19" s="152"/>
      <c r="BD19" s="152"/>
      <c r="BE19" s="152"/>
      <c r="BF19" s="152"/>
      <c r="BG19" s="152"/>
      <c r="BH19" s="152"/>
    </row>
    <row r="20" spans="1:60" outlineLevel="1" x14ac:dyDescent="0.2">
      <c r="A20" s="153">
        <v>8</v>
      </c>
      <c r="B20" s="160" t="s">
        <v>122</v>
      </c>
      <c r="C20" s="189" t="s">
        <v>123</v>
      </c>
      <c r="D20" s="162" t="s">
        <v>124</v>
      </c>
      <c r="E20" s="166">
        <v>3.42</v>
      </c>
      <c r="F20" s="168"/>
      <c r="G20" s="169">
        <f>ROUND(E20*F20,2)</f>
        <v>0</v>
      </c>
      <c r="H20" s="168"/>
      <c r="I20" s="169">
        <f>ROUND(E20*H20,2)</f>
        <v>0</v>
      </c>
      <c r="J20" s="168"/>
      <c r="K20" s="169">
        <f>ROUND(E20*J20,2)</f>
        <v>0</v>
      </c>
      <c r="L20" s="169">
        <v>21</v>
      </c>
      <c r="M20" s="169">
        <f>G20*(1+L20/100)</f>
        <v>0</v>
      </c>
      <c r="N20" s="162">
        <v>1.4500000000000001E-2</v>
      </c>
      <c r="O20" s="162">
        <f>ROUND(E20*N20,5)</f>
        <v>4.9590000000000002E-2</v>
      </c>
      <c r="P20" s="162">
        <v>0</v>
      </c>
      <c r="Q20" s="162">
        <f>ROUND(E20*P20,5)</f>
        <v>0</v>
      </c>
      <c r="R20" s="162"/>
      <c r="S20" s="162"/>
      <c r="T20" s="163">
        <v>1.9059999999999999</v>
      </c>
      <c r="U20" s="162">
        <f>ROUND(E20*T20,2)</f>
        <v>6.52</v>
      </c>
      <c r="V20" s="152"/>
      <c r="W20" s="152"/>
      <c r="X20" s="152"/>
      <c r="Y20" s="152"/>
      <c r="Z20" s="152"/>
      <c r="AA20" s="152"/>
      <c r="AB20" s="152"/>
      <c r="AC20" s="152"/>
      <c r="AD20" s="152"/>
      <c r="AE20" s="152" t="s">
        <v>105</v>
      </c>
      <c r="AF20" s="152"/>
      <c r="AG20" s="152"/>
      <c r="AH20" s="152"/>
      <c r="AI20" s="152"/>
      <c r="AJ20" s="152"/>
      <c r="AK20" s="152"/>
      <c r="AL20" s="152"/>
      <c r="AM20" s="152"/>
      <c r="AN20" s="152"/>
      <c r="AO20" s="152"/>
      <c r="AP20" s="152"/>
      <c r="AQ20" s="152"/>
      <c r="AR20" s="152"/>
      <c r="AS20" s="152"/>
      <c r="AT20" s="152"/>
      <c r="AU20" s="152"/>
      <c r="AV20" s="152"/>
      <c r="AW20" s="152"/>
      <c r="AX20" s="152"/>
      <c r="AY20" s="152"/>
      <c r="AZ20" s="152"/>
      <c r="BA20" s="152"/>
      <c r="BB20" s="152"/>
      <c r="BC20" s="152"/>
      <c r="BD20" s="152"/>
      <c r="BE20" s="152"/>
      <c r="BF20" s="152"/>
      <c r="BG20" s="152"/>
      <c r="BH20" s="152"/>
    </row>
    <row r="21" spans="1:60" outlineLevel="1" x14ac:dyDescent="0.2">
      <c r="A21" s="153">
        <v>9</v>
      </c>
      <c r="B21" s="160" t="s">
        <v>125</v>
      </c>
      <c r="C21" s="189" t="s">
        <v>126</v>
      </c>
      <c r="D21" s="162" t="s">
        <v>124</v>
      </c>
      <c r="E21" s="166">
        <v>3.42</v>
      </c>
      <c r="F21" s="168"/>
      <c r="G21" s="169">
        <f>ROUND(E21*F21,2)</f>
        <v>0</v>
      </c>
      <c r="H21" s="168"/>
      <c r="I21" s="169">
        <f>ROUND(E21*H21,2)</f>
        <v>0</v>
      </c>
      <c r="J21" s="168"/>
      <c r="K21" s="169">
        <f>ROUND(E21*J21,2)</f>
        <v>0</v>
      </c>
      <c r="L21" s="169">
        <v>21</v>
      </c>
      <c r="M21" s="169">
        <f>G21*(1+L21/100)</f>
        <v>0</v>
      </c>
      <c r="N21" s="162">
        <v>9.6000000000000002E-4</v>
      </c>
      <c r="O21" s="162">
        <f>ROUND(E21*N21,5)</f>
        <v>3.2799999999999999E-3</v>
      </c>
      <c r="P21" s="162">
        <v>0</v>
      </c>
      <c r="Q21" s="162">
        <f>ROUND(E21*P21,5)</f>
        <v>0</v>
      </c>
      <c r="R21" s="162"/>
      <c r="S21" s="162"/>
      <c r="T21" s="163">
        <v>0.628</v>
      </c>
      <c r="U21" s="162">
        <f>ROUND(E21*T21,2)</f>
        <v>2.15</v>
      </c>
      <c r="V21" s="152"/>
      <c r="W21" s="152"/>
      <c r="X21" s="152"/>
      <c r="Y21" s="152"/>
      <c r="Z21" s="152"/>
      <c r="AA21" s="152"/>
      <c r="AB21" s="152"/>
      <c r="AC21" s="152"/>
      <c r="AD21" s="152"/>
      <c r="AE21" s="152" t="s">
        <v>105</v>
      </c>
      <c r="AF21" s="152"/>
      <c r="AG21" s="152"/>
      <c r="AH21" s="152"/>
      <c r="AI21" s="152"/>
      <c r="AJ21" s="152"/>
      <c r="AK21" s="152"/>
      <c r="AL21" s="152"/>
      <c r="AM21" s="152"/>
      <c r="AN21" s="152"/>
      <c r="AO21" s="152"/>
      <c r="AP21" s="152"/>
      <c r="AQ21" s="152"/>
      <c r="AR21" s="152"/>
      <c r="AS21" s="152"/>
      <c r="AT21" s="152"/>
      <c r="AU21" s="152"/>
      <c r="AV21" s="152"/>
      <c r="AW21" s="152"/>
      <c r="AX21" s="152"/>
      <c r="AY21" s="152"/>
      <c r="AZ21" s="152"/>
      <c r="BA21" s="152"/>
      <c r="BB21" s="152"/>
      <c r="BC21" s="152"/>
      <c r="BD21" s="152"/>
      <c r="BE21" s="152"/>
      <c r="BF21" s="152"/>
      <c r="BG21" s="152"/>
      <c r="BH21" s="152"/>
    </row>
    <row r="22" spans="1:60" ht="22.5" outlineLevel="1" x14ac:dyDescent="0.2">
      <c r="A22" s="153">
        <v>10</v>
      </c>
      <c r="B22" s="160" t="s">
        <v>127</v>
      </c>
      <c r="C22" s="189" t="s">
        <v>128</v>
      </c>
      <c r="D22" s="162" t="s">
        <v>129</v>
      </c>
      <c r="E22" s="166">
        <v>2.1149999999999999E-2</v>
      </c>
      <c r="F22" s="168"/>
      <c r="G22" s="169">
        <f>ROUND(E22*F22,2)</f>
        <v>0</v>
      </c>
      <c r="H22" s="168"/>
      <c r="I22" s="169">
        <f>ROUND(E22*H22,2)</f>
        <v>0</v>
      </c>
      <c r="J22" s="168"/>
      <c r="K22" s="169">
        <f>ROUND(E22*J22,2)</f>
        <v>0</v>
      </c>
      <c r="L22" s="169">
        <v>21</v>
      </c>
      <c r="M22" s="169">
        <f>G22*(1+L22/100)</f>
        <v>0</v>
      </c>
      <c r="N22" s="162">
        <v>1.04548</v>
      </c>
      <c r="O22" s="162">
        <f>ROUND(E22*N22,5)</f>
        <v>2.2110000000000001E-2</v>
      </c>
      <c r="P22" s="162">
        <v>0</v>
      </c>
      <c r="Q22" s="162">
        <f>ROUND(E22*P22,5)</f>
        <v>0</v>
      </c>
      <c r="R22" s="162"/>
      <c r="S22" s="162"/>
      <c r="T22" s="163">
        <v>15.231</v>
      </c>
      <c r="U22" s="162">
        <f>ROUND(E22*T22,2)</f>
        <v>0.32</v>
      </c>
      <c r="V22" s="152"/>
      <c r="W22" s="152"/>
      <c r="X22" s="152"/>
      <c r="Y22" s="152"/>
      <c r="Z22" s="152"/>
      <c r="AA22" s="152"/>
      <c r="AB22" s="152"/>
      <c r="AC22" s="152"/>
      <c r="AD22" s="152"/>
      <c r="AE22" s="152" t="s">
        <v>105</v>
      </c>
      <c r="AF22" s="152"/>
      <c r="AG22" s="152"/>
      <c r="AH22" s="152"/>
      <c r="AI22" s="152"/>
      <c r="AJ22" s="152"/>
      <c r="AK22" s="152"/>
      <c r="AL22" s="152"/>
      <c r="AM22" s="152"/>
      <c r="AN22" s="152"/>
      <c r="AO22" s="152"/>
      <c r="AP22" s="152"/>
      <c r="AQ22" s="152"/>
      <c r="AR22" s="152"/>
      <c r="AS22" s="152"/>
      <c r="AT22" s="152"/>
      <c r="AU22" s="152"/>
      <c r="AV22" s="152"/>
      <c r="AW22" s="152"/>
      <c r="AX22" s="152"/>
      <c r="AY22" s="152"/>
      <c r="AZ22" s="152"/>
      <c r="BA22" s="152"/>
      <c r="BB22" s="152"/>
      <c r="BC22" s="152"/>
      <c r="BD22" s="152"/>
      <c r="BE22" s="152"/>
      <c r="BF22" s="152"/>
      <c r="BG22" s="152"/>
      <c r="BH22" s="152"/>
    </row>
    <row r="23" spans="1:60" x14ac:dyDescent="0.2">
      <c r="A23" s="154" t="s">
        <v>100</v>
      </c>
      <c r="B23" s="161" t="s">
        <v>63</v>
      </c>
      <c r="C23" s="190" t="s">
        <v>64</v>
      </c>
      <c r="D23" s="164"/>
      <c r="E23" s="167"/>
      <c r="F23" s="170"/>
      <c r="G23" s="170">
        <f>SUMIF(AE24:AE24,"&lt;&gt;NOR",G24:G24)</f>
        <v>0</v>
      </c>
      <c r="H23" s="170"/>
      <c r="I23" s="170">
        <f>SUM(I24:I24)</f>
        <v>0</v>
      </c>
      <c r="J23" s="170"/>
      <c r="K23" s="170">
        <f>SUM(K24:K24)</f>
        <v>0</v>
      </c>
      <c r="L23" s="170"/>
      <c r="M23" s="170">
        <f>SUM(M24:M24)</f>
        <v>0</v>
      </c>
      <c r="N23" s="164"/>
      <c r="O23" s="164">
        <f>SUM(O24:O24)</f>
        <v>4.0500299999999996</v>
      </c>
      <c r="P23" s="164"/>
      <c r="Q23" s="164">
        <f>SUM(Q24:Q24)</f>
        <v>0</v>
      </c>
      <c r="R23" s="164"/>
      <c r="S23" s="164"/>
      <c r="T23" s="165"/>
      <c r="U23" s="164">
        <f>SUM(U24:U24)</f>
        <v>3.63</v>
      </c>
      <c r="AE23" t="s">
        <v>101</v>
      </c>
    </row>
    <row r="24" spans="1:60" outlineLevel="1" x14ac:dyDescent="0.2">
      <c r="A24" s="153">
        <v>11</v>
      </c>
      <c r="B24" s="160" t="s">
        <v>130</v>
      </c>
      <c r="C24" s="189" t="s">
        <v>131</v>
      </c>
      <c r="D24" s="162" t="s">
        <v>104</v>
      </c>
      <c r="E24" s="166">
        <v>2.1419999999999999</v>
      </c>
      <c r="F24" s="168"/>
      <c r="G24" s="169">
        <f>ROUND(E24*F24,2)</f>
        <v>0</v>
      </c>
      <c r="H24" s="168"/>
      <c r="I24" s="169">
        <f>ROUND(E24*H24,2)</f>
        <v>0</v>
      </c>
      <c r="J24" s="168"/>
      <c r="K24" s="169">
        <f>ROUND(E24*J24,2)</f>
        <v>0</v>
      </c>
      <c r="L24" s="169">
        <v>21</v>
      </c>
      <c r="M24" s="169">
        <f>G24*(1+L24/100)</f>
        <v>0</v>
      </c>
      <c r="N24" s="162">
        <v>1.8907700000000001</v>
      </c>
      <c r="O24" s="162">
        <f>ROUND(E24*N24,5)</f>
        <v>4.0500299999999996</v>
      </c>
      <c r="P24" s="162">
        <v>0</v>
      </c>
      <c r="Q24" s="162">
        <f>ROUND(E24*P24,5)</f>
        <v>0</v>
      </c>
      <c r="R24" s="162"/>
      <c r="S24" s="162"/>
      <c r="T24" s="163">
        <v>1.6950000000000001</v>
      </c>
      <c r="U24" s="162">
        <f>ROUND(E24*T24,2)</f>
        <v>3.63</v>
      </c>
      <c r="V24" s="152"/>
      <c r="W24" s="152"/>
      <c r="X24" s="152"/>
      <c r="Y24" s="152"/>
      <c r="Z24" s="152"/>
      <c r="AA24" s="152"/>
      <c r="AB24" s="152"/>
      <c r="AC24" s="152"/>
      <c r="AD24" s="152"/>
      <c r="AE24" s="152" t="s">
        <v>105</v>
      </c>
      <c r="AF24" s="152"/>
      <c r="AG24" s="152"/>
      <c r="AH24" s="152"/>
      <c r="AI24" s="152"/>
      <c r="AJ24" s="152"/>
      <c r="AK24" s="152"/>
      <c r="AL24" s="152"/>
      <c r="AM24" s="152"/>
      <c r="AN24" s="152"/>
      <c r="AO24" s="152"/>
      <c r="AP24" s="152"/>
      <c r="AQ24" s="152"/>
      <c r="AR24" s="152"/>
      <c r="AS24" s="152"/>
      <c r="AT24" s="152"/>
      <c r="AU24" s="152"/>
      <c r="AV24" s="152"/>
      <c r="AW24" s="152"/>
      <c r="AX24" s="152"/>
      <c r="AY24" s="152"/>
      <c r="AZ24" s="152"/>
      <c r="BA24" s="152"/>
      <c r="BB24" s="152"/>
      <c r="BC24" s="152"/>
      <c r="BD24" s="152"/>
      <c r="BE24" s="152"/>
      <c r="BF24" s="152"/>
      <c r="BG24" s="152"/>
      <c r="BH24" s="152"/>
    </row>
    <row r="25" spans="1:60" x14ac:dyDescent="0.2">
      <c r="A25" s="154" t="s">
        <v>100</v>
      </c>
      <c r="B25" s="161" t="s">
        <v>65</v>
      </c>
      <c r="C25" s="190" t="s">
        <v>66</v>
      </c>
      <c r="D25" s="164"/>
      <c r="E25" s="167"/>
      <c r="F25" s="170"/>
      <c r="G25" s="170">
        <f>SUMIF(AE26:AE30,"&lt;&gt;NOR",G26:G30)</f>
        <v>0</v>
      </c>
      <c r="H25" s="170"/>
      <c r="I25" s="170">
        <f>SUM(I26:I30)</f>
        <v>0</v>
      </c>
      <c r="J25" s="170"/>
      <c r="K25" s="170">
        <f>SUM(K26:K30)</f>
        <v>0</v>
      </c>
      <c r="L25" s="170"/>
      <c r="M25" s="170">
        <f>SUM(M26:M30)</f>
        <v>0</v>
      </c>
      <c r="N25" s="164"/>
      <c r="O25" s="164">
        <f>SUM(O26:O30)</f>
        <v>3.3521899999999998</v>
      </c>
      <c r="P25" s="164"/>
      <c r="Q25" s="164">
        <f>SUM(Q26:Q30)</f>
        <v>0</v>
      </c>
      <c r="R25" s="164"/>
      <c r="S25" s="164"/>
      <c r="T25" s="165"/>
      <c r="U25" s="164">
        <f>SUM(U26:U30)</f>
        <v>26.700000000000003</v>
      </c>
      <c r="AE25" t="s">
        <v>101</v>
      </c>
    </row>
    <row r="26" spans="1:60" outlineLevel="1" x14ac:dyDescent="0.2">
      <c r="A26" s="153">
        <v>12</v>
      </c>
      <c r="B26" s="160" t="s">
        <v>111</v>
      </c>
      <c r="C26" s="189" t="s">
        <v>132</v>
      </c>
      <c r="D26" s="162" t="s">
        <v>116</v>
      </c>
      <c r="E26" s="166">
        <v>1</v>
      </c>
      <c r="F26" s="168"/>
      <c r="G26" s="169">
        <f>ROUND(E26*F26,2)</f>
        <v>0</v>
      </c>
      <c r="H26" s="168"/>
      <c r="I26" s="169">
        <f>ROUND(E26*H26,2)</f>
        <v>0</v>
      </c>
      <c r="J26" s="168"/>
      <c r="K26" s="169">
        <f>ROUND(E26*J26,2)</f>
        <v>0</v>
      </c>
      <c r="L26" s="169">
        <v>21</v>
      </c>
      <c r="M26" s="169">
        <f>G26*(1+L26/100)</f>
        <v>0</v>
      </c>
      <c r="N26" s="162">
        <v>0</v>
      </c>
      <c r="O26" s="162">
        <f>ROUND(E26*N26,5)</f>
        <v>0</v>
      </c>
      <c r="P26" s="162">
        <v>0</v>
      </c>
      <c r="Q26" s="162">
        <f>ROUND(E26*P26,5)</f>
        <v>0</v>
      </c>
      <c r="R26" s="162"/>
      <c r="S26" s="162"/>
      <c r="T26" s="163">
        <v>0</v>
      </c>
      <c r="U26" s="162">
        <f>ROUND(E26*T26,2)</f>
        <v>0</v>
      </c>
      <c r="V26" s="152"/>
      <c r="W26" s="152"/>
      <c r="X26" s="152"/>
      <c r="Y26" s="152"/>
      <c r="Z26" s="152"/>
      <c r="AA26" s="152"/>
      <c r="AB26" s="152"/>
      <c r="AC26" s="152"/>
      <c r="AD26" s="152"/>
      <c r="AE26" s="152" t="s">
        <v>105</v>
      </c>
      <c r="AF26" s="152"/>
      <c r="AG26" s="152"/>
      <c r="AH26" s="152"/>
      <c r="AI26" s="152"/>
      <c r="AJ26" s="152"/>
      <c r="AK26" s="152"/>
      <c r="AL26" s="152"/>
      <c r="AM26" s="152"/>
      <c r="AN26" s="152"/>
      <c r="AO26" s="152"/>
      <c r="AP26" s="152"/>
      <c r="AQ26" s="152"/>
      <c r="AR26" s="152"/>
      <c r="AS26" s="152"/>
      <c r="AT26" s="152"/>
      <c r="AU26" s="152"/>
      <c r="AV26" s="152"/>
      <c r="AW26" s="152"/>
      <c r="AX26" s="152"/>
      <c r="AY26" s="152"/>
      <c r="AZ26" s="152"/>
      <c r="BA26" s="152"/>
      <c r="BB26" s="152"/>
      <c r="BC26" s="152"/>
      <c r="BD26" s="152"/>
      <c r="BE26" s="152"/>
      <c r="BF26" s="152"/>
      <c r="BG26" s="152"/>
      <c r="BH26" s="152"/>
    </row>
    <row r="27" spans="1:60" ht="33.75" outlineLevel="1" x14ac:dyDescent="0.2">
      <c r="A27" s="153">
        <v>13</v>
      </c>
      <c r="B27" s="160" t="s">
        <v>133</v>
      </c>
      <c r="C27" s="189" t="s">
        <v>134</v>
      </c>
      <c r="D27" s="162" t="s">
        <v>135</v>
      </c>
      <c r="E27" s="166">
        <v>1</v>
      </c>
      <c r="F27" s="168"/>
      <c r="G27" s="169">
        <f>ROUND(E27*F27,2)</f>
        <v>0</v>
      </c>
      <c r="H27" s="168"/>
      <c r="I27" s="169">
        <f>ROUND(E27*H27,2)</f>
        <v>0</v>
      </c>
      <c r="J27" s="168"/>
      <c r="K27" s="169">
        <f>ROUND(E27*J27,2)</f>
        <v>0</v>
      </c>
      <c r="L27" s="169">
        <v>21</v>
      </c>
      <c r="M27" s="169">
        <f>G27*(1+L27/100)</f>
        <v>0</v>
      </c>
      <c r="N27" s="162">
        <v>3.3520699999999999</v>
      </c>
      <c r="O27" s="162">
        <f>ROUND(E27*N27,5)</f>
        <v>3.3520699999999999</v>
      </c>
      <c r="P27" s="162">
        <v>0</v>
      </c>
      <c r="Q27" s="162">
        <f>ROUND(E27*P27,5)</f>
        <v>0</v>
      </c>
      <c r="R27" s="162"/>
      <c r="S27" s="162"/>
      <c r="T27" s="163">
        <v>24.864999999999998</v>
      </c>
      <c r="U27" s="162">
        <f>ROUND(E27*T27,2)</f>
        <v>24.87</v>
      </c>
      <c r="V27" s="152"/>
      <c r="W27" s="152"/>
      <c r="X27" s="152"/>
      <c r="Y27" s="152"/>
      <c r="Z27" s="152"/>
      <c r="AA27" s="152"/>
      <c r="AB27" s="152"/>
      <c r="AC27" s="152"/>
      <c r="AD27" s="152"/>
      <c r="AE27" s="152" t="s">
        <v>105</v>
      </c>
      <c r="AF27" s="152"/>
      <c r="AG27" s="152"/>
      <c r="AH27" s="152"/>
      <c r="AI27" s="152"/>
      <c r="AJ27" s="152"/>
      <c r="AK27" s="152"/>
      <c r="AL27" s="152"/>
      <c r="AM27" s="152"/>
      <c r="AN27" s="152"/>
      <c r="AO27" s="152"/>
      <c r="AP27" s="152"/>
      <c r="AQ27" s="152"/>
      <c r="AR27" s="152"/>
      <c r="AS27" s="152"/>
      <c r="AT27" s="152"/>
      <c r="AU27" s="152"/>
      <c r="AV27" s="152"/>
      <c r="AW27" s="152"/>
      <c r="AX27" s="152"/>
      <c r="AY27" s="152"/>
      <c r="AZ27" s="152"/>
      <c r="BA27" s="152"/>
      <c r="BB27" s="152"/>
      <c r="BC27" s="152"/>
      <c r="BD27" s="152"/>
      <c r="BE27" s="152"/>
      <c r="BF27" s="152"/>
      <c r="BG27" s="152"/>
      <c r="BH27" s="152"/>
    </row>
    <row r="28" spans="1:60" ht="22.5" outlineLevel="1" x14ac:dyDescent="0.2">
      <c r="A28" s="153">
        <v>14</v>
      </c>
      <c r="B28" s="160" t="s">
        <v>111</v>
      </c>
      <c r="C28" s="189" t="s">
        <v>136</v>
      </c>
      <c r="D28" s="162" t="s">
        <v>135</v>
      </c>
      <c r="E28" s="166">
        <v>1</v>
      </c>
      <c r="F28" s="168"/>
      <c r="G28" s="169">
        <f>ROUND(E28*F28,2)</f>
        <v>0</v>
      </c>
      <c r="H28" s="168"/>
      <c r="I28" s="169">
        <f>ROUND(E28*H28,2)</f>
        <v>0</v>
      </c>
      <c r="J28" s="168"/>
      <c r="K28" s="169">
        <f>ROUND(E28*J28,2)</f>
        <v>0</v>
      </c>
      <c r="L28" s="169">
        <v>21</v>
      </c>
      <c r="M28" s="169">
        <f>G28*(1+L28/100)</f>
        <v>0</v>
      </c>
      <c r="N28" s="162">
        <v>0</v>
      </c>
      <c r="O28" s="162">
        <f>ROUND(E28*N28,5)</f>
        <v>0</v>
      </c>
      <c r="P28" s="162">
        <v>0</v>
      </c>
      <c r="Q28" s="162">
        <f>ROUND(E28*P28,5)</f>
        <v>0</v>
      </c>
      <c r="R28" s="162"/>
      <c r="S28" s="162"/>
      <c r="T28" s="163">
        <v>0</v>
      </c>
      <c r="U28" s="162">
        <f>ROUND(E28*T28,2)</f>
        <v>0</v>
      </c>
      <c r="V28" s="152"/>
      <c r="W28" s="152"/>
      <c r="X28" s="152"/>
      <c r="Y28" s="152"/>
      <c r="Z28" s="152"/>
      <c r="AA28" s="152"/>
      <c r="AB28" s="152"/>
      <c r="AC28" s="152"/>
      <c r="AD28" s="152"/>
      <c r="AE28" s="152" t="s">
        <v>105</v>
      </c>
      <c r="AF28" s="152"/>
      <c r="AG28" s="152"/>
      <c r="AH28" s="152"/>
      <c r="AI28" s="152"/>
      <c r="AJ28" s="152"/>
      <c r="AK28" s="152"/>
      <c r="AL28" s="152"/>
      <c r="AM28" s="152"/>
      <c r="AN28" s="152"/>
      <c r="AO28" s="152"/>
      <c r="AP28" s="152"/>
      <c r="AQ28" s="152"/>
      <c r="AR28" s="152"/>
      <c r="AS28" s="152"/>
      <c r="AT28" s="152"/>
      <c r="AU28" s="152"/>
      <c r="AV28" s="152"/>
      <c r="AW28" s="152"/>
      <c r="AX28" s="152"/>
      <c r="AY28" s="152"/>
      <c r="AZ28" s="152"/>
      <c r="BA28" s="152"/>
      <c r="BB28" s="152"/>
      <c r="BC28" s="152"/>
      <c r="BD28" s="152"/>
      <c r="BE28" s="152"/>
      <c r="BF28" s="152"/>
      <c r="BG28" s="152"/>
      <c r="BH28" s="152"/>
    </row>
    <row r="29" spans="1:60" outlineLevel="1" x14ac:dyDescent="0.2">
      <c r="A29" s="153">
        <v>15</v>
      </c>
      <c r="B29" s="160" t="s">
        <v>137</v>
      </c>
      <c r="C29" s="189" t="s">
        <v>138</v>
      </c>
      <c r="D29" s="162" t="s">
        <v>139</v>
      </c>
      <c r="E29" s="166">
        <v>11.9</v>
      </c>
      <c r="F29" s="168"/>
      <c r="G29" s="169">
        <f>ROUND(E29*F29,2)</f>
        <v>0</v>
      </c>
      <c r="H29" s="168"/>
      <c r="I29" s="169">
        <f>ROUND(E29*H29,2)</f>
        <v>0</v>
      </c>
      <c r="J29" s="168"/>
      <c r="K29" s="169">
        <f>ROUND(E29*J29,2)</f>
        <v>0</v>
      </c>
      <c r="L29" s="169">
        <v>21</v>
      </c>
      <c r="M29" s="169">
        <f>G29*(1+L29/100)</f>
        <v>0</v>
      </c>
      <c r="N29" s="162">
        <v>1.0000000000000001E-5</v>
      </c>
      <c r="O29" s="162">
        <f>ROUND(E29*N29,5)</f>
        <v>1.2E-4</v>
      </c>
      <c r="P29" s="162">
        <v>0</v>
      </c>
      <c r="Q29" s="162">
        <f>ROUND(E29*P29,5)</f>
        <v>0</v>
      </c>
      <c r="R29" s="162"/>
      <c r="S29" s="162"/>
      <c r="T29" s="163">
        <v>0.154</v>
      </c>
      <c r="U29" s="162">
        <f>ROUND(E29*T29,2)</f>
        <v>1.83</v>
      </c>
      <c r="V29" s="152"/>
      <c r="W29" s="152"/>
      <c r="X29" s="152"/>
      <c r="Y29" s="152"/>
      <c r="Z29" s="152"/>
      <c r="AA29" s="152"/>
      <c r="AB29" s="152"/>
      <c r="AC29" s="152"/>
      <c r="AD29" s="152"/>
      <c r="AE29" s="152" t="s">
        <v>105</v>
      </c>
      <c r="AF29" s="152"/>
      <c r="AG29" s="152"/>
      <c r="AH29" s="152"/>
      <c r="AI29" s="152"/>
      <c r="AJ29" s="152"/>
      <c r="AK29" s="152"/>
      <c r="AL29" s="152"/>
      <c r="AM29" s="152"/>
      <c r="AN29" s="152"/>
      <c r="AO29" s="152"/>
      <c r="AP29" s="152"/>
      <c r="AQ29" s="152"/>
      <c r="AR29" s="152"/>
      <c r="AS29" s="152"/>
      <c r="AT29" s="152"/>
      <c r="AU29" s="152"/>
      <c r="AV29" s="152"/>
      <c r="AW29" s="152"/>
      <c r="AX29" s="152"/>
      <c r="AY29" s="152"/>
      <c r="AZ29" s="152"/>
      <c r="BA29" s="152"/>
      <c r="BB29" s="152"/>
      <c r="BC29" s="152"/>
      <c r="BD29" s="152"/>
      <c r="BE29" s="152"/>
      <c r="BF29" s="152"/>
      <c r="BG29" s="152"/>
      <c r="BH29" s="152"/>
    </row>
    <row r="30" spans="1:60" outlineLevel="1" x14ac:dyDescent="0.2">
      <c r="A30" s="153">
        <v>16</v>
      </c>
      <c r="B30" s="160" t="s">
        <v>140</v>
      </c>
      <c r="C30" s="189" t="s">
        <v>141</v>
      </c>
      <c r="D30" s="162" t="s">
        <v>139</v>
      </c>
      <c r="E30" s="166">
        <v>12.257</v>
      </c>
      <c r="F30" s="168"/>
      <c r="G30" s="169">
        <f>ROUND(E30*F30,2)</f>
        <v>0</v>
      </c>
      <c r="H30" s="168"/>
      <c r="I30" s="169">
        <f>ROUND(E30*H30,2)</f>
        <v>0</v>
      </c>
      <c r="J30" s="168"/>
      <c r="K30" s="169">
        <f>ROUND(E30*J30,2)</f>
        <v>0</v>
      </c>
      <c r="L30" s="169">
        <v>21</v>
      </c>
      <c r="M30" s="169">
        <f>G30*(1+L30/100)</f>
        <v>0</v>
      </c>
      <c r="N30" s="162">
        <v>0</v>
      </c>
      <c r="O30" s="162">
        <f>ROUND(E30*N30,5)</f>
        <v>0</v>
      </c>
      <c r="P30" s="162">
        <v>0</v>
      </c>
      <c r="Q30" s="162">
        <f>ROUND(E30*P30,5)</f>
        <v>0</v>
      </c>
      <c r="R30" s="162"/>
      <c r="S30" s="162"/>
      <c r="T30" s="163">
        <v>0</v>
      </c>
      <c r="U30" s="162">
        <f>ROUND(E30*T30,2)</f>
        <v>0</v>
      </c>
      <c r="V30" s="152"/>
      <c r="W30" s="152"/>
      <c r="X30" s="152"/>
      <c r="Y30" s="152"/>
      <c r="Z30" s="152"/>
      <c r="AA30" s="152"/>
      <c r="AB30" s="152"/>
      <c r="AC30" s="152"/>
      <c r="AD30" s="152"/>
      <c r="AE30" s="152" t="s">
        <v>105</v>
      </c>
      <c r="AF30" s="152"/>
      <c r="AG30" s="152"/>
      <c r="AH30" s="152"/>
      <c r="AI30" s="152"/>
      <c r="AJ30" s="152"/>
      <c r="AK30" s="152"/>
      <c r="AL30" s="152"/>
      <c r="AM30" s="152"/>
      <c r="AN30" s="152"/>
      <c r="AO30" s="152"/>
      <c r="AP30" s="152"/>
      <c r="AQ30" s="152"/>
      <c r="AR30" s="152"/>
      <c r="AS30" s="152"/>
      <c r="AT30" s="152"/>
      <c r="AU30" s="152"/>
      <c r="AV30" s="152"/>
      <c r="AW30" s="152"/>
      <c r="AX30" s="152"/>
      <c r="AY30" s="152"/>
      <c r="AZ30" s="152"/>
      <c r="BA30" s="152"/>
      <c r="BB30" s="152"/>
      <c r="BC30" s="152"/>
      <c r="BD30" s="152"/>
      <c r="BE30" s="152"/>
      <c r="BF30" s="152"/>
      <c r="BG30" s="152"/>
      <c r="BH30" s="152"/>
    </row>
    <row r="31" spans="1:60" x14ac:dyDescent="0.2">
      <c r="A31" s="154" t="s">
        <v>100</v>
      </c>
      <c r="B31" s="161" t="s">
        <v>67</v>
      </c>
      <c r="C31" s="190" t="s">
        <v>68</v>
      </c>
      <c r="D31" s="164"/>
      <c r="E31" s="167"/>
      <c r="F31" s="170"/>
      <c r="G31" s="170">
        <f>SUMIF(AE32:AE32,"&lt;&gt;NOR",G32:G32)</f>
        <v>0</v>
      </c>
      <c r="H31" s="170"/>
      <c r="I31" s="170">
        <f>SUM(I32:I32)</f>
        <v>0</v>
      </c>
      <c r="J31" s="170"/>
      <c r="K31" s="170">
        <f>SUM(K32:K32)</f>
        <v>0</v>
      </c>
      <c r="L31" s="170"/>
      <c r="M31" s="170">
        <f>SUM(M32:M32)</f>
        <v>0</v>
      </c>
      <c r="N31" s="164"/>
      <c r="O31" s="164">
        <f>SUM(O32:O32)</f>
        <v>7.0800000000000004E-3</v>
      </c>
      <c r="P31" s="164"/>
      <c r="Q31" s="164">
        <f>SUM(Q32:Q32)</f>
        <v>1.1160000000000001</v>
      </c>
      <c r="R31" s="164"/>
      <c r="S31" s="164"/>
      <c r="T31" s="165"/>
      <c r="U31" s="164">
        <f>SUM(U32:U32)</f>
        <v>7.72</v>
      </c>
      <c r="AE31" t="s">
        <v>101</v>
      </c>
    </row>
    <row r="32" spans="1:60" outlineLevel="1" x14ac:dyDescent="0.2">
      <c r="A32" s="153">
        <v>17</v>
      </c>
      <c r="B32" s="160" t="s">
        <v>111</v>
      </c>
      <c r="C32" s="189" t="s">
        <v>142</v>
      </c>
      <c r="D32" s="162" t="s">
        <v>139</v>
      </c>
      <c r="E32" s="166">
        <v>12</v>
      </c>
      <c r="F32" s="168"/>
      <c r="G32" s="169">
        <f>ROUND(E32*F32,2)</f>
        <v>0</v>
      </c>
      <c r="H32" s="168"/>
      <c r="I32" s="169">
        <f>ROUND(E32*H32,2)</f>
        <v>0</v>
      </c>
      <c r="J32" s="168"/>
      <c r="K32" s="169">
        <f>ROUND(E32*J32,2)</f>
        <v>0</v>
      </c>
      <c r="L32" s="169">
        <v>21</v>
      </c>
      <c r="M32" s="169">
        <f>G32*(1+L32/100)</f>
        <v>0</v>
      </c>
      <c r="N32" s="162">
        <v>5.9000000000000003E-4</v>
      </c>
      <c r="O32" s="162">
        <f>ROUND(E32*N32,5)</f>
        <v>7.0800000000000004E-3</v>
      </c>
      <c r="P32" s="162">
        <v>9.2999999999999999E-2</v>
      </c>
      <c r="Q32" s="162">
        <f>ROUND(E32*P32,5)</f>
        <v>1.1160000000000001</v>
      </c>
      <c r="R32" s="162"/>
      <c r="S32" s="162"/>
      <c r="T32" s="163">
        <v>0.64300000000000002</v>
      </c>
      <c r="U32" s="162">
        <f>ROUND(E32*T32,2)</f>
        <v>7.72</v>
      </c>
      <c r="V32" s="152"/>
      <c r="W32" s="152"/>
      <c r="X32" s="152"/>
      <c r="Y32" s="152"/>
      <c r="Z32" s="152"/>
      <c r="AA32" s="152"/>
      <c r="AB32" s="152"/>
      <c r="AC32" s="152"/>
      <c r="AD32" s="152"/>
      <c r="AE32" s="152" t="s">
        <v>105</v>
      </c>
      <c r="AF32" s="152"/>
      <c r="AG32" s="152"/>
      <c r="AH32" s="152"/>
      <c r="AI32" s="152"/>
      <c r="AJ32" s="152"/>
      <c r="AK32" s="152"/>
      <c r="AL32" s="152"/>
      <c r="AM32" s="152"/>
      <c r="AN32" s="152"/>
      <c r="AO32" s="152"/>
      <c r="AP32" s="152"/>
      <c r="AQ32" s="152"/>
      <c r="AR32" s="152"/>
      <c r="AS32" s="152"/>
      <c r="AT32" s="152"/>
      <c r="AU32" s="152"/>
      <c r="AV32" s="152"/>
      <c r="AW32" s="152"/>
      <c r="AX32" s="152"/>
      <c r="AY32" s="152"/>
      <c r="AZ32" s="152"/>
      <c r="BA32" s="152"/>
      <c r="BB32" s="152"/>
      <c r="BC32" s="152"/>
      <c r="BD32" s="152"/>
      <c r="BE32" s="152"/>
      <c r="BF32" s="152"/>
      <c r="BG32" s="152"/>
      <c r="BH32" s="152"/>
    </row>
    <row r="33" spans="1:60" x14ac:dyDescent="0.2">
      <c r="A33" s="154" t="s">
        <v>100</v>
      </c>
      <c r="B33" s="161" t="s">
        <v>69</v>
      </c>
      <c r="C33" s="190" t="s">
        <v>70</v>
      </c>
      <c r="D33" s="164"/>
      <c r="E33" s="167"/>
      <c r="F33" s="170"/>
      <c r="G33" s="170">
        <f>SUMIF(AE34:AE37,"&lt;&gt;NOR",G34:G37)</f>
        <v>0</v>
      </c>
      <c r="H33" s="170"/>
      <c r="I33" s="170">
        <f>SUM(I34:I37)</f>
        <v>0</v>
      </c>
      <c r="J33" s="170"/>
      <c r="K33" s="170">
        <f>SUM(K34:K37)</f>
        <v>0</v>
      </c>
      <c r="L33" s="170"/>
      <c r="M33" s="170">
        <f>SUM(M34:M37)</f>
        <v>0</v>
      </c>
      <c r="N33" s="164"/>
      <c r="O33" s="164">
        <f>SUM(O34:O37)</f>
        <v>0</v>
      </c>
      <c r="P33" s="164"/>
      <c r="Q33" s="164">
        <f>SUM(Q34:Q37)</f>
        <v>0</v>
      </c>
      <c r="R33" s="164"/>
      <c r="S33" s="164"/>
      <c r="T33" s="165"/>
      <c r="U33" s="164">
        <f>SUM(U34:U37)</f>
        <v>0.63</v>
      </c>
      <c r="AE33" t="s">
        <v>101</v>
      </c>
    </row>
    <row r="34" spans="1:60" outlineLevel="1" x14ac:dyDescent="0.2">
      <c r="A34" s="153">
        <v>18</v>
      </c>
      <c r="B34" s="160" t="s">
        <v>143</v>
      </c>
      <c r="C34" s="189" t="s">
        <v>144</v>
      </c>
      <c r="D34" s="162" t="s">
        <v>129</v>
      </c>
      <c r="E34" s="166">
        <v>15</v>
      </c>
      <c r="F34" s="168"/>
      <c r="G34" s="169">
        <f>ROUND(E34*F34,2)</f>
        <v>0</v>
      </c>
      <c r="H34" s="168"/>
      <c r="I34" s="169">
        <f>ROUND(E34*H34,2)</f>
        <v>0</v>
      </c>
      <c r="J34" s="168"/>
      <c r="K34" s="169">
        <f>ROUND(E34*J34,2)</f>
        <v>0</v>
      </c>
      <c r="L34" s="169">
        <v>21</v>
      </c>
      <c r="M34" s="169">
        <f>G34*(1+L34/100)</f>
        <v>0</v>
      </c>
      <c r="N34" s="162">
        <v>0</v>
      </c>
      <c r="O34" s="162">
        <f>ROUND(E34*N34,5)</f>
        <v>0</v>
      </c>
      <c r="P34" s="162">
        <v>0</v>
      </c>
      <c r="Q34" s="162">
        <f>ROUND(E34*P34,5)</f>
        <v>0</v>
      </c>
      <c r="R34" s="162"/>
      <c r="S34" s="162"/>
      <c r="T34" s="163">
        <v>4.2000000000000003E-2</v>
      </c>
      <c r="U34" s="162">
        <f>ROUND(E34*T34,2)</f>
        <v>0.63</v>
      </c>
      <c r="V34" s="152"/>
      <c r="W34" s="152"/>
      <c r="X34" s="152"/>
      <c r="Y34" s="152"/>
      <c r="Z34" s="152"/>
      <c r="AA34" s="152"/>
      <c r="AB34" s="152"/>
      <c r="AC34" s="152"/>
      <c r="AD34" s="152"/>
      <c r="AE34" s="152" t="s">
        <v>105</v>
      </c>
      <c r="AF34" s="152"/>
      <c r="AG34" s="152"/>
      <c r="AH34" s="152"/>
      <c r="AI34" s="152"/>
      <c r="AJ34" s="152"/>
      <c r="AK34" s="152"/>
      <c r="AL34" s="152"/>
      <c r="AM34" s="152"/>
      <c r="AN34" s="152"/>
      <c r="AO34" s="152"/>
      <c r="AP34" s="152"/>
      <c r="AQ34" s="152"/>
      <c r="AR34" s="152"/>
      <c r="AS34" s="152"/>
      <c r="AT34" s="152"/>
      <c r="AU34" s="152"/>
      <c r="AV34" s="152"/>
      <c r="AW34" s="152"/>
      <c r="AX34" s="152"/>
      <c r="AY34" s="152"/>
      <c r="AZ34" s="152"/>
      <c r="BA34" s="152"/>
      <c r="BB34" s="152"/>
      <c r="BC34" s="152"/>
      <c r="BD34" s="152"/>
      <c r="BE34" s="152"/>
      <c r="BF34" s="152"/>
      <c r="BG34" s="152"/>
      <c r="BH34" s="152"/>
    </row>
    <row r="35" spans="1:60" outlineLevel="1" x14ac:dyDescent="0.2">
      <c r="A35" s="153"/>
      <c r="B35" s="160"/>
      <c r="C35" s="248" t="s">
        <v>145</v>
      </c>
      <c r="D35" s="249"/>
      <c r="E35" s="250"/>
      <c r="F35" s="251"/>
      <c r="G35" s="252"/>
      <c r="H35" s="169"/>
      <c r="I35" s="169"/>
      <c r="J35" s="169"/>
      <c r="K35" s="169"/>
      <c r="L35" s="169"/>
      <c r="M35" s="169"/>
      <c r="N35" s="162"/>
      <c r="O35" s="162"/>
      <c r="P35" s="162"/>
      <c r="Q35" s="162"/>
      <c r="R35" s="162"/>
      <c r="S35" s="162"/>
      <c r="T35" s="163"/>
      <c r="U35" s="162"/>
      <c r="V35" s="152"/>
      <c r="W35" s="152"/>
      <c r="X35" s="152"/>
      <c r="Y35" s="152"/>
      <c r="Z35" s="152"/>
      <c r="AA35" s="152"/>
      <c r="AB35" s="152"/>
      <c r="AC35" s="152"/>
      <c r="AD35" s="152"/>
      <c r="AE35" s="152" t="s">
        <v>114</v>
      </c>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5" t="str">
        <f>C35</f>
        <v>Skládka TKO - Petrůvky, předpokládaná vzdálenost činí 13km</v>
      </c>
      <c r="BB35" s="152"/>
      <c r="BC35" s="152"/>
      <c r="BD35" s="152"/>
      <c r="BE35" s="152"/>
      <c r="BF35" s="152"/>
      <c r="BG35" s="152"/>
      <c r="BH35" s="152"/>
    </row>
    <row r="36" spans="1:60" ht="22.5" outlineLevel="1" x14ac:dyDescent="0.2">
      <c r="A36" s="153">
        <v>19</v>
      </c>
      <c r="B36" s="160" t="s">
        <v>146</v>
      </c>
      <c r="C36" s="189" t="s">
        <v>147</v>
      </c>
      <c r="D36" s="162" t="s">
        <v>129</v>
      </c>
      <c r="E36" s="166">
        <v>105</v>
      </c>
      <c r="F36" s="168"/>
      <c r="G36" s="169">
        <f>ROUND(E36*F36,2)</f>
        <v>0</v>
      </c>
      <c r="H36" s="168"/>
      <c r="I36" s="169">
        <f>ROUND(E36*H36,2)</f>
        <v>0</v>
      </c>
      <c r="J36" s="168"/>
      <c r="K36" s="169">
        <f>ROUND(E36*J36,2)</f>
        <v>0</v>
      </c>
      <c r="L36" s="169">
        <v>21</v>
      </c>
      <c r="M36" s="169">
        <f>G36*(1+L36/100)</f>
        <v>0</v>
      </c>
      <c r="N36" s="162">
        <v>0</v>
      </c>
      <c r="O36" s="162">
        <f>ROUND(E36*N36,5)</f>
        <v>0</v>
      </c>
      <c r="P36" s="162">
        <v>0</v>
      </c>
      <c r="Q36" s="162">
        <f>ROUND(E36*P36,5)</f>
        <v>0</v>
      </c>
      <c r="R36" s="162"/>
      <c r="S36" s="162"/>
      <c r="T36" s="163">
        <v>0</v>
      </c>
      <c r="U36" s="162">
        <f>ROUND(E36*T36,2)</f>
        <v>0</v>
      </c>
      <c r="V36" s="152"/>
      <c r="W36" s="152"/>
      <c r="X36" s="152"/>
      <c r="Y36" s="152"/>
      <c r="Z36" s="152"/>
      <c r="AA36" s="152"/>
      <c r="AB36" s="152"/>
      <c r="AC36" s="152"/>
      <c r="AD36" s="152"/>
      <c r="AE36" s="152" t="s">
        <v>105</v>
      </c>
      <c r="AF36" s="152"/>
      <c r="AG36" s="152"/>
      <c r="AH36" s="152"/>
      <c r="AI36" s="152"/>
      <c r="AJ36" s="152"/>
      <c r="AK36" s="152"/>
      <c r="AL36" s="152"/>
      <c r="AM36" s="152"/>
      <c r="AN36" s="152"/>
      <c r="AO36" s="152"/>
      <c r="AP36" s="152"/>
      <c r="AQ36" s="152"/>
      <c r="AR36" s="152"/>
      <c r="AS36" s="152"/>
      <c r="AT36" s="152"/>
      <c r="AU36" s="152"/>
      <c r="AV36" s="152"/>
      <c r="AW36" s="152"/>
      <c r="AX36" s="152"/>
      <c r="AY36" s="152"/>
      <c r="AZ36" s="152"/>
      <c r="BA36" s="152"/>
      <c r="BB36" s="152"/>
      <c r="BC36" s="152"/>
      <c r="BD36" s="152"/>
      <c r="BE36" s="152"/>
      <c r="BF36" s="152"/>
      <c r="BG36" s="152"/>
      <c r="BH36" s="152"/>
    </row>
    <row r="37" spans="1:60" outlineLevel="1" x14ac:dyDescent="0.2">
      <c r="A37" s="153">
        <v>20</v>
      </c>
      <c r="B37" s="160" t="s">
        <v>111</v>
      </c>
      <c r="C37" s="189" t="s">
        <v>148</v>
      </c>
      <c r="D37" s="162" t="s">
        <v>129</v>
      </c>
      <c r="E37" s="166">
        <v>15</v>
      </c>
      <c r="F37" s="168"/>
      <c r="G37" s="169">
        <f>ROUND(E37*F37,2)</f>
        <v>0</v>
      </c>
      <c r="H37" s="168"/>
      <c r="I37" s="169">
        <f>ROUND(E37*H37,2)</f>
        <v>0</v>
      </c>
      <c r="J37" s="168"/>
      <c r="K37" s="169">
        <f>ROUND(E37*J37,2)</f>
        <v>0</v>
      </c>
      <c r="L37" s="169">
        <v>21</v>
      </c>
      <c r="M37" s="169">
        <f>G37*(1+L37/100)</f>
        <v>0</v>
      </c>
      <c r="N37" s="162">
        <v>0</v>
      </c>
      <c r="O37" s="162">
        <f>ROUND(E37*N37,5)</f>
        <v>0</v>
      </c>
      <c r="P37" s="162">
        <v>0</v>
      </c>
      <c r="Q37" s="162">
        <f>ROUND(E37*P37,5)</f>
        <v>0</v>
      </c>
      <c r="R37" s="162"/>
      <c r="S37" s="162"/>
      <c r="T37" s="163">
        <v>0</v>
      </c>
      <c r="U37" s="162">
        <f>ROUND(E37*T37,2)</f>
        <v>0</v>
      </c>
      <c r="V37" s="152"/>
      <c r="W37" s="152"/>
      <c r="X37" s="152"/>
      <c r="Y37" s="152"/>
      <c r="Z37" s="152"/>
      <c r="AA37" s="152"/>
      <c r="AB37" s="152"/>
      <c r="AC37" s="152"/>
      <c r="AD37" s="152"/>
      <c r="AE37" s="152" t="s">
        <v>105</v>
      </c>
      <c r="AF37" s="152"/>
      <c r="AG37" s="152"/>
      <c r="AH37" s="152"/>
      <c r="AI37" s="152"/>
      <c r="AJ37" s="152"/>
      <c r="AK37" s="152"/>
      <c r="AL37" s="152"/>
      <c r="AM37" s="152"/>
      <c r="AN37" s="152"/>
      <c r="AO37" s="152"/>
      <c r="AP37" s="152"/>
      <c r="AQ37" s="152"/>
      <c r="AR37" s="152"/>
      <c r="AS37" s="152"/>
      <c r="AT37" s="152"/>
      <c r="AU37" s="152"/>
      <c r="AV37" s="152"/>
      <c r="AW37" s="152"/>
      <c r="AX37" s="152"/>
      <c r="AY37" s="152"/>
      <c r="AZ37" s="152"/>
      <c r="BA37" s="152"/>
      <c r="BB37" s="152"/>
      <c r="BC37" s="152"/>
      <c r="BD37" s="152"/>
      <c r="BE37" s="152"/>
      <c r="BF37" s="152"/>
      <c r="BG37" s="152"/>
      <c r="BH37" s="152"/>
    </row>
    <row r="38" spans="1:60" x14ac:dyDescent="0.2">
      <c r="A38" s="154" t="s">
        <v>100</v>
      </c>
      <c r="B38" s="161" t="s">
        <v>71</v>
      </c>
      <c r="C38" s="190" t="s">
        <v>72</v>
      </c>
      <c r="D38" s="164"/>
      <c r="E38" s="167"/>
      <c r="F38" s="170"/>
      <c r="G38" s="170">
        <f>SUMIF(AE39:AE39,"&lt;&gt;NOR",G39:G39)</f>
        <v>0</v>
      </c>
      <c r="H38" s="170"/>
      <c r="I38" s="170">
        <f>SUM(I39:I39)</f>
        <v>0</v>
      </c>
      <c r="J38" s="170"/>
      <c r="K38" s="170">
        <f>SUM(K39:K39)</f>
        <v>0</v>
      </c>
      <c r="L38" s="170"/>
      <c r="M38" s="170">
        <f>SUM(M39:M39)</f>
        <v>0</v>
      </c>
      <c r="N38" s="164"/>
      <c r="O38" s="164">
        <f>SUM(O39:O39)</f>
        <v>0</v>
      </c>
      <c r="P38" s="164"/>
      <c r="Q38" s="164">
        <f>SUM(Q39:Q39)</f>
        <v>0</v>
      </c>
      <c r="R38" s="164"/>
      <c r="S38" s="164"/>
      <c r="T38" s="165"/>
      <c r="U38" s="164">
        <f>SUM(U39:U39)</f>
        <v>16.579999999999998</v>
      </c>
      <c r="AE38" t="s">
        <v>101</v>
      </c>
    </row>
    <row r="39" spans="1:60" outlineLevel="1" x14ac:dyDescent="0.2">
      <c r="A39" s="178">
        <v>21</v>
      </c>
      <c r="B39" s="179" t="s">
        <v>149</v>
      </c>
      <c r="C39" s="191" t="s">
        <v>150</v>
      </c>
      <c r="D39" s="180" t="s">
        <v>129</v>
      </c>
      <c r="E39" s="181">
        <v>25.82</v>
      </c>
      <c r="F39" s="182"/>
      <c r="G39" s="183">
        <f>ROUND(E39*F39,2)</f>
        <v>0</v>
      </c>
      <c r="H39" s="182"/>
      <c r="I39" s="183">
        <f>ROUND(E39*H39,2)</f>
        <v>0</v>
      </c>
      <c r="J39" s="182"/>
      <c r="K39" s="183">
        <f>ROUND(E39*J39,2)</f>
        <v>0</v>
      </c>
      <c r="L39" s="183">
        <v>21</v>
      </c>
      <c r="M39" s="183">
        <f>G39*(1+L39/100)</f>
        <v>0</v>
      </c>
      <c r="N39" s="180">
        <v>0</v>
      </c>
      <c r="O39" s="180">
        <f>ROUND(E39*N39,5)</f>
        <v>0</v>
      </c>
      <c r="P39" s="180">
        <v>0</v>
      </c>
      <c r="Q39" s="180">
        <f>ROUND(E39*P39,5)</f>
        <v>0</v>
      </c>
      <c r="R39" s="180"/>
      <c r="S39" s="180"/>
      <c r="T39" s="184">
        <v>0.64200000000000002</v>
      </c>
      <c r="U39" s="180">
        <f>ROUND(E39*T39,2)</f>
        <v>16.579999999999998</v>
      </c>
      <c r="V39" s="152"/>
      <c r="W39" s="152"/>
      <c r="X39" s="152"/>
      <c r="Y39" s="152"/>
      <c r="Z39" s="152"/>
      <c r="AA39" s="152"/>
      <c r="AB39" s="152"/>
      <c r="AC39" s="152"/>
      <c r="AD39" s="152"/>
      <c r="AE39" s="152" t="s">
        <v>105</v>
      </c>
      <c r="AF39" s="152"/>
      <c r="AG39" s="152"/>
      <c r="AH39" s="152"/>
      <c r="AI39" s="152"/>
      <c r="AJ39" s="152"/>
      <c r="AK39" s="152"/>
      <c r="AL39" s="152"/>
      <c r="AM39" s="152"/>
      <c r="AN39" s="152"/>
      <c r="AO39" s="152"/>
      <c r="AP39" s="152"/>
      <c r="AQ39" s="152"/>
      <c r="AR39" s="152"/>
      <c r="AS39" s="152"/>
      <c r="AT39" s="152"/>
      <c r="AU39" s="152"/>
      <c r="AV39" s="152"/>
      <c r="AW39" s="152"/>
      <c r="AX39" s="152"/>
      <c r="AY39" s="152"/>
      <c r="AZ39" s="152"/>
      <c r="BA39" s="152"/>
      <c r="BB39" s="152"/>
      <c r="BC39" s="152"/>
      <c r="BD39" s="152"/>
      <c r="BE39" s="152"/>
      <c r="BF39" s="152"/>
      <c r="BG39" s="152"/>
      <c r="BH39" s="152"/>
    </row>
    <row r="40" spans="1:60" x14ac:dyDescent="0.2">
      <c r="A40" s="6"/>
      <c r="B40" s="7" t="s">
        <v>151</v>
      </c>
      <c r="C40" s="192" t="s">
        <v>151</v>
      </c>
      <c r="D40" s="6"/>
      <c r="E40" s="6"/>
      <c r="F40" s="6"/>
      <c r="G40" s="6"/>
      <c r="H40" s="6"/>
      <c r="I40" s="6"/>
      <c r="J40" s="6"/>
      <c r="K40" s="6"/>
      <c r="L40" s="6"/>
      <c r="M40" s="6"/>
      <c r="N40" s="6"/>
      <c r="O40" s="6"/>
      <c r="P40" s="6"/>
      <c r="Q40" s="6"/>
      <c r="R40" s="6"/>
      <c r="S40" s="6"/>
      <c r="T40" s="6"/>
      <c r="U40" s="6"/>
      <c r="AC40">
        <v>15</v>
      </c>
      <c r="AD40">
        <v>21</v>
      </c>
    </row>
    <row r="41" spans="1:60" x14ac:dyDescent="0.2">
      <c r="A41" s="185"/>
      <c r="B41" s="186"/>
      <c r="C41" s="193" t="s">
        <v>151</v>
      </c>
      <c r="D41" s="187"/>
      <c r="E41" s="187"/>
      <c r="F41" s="187"/>
      <c r="G41" s="188">
        <f>G8+G16+G18+G23+G25+G31+G33+G38</f>
        <v>0</v>
      </c>
      <c r="H41" s="6"/>
      <c r="I41" s="6"/>
      <c r="J41" s="6"/>
      <c r="K41" s="6"/>
      <c r="L41" s="6"/>
      <c r="M41" s="6"/>
      <c r="N41" s="6"/>
      <c r="O41" s="6"/>
      <c r="P41" s="6"/>
      <c r="Q41" s="6"/>
      <c r="R41" s="6"/>
      <c r="S41" s="6"/>
      <c r="T41" s="6"/>
      <c r="U41" s="6"/>
      <c r="AC41">
        <f>SUMIF(L7:L39,AC40,G7:G39)</f>
        <v>0</v>
      </c>
      <c r="AD41">
        <f>SUMIF(L7:L39,AD40,G7:G39)</f>
        <v>0</v>
      </c>
      <c r="AE41" t="s">
        <v>152</v>
      </c>
    </row>
    <row r="42" spans="1:60" x14ac:dyDescent="0.2">
      <c r="A42" s="6"/>
      <c r="B42" s="7" t="s">
        <v>151</v>
      </c>
      <c r="C42" s="192" t="s">
        <v>151</v>
      </c>
      <c r="D42" s="6"/>
      <c r="E42" s="6"/>
      <c r="F42" s="6"/>
      <c r="G42" s="6"/>
      <c r="H42" s="6"/>
      <c r="I42" s="6"/>
      <c r="J42" s="6"/>
      <c r="K42" s="6"/>
      <c r="L42" s="6"/>
      <c r="M42" s="6"/>
      <c r="N42" s="6"/>
      <c r="O42" s="6"/>
      <c r="P42" s="6"/>
      <c r="Q42" s="6"/>
      <c r="R42" s="6"/>
      <c r="S42" s="6"/>
      <c r="T42" s="6"/>
      <c r="U42" s="6"/>
    </row>
    <row r="43" spans="1:60" x14ac:dyDescent="0.2">
      <c r="A43" s="6"/>
      <c r="B43" s="7" t="s">
        <v>151</v>
      </c>
      <c r="C43" s="192" t="s">
        <v>151</v>
      </c>
      <c r="D43" s="6"/>
      <c r="E43" s="6"/>
      <c r="F43" s="6"/>
      <c r="G43" s="6"/>
      <c r="H43" s="6"/>
      <c r="I43" s="6"/>
      <c r="J43" s="6"/>
      <c r="K43" s="6"/>
      <c r="L43" s="6"/>
      <c r="M43" s="6"/>
      <c r="N43" s="6"/>
      <c r="O43" s="6"/>
      <c r="P43" s="6"/>
      <c r="Q43" s="6"/>
      <c r="R43" s="6"/>
      <c r="S43" s="6"/>
      <c r="T43" s="6"/>
      <c r="U43" s="6"/>
    </row>
    <row r="44" spans="1:60" x14ac:dyDescent="0.2">
      <c r="A44" s="253"/>
      <c r="B44" s="253"/>
      <c r="C44" s="254"/>
      <c r="D44" s="6"/>
      <c r="E44" s="6"/>
      <c r="F44" s="6"/>
      <c r="G44" s="6"/>
      <c r="H44" s="6"/>
      <c r="I44" s="6"/>
      <c r="J44" s="6"/>
      <c r="K44" s="6"/>
      <c r="L44" s="6"/>
      <c r="M44" s="6"/>
      <c r="N44" s="6"/>
      <c r="O44" s="6"/>
      <c r="P44" s="6"/>
      <c r="Q44" s="6"/>
      <c r="R44" s="6"/>
      <c r="S44" s="6"/>
      <c r="T44" s="6"/>
      <c r="U44" s="6"/>
    </row>
    <row r="45" spans="1:60" x14ac:dyDescent="0.2">
      <c r="A45" s="255"/>
      <c r="B45" s="256"/>
      <c r="C45" s="257"/>
      <c r="D45" s="256"/>
      <c r="E45" s="256"/>
      <c r="F45" s="256"/>
      <c r="G45" s="258"/>
      <c r="H45" s="6"/>
      <c r="I45" s="6"/>
      <c r="J45" s="6"/>
      <c r="K45" s="6"/>
      <c r="L45" s="6"/>
      <c r="M45" s="6"/>
      <c r="N45" s="6"/>
      <c r="O45" s="6"/>
      <c r="P45" s="6"/>
      <c r="Q45" s="6"/>
      <c r="R45" s="6"/>
      <c r="S45" s="6"/>
      <c r="T45" s="6"/>
      <c r="U45" s="6"/>
      <c r="AE45" t="s">
        <v>153</v>
      </c>
    </row>
    <row r="46" spans="1:60" x14ac:dyDescent="0.2">
      <c r="A46" s="259"/>
      <c r="B46" s="260"/>
      <c r="C46" s="261"/>
      <c r="D46" s="260"/>
      <c r="E46" s="260"/>
      <c r="F46" s="260"/>
      <c r="G46" s="262"/>
      <c r="H46" s="6"/>
      <c r="I46" s="6"/>
      <c r="J46" s="6"/>
      <c r="K46" s="6"/>
      <c r="L46" s="6"/>
      <c r="M46" s="6"/>
      <c r="N46" s="6"/>
      <c r="O46" s="6"/>
      <c r="P46" s="6"/>
      <c r="Q46" s="6"/>
      <c r="R46" s="6"/>
      <c r="S46" s="6"/>
      <c r="T46" s="6"/>
      <c r="U46" s="6"/>
    </row>
    <row r="47" spans="1:60" x14ac:dyDescent="0.2">
      <c r="A47" s="259"/>
      <c r="B47" s="260"/>
      <c r="C47" s="261"/>
      <c r="D47" s="260"/>
      <c r="E47" s="260"/>
      <c r="F47" s="260"/>
      <c r="G47" s="262"/>
      <c r="H47" s="6"/>
      <c r="I47" s="6"/>
      <c r="J47" s="6"/>
      <c r="K47" s="6"/>
      <c r="L47" s="6"/>
      <c r="M47" s="6"/>
      <c r="N47" s="6"/>
      <c r="O47" s="6"/>
      <c r="P47" s="6"/>
      <c r="Q47" s="6"/>
      <c r="R47" s="6"/>
      <c r="S47" s="6"/>
      <c r="T47" s="6"/>
      <c r="U47" s="6"/>
    </row>
    <row r="48" spans="1:60" x14ac:dyDescent="0.2">
      <c r="A48" s="259"/>
      <c r="B48" s="260"/>
      <c r="C48" s="261"/>
      <c r="D48" s="260"/>
      <c r="E48" s="260"/>
      <c r="F48" s="260"/>
      <c r="G48" s="262"/>
      <c r="H48" s="6"/>
      <c r="I48" s="6"/>
      <c r="J48" s="6"/>
      <c r="K48" s="6"/>
      <c r="L48" s="6"/>
      <c r="M48" s="6"/>
      <c r="N48" s="6"/>
      <c r="O48" s="6"/>
      <c r="P48" s="6"/>
      <c r="Q48" s="6"/>
      <c r="R48" s="6"/>
      <c r="S48" s="6"/>
      <c r="T48" s="6"/>
      <c r="U48" s="6"/>
    </row>
    <row r="49" spans="1:31" x14ac:dyDescent="0.2">
      <c r="A49" s="263"/>
      <c r="B49" s="264"/>
      <c r="C49" s="265"/>
      <c r="D49" s="264"/>
      <c r="E49" s="264"/>
      <c r="F49" s="264"/>
      <c r="G49" s="266"/>
      <c r="H49" s="6"/>
      <c r="I49" s="6"/>
      <c r="J49" s="6"/>
      <c r="K49" s="6"/>
      <c r="L49" s="6"/>
      <c r="M49" s="6"/>
      <c r="N49" s="6"/>
      <c r="O49" s="6"/>
      <c r="P49" s="6"/>
      <c r="Q49" s="6"/>
      <c r="R49" s="6"/>
      <c r="S49" s="6"/>
      <c r="T49" s="6"/>
      <c r="U49" s="6"/>
    </row>
    <row r="50" spans="1:31" x14ac:dyDescent="0.2">
      <c r="A50" s="6"/>
      <c r="B50" s="7" t="s">
        <v>151</v>
      </c>
      <c r="C50" s="192" t="s">
        <v>151</v>
      </c>
      <c r="D50" s="6"/>
      <c r="E50" s="6"/>
      <c r="F50" s="6"/>
      <c r="G50" s="6"/>
      <c r="H50" s="6"/>
      <c r="I50" s="6"/>
      <c r="J50" s="6"/>
      <c r="K50" s="6"/>
      <c r="L50" s="6"/>
      <c r="M50" s="6"/>
      <c r="N50" s="6"/>
      <c r="O50" s="6"/>
      <c r="P50" s="6"/>
      <c r="Q50" s="6"/>
      <c r="R50" s="6"/>
      <c r="S50" s="6"/>
      <c r="T50" s="6"/>
      <c r="U50" s="6"/>
    </row>
    <row r="51" spans="1:31" x14ac:dyDescent="0.2">
      <c r="C51" s="194"/>
      <c r="AE51" t="s">
        <v>154</v>
      </c>
    </row>
  </sheetData>
  <sheetProtection password="DA25" sheet="1" objects="1" scenarios="1"/>
  <mergeCells count="9">
    <mergeCell ref="C35:G35"/>
    <mergeCell ref="A44:C44"/>
    <mergeCell ref="A45:G49"/>
    <mergeCell ref="A1:G1"/>
    <mergeCell ref="C2:G2"/>
    <mergeCell ref="C3:G3"/>
    <mergeCell ref="C4:G4"/>
    <mergeCell ref="C13:G13"/>
    <mergeCell ref="C15:G15"/>
  </mergeCells>
  <pageMargins left="0.59055118110236204" right="0.39370078740157499"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45</vt:i4>
      </vt:variant>
    </vt:vector>
  </HeadingPairs>
  <TitlesOfParts>
    <vt:vector size="49" baseType="lpstr">
      <vt:lpstr>Pokyny pro vyplnění</vt:lpstr>
      <vt:lpstr>Stavba</vt:lpstr>
      <vt:lpstr>VzorPolozky</vt:lpstr>
      <vt:lpstr>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oadresa</vt:lpstr>
      <vt:lpstr>Stavba!Objednatel</vt:lpstr>
      <vt:lpstr>Stavba!Objekt</vt:lpstr>
      <vt:lpstr>'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Rostislav Uhlíř</dc:creator>
  <cp:lastModifiedBy>Goláňová Jana, Ing.</cp:lastModifiedBy>
  <cp:lastPrinted>2014-02-28T09:52:57Z</cp:lastPrinted>
  <dcterms:created xsi:type="dcterms:W3CDTF">2009-04-08T07:15:50Z</dcterms:created>
  <dcterms:modified xsi:type="dcterms:W3CDTF">2019-02-04T14:44:39Z</dcterms:modified>
</cp:coreProperties>
</file>