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2720" windowHeight="12375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Pol'!$A$1:$U$56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6" i="12" l="1"/>
  <c r="F39" i="1" s="1"/>
  <c r="BA39" i="12"/>
  <c r="BA36" i="12"/>
  <c r="BA34" i="12"/>
  <c r="BA28" i="12"/>
  <c r="BA25" i="12"/>
  <c r="BA21" i="12"/>
  <c r="BA19" i="12"/>
  <c r="BA14" i="12"/>
  <c r="BA12" i="12"/>
  <c r="G9" i="12"/>
  <c r="I9" i="12"/>
  <c r="K9" i="12"/>
  <c r="O9" i="12"/>
  <c r="Q9" i="12"/>
  <c r="U9" i="12"/>
  <c r="G10" i="12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Q15" i="12"/>
  <c r="G16" i="12"/>
  <c r="G15" i="12" s="1"/>
  <c r="I48" i="1" s="1"/>
  <c r="I16" i="12"/>
  <c r="I15" i="12" s="1"/>
  <c r="K16" i="12"/>
  <c r="K15" i="12" s="1"/>
  <c r="O16" i="12"/>
  <c r="O15" i="12" s="1"/>
  <c r="Q16" i="12"/>
  <c r="U16" i="12"/>
  <c r="U15" i="12" s="1"/>
  <c r="G18" i="12"/>
  <c r="I18" i="12"/>
  <c r="K18" i="12"/>
  <c r="O18" i="12"/>
  <c r="O17" i="12" s="1"/>
  <c r="Q18" i="12"/>
  <c r="U18" i="12"/>
  <c r="U17" i="12" s="1"/>
  <c r="G20" i="12"/>
  <c r="M20" i="12" s="1"/>
  <c r="I20" i="12"/>
  <c r="K20" i="12"/>
  <c r="O20" i="12"/>
  <c r="Q20" i="12"/>
  <c r="U20" i="12"/>
  <c r="G23" i="12"/>
  <c r="M23" i="12" s="1"/>
  <c r="I23" i="12"/>
  <c r="K23" i="12"/>
  <c r="O23" i="12"/>
  <c r="Q23" i="12"/>
  <c r="U23" i="12"/>
  <c r="G24" i="12"/>
  <c r="G22" i="12" s="1"/>
  <c r="I50" i="1" s="1"/>
  <c r="I24" i="12"/>
  <c r="K24" i="12"/>
  <c r="K22" i="12" s="1"/>
  <c r="O24" i="12"/>
  <c r="O22" i="12" s="1"/>
  <c r="Q24" i="12"/>
  <c r="U24" i="12"/>
  <c r="U22" i="12" s="1"/>
  <c r="G27" i="12"/>
  <c r="G26" i="12" s="1"/>
  <c r="I51" i="1" s="1"/>
  <c r="I27" i="12"/>
  <c r="I26" i="12" s="1"/>
  <c r="K27" i="12"/>
  <c r="K26" i="12" s="1"/>
  <c r="O27" i="12"/>
  <c r="O26" i="12" s="1"/>
  <c r="Q27" i="12"/>
  <c r="Q26" i="12" s="1"/>
  <c r="U27" i="12"/>
  <c r="U26" i="12" s="1"/>
  <c r="G30" i="12"/>
  <c r="I30" i="12"/>
  <c r="K30" i="12"/>
  <c r="O30" i="12"/>
  <c r="Q30" i="12"/>
  <c r="Q29" i="12" s="1"/>
  <c r="U30" i="12"/>
  <c r="G31" i="12"/>
  <c r="M31" i="12" s="1"/>
  <c r="I31" i="12"/>
  <c r="K31" i="12"/>
  <c r="O31" i="12"/>
  <c r="Q31" i="12"/>
  <c r="U31" i="12"/>
  <c r="G33" i="12"/>
  <c r="M33" i="12" s="1"/>
  <c r="I33" i="12"/>
  <c r="I32" i="12" s="1"/>
  <c r="K33" i="12"/>
  <c r="O33" i="12"/>
  <c r="Q33" i="12"/>
  <c r="U33" i="12"/>
  <c r="G35" i="12"/>
  <c r="I35" i="12"/>
  <c r="K35" i="12"/>
  <c r="K32" i="12" s="1"/>
  <c r="O35" i="12"/>
  <c r="O32" i="12" s="1"/>
  <c r="Q35" i="12"/>
  <c r="U35" i="12"/>
  <c r="U32" i="12" s="1"/>
  <c r="G38" i="12"/>
  <c r="I38" i="12"/>
  <c r="K38" i="12"/>
  <c r="O38" i="12"/>
  <c r="Q38" i="12"/>
  <c r="U38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4" i="12"/>
  <c r="M44" i="12" s="1"/>
  <c r="M43" i="12" s="1"/>
  <c r="I44" i="12"/>
  <c r="I43" i="12" s="1"/>
  <c r="K44" i="12"/>
  <c r="K43" i="12" s="1"/>
  <c r="O44" i="12"/>
  <c r="O43" i="12" s="1"/>
  <c r="Q44" i="12"/>
  <c r="Q43" i="12" s="1"/>
  <c r="U44" i="12"/>
  <c r="U43" i="12" s="1"/>
  <c r="I20" i="1"/>
  <c r="I19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G32" i="12" l="1"/>
  <c r="I53" i="1" s="1"/>
  <c r="AD46" i="12"/>
  <c r="G39" i="1" s="1"/>
  <c r="G40" i="1" s="1"/>
  <c r="G25" i="1" s="1"/>
  <c r="M9" i="12"/>
  <c r="F40" i="1"/>
  <c r="G23" i="1" s="1"/>
  <c r="G24" i="1" s="1"/>
  <c r="G43" i="12"/>
  <c r="I55" i="1" s="1"/>
  <c r="K37" i="12"/>
  <c r="G37" i="12"/>
  <c r="I54" i="1" s="1"/>
  <c r="Q32" i="12"/>
  <c r="K29" i="12"/>
  <c r="G29" i="12"/>
  <c r="I52" i="1" s="1"/>
  <c r="Q22" i="12"/>
  <c r="I22" i="12"/>
  <c r="Q17" i="12"/>
  <c r="K17" i="12"/>
  <c r="G17" i="12"/>
  <c r="I49" i="1" s="1"/>
  <c r="U8" i="12"/>
  <c r="O8" i="12"/>
  <c r="Q37" i="12"/>
  <c r="I37" i="12"/>
  <c r="U37" i="12"/>
  <c r="O37" i="12"/>
  <c r="U29" i="12"/>
  <c r="O29" i="12"/>
  <c r="I29" i="12"/>
  <c r="I17" i="12"/>
  <c r="K8" i="12"/>
  <c r="G8" i="12"/>
  <c r="Q8" i="12"/>
  <c r="I8" i="12"/>
  <c r="M38" i="12"/>
  <c r="M37" i="12" s="1"/>
  <c r="M35" i="12"/>
  <c r="M32" i="12" s="1"/>
  <c r="M30" i="12"/>
  <c r="M29" i="12" s="1"/>
  <c r="M27" i="12"/>
  <c r="M26" i="12" s="1"/>
  <c r="M24" i="12"/>
  <c r="M22" i="12" s="1"/>
  <c r="M18" i="12"/>
  <c r="M17" i="12" s="1"/>
  <c r="M16" i="12"/>
  <c r="M15" i="12" s="1"/>
  <c r="M10" i="12"/>
  <c r="M8" i="12" l="1"/>
  <c r="G26" i="1"/>
  <c r="G29" i="1" s="1"/>
  <c r="H39" i="1"/>
  <c r="H40" i="1" s="1"/>
  <c r="G28" i="1"/>
  <c r="I47" i="1"/>
  <c r="G46" i="12"/>
  <c r="I39" i="1" l="1"/>
  <c r="I40" i="1" s="1"/>
  <c r="J39" i="1" s="1"/>
  <c r="J40" i="1" s="1"/>
  <c r="I16" i="1"/>
  <c r="I21" i="1" s="1"/>
  <c r="I5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<sst xmlns="http://schemas.openxmlformats.org/spreadsheetml/2006/main" count="275" uniqueCount="157">
  <si>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</si>
  <si>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</si>
  <si>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</si>
  <si>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</si>
  <si>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</si>
  <si>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</si>
  <si>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</si>
  <si>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</si>
  <si>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</si>
  <si>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</si>
  <si>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</si>
  <si>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</si>
  <si>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</si>
  <si>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</si>
  <si>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</si>
  <si>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</si>
  <si>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</si>
  <si>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</si>
  <si>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</si>
  <si>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</si>
  <si>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</si>
  <si>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</si>
  <si>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</si>
  <si>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</si>
  <si>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</si>
  <si>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</si>
  <si>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</si>
  <si>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</si>
  <si>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</si>
  <si>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</si>
  <si>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</si>
  <si>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</si>
  <si>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</si>
  <si>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</si>
  <si>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</si>
  <si>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</si>
  <si>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</si>
  <si>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</si>
  <si>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</si>
  <si>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</si>
  <si>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</si>
  <si>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</si>
  <si>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</si>
  <si>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So-02 - Oprava hráze a břehů</t>
  </si>
  <si>
    <t>Rozpočet:</t>
  </si>
  <si>
    <t>Misto</t>
  </si>
  <si>
    <t>KOINVEST, s.r.o.</t>
  </si>
  <si>
    <t>OPRAVA  A ODBAHNĚNÍ NÁVESNÍHO  RYBNÍKA, k.ú. POCOUCOV</t>
  </si>
  <si>
    <t>Město Třebíč</t>
  </si>
  <si>
    <t>Masarykovo nám. 116/6</t>
  </si>
  <si>
    <t>Třebíč</t>
  </si>
  <si>
    <t>674 01</t>
  </si>
  <si>
    <t>00290629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</si>
  <si>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</si>
  <si>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</si>
  <si>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</si>
  <si>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</si>
  <si>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</si>
  <si>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</si>
  <si>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</si>
  <si>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</si>
  <si>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</si>
  <si>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</si>
  <si>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</si>
  <si>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</si>
  <si>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62</t>
  </si>
  <si>
    <t>Upravy povrchů vnější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</si>
  <si>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</si>
  <si>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</si>
  <si>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</si>
  <si>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</si>
  <si>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</si>
  <si>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</si>
  <si>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</si>
  <si>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</si>
  <si>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</si>
  <si>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</si>
  <si>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</si>
  <si>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</si>
  <si>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</si>
  <si>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</si>
  <si>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</si>
  <si>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</si>
  <si>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</si>
  <si>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</si>
  <si>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</si>
  <si>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</si>
  <si>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</si>
  <si>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</si>
  <si>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</si>
  <si>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</si>
  <si>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</si>
  <si>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</si>
  <si>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</si>
  <si>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</si>
  <si>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</si>
  <si>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</si>
  <si>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</si>
  <si>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</si>
  <si>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</si>
  <si>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</si>
  <si>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</si>
  <si>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</si>
  <si>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</si>
  <si>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111201101R00</t>
  </si>
  <si>
    <t>Odstranění křovin i s kořeny na ploše do 1000 m2</t>
  </si>
  <si>
    <t>m2</t>
  </si>
  <si>
    <t>POL1_0</t>
  </si>
  <si>
    <t>122301102R00</t>
  </si>
  <si>
    <t>Odkopávky nezapažené v hor. 4 do 1000 m3</t>
  </si>
  <si>
    <t>m3</t>
  </si>
  <si>
    <t>174101101R00</t>
  </si>
  <si>
    <t>Zásyp jam, rýh, šachet se zhutněním</t>
  </si>
  <si>
    <t>zpětný zásyp za opěrné zdivo, výkr.č. D.1.2.5.4</t>
  </si>
  <si>
    <t>POP</t>
  </si>
  <si>
    <t>R</t>
  </si>
  <si>
    <t xml:space="preserve">Uložení  výkopku s hrubým rozhrnutím </t>
  </si>
  <si>
    <t>Rozprostření výkopku podél opěrných zdí (vytlačená zemina)</t>
  </si>
  <si>
    <t>274313611R00</t>
  </si>
  <si>
    <t>Beton základových pasů prostý C 16/20</t>
  </si>
  <si>
    <t>326211311R00</t>
  </si>
  <si>
    <t>Zdivo nadzákl. z lom. kam. na MC nad 3 m3 režné</t>
  </si>
  <si>
    <t>nové zdivo z LK do betonu kolem rybníka, výkr.č.C.4</t>
  </si>
  <si>
    <t xml:space="preserve">Kotvící výztuž,  D + M </t>
  </si>
  <si>
    <t>kus</t>
  </si>
  <si>
    <t>propojení nového zdiva z LK  a  původní stěny ocelovými trny na chemickou kotvu, průměr roxorových tyčí 10mm, dl.300mm, B500</t>
  </si>
  <si>
    <t>465210123R00</t>
  </si>
  <si>
    <t>Schody z lom. kam. tl.30 cm na MC, zalití spár MC</t>
  </si>
  <si>
    <t>Lomový kámen do betonu C25/30</t>
  </si>
  <si>
    <t>pod schodiště</t>
  </si>
  <si>
    <t>627455111R</t>
  </si>
  <si>
    <t xml:space="preserve">Spárování starého zdiva z lom. kamene </t>
  </si>
  <si>
    <t>vytmelení prasklin povrchu zdiva, včetrně  očištění povrchu zdiva, STZ str. 6</t>
  </si>
  <si>
    <t>941941031R00</t>
  </si>
  <si>
    <t>Montáž lešení leh.řad.s podlahami,š.do 1 m, H 10 m</t>
  </si>
  <si>
    <t>941941831R00</t>
  </si>
  <si>
    <t>Demontáž lešení leh.řad.s podlahami,š.1 m, H 10 m</t>
  </si>
  <si>
    <t>962022391R00</t>
  </si>
  <si>
    <t>Bourání zdiva nadzákladového kamenného na MVC</t>
  </si>
  <si>
    <t>odstranění původní části zdiva vč. opevnění betonovými panely</t>
  </si>
  <si>
    <t>kpl</t>
  </si>
  <si>
    <t>včetně antikorozního nátěru 2x, výkr.č. D.1.2.5.2</t>
  </si>
  <si>
    <t>979083117R00</t>
  </si>
  <si>
    <t>Vodorovné přemístění suti na skládku do 6000 m</t>
  </si>
  <si>
    <t>t</t>
  </si>
  <si>
    <t>TKO  Petrůvky, předpokládaná vzdálenost uložení na skládku činí 12km</t>
  </si>
  <si>
    <t>979083191R00</t>
  </si>
  <si>
    <t>Příplatek za dalších započatých 1000 m nad 6000 m, x6</t>
  </si>
  <si>
    <t>Poplatek za uložení na skládku , (bet.suť)</t>
  </si>
  <si>
    <t>Poplatek za uložení na skládku , (kamenivo)</t>
  </si>
  <si>
    <t>998321011R00</t>
  </si>
  <si>
    <t>Přesun hmot pro hráze přehradní zemní a kamenité</t>
  </si>
  <si>
    <t/>
  </si>
  <si>
    <t>SUM</t>
  </si>
  <si>
    <t>POPUZIV</t>
  </si>
  <si>
    <t>END</t>
  </si>
  <si>
    <t>Odstranění původního zábradlí, osazení nového ocelového zábradlí, D +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</si>
</sst>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left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6" t="s">
        <v>39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18" zoomScaleNormal="100" zoomScaleSheetLayoutView="75" workbookViewId="0">
      <selection activeCell="I11" sqref="I11:I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8" t="s">
        <v>42</v>
      </c>
      <c r="C1" s="229"/>
      <c r="D1" s="229"/>
      <c r="E1" s="229"/>
      <c r="F1" s="229"/>
      <c r="G1" s="229"/>
      <c r="H1" s="229"/>
      <c r="I1" s="229"/>
      <c r="J1" s="230"/>
    </row>
    <row r="2" spans="1:15" ht="23.25" customHeight="1" x14ac:dyDescent="0.2">
      <c r="A2" s="4"/>
      <c r="B2" s="81" t="s">
        <v>40</v>
      </c>
      <c r="C2" s="82"/>
      <c r="D2" s="213" t="s">
        <v>47</v>
      </c>
      <c r="E2" s="214"/>
      <c r="F2" s="214"/>
      <c r="G2" s="214"/>
      <c r="H2" s="214"/>
      <c r="I2" s="214"/>
      <c r="J2" s="215"/>
      <c r="O2" s="2"/>
    </row>
    <row r="3" spans="1:15" ht="23.25" customHeight="1" x14ac:dyDescent="0.2">
      <c r="A3" s="4"/>
      <c r="B3" s="83" t="s">
        <v>45</v>
      </c>
      <c r="C3" s="84"/>
      <c r="D3" s="241" t="s">
        <v>43</v>
      </c>
      <c r="E3" s="242"/>
      <c r="F3" s="242"/>
      <c r="G3" s="242"/>
      <c r="H3" s="242"/>
      <c r="I3" s="242"/>
      <c r="J3" s="243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48</v>
      </c>
      <c r="E5" s="26"/>
      <c r="F5" s="26"/>
      <c r="G5" s="26"/>
      <c r="H5" s="28" t="s">
        <v>33</v>
      </c>
      <c r="I5" s="91" t="s">
        <v>52</v>
      </c>
      <c r="J5" s="11"/>
    </row>
    <row r="6" spans="1:15" ht="15.75" customHeight="1" x14ac:dyDescent="0.2">
      <c r="A6" s="4"/>
      <c r="B6" s="41"/>
      <c r="C6" s="26"/>
      <c r="D6" s="91" t="s">
        <v>49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51</v>
      </c>
      <c r="D7" s="80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0"/>
      <c r="E11" s="220"/>
      <c r="F11" s="220"/>
      <c r="G11" s="220"/>
      <c r="H11" s="28" t="s">
        <v>33</v>
      </c>
      <c r="I11" s="195"/>
      <c r="J11" s="11"/>
    </row>
    <row r="12" spans="1:15" ht="15.75" customHeight="1" x14ac:dyDescent="0.2">
      <c r="A12" s="4"/>
      <c r="B12" s="41"/>
      <c r="C12" s="26"/>
      <c r="D12" s="239"/>
      <c r="E12" s="239"/>
      <c r="F12" s="239"/>
      <c r="G12" s="239"/>
      <c r="H12" s="28" t="s">
        <v>34</v>
      </c>
      <c r="I12" s="195"/>
      <c r="J12" s="11"/>
    </row>
    <row r="13" spans="1:15" ht="15.75" customHeight="1" x14ac:dyDescent="0.2">
      <c r="A13" s="4"/>
      <c r="B13" s="42"/>
      <c r="C13" s="93"/>
      <c r="D13" s="240"/>
      <c r="E13" s="240"/>
      <c r="F13" s="240"/>
      <c r="G13" s="240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9"/>
      <c r="F15" s="219"/>
      <c r="G15" s="237"/>
      <c r="H15" s="237"/>
      <c r="I15" s="237" t="s">
        <v>28</v>
      </c>
      <c r="J15" s="238"/>
    </row>
    <row r="16" spans="1:15" ht="23.25" customHeight="1" x14ac:dyDescent="0.2">
      <c r="A16" s="140" t="s">
        <v>23</v>
      </c>
      <c r="B16" s="141" t="s">
        <v>23</v>
      </c>
      <c r="C16" s="58"/>
      <c r="D16" s="59"/>
      <c r="E16" s="216"/>
      <c r="F16" s="217"/>
      <c r="G16" s="216"/>
      <c r="H16" s="217"/>
      <c r="I16" s="216">
        <f>SUMIF(F47:F55,A16,I47:I55)+SUMIF(F47:F55,"PSU",I47:I55)</f>
        <v>0</v>
      </c>
      <c r="J16" s="218"/>
    </row>
    <row r="17" spans="1:10" ht="23.25" customHeight="1" x14ac:dyDescent="0.2">
      <c r="A17" s="140" t="s">
        <v>24</v>
      </c>
      <c r="B17" s="141" t="s">
        <v>24</v>
      </c>
      <c r="C17" s="58"/>
      <c r="D17" s="59"/>
      <c r="E17" s="216"/>
      <c r="F17" s="217"/>
      <c r="G17" s="216"/>
      <c r="H17" s="217"/>
      <c r="I17" s="216">
        <f>SUMIF(F47:F55,A17,I47:I55)</f>
        <v>0</v>
      </c>
      <c r="J17" s="218"/>
    </row>
    <row r="18" spans="1:10" ht="23.25" customHeight="1" x14ac:dyDescent="0.2">
      <c r="A18" s="140" t="s">
        <v>25</v>
      </c>
      <c r="B18" s="141" t="s">
        <v>25</v>
      </c>
      <c r="C18" s="58"/>
      <c r="D18" s="59"/>
      <c r="E18" s="216"/>
      <c r="F18" s="217"/>
      <c r="G18" s="216"/>
      <c r="H18" s="217"/>
      <c r="I18" s="216">
        <f>SUMIF(F47:F55,A18,I47:I55)</f>
        <v>0</v>
      </c>
      <c r="J18" s="218"/>
    </row>
    <row r="19" spans="1:10" ht="23.25" customHeight="1" x14ac:dyDescent="0.2">
      <c r="A19" s="140" t="s">
        <v>75</v>
      </c>
      <c r="B19" s="141" t="s">
        <v>26</v>
      </c>
      <c r="C19" s="58"/>
      <c r="D19" s="59"/>
      <c r="E19" s="216"/>
      <c r="F19" s="217"/>
      <c r="G19" s="216"/>
      <c r="H19" s="217"/>
      <c r="I19" s="216">
        <f>SUMIF(F47:F55,A19,I47:I55)</f>
        <v>0</v>
      </c>
      <c r="J19" s="218"/>
    </row>
    <row r="20" spans="1:10" ht="23.25" customHeight="1" x14ac:dyDescent="0.2">
      <c r="A20" s="140" t="s">
        <v>76</v>
      </c>
      <c r="B20" s="141" t="s">
        <v>27</v>
      </c>
      <c r="C20" s="58"/>
      <c r="D20" s="59"/>
      <c r="E20" s="216"/>
      <c r="F20" s="217"/>
      <c r="G20" s="216"/>
      <c r="H20" s="217"/>
      <c r="I20" s="216">
        <f>SUMIF(F47:F55,A20,I47:I55)</f>
        <v>0</v>
      </c>
      <c r="J20" s="218"/>
    </row>
    <row r="21" spans="1:10" ht="23.25" customHeight="1" x14ac:dyDescent="0.2">
      <c r="A21" s="4"/>
      <c r="B21" s="74" t="s">
        <v>28</v>
      </c>
      <c r="C21" s="75"/>
      <c r="D21" s="76"/>
      <c r="E21" s="226"/>
      <c r="F21" s="235"/>
      <c r="G21" s="226"/>
      <c r="H21" s="235"/>
      <c r="I21" s="226">
        <f>SUM(I16:J20)</f>
        <v>0</v>
      </c>
      <c r="J21" s="227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2">
        <f>ZakladDPHSni*SazbaDPH1/100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1">
        <f>ZakladDPHZakl*SazbaDPH2/100</f>
        <v>0</v>
      </c>
      <c r="H26" s="232"/>
      <c r="I26" s="232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3">
        <f>0</f>
        <v>0</v>
      </c>
      <c r="H27" s="233"/>
      <c r="I27" s="233"/>
      <c r="J27" s="63" t="str">
        <f t="shared" si="0"/>
        <v>CZK</v>
      </c>
    </row>
    <row r="28" spans="1:10" ht="27.75" hidden="1" customHeight="1" thickBot="1" x14ac:dyDescent="0.25">
      <c r="A28" s="4"/>
      <c r="B28" s="112" t="s">
        <v>22</v>
      </c>
      <c r="C28" s="113"/>
      <c r="D28" s="113"/>
      <c r="E28" s="114"/>
      <c r="F28" s="115"/>
      <c r="G28" s="236">
        <f>ZakladDPHSniVypocet+ZakladDPHZaklVypocet</f>
        <v>0</v>
      </c>
      <c r="H28" s="236"/>
      <c r="I28" s="236"/>
      <c r="J28" s="116" t="str">
        <f t="shared" si="0"/>
        <v>CZK</v>
      </c>
    </row>
    <row r="29" spans="1:10" ht="27.75" customHeight="1" thickBot="1" x14ac:dyDescent="0.25">
      <c r="A29" s="4"/>
      <c r="B29" s="112" t="s">
        <v>35</v>
      </c>
      <c r="C29" s="117"/>
      <c r="D29" s="117"/>
      <c r="E29" s="117"/>
      <c r="F29" s="117"/>
      <c r="G29" s="234">
        <f>ZakladDPHSni+DPHSni+ZakladDPHZakl+DPHZakl+Zaokrouhleni</f>
        <v>0</v>
      </c>
      <c r="H29" s="234"/>
      <c r="I29" s="234"/>
      <c r="J29" s="118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43500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1" t="s">
        <v>2</v>
      </c>
      <c r="E35" s="22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 x14ac:dyDescent="0.2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10" ht="25.5" hidden="1" customHeight="1" x14ac:dyDescent="0.2">
      <c r="A39" s="96">
        <v>1</v>
      </c>
      <c r="B39" s="102"/>
      <c r="C39" s="204"/>
      <c r="D39" s="205"/>
      <c r="E39" s="205"/>
      <c r="F39" s="107">
        <f>' Pol'!AC46</f>
        <v>0</v>
      </c>
      <c r="G39" s="108">
        <f>' Pol'!AD46</f>
        <v>0</v>
      </c>
      <c r="H39" s="109">
        <f>(F39*SazbaDPH1/100)+(G39*SazbaDPH2/100)</f>
        <v>0</v>
      </c>
      <c r="I39" s="109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96"/>
      <c r="B40" s="206" t="s">
        <v>53</v>
      </c>
      <c r="C40" s="207"/>
      <c r="D40" s="207"/>
      <c r="E40" s="208"/>
      <c r="F40" s="110">
        <f>SUMIF(A39:A39,"=1",F39:F39)</f>
        <v>0</v>
      </c>
      <c r="G40" s="111">
        <f>SUMIF(A39:A39,"=1",G39:G39)</f>
        <v>0</v>
      </c>
      <c r="H40" s="111">
        <f>SUMIF(A39:A39,"=1",H39:H39)</f>
        <v>0</v>
      </c>
      <c r="I40" s="111">
        <f>SUMIF(A39:A39,"=1",I39:I39)</f>
        <v>0</v>
      </c>
      <c r="J40" s="97">
        <f>SUMIF(A39:A39,"=1",J39:J39)</f>
        <v>0</v>
      </c>
    </row>
    <row r="44" spans="1:10" ht="15.75" x14ac:dyDescent="0.25">
      <c r="B44" s="119" t="s">
        <v>55</v>
      </c>
    </row>
    <row r="46" spans="1:10" ht="25.5" customHeight="1" x14ac:dyDescent="0.2">
      <c r="A46" s="120"/>
      <c r="B46" s="124" t="s">
        <v>16</v>
      </c>
      <c r="C46" s="124" t="s">
        <v>5</v>
      </c>
      <c r="D46" s="125"/>
      <c r="E46" s="125"/>
      <c r="F46" s="128" t="s">
        <v>56</v>
      </c>
      <c r="G46" s="128"/>
      <c r="H46" s="128"/>
      <c r="I46" s="209" t="s">
        <v>28</v>
      </c>
      <c r="J46" s="209"/>
    </row>
    <row r="47" spans="1:10" ht="25.5" customHeight="1" x14ac:dyDescent="0.2">
      <c r="A47" s="121"/>
      <c r="B47" s="129" t="s">
        <v>57</v>
      </c>
      <c r="C47" s="211" t="s">
        <v>58</v>
      </c>
      <c r="D47" s="212"/>
      <c r="E47" s="212"/>
      <c r="F47" s="131" t="s">
        <v>23</v>
      </c>
      <c r="G47" s="132"/>
      <c r="H47" s="132"/>
      <c r="I47" s="210">
        <f>' Pol'!G8</f>
        <v>0</v>
      </c>
      <c r="J47" s="210"/>
    </row>
    <row r="48" spans="1:10" ht="25.5" customHeight="1" x14ac:dyDescent="0.2">
      <c r="A48" s="121"/>
      <c r="B48" s="123" t="s">
        <v>59</v>
      </c>
      <c r="C48" s="202" t="s">
        <v>60</v>
      </c>
      <c r="D48" s="203"/>
      <c r="E48" s="203"/>
      <c r="F48" s="133" t="s">
        <v>23</v>
      </c>
      <c r="G48" s="134"/>
      <c r="H48" s="134"/>
      <c r="I48" s="201">
        <f>' Pol'!G15</f>
        <v>0</v>
      </c>
      <c r="J48" s="201"/>
    </row>
    <row r="49" spans="1:10" ht="25.5" customHeight="1" x14ac:dyDescent="0.2">
      <c r="A49" s="121"/>
      <c r="B49" s="123" t="s">
        <v>61</v>
      </c>
      <c r="C49" s="202" t="s">
        <v>62</v>
      </c>
      <c r="D49" s="203"/>
      <c r="E49" s="203"/>
      <c r="F49" s="133" t="s">
        <v>23</v>
      </c>
      <c r="G49" s="134"/>
      <c r="H49" s="134"/>
      <c r="I49" s="201">
        <f>' Pol'!G17</f>
        <v>0</v>
      </c>
      <c r="J49" s="201"/>
    </row>
    <row r="50" spans="1:10" ht="25.5" customHeight="1" x14ac:dyDescent="0.2">
      <c r="A50" s="121"/>
      <c r="B50" s="123" t="s">
        <v>63</v>
      </c>
      <c r="C50" s="202" t="s">
        <v>64</v>
      </c>
      <c r="D50" s="203"/>
      <c r="E50" s="203"/>
      <c r="F50" s="133" t="s">
        <v>23</v>
      </c>
      <c r="G50" s="134"/>
      <c r="H50" s="134"/>
      <c r="I50" s="201">
        <f>' Pol'!G22</f>
        <v>0</v>
      </c>
      <c r="J50" s="201"/>
    </row>
    <row r="51" spans="1:10" ht="25.5" customHeight="1" x14ac:dyDescent="0.2">
      <c r="A51" s="121"/>
      <c r="B51" s="123" t="s">
        <v>65</v>
      </c>
      <c r="C51" s="202" t="s">
        <v>66</v>
      </c>
      <c r="D51" s="203"/>
      <c r="E51" s="203"/>
      <c r="F51" s="133" t="s">
        <v>23</v>
      </c>
      <c r="G51" s="134"/>
      <c r="H51" s="134"/>
      <c r="I51" s="201">
        <f>' Pol'!G26</f>
        <v>0</v>
      </c>
      <c r="J51" s="201"/>
    </row>
    <row r="52" spans="1:10" ht="25.5" customHeight="1" x14ac:dyDescent="0.2">
      <c r="A52" s="121"/>
      <c r="B52" s="123" t="s">
        <v>67</v>
      </c>
      <c r="C52" s="202" t="s">
        <v>68</v>
      </c>
      <c r="D52" s="203"/>
      <c r="E52" s="203"/>
      <c r="F52" s="133" t="s">
        <v>23</v>
      </c>
      <c r="G52" s="134"/>
      <c r="H52" s="134"/>
      <c r="I52" s="201">
        <f>' Pol'!G29</f>
        <v>0</v>
      </c>
      <c r="J52" s="201"/>
    </row>
    <row r="53" spans="1:10" ht="25.5" customHeight="1" x14ac:dyDescent="0.2">
      <c r="A53" s="121"/>
      <c r="B53" s="123" t="s">
        <v>69</v>
      </c>
      <c r="C53" s="202" t="s">
        <v>70</v>
      </c>
      <c r="D53" s="203"/>
      <c r="E53" s="203"/>
      <c r="F53" s="133" t="s">
        <v>23</v>
      </c>
      <c r="G53" s="134"/>
      <c r="H53" s="134"/>
      <c r="I53" s="201">
        <f>' Pol'!G32</f>
        <v>0</v>
      </c>
      <c r="J53" s="201"/>
    </row>
    <row r="54" spans="1:10" ht="25.5" customHeight="1" x14ac:dyDescent="0.2">
      <c r="A54" s="121"/>
      <c r="B54" s="123" t="s">
        <v>71</v>
      </c>
      <c r="C54" s="202" t="s">
        <v>72</v>
      </c>
      <c r="D54" s="203"/>
      <c r="E54" s="203"/>
      <c r="F54" s="133" t="s">
        <v>23</v>
      </c>
      <c r="G54" s="134"/>
      <c r="H54" s="134"/>
      <c r="I54" s="201">
        <f>' Pol'!G37</f>
        <v>0</v>
      </c>
      <c r="J54" s="201"/>
    </row>
    <row r="55" spans="1:10" ht="25.5" customHeight="1" x14ac:dyDescent="0.2">
      <c r="A55" s="121"/>
      <c r="B55" s="130" t="s">
        <v>73</v>
      </c>
      <c r="C55" s="198" t="s">
        <v>74</v>
      </c>
      <c r="D55" s="199"/>
      <c r="E55" s="199"/>
      <c r="F55" s="135" t="s">
        <v>23</v>
      </c>
      <c r="G55" s="136"/>
      <c r="H55" s="136"/>
      <c r="I55" s="197">
        <f>' Pol'!G43</f>
        <v>0</v>
      </c>
      <c r="J55" s="197"/>
    </row>
    <row r="56" spans="1:10" ht="25.5" customHeight="1" x14ac:dyDescent="0.2">
      <c r="A56" s="122"/>
      <c r="B56" s="126" t="s">
        <v>1</v>
      </c>
      <c r="C56" s="126"/>
      <c r="D56" s="127"/>
      <c r="E56" s="127"/>
      <c r="F56" s="137"/>
      <c r="G56" s="138"/>
      <c r="H56" s="138"/>
      <c r="I56" s="200">
        <f>SUM(I47:I55)</f>
        <v>0</v>
      </c>
      <c r="J56" s="200"/>
    </row>
    <row r="57" spans="1:10" x14ac:dyDescent="0.2">
      <c r="F57" s="139"/>
      <c r="G57" s="95"/>
      <c r="H57" s="139"/>
      <c r="I57" s="95"/>
      <c r="J57" s="95"/>
    </row>
    <row r="58" spans="1:10" x14ac:dyDescent="0.2">
      <c r="F58" s="139"/>
      <c r="G58" s="95"/>
      <c r="H58" s="139"/>
      <c r="I58" s="95"/>
      <c r="J58" s="95"/>
    </row>
    <row r="59" spans="1:10" x14ac:dyDescent="0.2">
      <c r="F59" s="139"/>
      <c r="G59" s="95"/>
      <c r="H59" s="139"/>
      <c r="I59" s="95"/>
      <c r="J59" s="95"/>
    </row>
  </sheetData>
  <sheetProtection password="9D17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79" t="s">
        <v>41</v>
      </c>
      <c r="B2" s="78"/>
      <c r="C2" s="246"/>
      <c r="D2" s="246"/>
      <c r="E2" s="246"/>
      <c r="F2" s="246"/>
      <c r="G2" s="247"/>
    </row>
    <row r="3" spans="1:7" ht="24.95" hidden="1" customHeight="1" x14ac:dyDescent="0.2">
      <c r="A3" s="79" t="s">
        <v>7</v>
      </c>
      <c r="B3" s="78"/>
      <c r="C3" s="246"/>
      <c r="D3" s="246"/>
      <c r="E3" s="246"/>
      <c r="F3" s="246"/>
      <c r="G3" s="247"/>
    </row>
    <row r="4" spans="1:7" ht="24.95" hidden="1" customHeight="1" x14ac:dyDescent="0.2">
      <c r="A4" s="79" t="s">
        <v>8</v>
      </c>
      <c r="B4" s="78"/>
      <c r="C4" s="246"/>
      <c r="D4" s="246"/>
      <c r="E4" s="246"/>
      <c r="F4" s="246"/>
      <c r="G4" s="24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6"/>
  <sheetViews>
    <sheetView tabSelected="1" topLeftCell="A6" workbookViewId="0">
      <selection activeCell="F6" sqref="F6"/>
    </sheetView>
  </sheetViews>
  <sheetFormatPr defaultRowHeight="12.75" outlineLevelRow="1" x14ac:dyDescent="0.2"/>
  <cols>
    <col min="1" max="1" width="4.28515625" customWidth="1"/>
    <col min="2" max="2" width="14.42578125" style="94" customWidth="1"/>
    <col min="3" max="3" width="38.28515625" style="9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7" t="s">
        <v>6</v>
      </c>
      <c r="B1" s="267"/>
      <c r="C1" s="267"/>
      <c r="D1" s="267"/>
      <c r="E1" s="267"/>
      <c r="F1" s="267"/>
      <c r="G1" s="267"/>
      <c r="AE1" t="s">
        <v>78</v>
      </c>
    </row>
    <row r="2" spans="1:60" ht="24.95" customHeight="1" x14ac:dyDescent="0.2">
      <c r="A2" s="144" t="s">
        <v>77</v>
      </c>
      <c r="B2" s="142"/>
      <c r="C2" s="268" t="s">
        <v>47</v>
      </c>
      <c r="D2" s="269"/>
      <c r="E2" s="269"/>
      <c r="F2" s="269"/>
      <c r="G2" s="270"/>
      <c r="AE2" t="s">
        <v>79</v>
      </c>
    </row>
    <row r="3" spans="1:60" ht="24.95" customHeight="1" x14ac:dyDescent="0.2">
      <c r="A3" s="145" t="s">
        <v>7</v>
      </c>
      <c r="B3" s="143"/>
      <c r="C3" s="271" t="s">
        <v>43</v>
      </c>
      <c r="D3" s="272"/>
      <c r="E3" s="272"/>
      <c r="F3" s="272"/>
      <c r="G3" s="273"/>
      <c r="AE3" t="s">
        <v>80</v>
      </c>
    </row>
    <row r="4" spans="1:60" ht="24.95" hidden="1" customHeight="1" x14ac:dyDescent="0.2">
      <c r="A4" s="145" t="s">
        <v>8</v>
      </c>
      <c r="B4" s="143"/>
      <c r="C4" s="271"/>
      <c r="D4" s="272"/>
      <c r="E4" s="272"/>
      <c r="F4" s="272"/>
      <c r="G4" s="273"/>
      <c r="AE4" t="s">
        <v>81</v>
      </c>
    </row>
    <row r="5" spans="1:60" hidden="1" x14ac:dyDescent="0.2">
      <c r="A5" s="146" t="s">
        <v>82</v>
      </c>
      <c r="B5" s="147"/>
      <c r="C5" s="148"/>
      <c r="D5" s="149"/>
      <c r="E5" s="149"/>
      <c r="F5" s="149"/>
      <c r="G5" s="150"/>
      <c r="AE5" t="s">
        <v>83</v>
      </c>
    </row>
    <row r="7" spans="1:60" ht="38.25" x14ac:dyDescent="0.2">
      <c r="A7" s="156" t="s">
        <v>84</v>
      </c>
      <c r="B7" s="157" t="s">
        <v>85</v>
      </c>
      <c r="C7" s="157" t="s">
        <v>86</v>
      </c>
      <c r="D7" s="156" t="s">
        <v>87</v>
      </c>
      <c r="E7" s="156" t="s">
        <v>88</v>
      </c>
      <c r="F7" s="151" t="s">
        <v>89</v>
      </c>
      <c r="G7" s="171" t="s">
        <v>28</v>
      </c>
      <c r="H7" s="172" t="s">
        <v>29</v>
      </c>
      <c r="I7" s="172" t="s">
        <v>90</v>
      </c>
      <c r="J7" s="172" t="s">
        <v>30</v>
      </c>
      <c r="K7" s="172" t="s">
        <v>91</v>
      </c>
      <c r="L7" s="172" t="s">
        <v>92</v>
      </c>
      <c r="M7" s="172" t="s">
        <v>93</v>
      </c>
      <c r="N7" s="172" t="s">
        <v>94</v>
      </c>
      <c r="O7" s="172" t="s">
        <v>95</v>
      </c>
      <c r="P7" s="172" t="s">
        <v>96</v>
      </c>
      <c r="Q7" s="172" t="s">
        <v>97</v>
      </c>
      <c r="R7" s="172" t="s">
        <v>98</v>
      </c>
      <c r="S7" s="172" t="s">
        <v>99</v>
      </c>
      <c r="T7" s="172" t="s">
        <v>100</v>
      </c>
      <c r="U7" s="159" t="s">
        <v>101</v>
      </c>
    </row>
    <row r="8" spans="1:60" x14ac:dyDescent="0.2">
      <c r="A8" s="173" t="s">
        <v>102</v>
      </c>
      <c r="B8" s="174" t="s">
        <v>57</v>
      </c>
      <c r="C8" s="175" t="s">
        <v>58</v>
      </c>
      <c r="D8" s="158"/>
      <c r="E8" s="176"/>
      <c r="F8" s="177"/>
      <c r="G8" s="177">
        <f>SUMIF(AE9:AE14,"&lt;&gt;NOR",G9:G14)</f>
        <v>0</v>
      </c>
      <c r="H8" s="177"/>
      <c r="I8" s="177">
        <f>SUM(I9:I14)</f>
        <v>0</v>
      </c>
      <c r="J8" s="177"/>
      <c r="K8" s="177">
        <f>SUM(K9:K14)</f>
        <v>0</v>
      </c>
      <c r="L8" s="177"/>
      <c r="M8" s="177">
        <f>SUM(M9:M14)</f>
        <v>0</v>
      </c>
      <c r="N8" s="158"/>
      <c r="O8" s="158">
        <f>SUM(O9:O14)</f>
        <v>0</v>
      </c>
      <c r="P8" s="158"/>
      <c r="Q8" s="158">
        <f>SUM(Q9:Q14)</f>
        <v>0</v>
      </c>
      <c r="R8" s="158"/>
      <c r="S8" s="158"/>
      <c r="T8" s="173"/>
      <c r="U8" s="158">
        <f>SUM(U9:U14)</f>
        <v>44.43</v>
      </c>
      <c r="AE8" t="s">
        <v>103</v>
      </c>
    </row>
    <row r="9" spans="1:60" outlineLevel="1" x14ac:dyDescent="0.2">
      <c r="A9" s="153">
        <v>1</v>
      </c>
      <c r="B9" s="160" t="s">
        <v>104</v>
      </c>
      <c r="C9" s="189" t="s">
        <v>105</v>
      </c>
      <c r="D9" s="162" t="s">
        <v>106</v>
      </c>
      <c r="E9" s="166">
        <v>10</v>
      </c>
      <c r="F9" s="168"/>
      <c r="G9" s="169">
        <f>ROUND(E9*F9,2)</f>
        <v>0</v>
      </c>
      <c r="H9" s="168"/>
      <c r="I9" s="169">
        <f>ROUND(E9*H9,2)</f>
        <v>0</v>
      </c>
      <c r="J9" s="168"/>
      <c r="K9" s="169">
        <f>ROUND(E9*J9,2)</f>
        <v>0</v>
      </c>
      <c r="L9" s="169">
        <v>21</v>
      </c>
      <c r="M9" s="169">
        <f>G9*(1+L9/100)</f>
        <v>0</v>
      </c>
      <c r="N9" s="162">
        <v>0</v>
      </c>
      <c r="O9" s="162">
        <f>ROUND(E9*N9,5)</f>
        <v>0</v>
      </c>
      <c r="P9" s="162">
        <v>0</v>
      </c>
      <c r="Q9" s="162">
        <f>ROUND(E9*P9,5)</f>
        <v>0</v>
      </c>
      <c r="R9" s="162"/>
      <c r="S9" s="162"/>
      <c r="T9" s="163">
        <v>0.17199999999999999</v>
      </c>
      <c r="U9" s="162">
        <f>ROUND(E9*T9,2)</f>
        <v>1.72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107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3">
        <v>2</v>
      </c>
      <c r="B10" s="160" t="s">
        <v>108</v>
      </c>
      <c r="C10" s="189" t="s">
        <v>109</v>
      </c>
      <c r="D10" s="162" t="s">
        <v>110</v>
      </c>
      <c r="E10" s="166">
        <v>106.855</v>
      </c>
      <c r="F10" s="168"/>
      <c r="G10" s="169">
        <f>ROUND(E10*F10,2)</f>
        <v>0</v>
      </c>
      <c r="H10" s="168"/>
      <c r="I10" s="169">
        <f>ROUND(E10*H10,2)</f>
        <v>0</v>
      </c>
      <c r="J10" s="168"/>
      <c r="K10" s="169">
        <f>ROUND(E10*J10,2)</f>
        <v>0</v>
      </c>
      <c r="L10" s="169">
        <v>21</v>
      </c>
      <c r="M10" s="169">
        <f>G10*(1+L10/100)</f>
        <v>0</v>
      </c>
      <c r="N10" s="162">
        <v>0</v>
      </c>
      <c r="O10" s="162">
        <f>ROUND(E10*N10,5)</f>
        <v>0</v>
      </c>
      <c r="P10" s="162">
        <v>0</v>
      </c>
      <c r="Q10" s="162">
        <f>ROUND(E10*P10,5)</f>
        <v>0</v>
      </c>
      <c r="R10" s="162"/>
      <c r="S10" s="162"/>
      <c r="T10" s="163">
        <v>0.29399999999999998</v>
      </c>
      <c r="U10" s="162">
        <f>ROUND(E10*T10,2)</f>
        <v>31.42</v>
      </c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107</v>
      </c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3">
        <v>3</v>
      </c>
      <c r="B11" s="160" t="s">
        <v>111</v>
      </c>
      <c r="C11" s="189" t="s">
        <v>112</v>
      </c>
      <c r="D11" s="162" t="s">
        <v>110</v>
      </c>
      <c r="E11" s="166">
        <v>55.905000000000001</v>
      </c>
      <c r="F11" s="168"/>
      <c r="G11" s="169">
        <f>ROUND(E11*F11,2)</f>
        <v>0</v>
      </c>
      <c r="H11" s="168"/>
      <c r="I11" s="169">
        <f>ROUND(E11*H11,2)</f>
        <v>0</v>
      </c>
      <c r="J11" s="168"/>
      <c r="K11" s="169">
        <f>ROUND(E11*J11,2)</f>
        <v>0</v>
      </c>
      <c r="L11" s="169">
        <v>21</v>
      </c>
      <c r="M11" s="169">
        <f>G11*(1+L11/100)</f>
        <v>0</v>
      </c>
      <c r="N11" s="162">
        <v>0</v>
      </c>
      <c r="O11" s="162">
        <f>ROUND(E11*N11,5)</f>
        <v>0</v>
      </c>
      <c r="P11" s="162">
        <v>0</v>
      </c>
      <c r="Q11" s="162">
        <f>ROUND(E11*P11,5)</f>
        <v>0</v>
      </c>
      <c r="R11" s="162"/>
      <c r="S11" s="162"/>
      <c r="T11" s="163">
        <v>0.20200000000000001</v>
      </c>
      <c r="U11" s="162">
        <f>ROUND(E11*T11,2)</f>
        <v>11.29</v>
      </c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107</v>
      </c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3"/>
      <c r="B12" s="160"/>
      <c r="C12" s="248" t="s">
        <v>113</v>
      </c>
      <c r="D12" s="249"/>
      <c r="E12" s="250"/>
      <c r="F12" s="251"/>
      <c r="G12" s="252"/>
      <c r="H12" s="169"/>
      <c r="I12" s="169"/>
      <c r="J12" s="169"/>
      <c r="K12" s="169"/>
      <c r="L12" s="169"/>
      <c r="M12" s="169"/>
      <c r="N12" s="162"/>
      <c r="O12" s="162"/>
      <c r="P12" s="162"/>
      <c r="Q12" s="162"/>
      <c r="R12" s="162"/>
      <c r="S12" s="162"/>
      <c r="T12" s="163"/>
      <c r="U12" s="162"/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114</v>
      </c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5" t="str">
        <f>C12</f>
        <v>zpětný zásyp za opěrné zdivo, výkr.č. D.1.2.5.4</v>
      </c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53">
        <v>4</v>
      </c>
      <c r="B13" s="160" t="s">
        <v>115</v>
      </c>
      <c r="C13" s="189" t="s">
        <v>116</v>
      </c>
      <c r="D13" s="162" t="s">
        <v>110</v>
      </c>
      <c r="E13" s="166">
        <v>50.954999999999998</v>
      </c>
      <c r="F13" s="168"/>
      <c r="G13" s="169">
        <f>ROUND(E13*F13,2)</f>
        <v>0</v>
      </c>
      <c r="H13" s="168"/>
      <c r="I13" s="169">
        <f>ROUND(E13*H13,2)</f>
        <v>0</v>
      </c>
      <c r="J13" s="168"/>
      <c r="K13" s="169">
        <f>ROUND(E13*J13,2)</f>
        <v>0</v>
      </c>
      <c r="L13" s="169">
        <v>21</v>
      </c>
      <c r="M13" s="169">
        <f>G13*(1+L13/100)</f>
        <v>0</v>
      </c>
      <c r="N13" s="162">
        <v>0</v>
      </c>
      <c r="O13" s="162">
        <f>ROUND(E13*N13,5)</f>
        <v>0</v>
      </c>
      <c r="P13" s="162">
        <v>0</v>
      </c>
      <c r="Q13" s="162">
        <f>ROUND(E13*P13,5)</f>
        <v>0</v>
      </c>
      <c r="R13" s="162"/>
      <c r="S13" s="162"/>
      <c r="T13" s="163">
        <v>0</v>
      </c>
      <c r="U13" s="162">
        <f>ROUND(E13*T13,2)</f>
        <v>0</v>
      </c>
      <c r="V13" s="152"/>
      <c r="W13" s="152"/>
      <c r="X13" s="152"/>
      <c r="Y13" s="152"/>
      <c r="Z13" s="152"/>
      <c r="AA13" s="152"/>
      <c r="AB13" s="152"/>
      <c r="AC13" s="152"/>
      <c r="AD13" s="152"/>
      <c r="AE13" s="152" t="s">
        <v>107</v>
      </c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3"/>
      <c r="B14" s="160"/>
      <c r="C14" s="248" t="s">
        <v>117</v>
      </c>
      <c r="D14" s="249"/>
      <c r="E14" s="250"/>
      <c r="F14" s="251"/>
      <c r="G14" s="252"/>
      <c r="H14" s="169"/>
      <c r="I14" s="169"/>
      <c r="J14" s="169"/>
      <c r="K14" s="169"/>
      <c r="L14" s="169"/>
      <c r="M14" s="169"/>
      <c r="N14" s="162"/>
      <c r="O14" s="162"/>
      <c r="P14" s="162"/>
      <c r="Q14" s="162"/>
      <c r="R14" s="162"/>
      <c r="S14" s="162"/>
      <c r="T14" s="163"/>
      <c r="U14" s="162"/>
      <c r="V14" s="152"/>
      <c r="W14" s="152"/>
      <c r="X14" s="152"/>
      <c r="Y14" s="152"/>
      <c r="Z14" s="152"/>
      <c r="AA14" s="152"/>
      <c r="AB14" s="152"/>
      <c r="AC14" s="152"/>
      <c r="AD14" s="152"/>
      <c r="AE14" s="152" t="s">
        <v>114</v>
      </c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5" t="str">
        <f>C14</f>
        <v>Rozprostření výkopku podél opěrných zdí (vytlačená zemina)</v>
      </c>
      <c r="BB14" s="152"/>
      <c r="BC14" s="152"/>
      <c r="BD14" s="152"/>
      <c r="BE14" s="152"/>
      <c r="BF14" s="152"/>
      <c r="BG14" s="152"/>
      <c r="BH14" s="152"/>
    </row>
    <row r="15" spans="1:60" x14ac:dyDescent="0.2">
      <c r="A15" s="154" t="s">
        <v>102</v>
      </c>
      <c r="B15" s="161" t="s">
        <v>59</v>
      </c>
      <c r="C15" s="190" t="s">
        <v>60</v>
      </c>
      <c r="D15" s="164"/>
      <c r="E15" s="167"/>
      <c r="F15" s="170"/>
      <c r="G15" s="170">
        <f>SUMIF(AE16:AE16,"&lt;&gt;NOR",G16:G16)</f>
        <v>0</v>
      </c>
      <c r="H15" s="170"/>
      <c r="I15" s="170">
        <f>SUM(I16:I16)</f>
        <v>0</v>
      </c>
      <c r="J15" s="170"/>
      <c r="K15" s="170">
        <f>SUM(K16:K16)</f>
        <v>0</v>
      </c>
      <c r="L15" s="170"/>
      <c r="M15" s="170">
        <f>SUM(M16:M16)</f>
        <v>0</v>
      </c>
      <c r="N15" s="164"/>
      <c r="O15" s="164">
        <f>SUM(O16:O16)</f>
        <v>22.679549999999999</v>
      </c>
      <c r="P15" s="164"/>
      <c r="Q15" s="164">
        <f>SUM(Q16:Q16)</f>
        <v>0</v>
      </c>
      <c r="R15" s="164"/>
      <c r="S15" s="164"/>
      <c r="T15" s="165"/>
      <c r="U15" s="164">
        <f>SUM(U16:U16)</f>
        <v>4.28</v>
      </c>
      <c r="AE15" t="s">
        <v>103</v>
      </c>
    </row>
    <row r="16" spans="1:60" outlineLevel="1" x14ac:dyDescent="0.2">
      <c r="A16" s="153">
        <v>5</v>
      </c>
      <c r="B16" s="160" t="s">
        <v>118</v>
      </c>
      <c r="C16" s="189" t="s">
        <v>119</v>
      </c>
      <c r="D16" s="162" t="s">
        <v>110</v>
      </c>
      <c r="E16" s="166">
        <v>8.9819999999999993</v>
      </c>
      <c r="F16" s="168"/>
      <c r="G16" s="169">
        <f>ROUND(E16*F16,2)</f>
        <v>0</v>
      </c>
      <c r="H16" s="168"/>
      <c r="I16" s="169">
        <f>ROUND(E16*H16,2)</f>
        <v>0</v>
      </c>
      <c r="J16" s="168"/>
      <c r="K16" s="169">
        <f>ROUND(E16*J16,2)</f>
        <v>0</v>
      </c>
      <c r="L16" s="169">
        <v>21</v>
      </c>
      <c r="M16" s="169">
        <f>G16*(1+L16/100)</f>
        <v>0</v>
      </c>
      <c r="N16" s="162">
        <v>2.5249999999999999</v>
      </c>
      <c r="O16" s="162">
        <f>ROUND(E16*N16,5)</f>
        <v>22.679549999999999</v>
      </c>
      <c r="P16" s="162">
        <v>0</v>
      </c>
      <c r="Q16" s="162">
        <f>ROUND(E16*P16,5)</f>
        <v>0</v>
      </c>
      <c r="R16" s="162"/>
      <c r="S16" s="162"/>
      <c r="T16" s="163">
        <v>0.47699999999999998</v>
      </c>
      <c r="U16" s="162">
        <f>ROUND(E16*T16,2)</f>
        <v>4.28</v>
      </c>
      <c r="V16" s="152"/>
      <c r="W16" s="152"/>
      <c r="X16" s="152"/>
      <c r="Y16" s="152"/>
      <c r="Z16" s="152"/>
      <c r="AA16" s="152"/>
      <c r="AB16" s="152"/>
      <c r="AC16" s="152"/>
      <c r="AD16" s="152"/>
      <c r="AE16" s="152" t="s">
        <v>107</v>
      </c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x14ac:dyDescent="0.2">
      <c r="A17" s="154" t="s">
        <v>102</v>
      </c>
      <c r="B17" s="161" t="s">
        <v>61</v>
      </c>
      <c r="C17" s="190" t="s">
        <v>62</v>
      </c>
      <c r="D17" s="164"/>
      <c r="E17" s="167"/>
      <c r="F17" s="170"/>
      <c r="G17" s="170">
        <f>SUMIF(AE18:AE21,"&lt;&gt;NOR",G18:G21)</f>
        <v>0</v>
      </c>
      <c r="H17" s="170"/>
      <c r="I17" s="170">
        <f>SUM(I18:I21)</f>
        <v>0</v>
      </c>
      <c r="J17" s="170"/>
      <c r="K17" s="170">
        <f>SUM(K18:K21)</f>
        <v>0</v>
      </c>
      <c r="L17" s="170"/>
      <c r="M17" s="170">
        <f>SUM(M18:M21)</f>
        <v>0</v>
      </c>
      <c r="N17" s="164"/>
      <c r="O17" s="164">
        <f>SUM(O18:O21)</f>
        <v>640.30951000000005</v>
      </c>
      <c r="P17" s="164"/>
      <c r="Q17" s="164">
        <f>SUM(Q18:Q21)</f>
        <v>0</v>
      </c>
      <c r="R17" s="164"/>
      <c r="S17" s="164"/>
      <c r="T17" s="165"/>
      <c r="U17" s="164">
        <f>SUM(U18:U21)</f>
        <v>1751.87</v>
      </c>
      <c r="AE17" t="s">
        <v>103</v>
      </c>
    </row>
    <row r="18" spans="1:60" outlineLevel="1" x14ac:dyDescent="0.2">
      <c r="A18" s="153">
        <v>6</v>
      </c>
      <c r="B18" s="160" t="s">
        <v>120</v>
      </c>
      <c r="C18" s="189" t="s">
        <v>121</v>
      </c>
      <c r="D18" s="162" t="s">
        <v>110</v>
      </c>
      <c r="E18" s="166">
        <v>221.7</v>
      </c>
      <c r="F18" s="168"/>
      <c r="G18" s="169">
        <f>ROUND(E18*F18,2)</f>
        <v>0</v>
      </c>
      <c r="H18" s="168"/>
      <c r="I18" s="169">
        <f>ROUND(E18*H18,2)</f>
        <v>0</v>
      </c>
      <c r="J18" s="168"/>
      <c r="K18" s="169">
        <f>ROUND(E18*J18,2)</f>
        <v>0</v>
      </c>
      <c r="L18" s="169">
        <v>21</v>
      </c>
      <c r="M18" s="169">
        <f>G18*(1+L18/100)</f>
        <v>0</v>
      </c>
      <c r="N18" s="162">
        <v>2.8881800000000002</v>
      </c>
      <c r="O18" s="162">
        <f>ROUND(E18*N18,5)</f>
        <v>640.30951000000005</v>
      </c>
      <c r="P18" s="162">
        <v>0</v>
      </c>
      <c r="Q18" s="162">
        <f>ROUND(E18*P18,5)</f>
        <v>0</v>
      </c>
      <c r="R18" s="162"/>
      <c r="S18" s="162"/>
      <c r="T18" s="163">
        <v>7.9020000000000001</v>
      </c>
      <c r="U18" s="162">
        <f>ROUND(E18*T18,2)</f>
        <v>1751.87</v>
      </c>
      <c r="V18" s="152"/>
      <c r="W18" s="152"/>
      <c r="X18" s="152"/>
      <c r="Y18" s="152"/>
      <c r="Z18" s="152"/>
      <c r="AA18" s="152"/>
      <c r="AB18" s="152"/>
      <c r="AC18" s="152"/>
      <c r="AD18" s="152"/>
      <c r="AE18" s="152" t="s">
        <v>107</v>
      </c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53"/>
      <c r="B19" s="160"/>
      <c r="C19" s="248" t="s">
        <v>122</v>
      </c>
      <c r="D19" s="249"/>
      <c r="E19" s="250"/>
      <c r="F19" s="251"/>
      <c r="G19" s="252"/>
      <c r="H19" s="169"/>
      <c r="I19" s="169"/>
      <c r="J19" s="169"/>
      <c r="K19" s="169"/>
      <c r="L19" s="169"/>
      <c r="M19" s="169"/>
      <c r="N19" s="162"/>
      <c r="O19" s="162"/>
      <c r="P19" s="162"/>
      <c r="Q19" s="162"/>
      <c r="R19" s="162"/>
      <c r="S19" s="162"/>
      <c r="T19" s="163"/>
      <c r="U19" s="162"/>
      <c r="V19" s="152"/>
      <c r="W19" s="152"/>
      <c r="X19" s="152"/>
      <c r="Y19" s="152"/>
      <c r="Z19" s="152"/>
      <c r="AA19" s="152"/>
      <c r="AB19" s="152"/>
      <c r="AC19" s="152"/>
      <c r="AD19" s="152"/>
      <c r="AE19" s="152" t="s">
        <v>114</v>
      </c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5" t="str">
        <f>C19</f>
        <v>nové zdivo z LK do betonu kolem rybníka, výkr.č.C.4</v>
      </c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3">
        <v>7</v>
      </c>
      <c r="B20" s="160" t="s">
        <v>115</v>
      </c>
      <c r="C20" s="189" t="s">
        <v>123</v>
      </c>
      <c r="D20" s="162" t="s">
        <v>124</v>
      </c>
      <c r="E20" s="166">
        <v>164</v>
      </c>
      <c r="F20" s="168"/>
      <c r="G20" s="169">
        <f>ROUND(E20*F20,2)</f>
        <v>0</v>
      </c>
      <c r="H20" s="168"/>
      <c r="I20" s="169">
        <f>ROUND(E20*H20,2)</f>
        <v>0</v>
      </c>
      <c r="J20" s="168"/>
      <c r="K20" s="169">
        <f>ROUND(E20*J20,2)</f>
        <v>0</v>
      </c>
      <c r="L20" s="169">
        <v>21</v>
      </c>
      <c r="M20" s="169">
        <f>G20*(1+L20/100)</f>
        <v>0</v>
      </c>
      <c r="N20" s="162">
        <v>0</v>
      </c>
      <c r="O20" s="162">
        <f>ROUND(E20*N20,5)</f>
        <v>0</v>
      </c>
      <c r="P20" s="162">
        <v>0</v>
      </c>
      <c r="Q20" s="162">
        <f>ROUND(E20*P20,5)</f>
        <v>0</v>
      </c>
      <c r="R20" s="162"/>
      <c r="S20" s="162"/>
      <c r="T20" s="163">
        <v>0</v>
      </c>
      <c r="U20" s="162">
        <f>ROUND(E20*T20,2)</f>
        <v>0</v>
      </c>
      <c r="V20" s="152"/>
      <c r="W20" s="152"/>
      <c r="X20" s="152"/>
      <c r="Y20" s="152"/>
      <c r="Z20" s="152"/>
      <c r="AA20" s="152"/>
      <c r="AB20" s="152"/>
      <c r="AC20" s="152"/>
      <c r="AD20" s="152"/>
      <c r="AE20" s="152" t="s">
        <v>107</v>
      </c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ht="22.5" outlineLevel="1" x14ac:dyDescent="0.2">
      <c r="A21" s="153"/>
      <c r="B21" s="160"/>
      <c r="C21" s="248" t="s">
        <v>125</v>
      </c>
      <c r="D21" s="249"/>
      <c r="E21" s="250"/>
      <c r="F21" s="251"/>
      <c r="G21" s="252"/>
      <c r="H21" s="169"/>
      <c r="I21" s="169"/>
      <c r="J21" s="169"/>
      <c r="K21" s="169"/>
      <c r="L21" s="169"/>
      <c r="M21" s="169"/>
      <c r="N21" s="162"/>
      <c r="O21" s="162"/>
      <c r="P21" s="162"/>
      <c r="Q21" s="162"/>
      <c r="R21" s="162"/>
      <c r="S21" s="162"/>
      <c r="T21" s="163"/>
      <c r="U21" s="162"/>
      <c r="V21" s="152"/>
      <c r="W21" s="152"/>
      <c r="X21" s="152"/>
      <c r="Y21" s="152"/>
      <c r="Z21" s="152"/>
      <c r="AA21" s="152"/>
      <c r="AB21" s="152"/>
      <c r="AC21" s="152"/>
      <c r="AD21" s="152"/>
      <c r="AE21" s="152" t="s">
        <v>114</v>
      </c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5" t="str">
        <f>C21</f>
        <v>propojení nového zdiva z LK  a  původní stěny ocelovými trny na chemickou kotvu, průměr roxorových tyčí 10mm, dl.300mm, B500</v>
      </c>
      <c r="BB21" s="152"/>
      <c r="BC21" s="152"/>
      <c r="BD21" s="152"/>
      <c r="BE21" s="152"/>
      <c r="BF21" s="152"/>
      <c r="BG21" s="152"/>
      <c r="BH21" s="152"/>
    </row>
    <row r="22" spans="1:60" x14ac:dyDescent="0.2">
      <c r="A22" s="154" t="s">
        <v>102</v>
      </c>
      <c r="B22" s="161" t="s">
        <v>63</v>
      </c>
      <c r="C22" s="190" t="s">
        <v>64</v>
      </c>
      <c r="D22" s="164"/>
      <c r="E22" s="167"/>
      <c r="F22" s="170"/>
      <c r="G22" s="170">
        <f>SUMIF(AE23:AE25,"&lt;&gt;NOR",G23:G25)</f>
        <v>0</v>
      </c>
      <c r="H22" s="170"/>
      <c r="I22" s="170">
        <f>SUM(I23:I25)</f>
        <v>0</v>
      </c>
      <c r="J22" s="170"/>
      <c r="K22" s="170">
        <f>SUM(K23:K25)</f>
        <v>0</v>
      </c>
      <c r="L22" s="170"/>
      <c r="M22" s="170">
        <f>SUM(M23:M25)</f>
        <v>0</v>
      </c>
      <c r="N22" s="164"/>
      <c r="O22" s="164">
        <f>SUM(O23:O25)</f>
        <v>3.8095400000000001</v>
      </c>
      <c r="P22" s="164"/>
      <c r="Q22" s="164">
        <f>SUM(Q23:Q25)</f>
        <v>0</v>
      </c>
      <c r="R22" s="164"/>
      <c r="S22" s="164"/>
      <c r="T22" s="165"/>
      <c r="U22" s="164">
        <f>SUM(U23:U25)</f>
        <v>7.73</v>
      </c>
      <c r="AE22" t="s">
        <v>103</v>
      </c>
    </row>
    <row r="23" spans="1:60" outlineLevel="1" x14ac:dyDescent="0.2">
      <c r="A23" s="153">
        <v>8</v>
      </c>
      <c r="B23" s="160" t="s">
        <v>126</v>
      </c>
      <c r="C23" s="189" t="s">
        <v>127</v>
      </c>
      <c r="D23" s="162" t="s">
        <v>106</v>
      </c>
      <c r="E23" s="166">
        <v>3.72</v>
      </c>
      <c r="F23" s="168"/>
      <c r="G23" s="169">
        <f>ROUND(E23*F23,2)</f>
        <v>0</v>
      </c>
      <c r="H23" s="168"/>
      <c r="I23" s="169">
        <f>ROUND(E23*H23,2)</f>
        <v>0</v>
      </c>
      <c r="J23" s="168"/>
      <c r="K23" s="169">
        <f>ROUND(E23*J23,2)</f>
        <v>0</v>
      </c>
      <c r="L23" s="169">
        <v>21</v>
      </c>
      <c r="M23" s="169">
        <f>G23*(1+L23/100)</f>
        <v>0</v>
      </c>
      <c r="N23" s="162">
        <v>1.02407</v>
      </c>
      <c r="O23" s="162">
        <f>ROUND(E23*N23,5)</f>
        <v>3.8095400000000001</v>
      </c>
      <c r="P23" s="162">
        <v>0</v>
      </c>
      <c r="Q23" s="162">
        <f>ROUND(E23*P23,5)</f>
        <v>0</v>
      </c>
      <c r="R23" s="162"/>
      <c r="S23" s="162"/>
      <c r="T23" s="163">
        <v>2.0790000000000002</v>
      </c>
      <c r="U23" s="162">
        <f>ROUND(E23*T23,2)</f>
        <v>7.73</v>
      </c>
      <c r="V23" s="152"/>
      <c r="W23" s="152"/>
      <c r="X23" s="152"/>
      <c r="Y23" s="152"/>
      <c r="Z23" s="152"/>
      <c r="AA23" s="152"/>
      <c r="AB23" s="152"/>
      <c r="AC23" s="152"/>
      <c r="AD23" s="152"/>
      <c r="AE23" s="152" t="s">
        <v>107</v>
      </c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3">
        <v>9</v>
      </c>
      <c r="B24" s="160" t="s">
        <v>115</v>
      </c>
      <c r="C24" s="189" t="s">
        <v>128</v>
      </c>
      <c r="D24" s="162" t="s">
        <v>110</v>
      </c>
      <c r="E24" s="166">
        <v>2.52</v>
      </c>
      <c r="F24" s="168"/>
      <c r="G24" s="169">
        <f>ROUND(E24*F24,2)</f>
        <v>0</v>
      </c>
      <c r="H24" s="168"/>
      <c r="I24" s="169">
        <f>ROUND(E24*H24,2)</f>
        <v>0</v>
      </c>
      <c r="J24" s="168"/>
      <c r="K24" s="169">
        <f>ROUND(E24*J24,2)</f>
        <v>0</v>
      </c>
      <c r="L24" s="169">
        <v>21</v>
      </c>
      <c r="M24" s="169">
        <f>G24*(1+L24/100)</f>
        <v>0</v>
      </c>
      <c r="N24" s="162">
        <v>0</v>
      </c>
      <c r="O24" s="162">
        <f>ROUND(E24*N24,5)</f>
        <v>0</v>
      </c>
      <c r="P24" s="162">
        <v>0</v>
      </c>
      <c r="Q24" s="162">
        <f>ROUND(E24*P24,5)</f>
        <v>0</v>
      </c>
      <c r="R24" s="162"/>
      <c r="S24" s="162"/>
      <c r="T24" s="163">
        <v>0</v>
      </c>
      <c r="U24" s="162">
        <f>ROUND(E24*T24,2)</f>
        <v>0</v>
      </c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107</v>
      </c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53"/>
      <c r="B25" s="160"/>
      <c r="C25" s="248" t="s">
        <v>129</v>
      </c>
      <c r="D25" s="249"/>
      <c r="E25" s="250"/>
      <c r="F25" s="251"/>
      <c r="G25" s="252"/>
      <c r="H25" s="169"/>
      <c r="I25" s="169"/>
      <c r="J25" s="169"/>
      <c r="K25" s="169"/>
      <c r="L25" s="169"/>
      <c r="M25" s="169"/>
      <c r="N25" s="162"/>
      <c r="O25" s="162"/>
      <c r="P25" s="162"/>
      <c r="Q25" s="162"/>
      <c r="R25" s="162"/>
      <c r="S25" s="162"/>
      <c r="T25" s="163"/>
      <c r="U25" s="162"/>
      <c r="V25" s="152"/>
      <c r="W25" s="152"/>
      <c r="X25" s="152"/>
      <c r="Y25" s="152"/>
      <c r="Z25" s="152"/>
      <c r="AA25" s="152"/>
      <c r="AB25" s="152"/>
      <c r="AC25" s="152"/>
      <c r="AD25" s="152"/>
      <c r="AE25" s="152" t="s">
        <v>114</v>
      </c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5" t="str">
        <f>C25</f>
        <v>pod schodiště</v>
      </c>
      <c r="BB25" s="152"/>
      <c r="BC25" s="152"/>
      <c r="BD25" s="152"/>
      <c r="BE25" s="152"/>
      <c r="BF25" s="152"/>
      <c r="BG25" s="152"/>
      <c r="BH25" s="152"/>
    </row>
    <row r="26" spans="1:60" x14ac:dyDescent="0.2">
      <c r="A26" s="154" t="s">
        <v>102</v>
      </c>
      <c r="B26" s="161" t="s">
        <v>65</v>
      </c>
      <c r="C26" s="190" t="s">
        <v>66</v>
      </c>
      <c r="D26" s="164"/>
      <c r="E26" s="167"/>
      <c r="F26" s="170"/>
      <c r="G26" s="170">
        <f>SUMIF(AE27:AE28,"&lt;&gt;NOR",G27:G28)</f>
        <v>0</v>
      </c>
      <c r="H26" s="170"/>
      <c r="I26" s="170">
        <f>SUM(I27:I28)</f>
        <v>0</v>
      </c>
      <c r="J26" s="170"/>
      <c r="K26" s="170">
        <f>SUM(K27:K28)</f>
        <v>0</v>
      </c>
      <c r="L26" s="170"/>
      <c r="M26" s="170">
        <f>SUM(M27:M28)</f>
        <v>0</v>
      </c>
      <c r="N26" s="164"/>
      <c r="O26" s="164">
        <f>SUM(O27:O28)</f>
        <v>3.9778199999999999</v>
      </c>
      <c r="P26" s="164"/>
      <c r="Q26" s="164">
        <f>SUM(Q27:Q28)</f>
        <v>0</v>
      </c>
      <c r="R26" s="164"/>
      <c r="S26" s="164"/>
      <c r="T26" s="165"/>
      <c r="U26" s="164">
        <f>SUM(U27:U28)</f>
        <v>333.33</v>
      </c>
      <c r="AE26" t="s">
        <v>103</v>
      </c>
    </row>
    <row r="27" spans="1:60" outlineLevel="1" x14ac:dyDescent="0.2">
      <c r="A27" s="153">
        <v>10</v>
      </c>
      <c r="B27" s="160" t="s">
        <v>130</v>
      </c>
      <c r="C27" s="189" t="s">
        <v>131</v>
      </c>
      <c r="D27" s="162" t="s">
        <v>106</v>
      </c>
      <c r="E27" s="166">
        <v>123</v>
      </c>
      <c r="F27" s="168"/>
      <c r="G27" s="169">
        <f>ROUND(E27*F27,2)</f>
        <v>0</v>
      </c>
      <c r="H27" s="168"/>
      <c r="I27" s="169">
        <f>ROUND(E27*H27,2)</f>
        <v>0</v>
      </c>
      <c r="J27" s="168"/>
      <c r="K27" s="169">
        <f>ROUND(E27*J27,2)</f>
        <v>0</v>
      </c>
      <c r="L27" s="169">
        <v>21</v>
      </c>
      <c r="M27" s="169">
        <f>G27*(1+L27/100)</f>
        <v>0</v>
      </c>
      <c r="N27" s="162">
        <v>3.2340000000000001E-2</v>
      </c>
      <c r="O27" s="162">
        <f>ROUND(E27*N27,5)</f>
        <v>3.9778199999999999</v>
      </c>
      <c r="P27" s="162">
        <v>0</v>
      </c>
      <c r="Q27" s="162">
        <f>ROUND(E27*P27,5)</f>
        <v>0</v>
      </c>
      <c r="R27" s="162"/>
      <c r="S27" s="162"/>
      <c r="T27" s="163">
        <v>2.71</v>
      </c>
      <c r="U27" s="162">
        <f>ROUND(E27*T27,2)</f>
        <v>333.33</v>
      </c>
      <c r="V27" s="152"/>
      <c r="W27" s="152"/>
      <c r="X27" s="152"/>
      <c r="Y27" s="152"/>
      <c r="Z27" s="152"/>
      <c r="AA27" s="152"/>
      <c r="AB27" s="152"/>
      <c r="AC27" s="152"/>
      <c r="AD27" s="152"/>
      <c r="AE27" s="152" t="s">
        <v>107</v>
      </c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3"/>
      <c r="B28" s="160"/>
      <c r="C28" s="248" t="s">
        <v>132</v>
      </c>
      <c r="D28" s="249"/>
      <c r="E28" s="250"/>
      <c r="F28" s="251"/>
      <c r="G28" s="252"/>
      <c r="H28" s="169"/>
      <c r="I28" s="169"/>
      <c r="J28" s="169"/>
      <c r="K28" s="169"/>
      <c r="L28" s="169"/>
      <c r="M28" s="169"/>
      <c r="N28" s="162"/>
      <c r="O28" s="162"/>
      <c r="P28" s="162"/>
      <c r="Q28" s="162"/>
      <c r="R28" s="162"/>
      <c r="S28" s="162"/>
      <c r="T28" s="163"/>
      <c r="U28" s="162"/>
      <c r="V28" s="152"/>
      <c r="W28" s="152"/>
      <c r="X28" s="152"/>
      <c r="Y28" s="152"/>
      <c r="Z28" s="152"/>
      <c r="AA28" s="152"/>
      <c r="AB28" s="152"/>
      <c r="AC28" s="152"/>
      <c r="AD28" s="152"/>
      <c r="AE28" s="152" t="s">
        <v>114</v>
      </c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5" t="str">
        <f>C28</f>
        <v>vytmelení prasklin povrchu zdiva, včetrně  očištění povrchu zdiva, STZ str. 6</v>
      </c>
      <c r="BB28" s="152"/>
      <c r="BC28" s="152"/>
      <c r="BD28" s="152"/>
      <c r="BE28" s="152"/>
      <c r="BF28" s="152"/>
      <c r="BG28" s="152"/>
      <c r="BH28" s="152"/>
    </row>
    <row r="29" spans="1:60" x14ac:dyDescent="0.2">
      <c r="A29" s="154" t="s">
        <v>102</v>
      </c>
      <c r="B29" s="161" t="s">
        <v>67</v>
      </c>
      <c r="C29" s="190" t="s">
        <v>68</v>
      </c>
      <c r="D29" s="164"/>
      <c r="E29" s="167"/>
      <c r="F29" s="170"/>
      <c r="G29" s="170">
        <f>SUMIF(AE30:AE31,"&lt;&gt;NOR",G30:G31)</f>
        <v>0</v>
      </c>
      <c r="H29" s="170"/>
      <c r="I29" s="170">
        <f>SUM(I30:I31)</f>
        <v>0</v>
      </c>
      <c r="J29" s="170"/>
      <c r="K29" s="170">
        <f>SUM(K30:K31)</f>
        <v>0</v>
      </c>
      <c r="L29" s="170"/>
      <c r="M29" s="170">
        <f>SUM(M30:M31)</f>
        <v>0</v>
      </c>
      <c r="N29" s="164"/>
      <c r="O29" s="164">
        <f>SUM(O30:O31)</f>
        <v>1.5071600000000001</v>
      </c>
      <c r="P29" s="164"/>
      <c r="Q29" s="164">
        <f>SUM(Q30:Q31)</f>
        <v>0</v>
      </c>
      <c r="R29" s="164"/>
      <c r="S29" s="164"/>
      <c r="T29" s="165"/>
      <c r="U29" s="164">
        <f>SUM(U30:U31)</f>
        <v>19.84</v>
      </c>
      <c r="AE29" t="s">
        <v>103</v>
      </c>
    </row>
    <row r="30" spans="1:60" outlineLevel="1" x14ac:dyDescent="0.2">
      <c r="A30" s="153">
        <v>11</v>
      </c>
      <c r="B30" s="160" t="s">
        <v>133</v>
      </c>
      <c r="C30" s="189" t="s">
        <v>134</v>
      </c>
      <c r="D30" s="162" t="s">
        <v>106</v>
      </c>
      <c r="E30" s="166">
        <v>82</v>
      </c>
      <c r="F30" s="168"/>
      <c r="G30" s="169">
        <f>ROUND(E30*F30,2)</f>
        <v>0</v>
      </c>
      <c r="H30" s="168"/>
      <c r="I30" s="169">
        <f>ROUND(E30*H30,2)</f>
        <v>0</v>
      </c>
      <c r="J30" s="168"/>
      <c r="K30" s="169">
        <f>ROUND(E30*J30,2)</f>
        <v>0</v>
      </c>
      <c r="L30" s="169">
        <v>21</v>
      </c>
      <c r="M30" s="169">
        <f>G30*(1+L30/100)</f>
        <v>0</v>
      </c>
      <c r="N30" s="162">
        <v>1.8380000000000001E-2</v>
      </c>
      <c r="O30" s="162">
        <f>ROUND(E30*N30,5)</f>
        <v>1.5071600000000001</v>
      </c>
      <c r="P30" s="162">
        <v>0</v>
      </c>
      <c r="Q30" s="162">
        <f>ROUND(E30*P30,5)</f>
        <v>0</v>
      </c>
      <c r="R30" s="162"/>
      <c r="S30" s="162"/>
      <c r="T30" s="163">
        <v>0.13</v>
      </c>
      <c r="U30" s="162">
        <f>ROUND(E30*T30,2)</f>
        <v>10.66</v>
      </c>
      <c r="V30" s="152"/>
      <c r="W30" s="152"/>
      <c r="X30" s="152"/>
      <c r="Y30" s="152"/>
      <c r="Z30" s="152"/>
      <c r="AA30" s="152"/>
      <c r="AB30" s="152"/>
      <c r="AC30" s="152"/>
      <c r="AD30" s="152"/>
      <c r="AE30" s="152" t="s">
        <v>107</v>
      </c>
      <c r="AF30" s="152"/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3">
        <v>12</v>
      </c>
      <c r="B31" s="160" t="s">
        <v>135</v>
      </c>
      <c r="C31" s="189" t="s">
        <v>136</v>
      </c>
      <c r="D31" s="162" t="s">
        <v>106</v>
      </c>
      <c r="E31" s="166">
        <v>82</v>
      </c>
      <c r="F31" s="168"/>
      <c r="G31" s="169">
        <f>ROUND(E31*F31,2)</f>
        <v>0</v>
      </c>
      <c r="H31" s="168"/>
      <c r="I31" s="169">
        <f>ROUND(E31*H31,2)</f>
        <v>0</v>
      </c>
      <c r="J31" s="168"/>
      <c r="K31" s="169">
        <f>ROUND(E31*J31,2)</f>
        <v>0</v>
      </c>
      <c r="L31" s="169">
        <v>21</v>
      </c>
      <c r="M31" s="169">
        <f>G31*(1+L31/100)</f>
        <v>0</v>
      </c>
      <c r="N31" s="162">
        <v>0</v>
      </c>
      <c r="O31" s="162">
        <f>ROUND(E31*N31,5)</f>
        <v>0</v>
      </c>
      <c r="P31" s="162">
        <v>0</v>
      </c>
      <c r="Q31" s="162">
        <f>ROUND(E31*P31,5)</f>
        <v>0</v>
      </c>
      <c r="R31" s="162"/>
      <c r="S31" s="162"/>
      <c r="T31" s="163">
        <v>0.112</v>
      </c>
      <c r="U31" s="162">
        <f>ROUND(E31*T31,2)</f>
        <v>9.18</v>
      </c>
      <c r="V31" s="152"/>
      <c r="W31" s="152"/>
      <c r="X31" s="152"/>
      <c r="Y31" s="152"/>
      <c r="Z31" s="152"/>
      <c r="AA31" s="152"/>
      <c r="AB31" s="152"/>
      <c r="AC31" s="152"/>
      <c r="AD31" s="152"/>
      <c r="AE31" s="152" t="s">
        <v>107</v>
      </c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x14ac:dyDescent="0.2">
      <c r="A32" s="154" t="s">
        <v>102</v>
      </c>
      <c r="B32" s="161" t="s">
        <v>69</v>
      </c>
      <c r="C32" s="190" t="s">
        <v>70</v>
      </c>
      <c r="D32" s="164"/>
      <c r="E32" s="167"/>
      <c r="F32" s="170"/>
      <c r="G32" s="170">
        <f>SUMIF(AE33:AE36,"&lt;&gt;NOR",G33:G36)</f>
        <v>0</v>
      </c>
      <c r="H32" s="170"/>
      <c r="I32" s="170">
        <f>SUM(I33:I36)</f>
        <v>0</v>
      </c>
      <c r="J32" s="170"/>
      <c r="K32" s="170">
        <f>SUM(K33:K36)</f>
        <v>0</v>
      </c>
      <c r="L32" s="170"/>
      <c r="M32" s="170">
        <f>SUM(M33:M36)</f>
        <v>0</v>
      </c>
      <c r="N32" s="164"/>
      <c r="O32" s="164">
        <f>SUM(O33:O36)</f>
        <v>0.1206</v>
      </c>
      <c r="P32" s="164"/>
      <c r="Q32" s="164">
        <f>SUM(Q33:Q36)</f>
        <v>269.2</v>
      </c>
      <c r="R32" s="164"/>
      <c r="S32" s="164"/>
      <c r="T32" s="165"/>
      <c r="U32" s="164">
        <f>SUM(U33:U36)</f>
        <v>189.09</v>
      </c>
      <c r="AE32" t="s">
        <v>103</v>
      </c>
    </row>
    <row r="33" spans="1:60" outlineLevel="1" x14ac:dyDescent="0.2">
      <c r="A33" s="153">
        <v>13</v>
      </c>
      <c r="B33" s="160" t="s">
        <v>137</v>
      </c>
      <c r="C33" s="189" t="s">
        <v>138</v>
      </c>
      <c r="D33" s="162" t="s">
        <v>110</v>
      </c>
      <c r="E33" s="166">
        <v>107.68</v>
      </c>
      <c r="F33" s="168"/>
      <c r="G33" s="169">
        <f>ROUND(E33*F33,2)</f>
        <v>0</v>
      </c>
      <c r="H33" s="168"/>
      <c r="I33" s="169">
        <f>ROUND(E33*H33,2)</f>
        <v>0</v>
      </c>
      <c r="J33" s="168"/>
      <c r="K33" s="169">
        <f>ROUND(E33*J33,2)</f>
        <v>0</v>
      </c>
      <c r="L33" s="169">
        <v>21</v>
      </c>
      <c r="M33" s="169">
        <f>G33*(1+L33/100)</f>
        <v>0</v>
      </c>
      <c r="N33" s="162">
        <v>1.1199999999999999E-3</v>
      </c>
      <c r="O33" s="162">
        <f>ROUND(E33*N33,5)</f>
        <v>0.1206</v>
      </c>
      <c r="P33" s="162">
        <v>2.5</v>
      </c>
      <c r="Q33" s="162">
        <f>ROUND(E33*P33,5)</f>
        <v>269.2</v>
      </c>
      <c r="R33" s="162"/>
      <c r="S33" s="162"/>
      <c r="T33" s="163">
        <v>1.756</v>
      </c>
      <c r="U33" s="162">
        <f>ROUND(E33*T33,2)</f>
        <v>189.09</v>
      </c>
      <c r="V33" s="152"/>
      <c r="W33" s="152"/>
      <c r="X33" s="152"/>
      <c r="Y33" s="152"/>
      <c r="Z33" s="152"/>
      <c r="AA33" s="152"/>
      <c r="AB33" s="152"/>
      <c r="AC33" s="152"/>
      <c r="AD33" s="152"/>
      <c r="AE33" s="152" t="s">
        <v>107</v>
      </c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3"/>
      <c r="B34" s="160"/>
      <c r="C34" s="248" t="s">
        <v>139</v>
      </c>
      <c r="D34" s="249"/>
      <c r="E34" s="250"/>
      <c r="F34" s="251"/>
      <c r="G34" s="252"/>
      <c r="H34" s="169"/>
      <c r="I34" s="169"/>
      <c r="J34" s="169"/>
      <c r="K34" s="169"/>
      <c r="L34" s="169"/>
      <c r="M34" s="169"/>
      <c r="N34" s="162"/>
      <c r="O34" s="162"/>
      <c r="P34" s="162"/>
      <c r="Q34" s="162"/>
      <c r="R34" s="162"/>
      <c r="S34" s="162"/>
      <c r="T34" s="163"/>
      <c r="U34" s="162"/>
      <c r="V34" s="152"/>
      <c r="W34" s="152"/>
      <c r="X34" s="152"/>
      <c r="Y34" s="152"/>
      <c r="Z34" s="152"/>
      <c r="AA34" s="152"/>
      <c r="AB34" s="152"/>
      <c r="AC34" s="152"/>
      <c r="AD34" s="152"/>
      <c r="AE34" s="152" t="s">
        <v>114</v>
      </c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5" t="str">
        <f>C34</f>
        <v>odstranění původní části zdiva vč. opevnění betonovými panely</v>
      </c>
      <c r="BB34" s="152"/>
      <c r="BC34" s="152"/>
      <c r="BD34" s="152"/>
      <c r="BE34" s="152"/>
      <c r="BF34" s="152"/>
      <c r="BG34" s="152"/>
      <c r="BH34" s="152"/>
    </row>
    <row r="35" spans="1:60" ht="22.5" outlineLevel="1" x14ac:dyDescent="0.2">
      <c r="A35" s="153">
        <v>14</v>
      </c>
      <c r="B35" s="160" t="s">
        <v>115</v>
      </c>
      <c r="C35" s="189" t="s">
        <v>156</v>
      </c>
      <c r="D35" s="162" t="s">
        <v>140</v>
      </c>
      <c r="E35" s="166">
        <v>1</v>
      </c>
      <c r="F35" s="168"/>
      <c r="G35" s="169">
        <f>ROUND(E35*F35,2)</f>
        <v>0</v>
      </c>
      <c r="H35" s="168"/>
      <c r="I35" s="169">
        <f>ROUND(E35*H35,2)</f>
        <v>0</v>
      </c>
      <c r="J35" s="168"/>
      <c r="K35" s="169">
        <f>ROUND(E35*J35,2)</f>
        <v>0</v>
      </c>
      <c r="L35" s="169">
        <v>21</v>
      </c>
      <c r="M35" s="169">
        <f>G35*(1+L35/100)</f>
        <v>0</v>
      </c>
      <c r="N35" s="162">
        <v>0</v>
      </c>
      <c r="O35" s="162">
        <f>ROUND(E35*N35,5)</f>
        <v>0</v>
      </c>
      <c r="P35" s="162">
        <v>0</v>
      </c>
      <c r="Q35" s="162">
        <f>ROUND(E35*P35,5)</f>
        <v>0</v>
      </c>
      <c r="R35" s="162"/>
      <c r="S35" s="162"/>
      <c r="T35" s="163">
        <v>0</v>
      </c>
      <c r="U35" s="162">
        <f>ROUND(E35*T35,2)</f>
        <v>0</v>
      </c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107</v>
      </c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53"/>
      <c r="B36" s="160"/>
      <c r="C36" s="248" t="s">
        <v>141</v>
      </c>
      <c r="D36" s="249"/>
      <c r="E36" s="250"/>
      <c r="F36" s="251"/>
      <c r="G36" s="252"/>
      <c r="H36" s="169"/>
      <c r="I36" s="169"/>
      <c r="J36" s="169"/>
      <c r="K36" s="169"/>
      <c r="L36" s="169"/>
      <c r="M36" s="169"/>
      <c r="N36" s="162"/>
      <c r="O36" s="162"/>
      <c r="P36" s="162"/>
      <c r="Q36" s="162"/>
      <c r="R36" s="162"/>
      <c r="S36" s="162"/>
      <c r="T36" s="163"/>
      <c r="U36" s="162"/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114</v>
      </c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5" t="str">
        <f>C36</f>
        <v>včetně antikorozního nátěru 2x, výkr.č. D.1.2.5.2</v>
      </c>
      <c r="BB36" s="152"/>
      <c r="BC36" s="152"/>
      <c r="BD36" s="152"/>
      <c r="BE36" s="152"/>
      <c r="BF36" s="152"/>
      <c r="BG36" s="152"/>
      <c r="BH36" s="152"/>
    </row>
    <row r="37" spans="1:60" x14ac:dyDescent="0.2">
      <c r="A37" s="154" t="s">
        <v>102</v>
      </c>
      <c r="B37" s="161" t="s">
        <v>71</v>
      </c>
      <c r="C37" s="190" t="s">
        <v>72</v>
      </c>
      <c r="D37" s="164"/>
      <c r="E37" s="167"/>
      <c r="F37" s="170"/>
      <c r="G37" s="170">
        <f>SUMIF(AE38:AE42,"&lt;&gt;NOR",G38:G42)</f>
        <v>0</v>
      </c>
      <c r="H37" s="170"/>
      <c r="I37" s="170">
        <f>SUM(I38:I42)</f>
        <v>0</v>
      </c>
      <c r="J37" s="170"/>
      <c r="K37" s="170">
        <f>SUM(K38:K42)</f>
        <v>0</v>
      </c>
      <c r="L37" s="170"/>
      <c r="M37" s="170">
        <f>SUM(M38:M42)</f>
        <v>0</v>
      </c>
      <c r="N37" s="164"/>
      <c r="O37" s="164">
        <f>SUM(O38:O42)</f>
        <v>0</v>
      </c>
      <c r="P37" s="164"/>
      <c r="Q37" s="164">
        <f>SUM(Q38:Q42)</f>
        <v>0</v>
      </c>
      <c r="R37" s="164"/>
      <c r="S37" s="164"/>
      <c r="T37" s="165"/>
      <c r="U37" s="164">
        <f>SUM(U38:U42)</f>
        <v>11.69</v>
      </c>
      <c r="AE37" t="s">
        <v>103</v>
      </c>
    </row>
    <row r="38" spans="1:60" outlineLevel="1" x14ac:dyDescent="0.2">
      <c r="A38" s="153">
        <v>15</v>
      </c>
      <c r="B38" s="160" t="s">
        <v>142</v>
      </c>
      <c r="C38" s="189" t="s">
        <v>143</v>
      </c>
      <c r="D38" s="162" t="s">
        <v>144</v>
      </c>
      <c r="E38" s="166">
        <v>278.42320000000001</v>
      </c>
      <c r="F38" s="168"/>
      <c r="G38" s="169">
        <f>ROUND(E38*F38,2)</f>
        <v>0</v>
      </c>
      <c r="H38" s="168"/>
      <c r="I38" s="169">
        <f>ROUND(E38*H38,2)</f>
        <v>0</v>
      </c>
      <c r="J38" s="168"/>
      <c r="K38" s="169">
        <f>ROUND(E38*J38,2)</f>
        <v>0</v>
      </c>
      <c r="L38" s="169">
        <v>21</v>
      </c>
      <c r="M38" s="169">
        <f>G38*(1+L38/100)</f>
        <v>0</v>
      </c>
      <c r="N38" s="162">
        <v>0</v>
      </c>
      <c r="O38" s="162">
        <f>ROUND(E38*N38,5)</f>
        <v>0</v>
      </c>
      <c r="P38" s="162">
        <v>0</v>
      </c>
      <c r="Q38" s="162">
        <f>ROUND(E38*P38,5)</f>
        <v>0</v>
      </c>
      <c r="R38" s="162"/>
      <c r="S38" s="162"/>
      <c r="T38" s="163">
        <v>4.2000000000000003E-2</v>
      </c>
      <c r="U38" s="162">
        <f>ROUND(E38*T38,2)</f>
        <v>11.69</v>
      </c>
      <c r="V38" s="152"/>
      <c r="W38" s="152"/>
      <c r="X38" s="152"/>
      <c r="Y38" s="152"/>
      <c r="Z38" s="152"/>
      <c r="AA38" s="152"/>
      <c r="AB38" s="152"/>
      <c r="AC38" s="152"/>
      <c r="AD38" s="152"/>
      <c r="AE38" s="152" t="s">
        <v>107</v>
      </c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3"/>
      <c r="B39" s="160"/>
      <c r="C39" s="248" t="s">
        <v>145</v>
      </c>
      <c r="D39" s="249"/>
      <c r="E39" s="250"/>
      <c r="F39" s="251"/>
      <c r="G39" s="252"/>
      <c r="H39" s="169"/>
      <c r="I39" s="169"/>
      <c r="J39" s="169"/>
      <c r="K39" s="169"/>
      <c r="L39" s="169"/>
      <c r="M39" s="169"/>
      <c r="N39" s="162"/>
      <c r="O39" s="162"/>
      <c r="P39" s="162"/>
      <c r="Q39" s="162"/>
      <c r="R39" s="162"/>
      <c r="S39" s="162"/>
      <c r="T39" s="163"/>
      <c r="U39" s="162"/>
      <c r="V39" s="152"/>
      <c r="W39" s="152"/>
      <c r="X39" s="152"/>
      <c r="Y39" s="152"/>
      <c r="Z39" s="152"/>
      <c r="AA39" s="152"/>
      <c r="AB39" s="152"/>
      <c r="AC39" s="152"/>
      <c r="AD39" s="152"/>
      <c r="AE39" s="152" t="s">
        <v>114</v>
      </c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5" t="str">
        <f>C39</f>
        <v>TKO  Petrůvky, předpokládaná vzdálenost uložení na skládku činí 12km</v>
      </c>
      <c r="BB39" s="152"/>
      <c r="BC39" s="152"/>
      <c r="BD39" s="152"/>
      <c r="BE39" s="152"/>
      <c r="BF39" s="152"/>
      <c r="BG39" s="152"/>
      <c r="BH39" s="152"/>
    </row>
    <row r="40" spans="1:60" ht="22.5" outlineLevel="1" x14ac:dyDescent="0.2">
      <c r="A40" s="153">
        <v>16</v>
      </c>
      <c r="B40" s="160" t="s">
        <v>146</v>
      </c>
      <c r="C40" s="189" t="s">
        <v>147</v>
      </c>
      <c r="D40" s="162" t="s">
        <v>144</v>
      </c>
      <c r="E40" s="166">
        <v>1684.02</v>
      </c>
      <c r="F40" s="168"/>
      <c r="G40" s="169">
        <f>ROUND(E40*F40,2)</f>
        <v>0</v>
      </c>
      <c r="H40" s="168"/>
      <c r="I40" s="169">
        <f>ROUND(E40*H40,2)</f>
        <v>0</v>
      </c>
      <c r="J40" s="168"/>
      <c r="K40" s="169">
        <f>ROUND(E40*J40,2)</f>
        <v>0</v>
      </c>
      <c r="L40" s="169">
        <v>21</v>
      </c>
      <c r="M40" s="169">
        <f>G40*(1+L40/100)</f>
        <v>0</v>
      </c>
      <c r="N40" s="162">
        <v>0</v>
      </c>
      <c r="O40" s="162">
        <f>ROUND(E40*N40,5)</f>
        <v>0</v>
      </c>
      <c r="P40" s="162">
        <v>0</v>
      </c>
      <c r="Q40" s="162">
        <f>ROUND(E40*P40,5)</f>
        <v>0</v>
      </c>
      <c r="R40" s="162"/>
      <c r="S40" s="162"/>
      <c r="T40" s="163">
        <v>0</v>
      </c>
      <c r="U40" s="162">
        <f>ROUND(E40*T40,2)</f>
        <v>0</v>
      </c>
      <c r="V40" s="152"/>
      <c r="W40" s="152"/>
      <c r="X40" s="152"/>
      <c r="Y40" s="152"/>
      <c r="Z40" s="152"/>
      <c r="AA40" s="152"/>
      <c r="AB40" s="152"/>
      <c r="AC40" s="152"/>
      <c r="AD40" s="152"/>
      <c r="AE40" s="152" t="s">
        <v>107</v>
      </c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3">
        <v>17</v>
      </c>
      <c r="B41" s="160" t="s">
        <v>115</v>
      </c>
      <c r="C41" s="189" t="s">
        <v>148</v>
      </c>
      <c r="D41" s="162" t="s">
        <v>144</v>
      </c>
      <c r="E41" s="166">
        <v>269.2</v>
      </c>
      <c r="F41" s="168"/>
      <c r="G41" s="169">
        <f>ROUND(E41*F41,2)</f>
        <v>0</v>
      </c>
      <c r="H41" s="168"/>
      <c r="I41" s="169">
        <f>ROUND(E41*H41,2)</f>
        <v>0</v>
      </c>
      <c r="J41" s="168"/>
      <c r="K41" s="169">
        <f>ROUND(E41*J41,2)</f>
        <v>0</v>
      </c>
      <c r="L41" s="169">
        <v>21</v>
      </c>
      <c r="M41" s="169">
        <f>G41*(1+L41/100)</f>
        <v>0</v>
      </c>
      <c r="N41" s="162">
        <v>0</v>
      </c>
      <c r="O41" s="162">
        <f>ROUND(E41*N41,5)</f>
        <v>0</v>
      </c>
      <c r="P41" s="162">
        <v>0</v>
      </c>
      <c r="Q41" s="162">
        <f>ROUND(E41*P41,5)</f>
        <v>0</v>
      </c>
      <c r="R41" s="162"/>
      <c r="S41" s="162"/>
      <c r="T41" s="163">
        <v>0</v>
      </c>
      <c r="U41" s="162">
        <f>ROUND(E41*T41,2)</f>
        <v>0</v>
      </c>
      <c r="V41" s="152"/>
      <c r="W41" s="152"/>
      <c r="X41" s="152"/>
      <c r="Y41" s="152"/>
      <c r="Z41" s="152"/>
      <c r="AA41" s="152"/>
      <c r="AB41" s="152"/>
      <c r="AC41" s="152"/>
      <c r="AD41" s="152"/>
      <c r="AE41" s="152" t="s">
        <v>107</v>
      </c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53">
        <v>18</v>
      </c>
      <c r="B42" s="160" t="s">
        <v>115</v>
      </c>
      <c r="C42" s="189" t="s">
        <v>149</v>
      </c>
      <c r="D42" s="162" t="s">
        <v>144</v>
      </c>
      <c r="E42" s="166">
        <v>9.2230000000000008</v>
      </c>
      <c r="F42" s="168"/>
      <c r="G42" s="169">
        <f>ROUND(E42*F42,2)</f>
        <v>0</v>
      </c>
      <c r="H42" s="168"/>
      <c r="I42" s="169">
        <f>ROUND(E42*H42,2)</f>
        <v>0</v>
      </c>
      <c r="J42" s="168"/>
      <c r="K42" s="169">
        <f>ROUND(E42*J42,2)</f>
        <v>0</v>
      </c>
      <c r="L42" s="169">
        <v>21</v>
      </c>
      <c r="M42" s="169">
        <f>G42*(1+L42/100)</f>
        <v>0</v>
      </c>
      <c r="N42" s="162">
        <v>0</v>
      </c>
      <c r="O42" s="162">
        <f>ROUND(E42*N42,5)</f>
        <v>0</v>
      </c>
      <c r="P42" s="162">
        <v>0</v>
      </c>
      <c r="Q42" s="162">
        <f>ROUND(E42*P42,5)</f>
        <v>0</v>
      </c>
      <c r="R42" s="162"/>
      <c r="S42" s="162"/>
      <c r="T42" s="163">
        <v>0</v>
      </c>
      <c r="U42" s="162">
        <f>ROUND(E42*T42,2)</f>
        <v>0</v>
      </c>
      <c r="V42" s="152"/>
      <c r="W42" s="152"/>
      <c r="X42" s="152"/>
      <c r="Y42" s="152"/>
      <c r="Z42" s="152"/>
      <c r="AA42" s="152"/>
      <c r="AB42" s="152"/>
      <c r="AC42" s="152"/>
      <c r="AD42" s="152"/>
      <c r="AE42" s="152" t="s">
        <v>107</v>
      </c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x14ac:dyDescent="0.2">
      <c r="A43" s="154" t="s">
        <v>102</v>
      </c>
      <c r="B43" s="161" t="s">
        <v>73</v>
      </c>
      <c r="C43" s="190" t="s">
        <v>74</v>
      </c>
      <c r="D43" s="164"/>
      <c r="E43" s="167"/>
      <c r="F43" s="170"/>
      <c r="G43" s="170">
        <f>SUMIF(AE44:AE44,"&lt;&gt;NOR",G44:G44)</f>
        <v>0</v>
      </c>
      <c r="H43" s="170"/>
      <c r="I43" s="170">
        <f>SUM(I44:I44)</f>
        <v>0</v>
      </c>
      <c r="J43" s="170"/>
      <c r="K43" s="170">
        <f>SUM(K44:K44)</f>
        <v>0</v>
      </c>
      <c r="L43" s="170"/>
      <c r="M43" s="170">
        <f>SUM(M44:M44)</f>
        <v>0</v>
      </c>
      <c r="N43" s="164"/>
      <c r="O43" s="164">
        <f>SUM(O44:O44)</f>
        <v>0</v>
      </c>
      <c r="P43" s="164"/>
      <c r="Q43" s="164">
        <f>SUM(Q44:Q44)</f>
        <v>0</v>
      </c>
      <c r="R43" s="164"/>
      <c r="S43" s="164"/>
      <c r="T43" s="165"/>
      <c r="U43" s="164">
        <f>SUM(U44:U44)</f>
        <v>430.88</v>
      </c>
      <c r="AE43" t="s">
        <v>103</v>
      </c>
    </row>
    <row r="44" spans="1:60" outlineLevel="1" x14ac:dyDescent="0.2">
      <c r="A44" s="178">
        <v>19</v>
      </c>
      <c r="B44" s="179" t="s">
        <v>150</v>
      </c>
      <c r="C44" s="191" t="s">
        <v>151</v>
      </c>
      <c r="D44" s="180" t="s">
        <v>144</v>
      </c>
      <c r="E44" s="181">
        <v>671.15</v>
      </c>
      <c r="F44" s="182"/>
      <c r="G44" s="183">
        <f>ROUND(E44*F44,2)</f>
        <v>0</v>
      </c>
      <c r="H44" s="182"/>
      <c r="I44" s="183">
        <f>ROUND(E44*H44,2)</f>
        <v>0</v>
      </c>
      <c r="J44" s="182"/>
      <c r="K44" s="183">
        <f>ROUND(E44*J44,2)</f>
        <v>0</v>
      </c>
      <c r="L44" s="183">
        <v>21</v>
      </c>
      <c r="M44" s="183">
        <f>G44*(1+L44/100)</f>
        <v>0</v>
      </c>
      <c r="N44" s="180">
        <v>0</v>
      </c>
      <c r="O44" s="180">
        <f>ROUND(E44*N44,5)</f>
        <v>0</v>
      </c>
      <c r="P44" s="180">
        <v>0</v>
      </c>
      <c r="Q44" s="180">
        <f>ROUND(E44*P44,5)</f>
        <v>0</v>
      </c>
      <c r="R44" s="180"/>
      <c r="S44" s="180"/>
      <c r="T44" s="184">
        <v>0.64200000000000002</v>
      </c>
      <c r="U44" s="180">
        <f>ROUND(E44*T44,2)</f>
        <v>430.88</v>
      </c>
      <c r="V44" s="152"/>
      <c r="W44" s="152"/>
      <c r="X44" s="152"/>
      <c r="Y44" s="152"/>
      <c r="Z44" s="152"/>
      <c r="AA44" s="152"/>
      <c r="AB44" s="152"/>
      <c r="AC44" s="152"/>
      <c r="AD44" s="152"/>
      <c r="AE44" s="152" t="s">
        <v>107</v>
      </c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x14ac:dyDescent="0.2">
      <c r="A45" s="6"/>
      <c r="B45" s="7" t="s">
        <v>152</v>
      </c>
      <c r="C45" s="192" t="s">
        <v>152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AC45">
        <v>15</v>
      </c>
      <c r="AD45">
        <v>21</v>
      </c>
    </row>
    <row r="46" spans="1:60" x14ac:dyDescent="0.2">
      <c r="A46" s="185"/>
      <c r="B46" s="186"/>
      <c r="C46" s="193" t="s">
        <v>152</v>
      </c>
      <c r="D46" s="187"/>
      <c r="E46" s="187"/>
      <c r="F46" s="187"/>
      <c r="G46" s="188">
        <f>G8+G15+G17+G22+G26+G29+G32+G37+G43</f>
        <v>0</v>
      </c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C46">
        <f>SUMIF(L7:L44,AC45,G7:G44)</f>
        <v>0</v>
      </c>
      <c r="AD46">
        <f>SUMIF(L7:L44,AD45,G7:G44)</f>
        <v>0</v>
      </c>
      <c r="AE46" t="s">
        <v>153</v>
      </c>
    </row>
    <row r="47" spans="1:60" x14ac:dyDescent="0.2">
      <c r="A47" s="6"/>
      <c r="B47" s="7" t="s">
        <v>152</v>
      </c>
      <c r="C47" s="192" t="s">
        <v>152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6"/>
      <c r="B48" s="7" t="s">
        <v>152</v>
      </c>
      <c r="C48" s="192" t="s">
        <v>152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253"/>
      <c r="B49" s="253"/>
      <c r="C49" s="254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">
      <c r="A50" s="255"/>
      <c r="B50" s="256"/>
      <c r="C50" s="257"/>
      <c r="D50" s="256"/>
      <c r="E50" s="256"/>
      <c r="F50" s="256"/>
      <c r="G50" s="258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AE50" t="s">
        <v>154</v>
      </c>
    </row>
    <row r="51" spans="1:31" x14ac:dyDescent="0.2">
      <c r="A51" s="259"/>
      <c r="B51" s="260"/>
      <c r="C51" s="261"/>
      <c r="D51" s="260"/>
      <c r="E51" s="260"/>
      <c r="F51" s="260"/>
      <c r="G51" s="262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259"/>
      <c r="B52" s="260"/>
      <c r="C52" s="261"/>
      <c r="D52" s="260"/>
      <c r="E52" s="260"/>
      <c r="F52" s="260"/>
      <c r="G52" s="262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A53" s="259"/>
      <c r="B53" s="260"/>
      <c r="C53" s="261"/>
      <c r="D53" s="260"/>
      <c r="E53" s="260"/>
      <c r="F53" s="260"/>
      <c r="G53" s="262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">
      <c r="A54" s="263"/>
      <c r="B54" s="264"/>
      <c r="C54" s="265"/>
      <c r="D54" s="264"/>
      <c r="E54" s="264"/>
      <c r="F54" s="264"/>
      <c r="G54" s="26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">
      <c r="A55" s="6"/>
      <c r="B55" s="7" t="s">
        <v>152</v>
      </c>
      <c r="C55" s="192" t="s">
        <v>152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">
      <c r="C56" s="194"/>
      <c r="AE56" t="s">
        <v>155</v>
      </c>
    </row>
  </sheetData>
  <sheetProtection password="9D17" sheet="1" objects="1" scenarios="1"/>
  <mergeCells count="15">
    <mergeCell ref="C14:G14"/>
    <mergeCell ref="A1:G1"/>
    <mergeCell ref="C2:G2"/>
    <mergeCell ref="C3:G3"/>
    <mergeCell ref="C4:G4"/>
    <mergeCell ref="C12:G12"/>
    <mergeCell ref="C39:G39"/>
    <mergeCell ref="A49:C49"/>
    <mergeCell ref="A50:G54"/>
    <mergeCell ref="C19:G19"/>
    <mergeCell ref="C21:G21"/>
    <mergeCell ref="C25:G25"/>
    <mergeCell ref="C28:G28"/>
    <mergeCell ref="C34:G34"/>
    <mergeCell ref="C36:G36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Uhlíř</dc:creator>
  <cp:lastModifiedBy>Goláňová Jana, Ing.</cp:lastModifiedBy>
  <cp:lastPrinted>2014-02-28T09:52:57Z</cp:lastPrinted>
  <dcterms:created xsi:type="dcterms:W3CDTF">2009-04-08T07:15:50Z</dcterms:created>
  <dcterms:modified xsi:type="dcterms:W3CDTF">2019-02-04T13:40:25Z</dcterms:modified>
</cp:coreProperties>
</file>