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380" windowHeight="8190" tabRatio="500" activeTab="0"/>
  </bookViews>
  <sheets>
    <sheet name="2017-36 - Vegetační úprav..." sheetId="2" r:id="rId1"/>
  </sheets>
  <definedNames>
    <definedName name="_xlnm.Print_Area" localSheetId="0">'2017-36 - Vegetační úprav...'!$C$4:$Q$70,'2017-36 - Vegetační úprav...'!$C$76:$Q$100,'2017-36 - Vegetační úprav...'!$C$106:$Q$343</definedName>
    <definedName name="_xlnm.Print_Titles" localSheetId="0">'2017-36 - Vegetační úprav...'!$115:$115</definedName>
  </definedNames>
  <calcPr calcId="145621"/>
  <extLst/>
</workbook>
</file>

<file path=xl/sharedStrings.xml><?xml version="1.0" encoding="utf-8"?>
<sst xmlns="http://schemas.openxmlformats.org/spreadsheetml/2006/main" count="1988" uniqueCount="442">
  <si>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</si>
  <si>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</si>
  <si>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</si>
  <si>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</si>
  <si>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</si>
  <si>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</si>
  <si>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</si>
  <si>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</si>
  <si>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Vegetační úpravy na Náměstí Komenského v Třebíči - II. etapa</t>
  </si>
  <si>
    <t>JKSO:</t>
  </si>
  <si>
    <t>CC-CZ:</t>
  </si>
  <si>
    <t>Místo:</t>
  </si>
  <si>
    <t>Třebíč</t>
  </si>
  <si>
    <t>Datum:</t>
  </si>
  <si>
    <t>Objednatel:</t>
  </si>
  <si>
    <t>IČ:</t>
  </si>
  <si>
    <t>DIČ:</t>
  </si>
  <si>
    <t>Zhotovitel:</t>
  </si>
  <si>
    <t>Projektant:</t>
  </si>
  <si>
    <t>Ing. Vít Doležel</t>
  </si>
  <si>
    <t>True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</si>
  <si>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</si>
  <si>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</si>
  <si>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</si>
  <si>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</si>
  <si>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</si>
  <si>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</si>
  <si>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</si>
  <si>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</si>
  <si>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</si>
  <si>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</si>
  <si>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</si>
  <si>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</si>
  <si>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</si>
  <si>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</si>
  <si>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</si>
  <si>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</si>
  <si>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</si>
  <si>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</si>
  <si>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</si>
  <si>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</si>
  <si>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</si>
  <si>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</si>
  <si>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{b93518a4-df3f-410d-8f37-19a31f21259e}</t>
  </si>
  <si>
    <t>1</t>
  </si>
  <si>
    <t>Celkové náklady za stavbu 1) + 2)</t>
  </si>
  <si>
    <t>1) Krycí list rozpočtu</t>
  </si>
  <si>
    <t>2) Rekapitulace rozpočtu</t>
  </si>
  <si>
    <t>3) Rozpočet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</si>
  <si>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</si>
  <si>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</si>
  <si>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</si>
  <si>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</si>
  <si>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</si>
  <si>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</si>
  <si>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</si>
  <si>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</si>
  <si>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</si>
  <si>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</si>
  <si>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11 - Zemní práce - přípravné a přidružené práce</t>
  </si>
  <si>
    <t xml:space="preserve">    181 - Výsadba vzrostlých stromů</t>
  </si>
  <si>
    <t xml:space="preserve">    182 - Výsadba keřů</t>
  </si>
  <si>
    <t xml:space="preserve">    183 - Trvalkové společenstvo ‚Silbersommer‘</t>
  </si>
  <si>
    <t xml:space="preserve">    99 - Přesuny hmot a suti</t>
  </si>
  <si>
    <t>2) Ostatní náklady</t>
  </si>
  <si>
    <t>Zařízení staveniště</t>
  </si>
  <si>
    <t>VRN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</si>
  <si>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</si>
  <si>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</si>
  <si>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</si>
  <si>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</si>
  <si>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</si>
  <si>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</si>
  <si>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</si>
  <si>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</si>
  <si>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</si>
  <si>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</si>
  <si>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</si>
  <si>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</si>
  <si>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</si>
  <si>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</si>
  <si>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</si>
  <si>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</si>
  <si>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</si>
  <si>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</si>
  <si>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</si>
  <si>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</si>
  <si>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</si>
  <si>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1788869439</t>
  </si>
  <si>
    <t>183101222</t>
  </si>
  <si>
    <t>Jamky pro výsadbu s výměnou 50 % půdy zeminy tř 1 až 4 objem do 2 m3 v rovině a svahu do 1:5</t>
  </si>
  <si>
    <t>kus</t>
  </si>
  <si>
    <t>-782703115</t>
  </si>
  <si>
    <t>3</t>
  </si>
  <si>
    <t>184102115</t>
  </si>
  <si>
    <t>Výsadba dřeviny s balem D do 0,6 m do jamky se zalitím v rovině a svahu do 1:5</t>
  </si>
  <si>
    <t>276796736</t>
  </si>
  <si>
    <t>M</t>
  </si>
  <si>
    <t>026505-M01</t>
  </si>
  <si>
    <t>Catalpa bignonioides, katalpa zakrslá vel. 14-16</t>
  </si>
  <si>
    <t>ks</t>
  </si>
  <si>
    <t>8</t>
  </si>
  <si>
    <t>232334528</t>
  </si>
  <si>
    <t>5</t>
  </si>
  <si>
    <t>026505-M02</t>
  </si>
  <si>
    <t>Gleditsia triacantos f. inermis, dřezovec trojtrnný vel. 14-16</t>
  </si>
  <si>
    <t>-106827314</t>
  </si>
  <si>
    <t>6</t>
  </si>
  <si>
    <t>026505-M03</t>
  </si>
  <si>
    <t>Robinia x ambiqua 'Bella Rosea', akát smíšený vel. 14-16</t>
  </si>
  <si>
    <t>-1724628176</t>
  </si>
  <si>
    <t>7</t>
  </si>
  <si>
    <t>026505-M04</t>
  </si>
  <si>
    <t>Tilia cordata, lípa srdčitá vel. 14-16</t>
  </si>
  <si>
    <t>213311934</t>
  </si>
  <si>
    <t>184215133</t>
  </si>
  <si>
    <t>Ukotvení kmene dřevin třemi kůly D do 0,1 m délky do 3 m</t>
  </si>
  <si>
    <t>-967113566</t>
  </si>
  <si>
    <t>9</t>
  </si>
  <si>
    <t>605912550</t>
  </si>
  <si>
    <t>kůl vyvazovací dřevěný impregnovaný délka 250 cm průměr 8 cm</t>
  </si>
  <si>
    <t>-581048352</t>
  </si>
  <si>
    <t>10</t>
  </si>
  <si>
    <t>605-M01</t>
  </si>
  <si>
    <t>Spojovaví příčky</t>
  </si>
  <si>
    <t>1239277384</t>
  </si>
  <si>
    <t>11</t>
  </si>
  <si>
    <t>184501131</t>
  </si>
  <si>
    <t>Zhotovení obalu z juty ve dvou vrstvách v rovině a svahu do 1:5</t>
  </si>
  <si>
    <t>-308389777</t>
  </si>
  <si>
    <t>12</t>
  </si>
  <si>
    <t>709212180</t>
  </si>
  <si>
    <t>plachta prodyšná, Juta 450 g/m2</t>
  </si>
  <si>
    <t>-297258221</t>
  </si>
  <si>
    <t>13</t>
  </si>
  <si>
    <t>184911421</t>
  </si>
  <si>
    <t>Mulčování rostlin kůrou tl. do 0,1 m v rovině a svahu do 1:5</t>
  </si>
  <si>
    <t>-2083829602</t>
  </si>
  <si>
    <t>14</t>
  </si>
  <si>
    <t>103911000</t>
  </si>
  <si>
    <t>kůra mulčovací VL</t>
  </si>
  <si>
    <t>m3</t>
  </si>
  <si>
    <t>-1053408821</t>
  </si>
  <si>
    <t>185802113</t>
  </si>
  <si>
    <t>Hnojení půdy umělým hnojivem na široko v rovině a svahu do 1:5</t>
  </si>
  <si>
    <t>t</t>
  </si>
  <si>
    <t>819189974</t>
  </si>
  <si>
    <t>16</t>
  </si>
  <si>
    <t>251911550</t>
  </si>
  <si>
    <t>hnojivo průmyslové (bal. 5 kg)</t>
  </si>
  <si>
    <t>kg</t>
  </si>
  <si>
    <t>761194161</t>
  </si>
  <si>
    <t>17</t>
  </si>
  <si>
    <t>2122358386</t>
  </si>
  <si>
    <t>18</t>
  </si>
  <si>
    <t>251-M01</t>
  </si>
  <si>
    <t>Půdní kondicioner</t>
  </si>
  <si>
    <t>-371826761</t>
  </si>
  <si>
    <t>2 kg na strom</t>
  </si>
  <si>
    <t>P</t>
  </si>
  <si>
    <t>19</t>
  </si>
  <si>
    <t>185804312</t>
  </si>
  <si>
    <t>Zalití rostlin vodou plocha přes 20 m2</t>
  </si>
  <si>
    <t>2061071611</t>
  </si>
  <si>
    <t>20</t>
  </si>
  <si>
    <t>082113210</t>
  </si>
  <si>
    <t>voda pitná pro ostatní odběratele</t>
  </si>
  <si>
    <t>836396460</t>
  </si>
  <si>
    <t>185851121</t>
  </si>
  <si>
    <t>Dovoz vody pro zálivku rostlin za vzdálenost do 1000 m</t>
  </si>
  <si>
    <t>-897831904</t>
  </si>
  <si>
    <t>22</t>
  </si>
  <si>
    <t>185851129</t>
  </si>
  <si>
    <t>Příplatek k dovozu vody pro zálivku rostlin do 1000 m ZKD 1000 m</t>
  </si>
  <si>
    <t>1517783091</t>
  </si>
  <si>
    <t>za dalších 5 km</t>
  </si>
  <si>
    <t>VV</t>
  </si>
  <si>
    <t>9,8*5</t>
  </si>
  <si>
    <t>23</t>
  </si>
  <si>
    <t>181101133</t>
  </si>
  <si>
    <t>Úprava pozemku s rozpojením, přehrnutím, urovnáním a přehrnutím do 60 m zeminy tř 3</t>
  </si>
  <si>
    <t>167877956</t>
  </si>
  <si>
    <t>skrývka do 10 cm</t>
  </si>
  <si>
    <t>24</t>
  </si>
  <si>
    <t>183111214</t>
  </si>
  <si>
    <t>Jamky pro výsadbu s výměnou 50 % půdy zeminy tř 1 až 4 objem do 0,02 m3 v rovině a svahu do 1:5</t>
  </si>
  <si>
    <t>-853248109</t>
  </si>
  <si>
    <t>25</t>
  </si>
  <si>
    <t>183402121</t>
  </si>
  <si>
    <t>Rozrušení půdy souvislé plochy do 500 m2 hloubky do 150 mm v rovině a svahu do 1:5</t>
  </si>
  <si>
    <t>1054050707</t>
  </si>
  <si>
    <t>především u okrajů chodníku</t>
  </si>
  <si>
    <t>26</t>
  </si>
  <si>
    <t>184102112</t>
  </si>
  <si>
    <t>Výsadba dřeviny s balem D do 0,3 m do jamky se zalitím v rovině a svahu do 1:5</t>
  </si>
  <si>
    <t>-409035590</t>
  </si>
  <si>
    <t>včetně urovnání povrchu půdy a zpětného řezu po výsadbě</t>
  </si>
  <si>
    <t>27</t>
  </si>
  <si>
    <t>026505-M05</t>
  </si>
  <si>
    <t>Euonymus fortunei 'Tustin', brslen Fortuneův, vel. 20/30</t>
  </si>
  <si>
    <t>447445954</t>
  </si>
  <si>
    <t>28</t>
  </si>
  <si>
    <t>026505-M06</t>
  </si>
  <si>
    <t>Hydrangea macrophylla  Endless Summer® ('Bailmer' ), hortenzie velkolistá, vel. 40/60</t>
  </si>
  <si>
    <t>774479822</t>
  </si>
  <si>
    <t>026505-M07</t>
  </si>
  <si>
    <t>Hydrangea arborescens «Hayes Starburst«, hortenzie stromkovitá, vel 30/40</t>
  </si>
  <si>
    <t>026505-M08</t>
  </si>
  <si>
    <t>Hydrangea arborescens «Pink Annabelle«, hortenzie stromkovitá, vel 30/40</t>
  </si>
  <si>
    <t>026505-M09</t>
  </si>
  <si>
    <t>Ligustrum vulgare 'Atrovirens', ptačí zob obecný, vel. 40/60</t>
  </si>
  <si>
    <t>-459873636</t>
  </si>
  <si>
    <t>184802111</t>
  </si>
  <si>
    <t>Chemické odplevelení před založením kultury nad 20 m2 postřikem na široko v rovině a svahu do 1:5</t>
  </si>
  <si>
    <t>-86528817</t>
  </si>
  <si>
    <t>252340010</t>
  </si>
  <si>
    <t>herbicid totální,  bal. 1 l</t>
  </si>
  <si>
    <t>litr</t>
  </si>
  <si>
    <t>-22844414</t>
  </si>
  <si>
    <t>184802613</t>
  </si>
  <si>
    <t>Chemické odplevelení po založení kultury postřikem hnízdově v rovině a svahu do 1:5</t>
  </si>
  <si>
    <t>1203764441</t>
  </si>
  <si>
    <t>1933729263</t>
  </si>
  <si>
    <t>1674335226</t>
  </si>
  <si>
    <t>1943042173</t>
  </si>
  <si>
    <t>drcená borka!</t>
  </si>
  <si>
    <t>185802114</t>
  </si>
  <si>
    <t>Hnojení půdy umělým hnojivem k jednotlivým rostlinám v rovině a svahu do 1:5</t>
  </si>
  <si>
    <t>2118528982</t>
  </si>
  <si>
    <t>251-M02</t>
  </si>
  <si>
    <t>Tabletové hnojivo</t>
  </si>
  <si>
    <t>86912731</t>
  </si>
  <si>
    <t>10g tableta ke každé rostlině</t>
  </si>
  <si>
    <t>185804211</t>
  </si>
  <si>
    <t>Vypletí záhonu květin s naložením a odvozem odpadu do 20 km v rovině a svahu do 1:5</t>
  </si>
  <si>
    <t>1563448329</t>
  </si>
  <si>
    <t>10% plochy kolem obrubníků a překážek</t>
  </si>
  <si>
    <t>122101101</t>
  </si>
  <si>
    <t>Odkopávky a prokopávky nezapažené v hornině tř. 1 a 2 objem do 100 m3</t>
  </si>
  <si>
    <t>1551450219</t>
  </si>
  <si>
    <t>162301101</t>
  </si>
  <si>
    <t>Vodorovné přemístění do 500 m výkopku/sypaniny z horniny tř. 1 až 4</t>
  </si>
  <si>
    <t>1195872731</t>
  </si>
  <si>
    <t>181301103</t>
  </si>
  <si>
    <t>Rozprostření ornice tl vrstvy do 200 mm pl do 500 m2 v rovině nebo ve svahu do 1:5</t>
  </si>
  <si>
    <t>946070831</t>
  </si>
  <si>
    <t>rozprostření štěrku</t>
  </si>
  <si>
    <t>583441550</t>
  </si>
  <si>
    <t>štěrkodrť frakce 0-22</t>
  </si>
  <si>
    <t>-1475235901</t>
  </si>
  <si>
    <t>181-R01</t>
  </si>
  <si>
    <t>doprava štěrku</t>
  </si>
  <si>
    <t>-157608631</t>
  </si>
  <si>
    <t>181-R02</t>
  </si>
  <si>
    <t>Doprava auto s návěsem 25 tun - odhad</t>
  </si>
  <si>
    <t>1567900267</t>
  </si>
  <si>
    <t>183111113</t>
  </si>
  <si>
    <t>Hloubení jamek bez výměny půdy zeminy tř 1 až 4 objem do 0,01 m3 v rovině a svahu do 1:5</t>
  </si>
  <si>
    <t>802982935</t>
  </si>
  <si>
    <t>1859014835</t>
  </si>
  <si>
    <t>183211313</t>
  </si>
  <si>
    <t>Výsadba cibulí nebo hlíz</t>
  </si>
  <si>
    <t>853487229</t>
  </si>
  <si>
    <t>Allium aflatuense ´Purple Sensation´, česnek aflatunský</t>
  </si>
  <si>
    <t>1062580639</t>
  </si>
  <si>
    <t>Anemone sylvestris, sasanka lesní</t>
  </si>
  <si>
    <t>552978533</t>
  </si>
  <si>
    <t>026505-M10</t>
  </si>
  <si>
    <t>Aster amelus ´Rudolf Goethe´, hvězdnice chlumní ; astra</t>
  </si>
  <si>
    <t>1689169997</t>
  </si>
  <si>
    <t>026505-M11</t>
  </si>
  <si>
    <t>Aster dumosus ´Terry´s Pride´, astra křovitá</t>
  </si>
  <si>
    <t>-1990438774</t>
  </si>
  <si>
    <t>026505-M12</t>
  </si>
  <si>
    <t>Calaminta nepeta, marulka lékařská</t>
  </si>
  <si>
    <t>1312144488</t>
  </si>
  <si>
    <t>026505-M13</t>
  </si>
  <si>
    <t>Crocus tommasianus ´Ruby Giant´, šafrán Tommasiniho</t>
  </si>
  <si>
    <t>606807492</t>
  </si>
  <si>
    <t>026505-M14</t>
  </si>
  <si>
    <t>Dianthus ´Babí Lom´, karafiát, hvozdík</t>
  </si>
  <si>
    <t>-945611962</t>
  </si>
  <si>
    <t>026505-M15</t>
  </si>
  <si>
    <t>Echinacea purpurea 'Magnus', třapatkovka nachová</t>
  </si>
  <si>
    <t>1026128485</t>
  </si>
  <si>
    <t>026505-M16</t>
  </si>
  <si>
    <t>Gaura lindheimerii ´Gambit Rose´, svíčkovec</t>
  </si>
  <si>
    <t>-1336372840</t>
  </si>
  <si>
    <t>026505-M17</t>
  </si>
  <si>
    <t>Geranium ´Patricia´, kakost</t>
  </si>
  <si>
    <t>-726014215</t>
  </si>
  <si>
    <t>026505-M18</t>
  </si>
  <si>
    <t>Linum perenne ´Saphir´, len</t>
  </si>
  <si>
    <t>192895219</t>
  </si>
  <si>
    <t>026505-M19</t>
  </si>
  <si>
    <t>Lychnis coronaria, kohoutek věncový</t>
  </si>
  <si>
    <t>383707428</t>
  </si>
  <si>
    <t>026505-M20</t>
  </si>
  <si>
    <t>Muscari latifolium, modřenec</t>
  </si>
  <si>
    <t>1996669011</t>
  </si>
  <si>
    <t>026505-M21</t>
  </si>
  <si>
    <t>Nepeta x faassenii ´Six Hills Giant´, šanta modrá</t>
  </si>
  <si>
    <t>-371420831</t>
  </si>
  <si>
    <t>026505-M22</t>
  </si>
  <si>
    <t>Origanum vulgare, oregáno, dobromysl</t>
  </si>
  <si>
    <t>1226339005</t>
  </si>
  <si>
    <t>026505-M23</t>
  </si>
  <si>
    <t>Panicum virgatum ´Rotstrahlbusch´, proso prutnaté</t>
  </si>
  <si>
    <t>-763611303</t>
  </si>
  <si>
    <t>026505-M24</t>
  </si>
  <si>
    <t>Pennisetum alopecuroides 'Hameln', dochan psárkovitý, vousatec</t>
  </si>
  <si>
    <t>-1362952394</t>
  </si>
  <si>
    <t>026505-M25</t>
  </si>
  <si>
    <t>Penstemon ´Red Huskars´, dračík</t>
  </si>
  <si>
    <t>-692784451</t>
  </si>
  <si>
    <t>026505-M26</t>
  </si>
  <si>
    <t>Salvia officinalis, šalvěj lékařská</t>
  </si>
  <si>
    <t>-303665624</t>
  </si>
  <si>
    <t>026505-M27</t>
  </si>
  <si>
    <t>Salvia nemorosa ´Caradona', šalvěj hajní</t>
  </si>
  <si>
    <t>2002226451</t>
  </si>
  <si>
    <t>026505-M28</t>
  </si>
  <si>
    <t>Salvia sclarea, šalvěj muškátová</t>
  </si>
  <si>
    <t>1253720003</t>
  </si>
  <si>
    <t>026505-M29</t>
  </si>
  <si>
    <t>Salvia verticillata ´Purple Rain´, šalvěj přeslenitá</t>
  </si>
  <si>
    <t>1068830084</t>
  </si>
  <si>
    <t>026505-M30</t>
  </si>
  <si>
    <t>Sedum spurium ´Purpurteppich´, rozchodník pochybný</t>
  </si>
  <si>
    <t>1781725323</t>
  </si>
  <si>
    <t>026505-M31</t>
  </si>
  <si>
    <t>Sedum telephium 'Matrona', rozchodník nachový</t>
  </si>
  <si>
    <t>1510115258</t>
  </si>
  <si>
    <t>026505-M32</t>
  </si>
  <si>
    <t>Thymus pulegioides, mateřídouška</t>
  </si>
  <si>
    <t>-525253701</t>
  </si>
  <si>
    <t>026505-M33</t>
  </si>
  <si>
    <t>Tulipa praestans ´Fusilier´, tulipán skalkový</t>
  </si>
  <si>
    <t>-485001980</t>
  </si>
  <si>
    <t>026505-M34</t>
  </si>
  <si>
    <t>Veronica spicata ssp. incana, rozrazil klasnatý</t>
  </si>
  <si>
    <t>-1426364291</t>
  </si>
  <si>
    <t>026505-M35</t>
  </si>
  <si>
    <t>Veronica prostrata, rozrazil rozprostřený</t>
  </si>
  <si>
    <t>2020366104</t>
  </si>
  <si>
    <t>183211322</t>
  </si>
  <si>
    <t>Výsadba květin hrnkových D květináče do 120 mm</t>
  </si>
  <si>
    <t>682120196</t>
  </si>
  <si>
    <t>1945059412</t>
  </si>
  <si>
    <t>431767173</t>
  </si>
  <si>
    <t>-788864980</t>
  </si>
  <si>
    <t>-1905309243</t>
  </si>
  <si>
    <t>583438810</t>
  </si>
  <si>
    <t>kamenivo drcené hrubé frakce 8-16 (B.Kámen)</t>
  </si>
  <si>
    <t>338487470</t>
  </si>
  <si>
    <t xml:space="preserve">    Výsadba okrasných travin</t>
  </si>
  <si>
    <t>18480-2621</t>
  </si>
  <si>
    <t>Chemické odplevelení před založením, na široko, 2x</t>
  </si>
  <si>
    <t>l</t>
  </si>
  <si>
    <t>18340-3123</t>
  </si>
  <si>
    <t>Obdělání půdy frézováním 2x, 95%</t>
  </si>
  <si>
    <t>18340-3232</t>
  </si>
  <si>
    <t>Obdělání půdy rytím do hloubky 200 mm - 10%, v zemině tř. 3</t>
  </si>
  <si>
    <t>18340-3211</t>
  </si>
  <si>
    <t>Obdělání půdy nakopáním přes 50 do 100mm - 10%</t>
  </si>
  <si>
    <t>18580-2122</t>
  </si>
  <si>
    <r>
      <rPr>
        <sz val="9"/>
        <rFont val="Arial CE"/>
        <family val="2"/>
      </rPr>
      <t>Hnojení půdy kompostem - plošně, vrstva 5cm 0,05m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*1m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*0,8t</t>
    </r>
  </si>
  <si>
    <t>251-M03</t>
  </si>
  <si>
    <t>kompost</t>
  </si>
  <si>
    <t>18580-2113</t>
  </si>
  <si>
    <t>Hnojení půdy umělým hnojivem naširoko</t>
  </si>
  <si>
    <t>251-M04</t>
  </si>
  <si>
    <t>Obdělání půdy nakopáním (zapravení kompostu a půdního kondicionéru)</t>
  </si>
  <si>
    <t>18340-3253</t>
  </si>
  <si>
    <t>Obdělání půdy hrabáním</t>
  </si>
  <si>
    <t>18310-1131</t>
  </si>
  <si>
    <t>Hloubení jamek bez výměny půdy do 0,01m3</t>
  </si>
  <si>
    <t>18321-1312</t>
  </si>
  <si>
    <t>Výsadba trvalek se zalitím (včetně urovnání povrchu půdy)</t>
  </si>
  <si>
    <t>026505-M36</t>
  </si>
  <si>
    <t>Luzula sylvatica k9</t>
  </si>
  <si>
    <t>18580-2134</t>
  </si>
  <si>
    <t>Hnojení tabletovým hnojivem (5g), jednotlivě k rostl.</t>
  </si>
  <si>
    <t>251-M05</t>
  </si>
  <si>
    <t>tabl.</t>
  </si>
  <si>
    <t>18491-1421</t>
  </si>
  <si>
    <t xml:space="preserve">Mulčování výsadby při tl. mulče do 100 mm (drcená kůra)     </t>
  </si>
  <si>
    <t>18580-4312</t>
  </si>
  <si>
    <t>Zalití rostlin vodou, plocha přes 20 m2, 40l/m2</t>
  </si>
  <si>
    <t>18580-4231</t>
  </si>
  <si>
    <t>Vypletí záhonu květin s nakypřením - 2 x</t>
  </si>
  <si>
    <t>18580-4252</t>
  </si>
  <si>
    <t>Odstranění odkvetlých a odumřelých částí rostlin, 2x</t>
  </si>
  <si>
    <t>-885255268</t>
  </si>
  <si>
    <t>1242326742</t>
  </si>
  <si>
    <t>208420644</t>
  </si>
  <si>
    <t>1795403599</t>
  </si>
  <si>
    <t>371991523</t>
  </si>
  <si>
    <t>120302130</t>
  </si>
  <si>
    <t>567404904</t>
  </si>
  <si>
    <t>577284738</t>
  </si>
  <si>
    <t>-270935648</t>
  </si>
  <si>
    <t>1929090063</t>
  </si>
  <si>
    <t>-1538585244</t>
  </si>
  <si>
    <t>956788511</t>
  </si>
  <si>
    <t>856886172</t>
  </si>
  <si>
    <t>-1092246003</t>
  </si>
  <si>
    <t>1078502806</t>
  </si>
  <si>
    <t>1754488736</t>
  </si>
  <si>
    <t>-1184433449</t>
  </si>
  <si>
    <t>-524160208</t>
  </si>
  <si>
    <t>354974071</t>
  </si>
  <si>
    <t>218600506</t>
  </si>
  <si>
    <t>-224459393</t>
  </si>
  <si>
    <t>443665295</t>
  </si>
  <si>
    <t>1501672051</t>
  </si>
  <si>
    <t>-153672514</t>
  </si>
  <si>
    <t>527074168</t>
  </si>
  <si>
    <t>-525862991</t>
  </si>
  <si>
    <t>347220282</t>
  </si>
  <si>
    <t>476812360</t>
  </si>
  <si>
    <t>672234203</t>
  </si>
  <si>
    <t>1289457827</t>
  </si>
  <si>
    <t>67463848</t>
  </si>
  <si>
    <t>131465403</t>
  </si>
  <si>
    <t>-968586241</t>
  </si>
  <si>
    <t>2104386212</t>
  </si>
  <si>
    <t>906132480</t>
  </si>
  <si>
    <t>19408742</t>
  </si>
  <si>
    <t>963227098</t>
  </si>
  <si>
    <t>1841631713</t>
  </si>
  <si>
    <t>272433197</t>
  </si>
  <si>
    <t>-1647049500</t>
  </si>
  <si>
    <t>-2044229120</t>
  </si>
  <si>
    <t>-533137836</t>
  </si>
  <si>
    <t>-659828268</t>
  </si>
  <si>
    <t>998231411</t>
  </si>
  <si>
    <t>Ruční přesun hmot pro sadovnické a krajinářské úpravy do100 m</t>
  </si>
  <si>
    <t>-150104924</t>
  </si>
  <si>
    <t xml:space="preserve">    </t>
  </si>
  <si>
    <t>84 - Výsadba okrasných travin</t>
  </si>
  <si>
    <t>Město Třebíč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</si>
</sst>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8"/>
      <color rgb="FFFF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/>
      <right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</cellStyleXfs>
  <cellXfs count="197">
    <xf numFmtId="0" fontId="0" fillId="0" borderId="0" xfId="0"/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4" fillId="2" borderId="0" xfId="20" applyFont="1" applyFill="1" applyBorder="1" applyAlignment="1" applyProtection="1">
      <alignment vertical="center"/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1" fillId="0" borderId="7" xfId="0" applyNumberFormat="1" applyFont="1" applyBorder="1" applyAlignment="1">
      <alignment/>
    </xf>
    <xf numFmtId="166" fontId="21" fillId="0" borderId="8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3" fillId="0" borderId="5" xfId="0" applyFont="1" applyBorder="1" applyAlignment="1">
      <alignment/>
    </xf>
    <xf numFmtId="0" fontId="23" fillId="0" borderId="9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6" fontId="13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67" fontId="27" fillId="0" borderId="0" xfId="0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67" fontId="30" fillId="0" borderId="0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66" fontId="13" fillId="0" borderId="12" xfId="0" applyNumberFormat="1" applyFont="1" applyBorder="1" applyAlignment="1">
      <alignment vertical="center"/>
    </xf>
    <xf numFmtId="166" fontId="13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vertical="center"/>
    </xf>
    <xf numFmtId="4" fontId="16" fillId="3" borderId="0" xfId="0" applyNumberFormat="1" applyFont="1" applyFill="1" applyBorder="1" applyAlignment="1">
      <alignment vertical="center"/>
    </xf>
    <xf numFmtId="0" fontId="4" fillId="2" borderId="0" xfId="20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0" fillId="3" borderId="23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19" fillId="0" borderId="19" xfId="0" applyNumberFormat="1" applyFont="1" applyBorder="1" applyAlignment="1">
      <alignment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22" xfId="0" applyFont="1" applyBorder="1" applyAlignment="1" applyProtection="1">
      <alignment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4" fontId="24" fillId="0" borderId="18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0" fontId="27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4"/>
  <sheetViews>
    <sheetView showGridLines="0" tabSelected="1" zoomScale="120" zoomScaleNormal="120" workbookViewId="0" topLeftCell="A1">
      <pane ySplit="1" topLeftCell="A230" activePane="bottomLeft" state="frozen"/>
      <selection pane="bottomLeft" activeCell="L343" sqref="L343:M3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5.332031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025" width="8.83203125" style="0" customWidth="1"/>
  </cols>
  <sheetData>
    <row r="1" spans="1:66" ht="21.75" customHeight="1">
      <c r="A1" s="49"/>
      <c r="B1" s="1"/>
      <c r="C1" s="1"/>
      <c r="D1" s="2" t="s">
        <v>0</v>
      </c>
      <c r="E1" s="1"/>
      <c r="F1" s="3" t="s">
        <v>46</v>
      </c>
      <c r="G1" s="3"/>
      <c r="H1" s="151" t="s">
        <v>47</v>
      </c>
      <c r="I1" s="151"/>
      <c r="J1" s="151"/>
      <c r="K1" s="151"/>
      <c r="L1" s="3" t="s">
        <v>48</v>
      </c>
      <c r="M1" s="1"/>
      <c r="N1" s="1"/>
      <c r="O1" s="2"/>
      <c r="P1" s="1"/>
      <c r="Q1" s="1"/>
      <c r="R1" s="1"/>
      <c r="S1" s="3"/>
      <c r="T1" s="3"/>
      <c r="U1" s="49"/>
      <c r="V1" s="4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3:46" ht="36.95" customHeight="1">
      <c r="C2" s="141" t="s">
        <v>2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42" t="s">
        <v>3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5" t="s">
        <v>43</v>
      </c>
    </row>
    <row r="3" spans="2:46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49</v>
      </c>
    </row>
    <row r="4" spans="2:46" ht="36.95" customHeight="1">
      <c r="B4" s="9"/>
      <c r="C4" s="143" t="s">
        <v>50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0"/>
      <c r="T4" s="11" t="s">
        <v>6</v>
      </c>
      <c r="AT4" s="5" t="s">
        <v>1</v>
      </c>
    </row>
    <row r="5" spans="2:18" ht="6.95" customHeight="1"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0"/>
    </row>
    <row r="6" spans="2:18" s="17" customFormat="1" ht="32.85" customHeight="1">
      <c r="B6" s="18"/>
      <c r="C6" s="19"/>
      <c r="D6" s="14" t="s">
        <v>7</v>
      </c>
      <c r="E6" s="19"/>
      <c r="F6" s="145" t="s">
        <v>8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9"/>
      <c r="R6" s="20"/>
    </row>
    <row r="7" spans="2:18" s="17" customFormat="1" ht="14.45" customHeight="1">
      <c r="B7" s="18"/>
      <c r="C7" s="19"/>
      <c r="D7" s="15" t="s">
        <v>9</v>
      </c>
      <c r="E7" s="19"/>
      <c r="F7" s="13"/>
      <c r="G7" s="19"/>
      <c r="H7" s="19"/>
      <c r="I7" s="19"/>
      <c r="J7" s="19"/>
      <c r="K7" s="19"/>
      <c r="L7" s="19"/>
      <c r="M7" s="15" t="s">
        <v>10</v>
      </c>
      <c r="N7" s="19"/>
      <c r="O7" s="13"/>
      <c r="P7" s="19"/>
      <c r="Q7" s="19"/>
      <c r="R7" s="20"/>
    </row>
    <row r="8" spans="2:18" s="17" customFormat="1" ht="14.45" customHeight="1">
      <c r="B8" s="18"/>
      <c r="C8" s="19"/>
      <c r="D8" s="15" t="s">
        <v>11</v>
      </c>
      <c r="E8" s="19"/>
      <c r="F8" s="13" t="s">
        <v>12</v>
      </c>
      <c r="G8" s="19"/>
      <c r="H8" s="19"/>
      <c r="I8" s="19"/>
      <c r="J8" s="19"/>
      <c r="K8" s="19"/>
      <c r="L8" s="19"/>
      <c r="M8" s="15" t="s">
        <v>13</v>
      </c>
      <c r="N8" s="19"/>
      <c r="O8" s="152"/>
      <c r="P8" s="152"/>
      <c r="Q8" s="19"/>
      <c r="R8" s="20"/>
    </row>
    <row r="9" spans="2:18" s="17" customFormat="1" ht="10.9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2:18" s="17" customFormat="1" ht="14.45" customHeight="1">
      <c r="B10" s="18"/>
      <c r="C10" s="19"/>
      <c r="D10" s="15" t="s">
        <v>14</v>
      </c>
      <c r="E10" s="19"/>
      <c r="F10" s="19"/>
      <c r="G10" s="19"/>
      <c r="H10" s="19"/>
      <c r="I10" s="19"/>
      <c r="J10" s="19"/>
      <c r="K10" s="19"/>
      <c r="L10" s="19"/>
      <c r="M10" s="15" t="s">
        <v>15</v>
      </c>
      <c r="N10" s="19"/>
      <c r="O10" s="144"/>
      <c r="P10" s="144"/>
      <c r="Q10" s="19"/>
      <c r="R10" s="20"/>
    </row>
    <row r="11" spans="2:18" s="17" customFormat="1" ht="18" customHeight="1">
      <c r="B11" s="18"/>
      <c r="C11" s="19"/>
      <c r="D11" s="19"/>
      <c r="E11" s="13" t="s">
        <v>441</v>
      </c>
      <c r="F11" s="19"/>
      <c r="G11" s="19"/>
      <c r="H11" s="19"/>
      <c r="I11" s="19"/>
      <c r="J11" s="19"/>
      <c r="K11" s="19"/>
      <c r="L11" s="19"/>
      <c r="M11" s="15" t="s">
        <v>16</v>
      </c>
      <c r="N11" s="19"/>
      <c r="O11" s="144"/>
      <c r="P11" s="144"/>
      <c r="Q11" s="19"/>
      <c r="R11" s="20"/>
    </row>
    <row r="12" spans="2:18" s="17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2:18" s="17" customFormat="1" ht="14.45" customHeight="1">
      <c r="B13" s="18"/>
      <c r="C13" s="19"/>
      <c r="D13" s="15" t="s">
        <v>17</v>
      </c>
      <c r="E13" s="19"/>
      <c r="F13" s="19"/>
      <c r="G13" s="19"/>
      <c r="H13" s="19"/>
      <c r="I13" s="19"/>
      <c r="J13" s="19"/>
      <c r="K13" s="19"/>
      <c r="L13" s="19"/>
      <c r="M13" s="15" t="s">
        <v>15</v>
      </c>
      <c r="N13" s="19"/>
      <c r="O13" s="144"/>
      <c r="P13" s="144"/>
      <c r="Q13" s="19"/>
      <c r="R13" s="20"/>
    </row>
    <row r="14" spans="2:18" s="17" customFormat="1" ht="18" customHeight="1">
      <c r="B14" s="18"/>
      <c r="C14" s="19"/>
      <c r="D14" s="19"/>
      <c r="E14" s="13"/>
      <c r="F14" s="19"/>
      <c r="G14" s="19"/>
      <c r="H14" s="19"/>
      <c r="I14" s="19"/>
      <c r="J14" s="19"/>
      <c r="K14" s="19"/>
      <c r="L14" s="19"/>
      <c r="M14" s="15" t="s">
        <v>16</v>
      </c>
      <c r="N14" s="19"/>
      <c r="O14" s="144"/>
      <c r="P14" s="144"/>
      <c r="Q14" s="19"/>
      <c r="R14" s="20"/>
    </row>
    <row r="15" spans="2:18" s="17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2:18" s="17" customFormat="1" ht="14.45" customHeight="1">
      <c r="B16" s="18"/>
      <c r="C16" s="19"/>
      <c r="D16" s="15" t="s">
        <v>18</v>
      </c>
      <c r="E16" s="19"/>
      <c r="F16" s="19"/>
      <c r="G16" s="19"/>
      <c r="H16" s="19"/>
      <c r="I16" s="19"/>
      <c r="J16" s="19"/>
      <c r="K16" s="19"/>
      <c r="L16" s="19"/>
      <c r="M16" s="15" t="s">
        <v>15</v>
      </c>
      <c r="N16" s="19"/>
      <c r="O16" s="144"/>
      <c r="P16" s="144"/>
      <c r="Q16" s="19"/>
      <c r="R16" s="20"/>
    </row>
    <row r="17" spans="2:18" s="17" customFormat="1" ht="18" customHeight="1">
      <c r="B17" s="18"/>
      <c r="C17" s="19"/>
      <c r="D17" s="19"/>
      <c r="E17" s="13" t="s">
        <v>19</v>
      </c>
      <c r="F17" s="19"/>
      <c r="G17" s="19"/>
      <c r="H17" s="19"/>
      <c r="I17" s="19"/>
      <c r="J17" s="19"/>
      <c r="K17" s="19"/>
      <c r="L17" s="19"/>
      <c r="M17" s="15" t="s">
        <v>16</v>
      </c>
      <c r="N17" s="19"/>
      <c r="O17" s="144"/>
      <c r="P17" s="144"/>
      <c r="Q17" s="19"/>
      <c r="R17" s="20"/>
    </row>
    <row r="18" spans="2:18" s="17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2:18" s="17" customFormat="1" ht="14.45" customHeight="1">
      <c r="B19" s="18"/>
      <c r="C19" s="19"/>
      <c r="D19" s="15" t="s">
        <v>21</v>
      </c>
      <c r="E19" s="19"/>
      <c r="F19" s="19"/>
      <c r="G19" s="19"/>
      <c r="H19" s="19"/>
      <c r="I19" s="19"/>
      <c r="J19" s="19"/>
      <c r="K19" s="19"/>
      <c r="L19" s="19"/>
      <c r="M19" s="15" t="s">
        <v>15</v>
      </c>
      <c r="N19" s="19"/>
      <c r="O19" s="144"/>
      <c r="P19" s="144"/>
      <c r="Q19" s="19"/>
      <c r="R19" s="20"/>
    </row>
    <row r="20" spans="2:18" s="17" customFormat="1" ht="18" customHeight="1">
      <c r="B20" s="18"/>
      <c r="C20" s="19"/>
      <c r="D20" s="19"/>
      <c r="E20" s="13"/>
      <c r="F20" s="19"/>
      <c r="G20" s="19"/>
      <c r="H20" s="19"/>
      <c r="I20" s="19"/>
      <c r="J20" s="19"/>
      <c r="K20" s="19"/>
      <c r="L20" s="19"/>
      <c r="M20" s="15" t="s">
        <v>16</v>
      </c>
      <c r="N20" s="19"/>
      <c r="O20" s="144"/>
      <c r="P20" s="144"/>
      <c r="Q20" s="19"/>
      <c r="R20" s="20"/>
    </row>
    <row r="21" spans="2:18" s="17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2:18" s="17" customFormat="1" ht="14.45" customHeight="1">
      <c r="B22" s="18"/>
      <c r="C22" s="19"/>
      <c r="D22" s="15" t="s">
        <v>22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2:18" s="17" customFormat="1" ht="22.5" customHeight="1">
      <c r="B23" s="18"/>
      <c r="C23" s="19"/>
      <c r="D23" s="19"/>
      <c r="E23" s="146"/>
      <c r="F23" s="146"/>
      <c r="G23" s="146"/>
      <c r="H23" s="146"/>
      <c r="I23" s="146"/>
      <c r="J23" s="146"/>
      <c r="K23" s="146"/>
      <c r="L23" s="146"/>
      <c r="M23" s="19"/>
      <c r="N23" s="19"/>
      <c r="O23" s="19"/>
      <c r="P23" s="19"/>
      <c r="Q23" s="19"/>
      <c r="R23" s="20"/>
    </row>
    <row r="24" spans="2:18" s="17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2:18" s="17" customFormat="1" ht="6.95" customHeight="1">
      <c r="B25" s="18"/>
      <c r="C25" s="1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/>
      <c r="R25" s="20"/>
    </row>
    <row r="26" spans="2:18" s="17" customFormat="1" ht="14.45" customHeight="1">
      <c r="B26" s="18"/>
      <c r="C26" s="19"/>
      <c r="D26" s="50" t="s">
        <v>51</v>
      </c>
      <c r="E26" s="19"/>
      <c r="F26" s="19"/>
      <c r="G26" s="19"/>
      <c r="H26" s="19"/>
      <c r="I26" s="19"/>
      <c r="J26" s="19"/>
      <c r="K26" s="19"/>
      <c r="L26" s="19"/>
      <c r="M26" s="147">
        <f>N87</f>
        <v>0</v>
      </c>
      <c r="N26" s="147"/>
      <c r="O26" s="147"/>
      <c r="P26" s="147"/>
      <c r="Q26" s="19"/>
      <c r="R26" s="20"/>
    </row>
    <row r="27" spans="2:18" s="17" customFormat="1" ht="14.45" customHeight="1">
      <c r="B27" s="18"/>
      <c r="C27" s="19"/>
      <c r="D27" s="16" t="s">
        <v>52</v>
      </c>
      <c r="E27" s="19"/>
      <c r="F27" s="19"/>
      <c r="G27" s="19"/>
      <c r="H27" s="19"/>
      <c r="I27" s="19"/>
      <c r="J27" s="19"/>
      <c r="K27" s="19"/>
      <c r="L27" s="19"/>
      <c r="M27" s="147">
        <f>N96</f>
        <v>0</v>
      </c>
      <c r="N27" s="147"/>
      <c r="O27" s="147"/>
      <c r="P27" s="147"/>
      <c r="Q27" s="19"/>
      <c r="R27" s="20"/>
    </row>
    <row r="28" spans="2:18" s="17" customFormat="1" ht="6.95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2:18" s="17" customFormat="1" ht="25.35" customHeight="1">
      <c r="B29" s="18"/>
      <c r="C29" s="19"/>
      <c r="D29" s="51" t="s">
        <v>23</v>
      </c>
      <c r="E29" s="19"/>
      <c r="F29" s="19"/>
      <c r="G29" s="19"/>
      <c r="H29" s="19"/>
      <c r="I29" s="19"/>
      <c r="J29" s="19"/>
      <c r="K29" s="19"/>
      <c r="L29" s="19"/>
      <c r="M29" s="153">
        <f>ROUND(M26+M27,2)</f>
        <v>0</v>
      </c>
      <c r="N29" s="153"/>
      <c r="O29" s="153"/>
      <c r="P29" s="153"/>
      <c r="Q29" s="19"/>
      <c r="R29" s="20"/>
    </row>
    <row r="30" spans="2:18" s="17" customFormat="1" ht="6.95" customHeight="1">
      <c r="B30" s="18"/>
      <c r="C30" s="1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9"/>
      <c r="R30" s="20"/>
    </row>
    <row r="31" spans="2:18" s="17" customFormat="1" ht="14.45" customHeight="1">
      <c r="B31" s="18"/>
      <c r="C31" s="19"/>
      <c r="D31" s="21" t="s">
        <v>24</v>
      </c>
      <c r="E31" s="21" t="s">
        <v>25</v>
      </c>
      <c r="F31" s="22">
        <v>0.21</v>
      </c>
      <c r="G31" s="52" t="s">
        <v>26</v>
      </c>
      <c r="H31" s="154">
        <f>M29</f>
        <v>0</v>
      </c>
      <c r="I31" s="154"/>
      <c r="J31" s="154"/>
      <c r="K31" s="19"/>
      <c r="L31" s="19"/>
      <c r="M31" s="154">
        <f>ROUND(H31*0.21,2)</f>
        <v>0</v>
      </c>
      <c r="N31" s="154"/>
      <c r="O31" s="154"/>
      <c r="P31" s="154"/>
      <c r="Q31" s="19"/>
      <c r="R31" s="20"/>
    </row>
    <row r="32" spans="2:18" s="17" customFormat="1" ht="14.45" customHeight="1">
      <c r="B32" s="18"/>
      <c r="C32" s="19"/>
      <c r="D32" s="19"/>
      <c r="E32" s="21" t="s">
        <v>27</v>
      </c>
      <c r="F32" s="22">
        <v>0.15</v>
      </c>
      <c r="G32" s="52" t="s">
        <v>26</v>
      </c>
      <c r="H32" s="154">
        <f>ROUND((SUM(BF96:BF99)+SUM(BF116:BF343)),2)</f>
        <v>0</v>
      </c>
      <c r="I32" s="154"/>
      <c r="J32" s="154"/>
      <c r="K32" s="19"/>
      <c r="L32" s="19"/>
      <c r="M32" s="154">
        <f>ROUND(ROUND((SUM(BF96:BF99)+SUM(BF116:BF343)),2)*F32,2)</f>
        <v>0</v>
      </c>
      <c r="N32" s="154"/>
      <c r="O32" s="154"/>
      <c r="P32" s="154"/>
      <c r="Q32" s="19"/>
      <c r="R32" s="20"/>
    </row>
    <row r="33" spans="2:18" s="17" customFormat="1" ht="14.45" customHeight="1" hidden="1">
      <c r="B33" s="18"/>
      <c r="C33" s="19"/>
      <c r="D33" s="19"/>
      <c r="E33" s="21" t="s">
        <v>28</v>
      </c>
      <c r="F33" s="22">
        <v>0.21</v>
      </c>
      <c r="G33" s="52" t="s">
        <v>26</v>
      </c>
      <c r="H33" s="154">
        <f>ROUND((SUM(BG96:BG99)+SUM(BG116:BG343)),2)</f>
        <v>0</v>
      </c>
      <c r="I33" s="154"/>
      <c r="J33" s="154"/>
      <c r="K33" s="19"/>
      <c r="L33" s="19"/>
      <c r="M33" s="154">
        <v>0</v>
      </c>
      <c r="N33" s="154"/>
      <c r="O33" s="154"/>
      <c r="P33" s="154"/>
      <c r="Q33" s="19"/>
      <c r="R33" s="20"/>
    </row>
    <row r="34" spans="2:18" s="17" customFormat="1" ht="14.45" customHeight="1" hidden="1">
      <c r="B34" s="18"/>
      <c r="C34" s="19"/>
      <c r="D34" s="19"/>
      <c r="E34" s="21" t="s">
        <v>29</v>
      </c>
      <c r="F34" s="22">
        <v>0.15</v>
      </c>
      <c r="G34" s="52" t="s">
        <v>26</v>
      </c>
      <c r="H34" s="154">
        <f>ROUND((SUM(BH96:BH99)+SUM(BH116:BH343)),2)</f>
        <v>0</v>
      </c>
      <c r="I34" s="154"/>
      <c r="J34" s="154"/>
      <c r="K34" s="19"/>
      <c r="L34" s="19"/>
      <c r="M34" s="154">
        <v>0</v>
      </c>
      <c r="N34" s="154"/>
      <c r="O34" s="154"/>
      <c r="P34" s="154"/>
      <c r="Q34" s="19"/>
      <c r="R34" s="20"/>
    </row>
    <row r="35" spans="2:18" s="17" customFormat="1" ht="14.45" customHeight="1" hidden="1">
      <c r="B35" s="18"/>
      <c r="C35" s="19"/>
      <c r="D35" s="19"/>
      <c r="E35" s="21" t="s">
        <v>30</v>
      </c>
      <c r="F35" s="22">
        <v>0</v>
      </c>
      <c r="G35" s="52" t="s">
        <v>26</v>
      </c>
      <c r="H35" s="154">
        <f>ROUND((SUM(BI96:BI99)+SUM(BI116:BI343)),2)</f>
        <v>0</v>
      </c>
      <c r="I35" s="154"/>
      <c r="J35" s="154"/>
      <c r="K35" s="19"/>
      <c r="L35" s="19"/>
      <c r="M35" s="154">
        <v>0</v>
      </c>
      <c r="N35" s="154"/>
      <c r="O35" s="154"/>
      <c r="P35" s="154"/>
      <c r="Q35" s="19"/>
      <c r="R35" s="20"/>
    </row>
    <row r="36" spans="2:18" s="17" customFormat="1" ht="6.95" customHeigh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2:18" s="17" customFormat="1" ht="25.35" customHeight="1">
      <c r="B37" s="18"/>
      <c r="C37" s="48"/>
      <c r="D37" s="53" t="s">
        <v>31</v>
      </c>
      <c r="E37" s="41"/>
      <c r="F37" s="41"/>
      <c r="G37" s="54" t="s">
        <v>32</v>
      </c>
      <c r="H37" s="55" t="s">
        <v>33</v>
      </c>
      <c r="I37" s="41"/>
      <c r="J37" s="41"/>
      <c r="K37" s="41"/>
      <c r="L37" s="155">
        <f>SUM(M29:M35)</f>
        <v>0</v>
      </c>
      <c r="M37" s="155"/>
      <c r="N37" s="155"/>
      <c r="O37" s="155"/>
      <c r="P37" s="155"/>
      <c r="Q37" s="48"/>
      <c r="R37" s="20"/>
    </row>
    <row r="38" spans="2:18" s="17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2:18" s="17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ht="13.5">
      <c r="B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0"/>
    </row>
    <row r="41" spans="2:18" ht="13.5"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0"/>
    </row>
    <row r="42" spans="2:18" ht="13.5"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0"/>
    </row>
    <row r="43" spans="2:18" ht="13.5"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0"/>
    </row>
    <row r="44" spans="2:18" ht="13.5">
      <c r="B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0"/>
    </row>
    <row r="45" spans="2:18" ht="13.5"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0"/>
    </row>
    <row r="46" spans="2:18" ht="13.5"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0"/>
    </row>
    <row r="47" spans="2:18" ht="13.5"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0"/>
    </row>
    <row r="48" spans="2:18" ht="13.5"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0"/>
    </row>
    <row r="49" spans="2:18" ht="13.5"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"/>
    </row>
    <row r="50" spans="2:18" s="17" customFormat="1" ht="15">
      <c r="B50" s="18"/>
      <c r="C50" s="19"/>
      <c r="D50" s="24" t="s">
        <v>34</v>
      </c>
      <c r="E50" s="25"/>
      <c r="F50" s="25"/>
      <c r="G50" s="25"/>
      <c r="H50" s="26"/>
      <c r="I50" s="19"/>
      <c r="J50" s="24" t="s">
        <v>35</v>
      </c>
      <c r="K50" s="25"/>
      <c r="L50" s="25"/>
      <c r="M50" s="25"/>
      <c r="N50" s="25"/>
      <c r="O50" s="25"/>
      <c r="P50" s="26"/>
      <c r="Q50" s="19"/>
      <c r="R50" s="20"/>
    </row>
    <row r="51" spans="2:18" ht="13.5">
      <c r="B51" s="9"/>
      <c r="C51" s="12"/>
      <c r="D51" s="27"/>
      <c r="E51" s="12"/>
      <c r="F51" s="12"/>
      <c r="G51" s="12"/>
      <c r="H51" s="28"/>
      <c r="I51" s="12"/>
      <c r="J51" s="27"/>
      <c r="K51" s="12"/>
      <c r="L51" s="12"/>
      <c r="M51" s="12"/>
      <c r="N51" s="12"/>
      <c r="O51" s="12"/>
      <c r="P51" s="28"/>
      <c r="Q51" s="12"/>
      <c r="R51" s="10"/>
    </row>
    <row r="52" spans="2:18" ht="13.5">
      <c r="B52" s="9"/>
      <c r="C52" s="12"/>
      <c r="D52" s="27"/>
      <c r="E52" s="12"/>
      <c r="F52" s="12"/>
      <c r="G52" s="12"/>
      <c r="H52" s="28"/>
      <c r="I52" s="12"/>
      <c r="J52" s="27"/>
      <c r="K52" s="12"/>
      <c r="L52" s="12"/>
      <c r="M52" s="12"/>
      <c r="N52" s="12"/>
      <c r="O52" s="12"/>
      <c r="P52" s="28"/>
      <c r="Q52" s="12"/>
      <c r="R52" s="10"/>
    </row>
    <row r="53" spans="2:18" ht="13.5">
      <c r="B53" s="9"/>
      <c r="C53" s="12"/>
      <c r="D53" s="27"/>
      <c r="E53" s="12"/>
      <c r="F53" s="12"/>
      <c r="G53" s="12"/>
      <c r="H53" s="28"/>
      <c r="I53" s="12"/>
      <c r="J53" s="27"/>
      <c r="K53" s="12"/>
      <c r="L53" s="12"/>
      <c r="M53" s="12"/>
      <c r="N53" s="12"/>
      <c r="O53" s="12"/>
      <c r="P53" s="28"/>
      <c r="Q53" s="12"/>
      <c r="R53" s="10"/>
    </row>
    <row r="54" spans="2:18" ht="13.5">
      <c r="B54" s="9"/>
      <c r="C54" s="12"/>
      <c r="D54" s="27"/>
      <c r="E54" s="12"/>
      <c r="F54" s="12"/>
      <c r="G54" s="12"/>
      <c r="H54" s="28"/>
      <c r="I54" s="12"/>
      <c r="J54" s="27"/>
      <c r="K54" s="12"/>
      <c r="L54" s="12"/>
      <c r="M54" s="12"/>
      <c r="N54" s="12"/>
      <c r="O54" s="12"/>
      <c r="P54" s="28"/>
      <c r="Q54" s="12"/>
      <c r="R54" s="10"/>
    </row>
    <row r="55" spans="2:18" ht="13.5">
      <c r="B55" s="9"/>
      <c r="C55" s="12"/>
      <c r="D55" s="27"/>
      <c r="E55" s="12"/>
      <c r="F55" s="12"/>
      <c r="G55" s="12"/>
      <c r="H55" s="28"/>
      <c r="I55" s="12"/>
      <c r="J55" s="27"/>
      <c r="K55" s="12"/>
      <c r="L55" s="12"/>
      <c r="M55" s="12"/>
      <c r="N55" s="12"/>
      <c r="O55" s="12"/>
      <c r="P55" s="28"/>
      <c r="Q55" s="12"/>
      <c r="R55" s="10"/>
    </row>
    <row r="56" spans="2:18" ht="13.5">
      <c r="B56" s="9"/>
      <c r="C56" s="12"/>
      <c r="D56" s="27"/>
      <c r="E56" s="12"/>
      <c r="F56" s="12"/>
      <c r="G56" s="12"/>
      <c r="H56" s="28"/>
      <c r="I56" s="12"/>
      <c r="J56" s="27"/>
      <c r="K56" s="12"/>
      <c r="L56" s="12"/>
      <c r="M56" s="12"/>
      <c r="N56" s="12"/>
      <c r="O56" s="12"/>
      <c r="P56" s="28"/>
      <c r="Q56" s="12"/>
      <c r="R56" s="10"/>
    </row>
    <row r="57" spans="2:18" ht="13.5">
      <c r="B57" s="9"/>
      <c r="C57" s="12"/>
      <c r="D57" s="27"/>
      <c r="E57" s="12"/>
      <c r="F57" s="12"/>
      <c r="G57" s="12"/>
      <c r="H57" s="28"/>
      <c r="I57" s="12"/>
      <c r="J57" s="27"/>
      <c r="K57" s="12"/>
      <c r="L57" s="12"/>
      <c r="M57" s="12"/>
      <c r="N57" s="12"/>
      <c r="O57" s="12"/>
      <c r="P57" s="28"/>
      <c r="Q57" s="12"/>
      <c r="R57" s="10"/>
    </row>
    <row r="58" spans="2:18" ht="13.5">
      <c r="B58" s="9"/>
      <c r="C58" s="12"/>
      <c r="D58" s="27"/>
      <c r="E58" s="12"/>
      <c r="F58" s="12"/>
      <c r="G58" s="12"/>
      <c r="H58" s="28"/>
      <c r="I58" s="12"/>
      <c r="J58" s="27"/>
      <c r="K58" s="12"/>
      <c r="L58" s="12"/>
      <c r="M58" s="12"/>
      <c r="N58" s="12"/>
      <c r="O58" s="12"/>
      <c r="P58" s="28"/>
      <c r="Q58" s="12"/>
      <c r="R58" s="10"/>
    </row>
    <row r="59" spans="2:18" s="17" customFormat="1" ht="15">
      <c r="B59" s="18"/>
      <c r="C59" s="19"/>
      <c r="D59" s="29" t="s">
        <v>36</v>
      </c>
      <c r="E59" s="30"/>
      <c r="F59" s="30"/>
      <c r="G59" s="31" t="s">
        <v>37</v>
      </c>
      <c r="H59" s="32"/>
      <c r="I59" s="19"/>
      <c r="J59" s="29" t="s">
        <v>36</v>
      </c>
      <c r="K59" s="30"/>
      <c r="L59" s="30"/>
      <c r="M59" s="30"/>
      <c r="N59" s="31" t="s">
        <v>37</v>
      </c>
      <c r="O59" s="30"/>
      <c r="P59" s="32"/>
      <c r="Q59" s="19"/>
      <c r="R59" s="20"/>
    </row>
    <row r="60" spans="2:18" ht="13.5"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0"/>
    </row>
    <row r="61" spans="2:18" s="17" customFormat="1" ht="15">
      <c r="B61" s="18"/>
      <c r="C61" s="19"/>
      <c r="D61" s="24" t="s">
        <v>38</v>
      </c>
      <c r="E61" s="25"/>
      <c r="F61" s="25"/>
      <c r="G61" s="25"/>
      <c r="H61" s="26"/>
      <c r="I61" s="19"/>
      <c r="J61" s="24" t="s">
        <v>39</v>
      </c>
      <c r="K61" s="25"/>
      <c r="L61" s="25"/>
      <c r="M61" s="25"/>
      <c r="N61" s="25"/>
      <c r="O61" s="25"/>
      <c r="P61" s="26"/>
      <c r="Q61" s="19"/>
      <c r="R61" s="20"/>
    </row>
    <row r="62" spans="2:18" ht="13.5">
      <c r="B62" s="9"/>
      <c r="C62" s="12"/>
      <c r="D62" s="27"/>
      <c r="E62" s="12"/>
      <c r="F62" s="12"/>
      <c r="G62" s="12"/>
      <c r="H62" s="28"/>
      <c r="I62" s="12"/>
      <c r="J62" s="27"/>
      <c r="K62" s="12"/>
      <c r="L62" s="12"/>
      <c r="M62" s="12"/>
      <c r="N62" s="12"/>
      <c r="O62" s="12"/>
      <c r="P62" s="28"/>
      <c r="Q62" s="12"/>
      <c r="R62" s="10"/>
    </row>
    <row r="63" spans="2:18" ht="13.5">
      <c r="B63" s="9"/>
      <c r="C63" s="12"/>
      <c r="D63" s="27"/>
      <c r="E63" s="12"/>
      <c r="F63" s="12"/>
      <c r="G63" s="12"/>
      <c r="H63" s="28"/>
      <c r="I63" s="12"/>
      <c r="J63" s="27"/>
      <c r="K63" s="12"/>
      <c r="L63" s="12"/>
      <c r="M63" s="12"/>
      <c r="N63" s="12"/>
      <c r="O63" s="12"/>
      <c r="P63" s="28"/>
      <c r="Q63" s="12"/>
      <c r="R63" s="10"/>
    </row>
    <row r="64" spans="2:18" ht="13.5">
      <c r="B64" s="9"/>
      <c r="C64" s="12"/>
      <c r="D64" s="27"/>
      <c r="E64" s="12"/>
      <c r="F64" s="12"/>
      <c r="G64" s="12"/>
      <c r="H64" s="28"/>
      <c r="I64" s="12"/>
      <c r="J64" s="27"/>
      <c r="K64" s="12"/>
      <c r="L64" s="12"/>
      <c r="M64" s="12"/>
      <c r="N64" s="12"/>
      <c r="O64" s="12"/>
      <c r="P64" s="28"/>
      <c r="Q64" s="12"/>
      <c r="R64" s="10"/>
    </row>
    <row r="65" spans="2:18" ht="13.5">
      <c r="B65" s="9"/>
      <c r="C65" s="12"/>
      <c r="D65" s="27"/>
      <c r="E65" s="12"/>
      <c r="F65" s="12"/>
      <c r="G65" s="12"/>
      <c r="H65" s="28"/>
      <c r="I65" s="12"/>
      <c r="J65" s="27"/>
      <c r="K65" s="12"/>
      <c r="L65" s="12"/>
      <c r="M65" s="12"/>
      <c r="N65" s="12"/>
      <c r="O65" s="12"/>
      <c r="P65" s="28"/>
      <c r="Q65" s="12"/>
      <c r="R65" s="10"/>
    </row>
    <row r="66" spans="2:18" ht="13.5">
      <c r="B66" s="9"/>
      <c r="C66" s="12"/>
      <c r="D66" s="27"/>
      <c r="E66" s="12"/>
      <c r="F66" s="12"/>
      <c r="G66" s="12"/>
      <c r="H66" s="28"/>
      <c r="I66" s="12"/>
      <c r="J66" s="27"/>
      <c r="K66" s="12"/>
      <c r="L66" s="12"/>
      <c r="M66" s="12"/>
      <c r="N66" s="12"/>
      <c r="O66" s="12"/>
      <c r="P66" s="28"/>
      <c r="Q66" s="12"/>
      <c r="R66" s="10"/>
    </row>
    <row r="67" spans="2:18" ht="13.5">
      <c r="B67" s="9"/>
      <c r="C67" s="12"/>
      <c r="D67" s="27"/>
      <c r="E67" s="12"/>
      <c r="F67" s="12"/>
      <c r="G67" s="12"/>
      <c r="H67" s="28"/>
      <c r="I67" s="12"/>
      <c r="J67" s="27"/>
      <c r="K67" s="12"/>
      <c r="L67" s="12"/>
      <c r="M67" s="12"/>
      <c r="N67" s="12"/>
      <c r="O67" s="12"/>
      <c r="P67" s="28"/>
      <c r="Q67" s="12"/>
      <c r="R67" s="10"/>
    </row>
    <row r="68" spans="2:18" ht="13.5">
      <c r="B68" s="9"/>
      <c r="C68" s="12"/>
      <c r="D68" s="27"/>
      <c r="E68" s="12"/>
      <c r="F68" s="12"/>
      <c r="G68" s="12"/>
      <c r="H68" s="28"/>
      <c r="I68" s="12"/>
      <c r="J68" s="27"/>
      <c r="K68" s="12"/>
      <c r="L68" s="12"/>
      <c r="M68" s="12"/>
      <c r="N68" s="12"/>
      <c r="O68" s="12"/>
      <c r="P68" s="28"/>
      <c r="Q68" s="12"/>
      <c r="R68" s="10"/>
    </row>
    <row r="69" spans="2:18" ht="13.5">
      <c r="B69" s="9"/>
      <c r="C69" s="12"/>
      <c r="D69" s="27"/>
      <c r="E69" s="12"/>
      <c r="F69" s="12"/>
      <c r="G69" s="12"/>
      <c r="H69" s="28"/>
      <c r="I69" s="12"/>
      <c r="J69" s="27"/>
      <c r="K69" s="12"/>
      <c r="L69" s="12"/>
      <c r="M69" s="12"/>
      <c r="N69" s="12"/>
      <c r="O69" s="12"/>
      <c r="P69" s="28"/>
      <c r="Q69" s="12"/>
      <c r="R69" s="10"/>
    </row>
    <row r="70" spans="2:18" s="17" customFormat="1" ht="15">
      <c r="B70" s="18"/>
      <c r="C70" s="19"/>
      <c r="D70" s="29" t="s">
        <v>36</v>
      </c>
      <c r="E70" s="30"/>
      <c r="F70" s="30"/>
      <c r="G70" s="31" t="s">
        <v>37</v>
      </c>
      <c r="H70" s="32"/>
      <c r="I70" s="19"/>
      <c r="J70" s="29" t="s">
        <v>36</v>
      </c>
      <c r="K70" s="30"/>
      <c r="L70" s="30"/>
      <c r="M70" s="30"/>
      <c r="N70" s="31" t="s">
        <v>37</v>
      </c>
      <c r="O70" s="30"/>
      <c r="P70" s="32"/>
      <c r="Q70" s="19"/>
      <c r="R70" s="20"/>
    </row>
    <row r="71" spans="2:18" s="17" customFormat="1" ht="14.4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17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17" customFormat="1" ht="36.95" customHeight="1">
      <c r="B76" s="18"/>
      <c r="C76" s="143" t="s">
        <v>53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20"/>
    </row>
    <row r="77" spans="2:18" s="17" customFormat="1" ht="6.95" customHeight="1"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  <row r="78" spans="2:18" s="17" customFormat="1" ht="36.95" customHeight="1">
      <c r="B78" s="18"/>
      <c r="C78" s="39" t="s">
        <v>7</v>
      </c>
      <c r="D78" s="19"/>
      <c r="E78" s="19"/>
      <c r="F78" s="148" t="str">
        <f>F6</f>
        <v>Vegetační úpravy na Náměstí Komenského v Třebíči - II. etapa</v>
      </c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9"/>
      <c r="R78" s="20"/>
    </row>
    <row r="79" spans="2:18" s="17" customFormat="1" ht="6.95" customHeight="1"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0"/>
    </row>
    <row r="80" spans="2:18" s="17" customFormat="1" ht="18" customHeight="1">
      <c r="B80" s="18"/>
      <c r="C80" s="15" t="s">
        <v>11</v>
      </c>
      <c r="D80" s="19"/>
      <c r="E80" s="19"/>
      <c r="F80" s="13" t="str">
        <f>F8</f>
        <v>Třebíč</v>
      </c>
      <c r="G80" s="19"/>
      <c r="H80" s="19"/>
      <c r="I80" s="19"/>
      <c r="J80" s="19"/>
      <c r="K80" s="15" t="s">
        <v>13</v>
      </c>
      <c r="L80" s="19"/>
      <c r="M80" s="152" t="str">
        <f>IF(O8="","",O8)</f>
        <v/>
      </c>
      <c r="N80" s="152"/>
      <c r="O80" s="152"/>
      <c r="P80" s="152"/>
      <c r="Q80" s="19"/>
      <c r="R80" s="20"/>
    </row>
    <row r="81" spans="2:18" s="17" customFormat="1" ht="6.95" customHeight="1"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</row>
    <row r="82" spans="2:18" s="17" customFormat="1" ht="15">
      <c r="B82" s="18"/>
      <c r="C82" s="15" t="s">
        <v>14</v>
      </c>
      <c r="D82" s="19"/>
      <c r="E82" s="19"/>
      <c r="F82" s="13" t="str">
        <f>E11</f>
        <v>Město Třebíč</v>
      </c>
      <c r="G82" s="19"/>
      <c r="H82" s="19"/>
      <c r="I82" s="19"/>
      <c r="J82" s="19"/>
      <c r="K82" s="15" t="s">
        <v>18</v>
      </c>
      <c r="L82" s="19"/>
      <c r="M82" s="144" t="str">
        <f>E17</f>
        <v>Ing. Vít Doležel</v>
      </c>
      <c r="N82" s="144"/>
      <c r="O82" s="144"/>
      <c r="P82" s="144"/>
      <c r="Q82" s="144"/>
      <c r="R82" s="20"/>
    </row>
    <row r="83" spans="2:18" s="17" customFormat="1" ht="14.45" customHeight="1">
      <c r="B83" s="18"/>
      <c r="C83" s="15" t="s">
        <v>17</v>
      </c>
      <c r="D83" s="19"/>
      <c r="E83" s="19"/>
      <c r="F83" s="13" t="str">
        <f>IF(E14="","",E14)</f>
        <v/>
      </c>
      <c r="G83" s="19"/>
      <c r="H83" s="19"/>
      <c r="I83" s="19"/>
      <c r="J83" s="19"/>
      <c r="K83" s="15" t="s">
        <v>21</v>
      </c>
      <c r="L83" s="19"/>
      <c r="M83" s="144">
        <f>E20</f>
        <v>0</v>
      </c>
      <c r="N83" s="144"/>
      <c r="O83" s="144"/>
      <c r="P83" s="144"/>
      <c r="Q83" s="144"/>
      <c r="R83" s="20"/>
    </row>
    <row r="84" spans="2:18" s="17" customFormat="1" ht="10.35" customHeight="1"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0"/>
    </row>
    <row r="85" spans="2:18" s="17" customFormat="1" ht="29.25" customHeight="1">
      <c r="B85" s="18"/>
      <c r="C85" s="156" t="s">
        <v>54</v>
      </c>
      <c r="D85" s="156"/>
      <c r="E85" s="156"/>
      <c r="F85" s="156"/>
      <c r="G85" s="156"/>
      <c r="H85" s="48"/>
      <c r="I85" s="48"/>
      <c r="J85" s="48"/>
      <c r="K85" s="48"/>
      <c r="L85" s="48"/>
      <c r="M85" s="48"/>
      <c r="N85" s="156" t="s">
        <v>55</v>
      </c>
      <c r="O85" s="156"/>
      <c r="P85" s="156"/>
      <c r="Q85" s="156"/>
      <c r="R85" s="20"/>
    </row>
    <row r="86" spans="2:18" s="17" customFormat="1" ht="10.35" customHeight="1"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0"/>
    </row>
    <row r="87" spans="2:47" s="17" customFormat="1" ht="29.25" customHeight="1">
      <c r="B87" s="18"/>
      <c r="C87" s="56" t="s">
        <v>56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49">
        <f>N116</f>
        <v>0</v>
      </c>
      <c r="O87" s="149"/>
      <c r="P87" s="149"/>
      <c r="Q87" s="149"/>
      <c r="R87" s="20"/>
      <c r="AU87" s="5" t="s">
        <v>57</v>
      </c>
    </row>
    <row r="88" spans="2:18" s="57" customFormat="1" ht="24.95" customHeight="1">
      <c r="B88" s="58"/>
      <c r="C88" s="59"/>
      <c r="D88" s="60" t="s">
        <v>58</v>
      </c>
      <c r="E88" s="59"/>
      <c r="F88" s="59"/>
      <c r="G88" s="59"/>
      <c r="H88" s="59"/>
      <c r="I88" s="59"/>
      <c r="J88" s="59"/>
      <c r="K88" s="59"/>
      <c r="L88" s="59"/>
      <c r="M88" s="59"/>
      <c r="N88" s="157">
        <f>N117</f>
        <v>0</v>
      </c>
      <c r="O88" s="157"/>
      <c r="P88" s="157"/>
      <c r="Q88" s="157"/>
      <c r="R88" s="61"/>
    </row>
    <row r="89" spans="2:18" s="62" customFormat="1" ht="19.9" customHeight="1">
      <c r="B89" s="63"/>
      <c r="C89" s="64"/>
      <c r="D89" s="65" t="s">
        <v>59</v>
      </c>
      <c r="E89" s="64"/>
      <c r="F89" s="64"/>
      <c r="G89" s="64"/>
      <c r="H89" s="64"/>
      <c r="I89" s="64"/>
      <c r="J89" s="64"/>
      <c r="K89" s="64"/>
      <c r="L89" s="64"/>
      <c r="M89" s="64"/>
      <c r="N89" s="158">
        <f>N118</f>
        <v>0</v>
      </c>
      <c r="O89" s="158"/>
      <c r="P89" s="158"/>
      <c r="Q89" s="158"/>
      <c r="R89" s="66"/>
    </row>
    <row r="90" spans="2:18" s="62" customFormat="1" ht="19.9" customHeight="1">
      <c r="B90" s="63"/>
      <c r="C90" s="64"/>
      <c r="D90" s="65" t="s">
        <v>60</v>
      </c>
      <c r="E90" s="64"/>
      <c r="F90" s="64"/>
      <c r="G90" s="64"/>
      <c r="H90" s="64"/>
      <c r="I90" s="64"/>
      <c r="J90" s="64"/>
      <c r="K90" s="64"/>
      <c r="L90" s="64"/>
      <c r="M90" s="64"/>
      <c r="N90" s="158">
        <f>N120</f>
        <v>0</v>
      </c>
      <c r="O90" s="158"/>
      <c r="P90" s="158"/>
      <c r="Q90" s="158"/>
      <c r="R90" s="66"/>
    </row>
    <row r="91" spans="2:18" s="62" customFormat="1" ht="19.9" customHeight="1">
      <c r="B91" s="63"/>
      <c r="C91" s="64"/>
      <c r="D91" s="65" t="s">
        <v>61</v>
      </c>
      <c r="E91" s="64"/>
      <c r="F91" s="64"/>
      <c r="G91" s="64"/>
      <c r="H91" s="64"/>
      <c r="I91" s="64"/>
      <c r="J91" s="64"/>
      <c r="K91" s="64"/>
      <c r="L91" s="64"/>
      <c r="M91" s="64"/>
      <c r="N91" s="158">
        <f>N145</f>
        <v>0</v>
      </c>
      <c r="O91" s="158"/>
      <c r="P91" s="158"/>
      <c r="Q91" s="158"/>
      <c r="R91" s="66"/>
    </row>
    <row r="92" spans="2:18" s="62" customFormat="1" ht="19.9" customHeight="1">
      <c r="B92" s="63"/>
      <c r="C92" s="64"/>
      <c r="D92" s="65" t="s">
        <v>62</v>
      </c>
      <c r="E92" s="64"/>
      <c r="F92" s="64"/>
      <c r="G92" s="64"/>
      <c r="H92" s="64"/>
      <c r="I92" s="64"/>
      <c r="J92" s="64"/>
      <c r="K92" s="64"/>
      <c r="L92" s="64"/>
      <c r="M92" s="64"/>
      <c r="N92" s="158">
        <f>N170</f>
        <v>0</v>
      </c>
      <c r="O92" s="158"/>
      <c r="P92" s="158"/>
      <c r="Q92" s="158"/>
      <c r="R92" s="66"/>
    </row>
    <row r="93" spans="2:18" s="62" customFormat="1" ht="19.9" customHeight="1">
      <c r="B93" s="63"/>
      <c r="C93" s="64"/>
      <c r="D93" s="65"/>
      <c r="E93" s="64" t="s">
        <v>440</v>
      </c>
      <c r="F93" s="64"/>
      <c r="G93" s="64"/>
      <c r="H93" s="64"/>
      <c r="I93" s="64"/>
      <c r="J93" s="64"/>
      <c r="K93" s="64"/>
      <c r="L93" s="64"/>
      <c r="M93" s="64"/>
      <c r="N93" s="195">
        <f>N215</f>
        <v>0</v>
      </c>
      <c r="O93" s="195"/>
      <c r="P93" s="195"/>
      <c r="Q93" s="195"/>
      <c r="R93" s="66"/>
    </row>
    <row r="94" spans="2:18" s="62" customFormat="1" ht="19.9" customHeight="1">
      <c r="B94" s="63"/>
      <c r="C94" s="64"/>
      <c r="D94" s="65" t="s">
        <v>63</v>
      </c>
      <c r="E94" s="64"/>
      <c r="F94" s="64"/>
      <c r="G94" s="64"/>
      <c r="H94" s="64"/>
      <c r="I94" s="64"/>
      <c r="J94" s="64"/>
      <c r="K94" s="64"/>
      <c r="L94" s="64"/>
      <c r="M94" s="64"/>
      <c r="N94" s="158">
        <f>N342</f>
        <v>0</v>
      </c>
      <c r="O94" s="158"/>
      <c r="P94" s="158"/>
      <c r="Q94" s="158"/>
      <c r="R94" s="66"/>
    </row>
    <row r="95" spans="2:18" s="17" customFormat="1" ht="21.75" customHeight="1"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0"/>
    </row>
    <row r="96" spans="2:21" s="17" customFormat="1" ht="29.25" customHeight="1">
      <c r="B96" s="18"/>
      <c r="C96" s="56" t="s">
        <v>64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9">
        <f>ROUND(N97+N98,2)</f>
        <v>0</v>
      </c>
      <c r="O96" s="159"/>
      <c r="P96" s="159"/>
      <c r="Q96" s="159"/>
      <c r="R96" s="20"/>
      <c r="T96" s="67"/>
      <c r="U96" s="68" t="s">
        <v>24</v>
      </c>
    </row>
    <row r="97" spans="2:65" s="17" customFormat="1" ht="18" customHeight="1">
      <c r="B97" s="69"/>
      <c r="C97" s="70"/>
      <c r="D97" s="160" t="s">
        <v>65</v>
      </c>
      <c r="E97" s="160"/>
      <c r="F97" s="160"/>
      <c r="G97" s="160"/>
      <c r="H97" s="160"/>
      <c r="I97" s="70"/>
      <c r="J97" s="70"/>
      <c r="K97" s="70"/>
      <c r="L97" s="70"/>
      <c r="M97" s="70"/>
      <c r="N97" s="161"/>
      <c r="O97" s="161"/>
      <c r="P97" s="161"/>
      <c r="Q97" s="161"/>
      <c r="R97" s="71"/>
      <c r="S97" s="70"/>
      <c r="T97" s="72"/>
      <c r="U97" s="73" t="s">
        <v>25</v>
      </c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5" t="s">
        <v>66</v>
      </c>
      <c r="AZ97" s="74"/>
      <c r="BA97" s="74"/>
      <c r="BB97" s="74"/>
      <c r="BC97" s="74"/>
      <c r="BD97" s="74"/>
      <c r="BE97" s="76">
        <f>IF(U97="základní",N97,0)</f>
        <v>0</v>
      </c>
      <c r="BF97" s="76">
        <f>IF(U97="snížená",N97,0)</f>
        <v>0</v>
      </c>
      <c r="BG97" s="76">
        <f>IF(U97="zákl. přenesená",N97,0)</f>
        <v>0</v>
      </c>
      <c r="BH97" s="76">
        <f>IF(U97="sníž. přenesená",N97,0)</f>
        <v>0</v>
      </c>
      <c r="BI97" s="76">
        <f>IF(U97="nulová",N97,0)</f>
        <v>0</v>
      </c>
      <c r="BJ97" s="75" t="s">
        <v>44</v>
      </c>
      <c r="BK97" s="74"/>
      <c r="BL97" s="74"/>
      <c r="BM97" s="74"/>
    </row>
    <row r="98" spans="2:65" s="17" customFormat="1" ht="18" customHeight="1">
      <c r="B98" s="69"/>
      <c r="C98" s="70"/>
      <c r="D98" s="160" t="s">
        <v>67</v>
      </c>
      <c r="E98" s="160"/>
      <c r="F98" s="160"/>
      <c r="G98" s="160"/>
      <c r="H98" s="160"/>
      <c r="I98" s="70"/>
      <c r="J98" s="70"/>
      <c r="K98" s="70"/>
      <c r="L98" s="70"/>
      <c r="M98" s="70"/>
      <c r="N98" s="161"/>
      <c r="O98" s="161"/>
      <c r="P98" s="161"/>
      <c r="Q98" s="161"/>
      <c r="R98" s="71"/>
      <c r="S98" s="70"/>
      <c r="T98" s="77"/>
      <c r="U98" s="78" t="s">
        <v>25</v>
      </c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5" t="s">
        <v>66</v>
      </c>
      <c r="AZ98" s="74"/>
      <c r="BA98" s="74"/>
      <c r="BB98" s="74"/>
      <c r="BC98" s="74"/>
      <c r="BD98" s="74"/>
      <c r="BE98" s="76">
        <f>IF(U98="základní",N98,0)</f>
        <v>0</v>
      </c>
      <c r="BF98" s="76">
        <f>IF(U98="snížená",N98,0)</f>
        <v>0</v>
      </c>
      <c r="BG98" s="76">
        <f>IF(U98="zákl. přenesená",N98,0)</f>
        <v>0</v>
      </c>
      <c r="BH98" s="76">
        <f>IF(U98="sníž. přenesená",N98,0)</f>
        <v>0</v>
      </c>
      <c r="BI98" s="76">
        <f>IF(U98="nulová",N98,0)</f>
        <v>0</v>
      </c>
      <c r="BJ98" s="75" t="s">
        <v>44</v>
      </c>
      <c r="BK98" s="74"/>
      <c r="BL98" s="74"/>
      <c r="BM98" s="74"/>
    </row>
    <row r="99" spans="2:18" s="17" customFormat="1" ht="18" customHeight="1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</row>
    <row r="100" spans="2:18" s="17" customFormat="1" ht="29.25" customHeight="1">
      <c r="B100" s="18"/>
      <c r="C100" s="47" t="s">
        <v>45</v>
      </c>
      <c r="D100" s="48"/>
      <c r="E100" s="48"/>
      <c r="F100" s="48"/>
      <c r="G100" s="48"/>
      <c r="H100" s="48"/>
      <c r="I100" s="48"/>
      <c r="J100" s="48"/>
      <c r="K100" s="48"/>
      <c r="L100" s="150">
        <f>ROUND(SUM(N87+N96),2)</f>
        <v>0</v>
      </c>
      <c r="M100" s="150"/>
      <c r="N100" s="150"/>
      <c r="O100" s="150"/>
      <c r="P100" s="150"/>
      <c r="Q100" s="150"/>
      <c r="R100" s="20"/>
    </row>
    <row r="101" spans="2:18" s="17" customFormat="1" ht="6.9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5" spans="2:18" s="17" customFormat="1" ht="6.9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7" customFormat="1" ht="36.95" customHeight="1">
      <c r="B106" s="18"/>
      <c r="C106" s="143" t="s">
        <v>68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20"/>
    </row>
    <row r="107" spans="2:18" s="17" customFormat="1" ht="6.95" customHeight="1"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2:18" s="17" customFormat="1" ht="36.95" customHeight="1">
      <c r="B108" s="18"/>
      <c r="C108" s="39" t="s">
        <v>7</v>
      </c>
      <c r="D108" s="19"/>
      <c r="E108" s="19"/>
      <c r="F108" s="148" t="str">
        <f>F6</f>
        <v>Vegetační úpravy na Náměstí Komenského v Třebíči - II. etapa</v>
      </c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9"/>
      <c r="R108" s="20"/>
    </row>
    <row r="109" spans="2:18" s="17" customFormat="1" ht="6.95" customHeight="1"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</row>
    <row r="110" spans="2:18" s="17" customFormat="1" ht="18" customHeight="1">
      <c r="B110" s="18"/>
      <c r="C110" s="15" t="s">
        <v>11</v>
      </c>
      <c r="D110" s="19"/>
      <c r="E110" s="19"/>
      <c r="F110" s="13" t="str">
        <f>F8</f>
        <v>Třebíč</v>
      </c>
      <c r="G110" s="19"/>
      <c r="H110" s="19"/>
      <c r="I110" s="19"/>
      <c r="J110" s="19"/>
      <c r="K110" s="15" t="s">
        <v>13</v>
      </c>
      <c r="L110" s="19"/>
      <c r="M110" s="152" t="str">
        <f>IF(O8="","",O8)</f>
        <v/>
      </c>
      <c r="N110" s="152"/>
      <c r="O110" s="152"/>
      <c r="P110" s="152"/>
      <c r="Q110" s="19"/>
      <c r="R110" s="20"/>
    </row>
    <row r="111" spans="2:18" s="17" customFormat="1" ht="6.95" customHeight="1"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0"/>
    </row>
    <row r="112" spans="2:18" s="17" customFormat="1" ht="15">
      <c r="B112" s="18"/>
      <c r="C112" s="15" t="s">
        <v>14</v>
      </c>
      <c r="D112" s="19"/>
      <c r="E112" s="19"/>
      <c r="F112" s="13" t="str">
        <f>E11</f>
        <v>Město Třebíč</v>
      </c>
      <c r="G112" s="19"/>
      <c r="H112" s="19"/>
      <c r="I112" s="19"/>
      <c r="J112" s="19"/>
      <c r="K112" s="15" t="s">
        <v>18</v>
      </c>
      <c r="L112" s="19"/>
      <c r="M112" s="144" t="str">
        <f>E17</f>
        <v>Ing. Vít Doležel</v>
      </c>
      <c r="N112" s="144"/>
      <c r="O112" s="144"/>
      <c r="P112" s="144"/>
      <c r="Q112" s="144"/>
      <c r="R112" s="20"/>
    </row>
    <row r="113" spans="2:18" s="17" customFormat="1" ht="14.45" customHeight="1">
      <c r="B113" s="18"/>
      <c r="C113" s="15" t="s">
        <v>17</v>
      </c>
      <c r="D113" s="19"/>
      <c r="E113" s="19"/>
      <c r="F113" s="13" t="str">
        <f>IF(E14="","",E14)</f>
        <v/>
      </c>
      <c r="G113" s="19"/>
      <c r="H113" s="19"/>
      <c r="I113" s="19"/>
      <c r="J113" s="19"/>
      <c r="K113" s="15" t="s">
        <v>21</v>
      </c>
      <c r="L113" s="19"/>
      <c r="M113" s="144">
        <f>E20</f>
        <v>0</v>
      </c>
      <c r="N113" s="144"/>
      <c r="O113" s="144"/>
      <c r="P113" s="144"/>
      <c r="Q113" s="144"/>
      <c r="R113" s="20"/>
    </row>
    <row r="114" spans="2:18" s="17" customFormat="1" ht="10.35" customHeight="1"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0"/>
    </row>
    <row r="115" spans="2:27" s="79" customFormat="1" ht="29.25" customHeight="1">
      <c r="B115" s="80"/>
      <c r="C115" s="81" t="s">
        <v>69</v>
      </c>
      <c r="D115" s="82" t="s">
        <v>70</v>
      </c>
      <c r="E115" s="82" t="s">
        <v>40</v>
      </c>
      <c r="F115" s="162" t="s">
        <v>71</v>
      </c>
      <c r="G115" s="162"/>
      <c r="H115" s="162"/>
      <c r="I115" s="162"/>
      <c r="J115" s="82" t="s">
        <v>72</v>
      </c>
      <c r="K115" s="82" t="s">
        <v>73</v>
      </c>
      <c r="L115" s="163" t="s">
        <v>74</v>
      </c>
      <c r="M115" s="163"/>
      <c r="N115" s="164" t="s">
        <v>55</v>
      </c>
      <c r="O115" s="164"/>
      <c r="P115" s="164"/>
      <c r="Q115" s="164"/>
      <c r="R115" s="83"/>
      <c r="T115" s="42" t="s">
        <v>75</v>
      </c>
      <c r="U115" s="43" t="s">
        <v>24</v>
      </c>
      <c r="V115" s="43" t="s">
        <v>76</v>
      </c>
      <c r="W115" s="43" t="s">
        <v>77</v>
      </c>
      <c r="X115" s="43" t="s">
        <v>78</v>
      </c>
      <c r="Y115" s="43" t="s">
        <v>79</v>
      </c>
      <c r="Z115" s="43" t="s">
        <v>80</v>
      </c>
      <c r="AA115" s="44" t="s">
        <v>81</v>
      </c>
    </row>
    <row r="116" spans="2:63" s="17" customFormat="1" ht="29.25" customHeight="1">
      <c r="B116" s="18"/>
      <c r="C116" s="46" t="s">
        <v>51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65">
        <f>BK116+N215</f>
        <v>0</v>
      </c>
      <c r="O116" s="165"/>
      <c r="P116" s="165"/>
      <c r="Q116" s="165"/>
      <c r="R116" s="20"/>
      <c r="T116" s="45"/>
      <c r="U116" s="25"/>
      <c r="V116" s="25"/>
      <c r="W116" s="84">
        <f>W117</f>
        <v>1430.297583</v>
      </c>
      <c r="X116" s="25"/>
      <c r="Y116" s="84">
        <f>Y117</f>
        <v>64.246714</v>
      </c>
      <c r="Z116" s="25"/>
      <c r="AA116" s="85">
        <f>AA117</f>
        <v>0</v>
      </c>
      <c r="AT116" s="5" t="s">
        <v>41</v>
      </c>
      <c r="AU116" s="5" t="s">
        <v>57</v>
      </c>
      <c r="BK116" s="86">
        <f>BK117</f>
        <v>0</v>
      </c>
    </row>
    <row r="117" spans="2:63" s="87" customFormat="1" ht="37.35" customHeight="1">
      <c r="B117" s="88"/>
      <c r="C117" s="89"/>
      <c r="D117" s="90" t="s">
        <v>58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166">
        <f>BK117+N215</f>
        <v>0</v>
      </c>
      <c r="O117" s="166"/>
      <c r="P117" s="166"/>
      <c r="Q117" s="166"/>
      <c r="R117" s="91"/>
      <c r="T117" s="92"/>
      <c r="U117" s="89"/>
      <c r="V117" s="89"/>
      <c r="W117" s="93">
        <f>W118+W120+W145+W170+W237+W296+W308+W337+W342</f>
        <v>1430.297583</v>
      </c>
      <c r="X117" s="89"/>
      <c r="Y117" s="93">
        <f>Y118+Y120+Y145+Y170+Y237+Y296+Y308+Y337+Y342</f>
        <v>64.246714</v>
      </c>
      <c r="Z117" s="89"/>
      <c r="AA117" s="94">
        <f>AA118+AA120+AA145+AA170+AA237+AA296+AA308+AA337+AA342</f>
        <v>0</v>
      </c>
      <c r="AR117" s="95" t="s">
        <v>44</v>
      </c>
      <c r="AT117" s="96" t="s">
        <v>41</v>
      </c>
      <c r="AU117" s="96" t="s">
        <v>42</v>
      </c>
      <c r="AY117" s="95" t="s">
        <v>82</v>
      </c>
      <c r="BK117" s="97">
        <f>BK118+BK120+BK145+BK170+BK237+BK296+BK308+BK337+BK342</f>
        <v>0</v>
      </c>
    </row>
    <row r="118" spans="2:63" s="87" customFormat="1" ht="19.9" customHeight="1">
      <c r="B118" s="88"/>
      <c r="C118" s="89"/>
      <c r="D118" s="98" t="s">
        <v>59</v>
      </c>
      <c r="E118" s="98"/>
      <c r="F118" s="98"/>
      <c r="G118" s="98"/>
      <c r="H118" s="98"/>
      <c r="I118" s="98"/>
      <c r="J118" s="98"/>
      <c r="K118" s="98"/>
      <c r="L118" s="98"/>
      <c r="M118" s="98"/>
      <c r="N118" s="167">
        <f>BK118</f>
        <v>0</v>
      </c>
      <c r="O118" s="167"/>
      <c r="P118" s="167"/>
      <c r="Q118" s="167"/>
      <c r="R118" s="91"/>
      <c r="T118" s="92"/>
      <c r="U118" s="89"/>
      <c r="V118" s="89"/>
      <c r="W118" s="93">
        <f>W119</f>
        <v>24.08</v>
      </c>
      <c r="X118" s="89"/>
      <c r="Y118" s="93">
        <f>Y119</f>
        <v>0</v>
      </c>
      <c r="Z118" s="89"/>
      <c r="AA118" s="94">
        <f>AA119</f>
        <v>0</v>
      </c>
      <c r="AR118" s="95" t="s">
        <v>44</v>
      </c>
      <c r="AT118" s="96" t="s">
        <v>41</v>
      </c>
      <c r="AU118" s="96" t="s">
        <v>44</v>
      </c>
      <c r="AY118" s="95" t="s">
        <v>82</v>
      </c>
      <c r="BK118" s="97">
        <f>BK119</f>
        <v>0</v>
      </c>
    </row>
    <row r="119" spans="2:65" s="17" customFormat="1" ht="31.5" customHeight="1">
      <c r="B119" s="69"/>
      <c r="C119" s="99" t="s">
        <v>44</v>
      </c>
      <c r="D119" s="99" t="s">
        <v>83</v>
      </c>
      <c r="E119" s="100" t="s">
        <v>84</v>
      </c>
      <c r="F119" s="168" t="s">
        <v>85</v>
      </c>
      <c r="G119" s="168"/>
      <c r="H119" s="168"/>
      <c r="I119" s="168"/>
      <c r="J119" s="101" t="s">
        <v>86</v>
      </c>
      <c r="K119" s="102">
        <v>140</v>
      </c>
      <c r="L119" s="169"/>
      <c r="M119" s="169"/>
      <c r="N119" s="169">
        <f>ROUND(L119*K119,2)</f>
        <v>0</v>
      </c>
      <c r="O119" s="169"/>
      <c r="P119" s="169"/>
      <c r="Q119" s="169"/>
      <c r="R119" s="71"/>
      <c r="T119" s="103"/>
      <c r="U119" s="23" t="s">
        <v>25</v>
      </c>
      <c r="V119" s="104">
        <v>0.172</v>
      </c>
      <c r="W119" s="104">
        <f>V119*K119</f>
        <v>24.08</v>
      </c>
      <c r="X119" s="104">
        <v>0</v>
      </c>
      <c r="Y119" s="104">
        <f>X119*K119</f>
        <v>0</v>
      </c>
      <c r="Z119" s="104">
        <v>0</v>
      </c>
      <c r="AA119" s="105">
        <f>Z119*K119</f>
        <v>0</v>
      </c>
      <c r="AR119" s="5" t="s">
        <v>87</v>
      </c>
      <c r="AT119" s="5" t="s">
        <v>83</v>
      </c>
      <c r="AU119" s="5" t="s">
        <v>49</v>
      </c>
      <c r="AY119" s="5" t="s">
        <v>82</v>
      </c>
      <c r="BE119" s="106">
        <f>IF(U119="základní",N119,0)</f>
        <v>0</v>
      </c>
      <c r="BF119" s="106">
        <f>IF(U119="snížená",N119,0)</f>
        <v>0</v>
      </c>
      <c r="BG119" s="106">
        <f>IF(U119="zákl. přenesená",N119,0)</f>
        <v>0</v>
      </c>
      <c r="BH119" s="106">
        <f>IF(U119="sníž. přenesená",N119,0)</f>
        <v>0</v>
      </c>
      <c r="BI119" s="106">
        <f>IF(U119="nulová",N119,0)</f>
        <v>0</v>
      </c>
      <c r="BJ119" s="5" t="s">
        <v>44</v>
      </c>
      <c r="BK119" s="106">
        <f>ROUND(L119*K119,2)</f>
        <v>0</v>
      </c>
      <c r="BL119" s="5" t="s">
        <v>87</v>
      </c>
      <c r="BM119" s="5" t="s">
        <v>88</v>
      </c>
    </row>
    <row r="120" spans="2:63" s="87" customFormat="1" ht="29.85" customHeight="1">
      <c r="B120" s="88"/>
      <c r="C120" s="89"/>
      <c r="D120" s="98" t="s">
        <v>60</v>
      </c>
      <c r="E120" s="98"/>
      <c r="F120" s="98"/>
      <c r="G120" s="98"/>
      <c r="H120" s="98"/>
      <c r="I120" s="98"/>
      <c r="J120" s="98"/>
      <c r="K120" s="98"/>
      <c r="L120" s="196"/>
      <c r="M120" s="98"/>
      <c r="N120" s="170">
        <f>BK120</f>
        <v>0</v>
      </c>
      <c r="O120" s="170"/>
      <c r="P120" s="170"/>
      <c r="Q120" s="170"/>
      <c r="R120" s="91"/>
      <c r="T120" s="92"/>
      <c r="U120" s="89"/>
      <c r="V120" s="89"/>
      <c r="W120" s="93">
        <f>SUM(W121:W144)</f>
        <v>153.99284100000006</v>
      </c>
      <c r="X120" s="89"/>
      <c r="Y120" s="93">
        <f>SUM(Y121:Y144)</f>
        <v>29.10642</v>
      </c>
      <c r="Z120" s="89"/>
      <c r="AA120" s="94">
        <f>SUM(AA121:AA144)</f>
        <v>0</v>
      </c>
      <c r="AR120" s="95" t="s">
        <v>44</v>
      </c>
      <c r="AT120" s="96" t="s">
        <v>41</v>
      </c>
      <c r="AU120" s="96" t="s">
        <v>44</v>
      </c>
      <c r="AY120" s="95" t="s">
        <v>82</v>
      </c>
      <c r="BK120" s="97">
        <f>SUM(BK121:BK144)</f>
        <v>0</v>
      </c>
    </row>
    <row r="121" spans="2:65" s="17" customFormat="1" ht="31.5" customHeight="1">
      <c r="B121" s="69"/>
      <c r="C121" s="99" t="s">
        <v>49</v>
      </c>
      <c r="D121" s="99" t="s">
        <v>83</v>
      </c>
      <c r="E121" s="100" t="s">
        <v>89</v>
      </c>
      <c r="F121" s="168" t="s">
        <v>90</v>
      </c>
      <c r="G121" s="168"/>
      <c r="H121" s="168"/>
      <c r="I121" s="168"/>
      <c r="J121" s="101" t="s">
        <v>91</v>
      </c>
      <c r="K121" s="102">
        <v>14</v>
      </c>
      <c r="L121" s="169"/>
      <c r="M121" s="169"/>
      <c r="N121" s="169">
        <f aca="true" t="shared" si="0" ref="N121:N137">ROUND(L121*K121,2)</f>
        <v>0</v>
      </c>
      <c r="O121" s="169"/>
      <c r="P121" s="169"/>
      <c r="Q121" s="169"/>
      <c r="R121" s="71"/>
      <c r="T121" s="103"/>
      <c r="U121" s="23" t="s">
        <v>25</v>
      </c>
      <c r="V121" s="104">
        <v>7.798</v>
      </c>
      <c r="W121" s="104">
        <f aca="true" t="shared" si="1" ref="W121:W137">V121*K121</f>
        <v>109.172</v>
      </c>
      <c r="X121" s="104">
        <v>0</v>
      </c>
      <c r="Y121" s="104">
        <f aca="true" t="shared" si="2" ref="Y121:Y137">X121*K121</f>
        <v>0</v>
      </c>
      <c r="Z121" s="104">
        <v>0</v>
      </c>
      <c r="AA121" s="105">
        <f aca="true" t="shared" si="3" ref="AA121:AA137">Z121*K121</f>
        <v>0</v>
      </c>
      <c r="AR121" s="5" t="s">
        <v>87</v>
      </c>
      <c r="AT121" s="5" t="s">
        <v>83</v>
      </c>
      <c r="AU121" s="5" t="s">
        <v>49</v>
      </c>
      <c r="AY121" s="5" t="s">
        <v>82</v>
      </c>
      <c r="BE121" s="106">
        <f aca="true" t="shared" si="4" ref="BE121:BE137">IF(U121="základní",N121,0)</f>
        <v>0</v>
      </c>
      <c r="BF121" s="106">
        <f aca="true" t="shared" si="5" ref="BF121:BF137">IF(U121="snížená",N121,0)</f>
        <v>0</v>
      </c>
      <c r="BG121" s="106">
        <f aca="true" t="shared" si="6" ref="BG121:BG137">IF(U121="zákl. přenesená",N121,0)</f>
        <v>0</v>
      </c>
      <c r="BH121" s="106">
        <f aca="true" t="shared" si="7" ref="BH121:BH137">IF(U121="sníž. přenesená",N121,0)</f>
        <v>0</v>
      </c>
      <c r="BI121" s="106">
        <f aca="true" t="shared" si="8" ref="BI121:BI137">IF(U121="nulová",N121,0)</f>
        <v>0</v>
      </c>
      <c r="BJ121" s="5" t="s">
        <v>44</v>
      </c>
      <c r="BK121" s="106">
        <f aca="true" t="shared" si="9" ref="BK121:BK137">ROUND(L121*K121,2)</f>
        <v>0</v>
      </c>
      <c r="BL121" s="5" t="s">
        <v>87</v>
      </c>
      <c r="BM121" s="5" t="s">
        <v>92</v>
      </c>
    </row>
    <row r="122" spans="2:65" s="17" customFormat="1" ht="31.5" customHeight="1">
      <c r="B122" s="69"/>
      <c r="C122" s="99" t="s">
        <v>93</v>
      </c>
      <c r="D122" s="99" t="s">
        <v>83</v>
      </c>
      <c r="E122" s="100" t="s">
        <v>94</v>
      </c>
      <c r="F122" s="168" t="s">
        <v>95</v>
      </c>
      <c r="G122" s="168"/>
      <c r="H122" s="168"/>
      <c r="I122" s="168"/>
      <c r="J122" s="101" t="s">
        <v>91</v>
      </c>
      <c r="K122" s="102">
        <v>14</v>
      </c>
      <c r="L122" s="169"/>
      <c r="M122" s="169"/>
      <c r="N122" s="169">
        <f t="shared" si="0"/>
        <v>0</v>
      </c>
      <c r="O122" s="169"/>
      <c r="P122" s="169"/>
      <c r="Q122" s="169"/>
      <c r="R122" s="71"/>
      <c r="T122" s="103"/>
      <c r="U122" s="23" t="s">
        <v>25</v>
      </c>
      <c r="V122" s="104">
        <v>1.208</v>
      </c>
      <c r="W122" s="104">
        <f t="shared" si="1"/>
        <v>16.912</v>
      </c>
      <c r="X122" s="104">
        <v>0</v>
      </c>
      <c r="Y122" s="104">
        <f t="shared" si="2"/>
        <v>0</v>
      </c>
      <c r="Z122" s="104">
        <v>0</v>
      </c>
      <c r="AA122" s="105">
        <f t="shared" si="3"/>
        <v>0</v>
      </c>
      <c r="AR122" s="5" t="s">
        <v>87</v>
      </c>
      <c r="AT122" s="5" t="s">
        <v>83</v>
      </c>
      <c r="AU122" s="5" t="s">
        <v>49</v>
      </c>
      <c r="AY122" s="5" t="s">
        <v>82</v>
      </c>
      <c r="BE122" s="106">
        <f t="shared" si="4"/>
        <v>0</v>
      </c>
      <c r="BF122" s="106">
        <f t="shared" si="5"/>
        <v>0</v>
      </c>
      <c r="BG122" s="106">
        <f t="shared" si="6"/>
        <v>0</v>
      </c>
      <c r="BH122" s="106">
        <f t="shared" si="7"/>
        <v>0</v>
      </c>
      <c r="BI122" s="106">
        <f t="shared" si="8"/>
        <v>0</v>
      </c>
      <c r="BJ122" s="5" t="s">
        <v>44</v>
      </c>
      <c r="BK122" s="106">
        <f t="shared" si="9"/>
        <v>0</v>
      </c>
      <c r="BL122" s="5" t="s">
        <v>87</v>
      </c>
      <c r="BM122" s="5" t="s">
        <v>96</v>
      </c>
    </row>
    <row r="123" spans="2:65" s="17" customFormat="1" ht="22.5" customHeight="1">
      <c r="B123" s="69"/>
      <c r="C123" s="107" t="s">
        <v>87</v>
      </c>
      <c r="D123" s="107" t="s">
        <v>97</v>
      </c>
      <c r="E123" s="108" t="s">
        <v>98</v>
      </c>
      <c r="F123" s="171" t="s">
        <v>99</v>
      </c>
      <c r="G123" s="171"/>
      <c r="H123" s="171"/>
      <c r="I123" s="171"/>
      <c r="J123" s="109" t="s">
        <v>100</v>
      </c>
      <c r="K123" s="110">
        <v>1</v>
      </c>
      <c r="L123" s="172"/>
      <c r="M123" s="172"/>
      <c r="N123" s="172">
        <f t="shared" si="0"/>
        <v>0</v>
      </c>
      <c r="O123" s="172"/>
      <c r="P123" s="172"/>
      <c r="Q123" s="172"/>
      <c r="R123" s="71"/>
      <c r="T123" s="103"/>
      <c r="U123" s="23" t="s">
        <v>25</v>
      </c>
      <c r="V123" s="104">
        <v>0</v>
      </c>
      <c r="W123" s="104">
        <f t="shared" si="1"/>
        <v>0</v>
      </c>
      <c r="X123" s="104">
        <v>0</v>
      </c>
      <c r="Y123" s="104">
        <f t="shared" si="2"/>
        <v>0</v>
      </c>
      <c r="Z123" s="104">
        <v>0</v>
      </c>
      <c r="AA123" s="105">
        <f t="shared" si="3"/>
        <v>0</v>
      </c>
      <c r="AR123" s="5" t="s">
        <v>101</v>
      </c>
      <c r="AT123" s="5" t="s">
        <v>97</v>
      </c>
      <c r="AU123" s="5" t="s">
        <v>49</v>
      </c>
      <c r="AY123" s="5" t="s">
        <v>82</v>
      </c>
      <c r="BE123" s="106">
        <f t="shared" si="4"/>
        <v>0</v>
      </c>
      <c r="BF123" s="106">
        <f t="shared" si="5"/>
        <v>0</v>
      </c>
      <c r="BG123" s="106">
        <f t="shared" si="6"/>
        <v>0</v>
      </c>
      <c r="BH123" s="106">
        <f t="shared" si="7"/>
        <v>0</v>
      </c>
      <c r="BI123" s="106">
        <f t="shared" si="8"/>
        <v>0</v>
      </c>
      <c r="BJ123" s="5" t="s">
        <v>44</v>
      </c>
      <c r="BK123" s="106">
        <f t="shared" si="9"/>
        <v>0</v>
      </c>
      <c r="BL123" s="5" t="s">
        <v>87</v>
      </c>
      <c r="BM123" s="5" t="s">
        <v>102</v>
      </c>
    </row>
    <row r="124" spans="2:65" s="17" customFormat="1" ht="31.5" customHeight="1">
      <c r="B124" s="69"/>
      <c r="C124" s="107" t="s">
        <v>103</v>
      </c>
      <c r="D124" s="107" t="s">
        <v>97</v>
      </c>
      <c r="E124" s="108" t="s">
        <v>104</v>
      </c>
      <c r="F124" s="171" t="s">
        <v>105</v>
      </c>
      <c r="G124" s="171"/>
      <c r="H124" s="171"/>
      <c r="I124" s="171"/>
      <c r="J124" s="109" t="s">
        <v>100</v>
      </c>
      <c r="K124" s="110">
        <v>8</v>
      </c>
      <c r="L124" s="172"/>
      <c r="M124" s="172"/>
      <c r="N124" s="172">
        <f t="shared" si="0"/>
        <v>0</v>
      </c>
      <c r="O124" s="172"/>
      <c r="P124" s="172"/>
      <c r="Q124" s="172"/>
      <c r="R124" s="71"/>
      <c r="T124" s="103"/>
      <c r="U124" s="23" t="s">
        <v>25</v>
      </c>
      <c r="V124" s="104">
        <v>0</v>
      </c>
      <c r="W124" s="104">
        <f t="shared" si="1"/>
        <v>0</v>
      </c>
      <c r="X124" s="104">
        <v>0</v>
      </c>
      <c r="Y124" s="104">
        <f t="shared" si="2"/>
        <v>0</v>
      </c>
      <c r="Z124" s="104">
        <v>0</v>
      </c>
      <c r="AA124" s="105">
        <f t="shared" si="3"/>
        <v>0</v>
      </c>
      <c r="AR124" s="5" t="s">
        <v>101</v>
      </c>
      <c r="AT124" s="5" t="s">
        <v>97</v>
      </c>
      <c r="AU124" s="5" t="s">
        <v>49</v>
      </c>
      <c r="AY124" s="5" t="s">
        <v>82</v>
      </c>
      <c r="BE124" s="106">
        <f t="shared" si="4"/>
        <v>0</v>
      </c>
      <c r="BF124" s="106">
        <f t="shared" si="5"/>
        <v>0</v>
      </c>
      <c r="BG124" s="106">
        <f t="shared" si="6"/>
        <v>0</v>
      </c>
      <c r="BH124" s="106">
        <f t="shared" si="7"/>
        <v>0</v>
      </c>
      <c r="BI124" s="106">
        <f t="shared" si="8"/>
        <v>0</v>
      </c>
      <c r="BJ124" s="5" t="s">
        <v>44</v>
      </c>
      <c r="BK124" s="106">
        <f t="shared" si="9"/>
        <v>0</v>
      </c>
      <c r="BL124" s="5" t="s">
        <v>87</v>
      </c>
      <c r="BM124" s="5" t="s">
        <v>106</v>
      </c>
    </row>
    <row r="125" spans="2:65" s="17" customFormat="1" ht="31.5" customHeight="1">
      <c r="B125" s="69"/>
      <c r="C125" s="107" t="s">
        <v>107</v>
      </c>
      <c r="D125" s="107" t="s">
        <v>97</v>
      </c>
      <c r="E125" s="108" t="s">
        <v>108</v>
      </c>
      <c r="F125" s="171" t="s">
        <v>109</v>
      </c>
      <c r="G125" s="171"/>
      <c r="H125" s="171"/>
      <c r="I125" s="171"/>
      <c r="J125" s="109" t="s">
        <v>100</v>
      </c>
      <c r="K125" s="110">
        <v>3</v>
      </c>
      <c r="L125" s="172"/>
      <c r="M125" s="172"/>
      <c r="N125" s="172">
        <f t="shared" si="0"/>
        <v>0</v>
      </c>
      <c r="O125" s="172"/>
      <c r="P125" s="172"/>
      <c r="Q125" s="172"/>
      <c r="R125" s="71"/>
      <c r="T125" s="103"/>
      <c r="U125" s="23" t="s">
        <v>25</v>
      </c>
      <c r="V125" s="104">
        <v>0</v>
      </c>
      <c r="W125" s="104">
        <f t="shared" si="1"/>
        <v>0</v>
      </c>
      <c r="X125" s="104">
        <v>0</v>
      </c>
      <c r="Y125" s="104">
        <f t="shared" si="2"/>
        <v>0</v>
      </c>
      <c r="Z125" s="104">
        <v>0</v>
      </c>
      <c r="AA125" s="105">
        <f t="shared" si="3"/>
        <v>0</v>
      </c>
      <c r="AR125" s="5" t="s">
        <v>101</v>
      </c>
      <c r="AT125" s="5" t="s">
        <v>97</v>
      </c>
      <c r="AU125" s="5" t="s">
        <v>49</v>
      </c>
      <c r="AY125" s="5" t="s">
        <v>82</v>
      </c>
      <c r="BE125" s="106">
        <f t="shared" si="4"/>
        <v>0</v>
      </c>
      <c r="BF125" s="106">
        <f t="shared" si="5"/>
        <v>0</v>
      </c>
      <c r="BG125" s="106">
        <f t="shared" si="6"/>
        <v>0</v>
      </c>
      <c r="BH125" s="106">
        <f t="shared" si="7"/>
        <v>0</v>
      </c>
      <c r="BI125" s="106">
        <f t="shared" si="8"/>
        <v>0</v>
      </c>
      <c r="BJ125" s="5" t="s">
        <v>44</v>
      </c>
      <c r="BK125" s="106">
        <f t="shared" si="9"/>
        <v>0</v>
      </c>
      <c r="BL125" s="5" t="s">
        <v>87</v>
      </c>
      <c r="BM125" s="5" t="s">
        <v>110</v>
      </c>
    </row>
    <row r="126" spans="2:65" s="17" customFormat="1" ht="22.5" customHeight="1">
      <c r="B126" s="69"/>
      <c r="C126" s="107" t="s">
        <v>111</v>
      </c>
      <c r="D126" s="107" t="s">
        <v>97</v>
      </c>
      <c r="E126" s="108" t="s">
        <v>112</v>
      </c>
      <c r="F126" s="171" t="s">
        <v>113</v>
      </c>
      <c r="G126" s="171"/>
      <c r="H126" s="171"/>
      <c r="I126" s="171"/>
      <c r="J126" s="109" t="s">
        <v>100</v>
      </c>
      <c r="K126" s="110">
        <v>2</v>
      </c>
      <c r="L126" s="172"/>
      <c r="M126" s="172"/>
      <c r="N126" s="172">
        <f t="shared" si="0"/>
        <v>0</v>
      </c>
      <c r="O126" s="172"/>
      <c r="P126" s="172"/>
      <c r="Q126" s="172"/>
      <c r="R126" s="71"/>
      <c r="T126" s="103"/>
      <c r="U126" s="23" t="s">
        <v>25</v>
      </c>
      <c r="V126" s="104">
        <v>0</v>
      </c>
      <c r="W126" s="104">
        <f t="shared" si="1"/>
        <v>0</v>
      </c>
      <c r="X126" s="104">
        <v>0</v>
      </c>
      <c r="Y126" s="104">
        <f t="shared" si="2"/>
        <v>0</v>
      </c>
      <c r="Z126" s="104">
        <v>0</v>
      </c>
      <c r="AA126" s="105">
        <f t="shared" si="3"/>
        <v>0</v>
      </c>
      <c r="AR126" s="5" t="s">
        <v>101</v>
      </c>
      <c r="AT126" s="5" t="s">
        <v>97</v>
      </c>
      <c r="AU126" s="5" t="s">
        <v>49</v>
      </c>
      <c r="AY126" s="5" t="s">
        <v>82</v>
      </c>
      <c r="BE126" s="106">
        <f t="shared" si="4"/>
        <v>0</v>
      </c>
      <c r="BF126" s="106">
        <f t="shared" si="5"/>
        <v>0</v>
      </c>
      <c r="BG126" s="106">
        <f t="shared" si="6"/>
        <v>0</v>
      </c>
      <c r="BH126" s="106">
        <f t="shared" si="7"/>
        <v>0</v>
      </c>
      <c r="BI126" s="106">
        <f t="shared" si="8"/>
        <v>0</v>
      </c>
      <c r="BJ126" s="5" t="s">
        <v>44</v>
      </c>
      <c r="BK126" s="106">
        <f t="shared" si="9"/>
        <v>0</v>
      </c>
      <c r="BL126" s="5" t="s">
        <v>87</v>
      </c>
      <c r="BM126" s="5" t="s">
        <v>114</v>
      </c>
    </row>
    <row r="127" spans="2:65" s="17" customFormat="1" ht="31.5" customHeight="1">
      <c r="B127" s="69"/>
      <c r="C127" s="99" t="s">
        <v>101</v>
      </c>
      <c r="D127" s="99" t="s">
        <v>83</v>
      </c>
      <c r="E127" s="100" t="s">
        <v>115</v>
      </c>
      <c r="F127" s="168" t="s">
        <v>116</v>
      </c>
      <c r="G127" s="168"/>
      <c r="H127" s="168"/>
      <c r="I127" s="168"/>
      <c r="J127" s="101" t="s">
        <v>91</v>
      </c>
      <c r="K127" s="102">
        <v>14</v>
      </c>
      <c r="L127" s="169"/>
      <c r="M127" s="169"/>
      <c r="N127" s="169">
        <f t="shared" si="0"/>
        <v>0</v>
      </c>
      <c r="O127" s="169"/>
      <c r="P127" s="169"/>
      <c r="Q127" s="169"/>
      <c r="R127" s="71"/>
      <c r="T127" s="103"/>
      <c r="U127" s="23" t="s">
        <v>25</v>
      </c>
      <c r="V127" s="104">
        <v>0.87</v>
      </c>
      <c r="W127" s="104">
        <f t="shared" si="1"/>
        <v>12.18</v>
      </c>
      <c r="X127" s="104">
        <v>6E-05</v>
      </c>
      <c r="Y127" s="104">
        <f t="shared" si="2"/>
        <v>0.00084</v>
      </c>
      <c r="Z127" s="104">
        <v>0</v>
      </c>
      <c r="AA127" s="105">
        <f t="shared" si="3"/>
        <v>0</v>
      </c>
      <c r="AR127" s="5" t="s">
        <v>87</v>
      </c>
      <c r="AT127" s="5" t="s">
        <v>83</v>
      </c>
      <c r="AU127" s="5" t="s">
        <v>49</v>
      </c>
      <c r="AY127" s="5" t="s">
        <v>82</v>
      </c>
      <c r="BE127" s="106">
        <f t="shared" si="4"/>
        <v>0</v>
      </c>
      <c r="BF127" s="106">
        <f t="shared" si="5"/>
        <v>0</v>
      </c>
      <c r="BG127" s="106">
        <f t="shared" si="6"/>
        <v>0</v>
      </c>
      <c r="BH127" s="106">
        <f t="shared" si="7"/>
        <v>0</v>
      </c>
      <c r="BI127" s="106">
        <f t="shared" si="8"/>
        <v>0</v>
      </c>
      <c r="BJ127" s="5" t="s">
        <v>44</v>
      </c>
      <c r="BK127" s="106">
        <f t="shared" si="9"/>
        <v>0</v>
      </c>
      <c r="BL127" s="5" t="s">
        <v>87</v>
      </c>
      <c r="BM127" s="5" t="s">
        <v>117</v>
      </c>
    </row>
    <row r="128" spans="2:65" s="17" customFormat="1" ht="31.5" customHeight="1">
      <c r="B128" s="69"/>
      <c r="C128" s="107" t="s">
        <v>118</v>
      </c>
      <c r="D128" s="107" t="s">
        <v>97</v>
      </c>
      <c r="E128" s="108" t="s">
        <v>119</v>
      </c>
      <c r="F128" s="171" t="s">
        <v>120</v>
      </c>
      <c r="G128" s="171"/>
      <c r="H128" s="171"/>
      <c r="I128" s="171"/>
      <c r="J128" s="109" t="s">
        <v>91</v>
      </c>
      <c r="K128" s="110">
        <v>42</v>
      </c>
      <c r="L128" s="172"/>
      <c r="M128" s="172"/>
      <c r="N128" s="172">
        <f t="shared" si="0"/>
        <v>0</v>
      </c>
      <c r="O128" s="172"/>
      <c r="P128" s="172"/>
      <c r="Q128" s="172"/>
      <c r="R128" s="71"/>
      <c r="T128" s="103"/>
      <c r="U128" s="23" t="s">
        <v>25</v>
      </c>
      <c r="V128" s="104">
        <v>0</v>
      </c>
      <c r="W128" s="104">
        <f t="shared" si="1"/>
        <v>0</v>
      </c>
      <c r="X128" s="104">
        <v>0.0059</v>
      </c>
      <c r="Y128" s="104">
        <f t="shared" si="2"/>
        <v>0.2478</v>
      </c>
      <c r="Z128" s="104">
        <v>0</v>
      </c>
      <c r="AA128" s="105">
        <f t="shared" si="3"/>
        <v>0</v>
      </c>
      <c r="AR128" s="5" t="s">
        <v>101</v>
      </c>
      <c r="AT128" s="5" t="s">
        <v>97</v>
      </c>
      <c r="AU128" s="5" t="s">
        <v>49</v>
      </c>
      <c r="AY128" s="5" t="s">
        <v>82</v>
      </c>
      <c r="BE128" s="106">
        <f t="shared" si="4"/>
        <v>0</v>
      </c>
      <c r="BF128" s="106">
        <f t="shared" si="5"/>
        <v>0</v>
      </c>
      <c r="BG128" s="106">
        <f t="shared" si="6"/>
        <v>0</v>
      </c>
      <c r="BH128" s="106">
        <f t="shared" si="7"/>
        <v>0</v>
      </c>
      <c r="BI128" s="106">
        <f t="shared" si="8"/>
        <v>0</v>
      </c>
      <c r="BJ128" s="5" t="s">
        <v>44</v>
      </c>
      <c r="BK128" s="106">
        <f t="shared" si="9"/>
        <v>0</v>
      </c>
      <c r="BL128" s="5" t="s">
        <v>87</v>
      </c>
      <c r="BM128" s="5" t="s">
        <v>121</v>
      </c>
    </row>
    <row r="129" spans="2:65" s="17" customFormat="1" ht="22.5" customHeight="1">
      <c r="B129" s="69"/>
      <c r="C129" s="107" t="s">
        <v>122</v>
      </c>
      <c r="D129" s="107" t="s">
        <v>97</v>
      </c>
      <c r="E129" s="108" t="s">
        <v>123</v>
      </c>
      <c r="F129" s="171" t="s">
        <v>124</v>
      </c>
      <c r="G129" s="171"/>
      <c r="H129" s="171"/>
      <c r="I129" s="171"/>
      <c r="J129" s="109" t="s">
        <v>100</v>
      </c>
      <c r="K129" s="110">
        <v>42</v>
      </c>
      <c r="L129" s="172"/>
      <c r="M129" s="172"/>
      <c r="N129" s="172">
        <f t="shared" si="0"/>
        <v>0</v>
      </c>
      <c r="O129" s="172"/>
      <c r="P129" s="172"/>
      <c r="Q129" s="172"/>
      <c r="R129" s="71"/>
      <c r="T129" s="103"/>
      <c r="U129" s="23" t="s">
        <v>25</v>
      </c>
      <c r="V129" s="104">
        <v>0</v>
      </c>
      <c r="W129" s="104">
        <f t="shared" si="1"/>
        <v>0</v>
      </c>
      <c r="X129" s="104">
        <v>0</v>
      </c>
      <c r="Y129" s="104">
        <f t="shared" si="2"/>
        <v>0</v>
      </c>
      <c r="Z129" s="104">
        <v>0</v>
      </c>
      <c r="AA129" s="105">
        <f t="shared" si="3"/>
        <v>0</v>
      </c>
      <c r="AR129" s="5" t="s">
        <v>101</v>
      </c>
      <c r="AT129" s="5" t="s">
        <v>97</v>
      </c>
      <c r="AU129" s="5" t="s">
        <v>49</v>
      </c>
      <c r="AY129" s="5" t="s">
        <v>82</v>
      </c>
      <c r="BE129" s="106">
        <f t="shared" si="4"/>
        <v>0</v>
      </c>
      <c r="BF129" s="106">
        <f t="shared" si="5"/>
        <v>0</v>
      </c>
      <c r="BG129" s="106">
        <f t="shared" si="6"/>
        <v>0</v>
      </c>
      <c r="BH129" s="106">
        <f t="shared" si="7"/>
        <v>0</v>
      </c>
      <c r="BI129" s="106">
        <f t="shared" si="8"/>
        <v>0</v>
      </c>
      <c r="BJ129" s="5" t="s">
        <v>44</v>
      </c>
      <c r="BK129" s="106">
        <f t="shared" si="9"/>
        <v>0</v>
      </c>
      <c r="BL129" s="5" t="s">
        <v>87</v>
      </c>
      <c r="BM129" s="5" t="s">
        <v>125</v>
      </c>
    </row>
    <row r="130" spans="2:65" s="17" customFormat="1" ht="31.5" customHeight="1">
      <c r="B130" s="69"/>
      <c r="C130" s="99" t="s">
        <v>126</v>
      </c>
      <c r="D130" s="99" t="s">
        <v>83</v>
      </c>
      <c r="E130" s="100" t="s">
        <v>127</v>
      </c>
      <c r="F130" s="168" t="s">
        <v>128</v>
      </c>
      <c r="G130" s="168"/>
      <c r="H130" s="168"/>
      <c r="I130" s="168"/>
      <c r="J130" s="101" t="s">
        <v>86</v>
      </c>
      <c r="K130" s="102">
        <v>14</v>
      </c>
      <c r="L130" s="169"/>
      <c r="M130" s="169"/>
      <c r="N130" s="169">
        <f t="shared" si="0"/>
        <v>0</v>
      </c>
      <c r="O130" s="169"/>
      <c r="P130" s="169"/>
      <c r="Q130" s="169"/>
      <c r="R130" s="71"/>
      <c r="T130" s="103"/>
      <c r="U130" s="23" t="s">
        <v>25</v>
      </c>
      <c r="V130" s="104">
        <v>0.143</v>
      </c>
      <c r="W130" s="104">
        <f t="shared" si="1"/>
        <v>2.002</v>
      </c>
      <c r="X130" s="104">
        <v>0.00069</v>
      </c>
      <c r="Y130" s="104">
        <f t="shared" si="2"/>
        <v>0.00966</v>
      </c>
      <c r="Z130" s="104">
        <v>0</v>
      </c>
      <c r="AA130" s="105">
        <f t="shared" si="3"/>
        <v>0</v>
      </c>
      <c r="AR130" s="5" t="s">
        <v>87</v>
      </c>
      <c r="AT130" s="5" t="s">
        <v>83</v>
      </c>
      <c r="AU130" s="5" t="s">
        <v>49</v>
      </c>
      <c r="AY130" s="5" t="s">
        <v>82</v>
      </c>
      <c r="BE130" s="106">
        <f t="shared" si="4"/>
        <v>0</v>
      </c>
      <c r="BF130" s="106">
        <f t="shared" si="5"/>
        <v>0</v>
      </c>
      <c r="BG130" s="106">
        <f t="shared" si="6"/>
        <v>0</v>
      </c>
      <c r="BH130" s="106">
        <f t="shared" si="7"/>
        <v>0</v>
      </c>
      <c r="BI130" s="106">
        <f t="shared" si="8"/>
        <v>0</v>
      </c>
      <c r="BJ130" s="5" t="s">
        <v>44</v>
      </c>
      <c r="BK130" s="106">
        <f t="shared" si="9"/>
        <v>0</v>
      </c>
      <c r="BL130" s="5" t="s">
        <v>87</v>
      </c>
      <c r="BM130" s="5" t="s">
        <v>129</v>
      </c>
    </row>
    <row r="131" spans="2:65" s="17" customFormat="1" ht="22.5" customHeight="1">
      <c r="B131" s="69"/>
      <c r="C131" s="107" t="s">
        <v>130</v>
      </c>
      <c r="D131" s="107" t="s">
        <v>97</v>
      </c>
      <c r="E131" s="108" t="s">
        <v>131</v>
      </c>
      <c r="F131" s="171" t="s">
        <v>132</v>
      </c>
      <c r="G131" s="171"/>
      <c r="H131" s="171"/>
      <c r="I131" s="171"/>
      <c r="J131" s="109" t="s">
        <v>86</v>
      </c>
      <c r="K131" s="110">
        <v>16.8</v>
      </c>
      <c r="L131" s="172"/>
      <c r="M131" s="172"/>
      <c r="N131" s="172">
        <f t="shared" si="0"/>
        <v>0</v>
      </c>
      <c r="O131" s="172"/>
      <c r="P131" s="172"/>
      <c r="Q131" s="172"/>
      <c r="R131" s="71"/>
      <c r="T131" s="103"/>
      <c r="U131" s="23" t="s">
        <v>25</v>
      </c>
      <c r="V131" s="104">
        <v>0</v>
      </c>
      <c r="W131" s="104">
        <f t="shared" si="1"/>
        <v>0</v>
      </c>
      <c r="X131" s="104">
        <v>0.00045</v>
      </c>
      <c r="Y131" s="104">
        <f t="shared" si="2"/>
        <v>0.00756</v>
      </c>
      <c r="Z131" s="104">
        <v>0</v>
      </c>
      <c r="AA131" s="105">
        <f t="shared" si="3"/>
        <v>0</v>
      </c>
      <c r="AR131" s="5" t="s">
        <v>101</v>
      </c>
      <c r="AT131" s="5" t="s">
        <v>97</v>
      </c>
      <c r="AU131" s="5" t="s">
        <v>49</v>
      </c>
      <c r="AY131" s="5" t="s">
        <v>82</v>
      </c>
      <c r="BE131" s="106">
        <f t="shared" si="4"/>
        <v>0</v>
      </c>
      <c r="BF131" s="106">
        <f t="shared" si="5"/>
        <v>0</v>
      </c>
      <c r="BG131" s="106">
        <f t="shared" si="6"/>
        <v>0</v>
      </c>
      <c r="BH131" s="106">
        <f t="shared" si="7"/>
        <v>0</v>
      </c>
      <c r="BI131" s="106">
        <f t="shared" si="8"/>
        <v>0</v>
      </c>
      <c r="BJ131" s="5" t="s">
        <v>44</v>
      </c>
      <c r="BK131" s="106">
        <f t="shared" si="9"/>
        <v>0</v>
      </c>
      <c r="BL131" s="5" t="s">
        <v>87</v>
      </c>
      <c r="BM131" s="5" t="s">
        <v>133</v>
      </c>
    </row>
    <row r="132" spans="2:65" s="17" customFormat="1" ht="31.5" customHeight="1">
      <c r="B132" s="69"/>
      <c r="C132" s="99" t="s">
        <v>134</v>
      </c>
      <c r="D132" s="99" t="s">
        <v>83</v>
      </c>
      <c r="E132" s="100" t="s">
        <v>135</v>
      </c>
      <c r="F132" s="168" t="s">
        <v>136</v>
      </c>
      <c r="G132" s="168"/>
      <c r="H132" s="168"/>
      <c r="I132" s="168"/>
      <c r="J132" s="101" t="s">
        <v>86</v>
      </c>
      <c r="K132" s="102">
        <v>42</v>
      </c>
      <c r="L132" s="169"/>
      <c r="M132" s="169"/>
      <c r="N132" s="169">
        <f t="shared" si="0"/>
        <v>0</v>
      </c>
      <c r="O132" s="169"/>
      <c r="P132" s="169"/>
      <c r="Q132" s="169"/>
      <c r="R132" s="71"/>
      <c r="T132" s="103"/>
      <c r="U132" s="23" t="s">
        <v>25</v>
      </c>
      <c r="V132" s="104">
        <v>0.113</v>
      </c>
      <c r="W132" s="104">
        <f t="shared" si="1"/>
        <v>4.746</v>
      </c>
      <c r="X132" s="104">
        <v>0</v>
      </c>
      <c r="Y132" s="104">
        <f t="shared" si="2"/>
        <v>0</v>
      </c>
      <c r="Z132" s="104">
        <v>0</v>
      </c>
      <c r="AA132" s="105">
        <f t="shared" si="3"/>
        <v>0</v>
      </c>
      <c r="AR132" s="5" t="s">
        <v>87</v>
      </c>
      <c r="AT132" s="5" t="s">
        <v>83</v>
      </c>
      <c r="AU132" s="5" t="s">
        <v>49</v>
      </c>
      <c r="AY132" s="5" t="s">
        <v>82</v>
      </c>
      <c r="BE132" s="106">
        <f t="shared" si="4"/>
        <v>0</v>
      </c>
      <c r="BF132" s="106">
        <f t="shared" si="5"/>
        <v>0</v>
      </c>
      <c r="BG132" s="106">
        <f t="shared" si="6"/>
        <v>0</v>
      </c>
      <c r="BH132" s="106">
        <f t="shared" si="7"/>
        <v>0</v>
      </c>
      <c r="BI132" s="106">
        <f t="shared" si="8"/>
        <v>0</v>
      </c>
      <c r="BJ132" s="5" t="s">
        <v>44</v>
      </c>
      <c r="BK132" s="106">
        <f t="shared" si="9"/>
        <v>0</v>
      </c>
      <c r="BL132" s="5" t="s">
        <v>87</v>
      </c>
      <c r="BM132" s="5" t="s">
        <v>137</v>
      </c>
    </row>
    <row r="133" spans="2:65" s="17" customFormat="1" ht="22.5" customHeight="1">
      <c r="B133" s="69"/>
      <c r="C133" s="107" t="s">
        <v>138</v>
      </c>
      <c r="D133" s="107" t="s">
        <v>97</v>
      </c>
      <c r="E133" s="108" t="s">
        <v>139</v>
      </c>
      <c r="F133" s="171" t="s">
        <v>140</v>
      </c>
      <c r="G133" s="171"/>
      <c r="H133" s="171"/>
      <c r="I133" s="171"/>
      <c r="J133" s="109" t="s">
        <v>141</v>
      </c>
      <c r="K133" s="110">
        <v>4.2</v>
      </c>
      <c r="L133" s="172"/>
      <c r="M133" s="172"/>
      <c r="N133" s="172">
        <f t="shared" si="0"/>
        <v>0</v>
      </c>
      <c r="O133" s="172"/>
      <c r="P133" s="172"/>
      <c r="Q133" s="172"/>
      <c r="R133" s="71"/>
      <c r="T133" s="103"/>
      <c r="U133" s="23" t="s">
        <v>25</v>
      </c>
      <c r="V133" s="104">
        <v>0</v>
      </c>
      <c r="W133" s="104">
        <f t="shared" si="1"/>
        <v>0</v>
      </c>
      <c r="X133" s="104">
        <v>0.2</v>
      </c>
      <c r="Y133" s="104">
        <f t="shared" si="2"/>
        <v>0.8400000000000001</v>
      </c>
      <c r="Z133" s="104">
        <v>0</v>
      </c>
      <c r="AA133" s="105">
        <f t="shared" si="3"/>
        <v>0</v>
      </c>
      <c r="AR133" s="5" t="s">
        <v>101</v>
      </c>
      <c r="AT133" s="5" t="s">
        <v>97</v>
      </c>
      <c r="AU133" s="5" t="s">
        <v>49</v>
      </c>
      <c r="AY133" s="5" t="s">
        <v>82</v>
      </c>
      <c r="BE133" s="106">
        <f t="shared" si="4"/>
        <v>0</v>
      </c>
      <c r="BF133" s="106">
        <f t="shared" si="5"/>
        <v>0</v>
      </c>
      <c r="BG133" s="106">
        <f t="shared" si="6"/>
        <v>0</v>
      </c>
      <c r="BH133" s="106">
        <f t="shared" si="7"/>
        <v>0</v>
      </c>
      <c r="BI133" s="106">
        <f t="shared" si="8"/>
        <v>0</v>
      </c>
      <c r="BJ133" s="5" t="s">
        <v>44</v>
      </c>
      <c r="BK133" s="106">
        <f t="shared" si="9"/>
        <v>0</v>
      </c>
      <c r="BL133" s="5" t="s">
        <v>87</v>
      </c>
      <c r="BM133" s="5" t="s">
        <v>142</v>
      </c>
    </row>
    <row r="134" spans="2:65" s="17" customFormat="1" ht="31.5" customHeight="1">
      <c r="B134" s="69"/>
      <c r="C134" s="99" t="s">
        <v>5</v>
      </c>
      <c r="D134" s="99" t="s">
        <v>83</v>
      </c>
      <c r="E134" s="100" t="s">
        <v>143</v>
      </c>
      <c r="F134" s="168" t="s">
        <v>144</v>
      </c>
      <c r="G134" s="168"/>
      <c r="H134" s="168"/>
      <c r="I134" s="168"/>
      <c r="J134" s="101" t="s">
        <v>145</v>
      </c>
      <c r="K134" s="102">
        <v>0.001</v>
      </c>
      <c r="L134" s="169"/>
      <c r="M134" s="169"/>
      <c r="N134" s="169">
        <f t="shared" si="0"/>
        <v>0</v>
      </c>
      <c r="O134" s="169"/>
      <c r="P134" s="169"/>
      <c r="Q134" s="169"/>
      <c r="R134" s="71"/>
      <c r="T134" s="103"/>
      <c r="U134" s="23" t="s">
        <v>25</v>
      </c>
      <c r="V134" s="104">
        <v>21.429</v>
      </c>
      <c r="W134" s="104">
        <f t="shared" si="1"/>
        <v>0.021429</v>
      </c>
      <c r="X134" s="104">
        <v>0</v>
      </c>
      <c r="Y134" s="104">
        <f t="shared" si="2"/>
        <v>0</v>
      </c>
      <c r="Z134" s="104">
        <v>0</v>
      </c>
      <c r="AA134" s="105">
        <f t="shared" si="3"/>
        <v>0</v>
      </c>
      <c r="AR134" s="5" t="s">
        <v>87</v>
      </c>
      <c r="AT134" s="5" t="s">
        <v>83</v>
      </c>
      <c r="AU134" s="5" t="s">
        <v>49</v>
      </c>
      <c r="AY134" s="5" t="s">
        <v>82</v>
      </c>
      <c r="BE134" s="106">
        <f t="shared" si="4"/>
        <v>0</v>
      </c>
      <c r="BF134" s="106">
        <f t="shared" si="5"/>
        <v>0</v>
      </c>
      <c r="BG134" s="106">
        <f t="shared" si="6"/>
        <v>0</v>
      </c>
      <c r="BH134" s="106">
        <f t="shared" si="7"/>
        <v>0</v>
      </c>
      <c r="BI134" s="106">
        <f t="shared" si="8"/>
        <v>0</v>
      </c>
      <c r="BJ134" s="5" t="s">
        <v>44</v>
      </c>
      <c r="BK134" s="106">
        <f t="shared" si="9"/>
        <v>0</v>
      </c>
      <c r="BL134" s="5" t="s">
        <v>87</v>
      </c>
      <c r="BM134" s="5" t="s">
        <v>146</v>
      </c>
    </row>
    <row r="135" spans="2:65" s="17" customFormat="1" ht="22.5" customHeight="1">
      <c r="B135" s="69"/>
      <c r="C135" s="107" t="s">
        <v>147</v>
      </c>
      <c r="D135" s="107" t="s">
        <v>97</v>
      </c>
      <c r="E135" s="108" t="s">
        <v>148</v>
      </c>
      <c r="F135" s="171" t="s">
        <v>149</v>
      </c>
      <c r="G135" s="171"/>
      <c r="H135" s="171"/>
      <c r="I135" s="171"/>
      <c r="J135" s="109" t="s">
        <v>150</v>
      </c>
      <c r="K135" s="110">
        <v>0.56</v>
      </c>
      <c r="L135" s="172"/>
      <c r="M135" s="172"/>
      <c r="N135" s="172">
        <f t="shared" si="0"/>
        <v>0</v>
      </c>
      <c r="O135" s="172"/>
      <c r="P135" s="172"/>
      <c r="Q135" s="172"/>
      <c r="R135" s="71"/>
      <c r="T135" s="103"/>
      <c r="U135" s="23" t="s">
        <v>25</v>
      </c>
      <c r="V135" s="104">
        <v>0</v>
      </c>
      <c r="W135" s="104">
        <f t="shared" si="1"/>
        <v>0</v>
      </c>
      <c r="X135" s="104">
        <v>0.001</v>
      </c>
      <c r="Y135" s="104">
        <f t="shared" si="2"/>
        <v>0.0005600000000000001</v>
      </c>
      <c r="Z135" s="104">
        <v>0</v>
      </c>
      <c r="AA135" s="105">
        <f t="shared" si="3"/>
        <v>0</v>
      </c>
      <c r="AR135" s="5" t="s">
        <v>101</v>
      </c>
      <c r="AT135" s="5" t="s">
        <v>97</v>
      </c>
      <c r="AU135" s="5" t="s">
        <v>49</v>
      </c>
      <c r="AY135" s="5" t="s">
        <v>82</v>
      </c>
      <c r="BE135" s="106">
        <f t="shared" si="4"/>
        <v>0</v>
      </c>
      <c r="BF135" s="106">
        <f t="shared" si="5"/>
        <v>0</v>
      </c>
      <c r="BG135" s="106">
        <f t="shared" si="6"/>
        <v>0</v>
      </c>
      <c r="BH135" s="106">
        <f t="shared" si="7"/>
        <v>0</v>
      </c>
      <c r="BI135" s="106">
        <f t="shared" si="8"/>
        <v>0</v>
      </c>
      <c r="BJ135" s="5" t="s">
        <v>44</v>
      </c>
      <c r="BK135" s="106">
        <f t="shared" si="9"/>
        <v>0</v>
      </c>
      <c r="BL135" s="5" t="s">
        <v>87</v>
      </c>
      <c r="BM135" s="5" t="s">
        <v>151</v>
      </c>
    </row>
    <row r="136" spans="2:65" s="17" customFormat="1" ht="31.5" customHeight="1">
      <c r="B136" s="69"/>
      <c r="C136" s="99" t="s">
        <v>152</v>
      </c>
      <c r="D136" s="99" t="s">
        <v>83</v>
      </c>
      <c r="E136" s="100" t="s">
        <v>143</v>
      </c>
      <c r="F136" s="168" t="s">
        <v>144</v>
      </c>
      <c r="G136" s="168"/>
      <c r="H136" s="168"/>
      <c r="I136" s="168"/>
      <c r="J136" s="101" t="s">
        <v>145</v>
      </c>
      <c r="K136" s="102">
        <v>0.028</v>
      </c>
      <c r="L136" s="169"/>
      <c r="M136" s="169"/>
      <c r="N136" s="169">
        <f t="shared" si="0"/>
        <v>0</v>
      </c>
      <c r="O136" s="169"/>
      <c r="P136" s="169"/>
      <c r="Q136" s="169"/>
      <c r="R136" s="71"/>
      <c r="T136" s="103"/>
      <c r="U136" s="23" t="s">
        <v>25</v>
      </c>
      <c r="V136" s="104">
        <v>21.429</v>
      </c>
      <c r="W136" s="104">
        <f t="shared" si="1"/>
        <v>0.600012</v>
      </c>
      <c r="X136" s="104">
        <v>0</v>
      </c>
      <c r="Y136" s="104">
        <f t="shared" si="2"/>
        <v>0</v>
      </c>
      <c r="Z136" s="104">
        <v>0</v>
      </c>
      <c r="AA136" s="105">
        <f t="shared" si="3"/>
        <v>0</v>
      </c>
      <c r="AR136" s="5" t="s">
        <v>87</v>
      </c>
      <c r="AT136" s="5" t="s">
        <v>83</v>
      </c>
      <c r="AU136" s="5" t="s">
        <v>49</v>
      </c>
      <c r="AY136" s="5" t="s">
        <v>82</v>
      </c>
      <c r="BE136" s="106">
        <f t="shared" si="4"/>
        <v>0</v>
      </c>
      <c r="BF136" s="106">
        <f t="shared" si="5"/>
        <v>0</v>
      </c>
      <c r="BG136" s="106">
        <f t="shared" si="6"/>
        <v>0</v>
      </c>
      <c r="BH136" s="106">
        <f t="shared" si="7"/>
        <v>0</v>
      </c>
      <c r="BI136" s="106">
        <f t="shared" si="8"/>
        <v>0</v>
      </c>
      <c r="BJ136" s="5" t="s">
        <v>44</v>
      </c>
      <c r="BK136" s="106">
        <f t="shared" si="9"/>
        <v>0</v>
      </c>
      <c r="BL136" s="5" t="s">
        <v>87</v>
      </c>
      <c r="BM136" s="5" t="s">
        <v>153</v>
      </c>
    </row>
    <row r="137" spans="2:65" s="17" customFormat="1" ht="22.5" customHeight="1">
      <c r="B137" s="69"/>
      <c r="C137" s="107" t="s">
        <v>154</v>
      </c>
      <c r="D137" s="107" t="s">
        <v>97</v>
      </c>
      <c r="E137" s="108" t="s">
        <v>155</v>
      </c>
      <c r="F137" s="171" t="s">
        <v>156</v>
      </c>
      <c r="G137" s="171"/>
      <c r="H137" s="171"/>
      <c r="I137" s="171"/>
      <c r="J137" s="109" t="s">
        <v>150</v>
      </c>
      <c r="K137" s="110">
        <v>28</v>
      </c>
      <c r="L137" s="172"/>
      <c r="M137" s="172"/>
      <c r="N137" s="172">
        <f t="shared" si="0"/>
        <v>0</v>
      </c>
      <c r="O137" s="172"/>
      <c r="P137" s="172"/>
      <c r="Q137" s="172"/>
      <c r="R137" s="71"/>
      <c r="T137" s="103"/>
      <c r="U137" s="23" t="s">
        <v>25</v>
      </c>
      <c r="V137" s="104">
        <v>0</v>
      </c>
      <c r="W137" s="104">
        <f t="shared" si="1"/>
        <v>0</v>
      </c>
      <c r="X137" s="104">
        <v>1</v>
      </c>
      <c r="Y137" s="104">
        <f t="shared" si="2"/>
        <v>28</v>
      </c>
      <c r="Z137" s="104">
        <v>0</v>
      </c>
      <c r="AA137" s="105">
        <f t="shared" si="3"/>
        <v>0</v>
      </c>
      <c r="AR137" s="5" t="s">
        <v>101</v>
      </c>
      <c r="AT137" s="5" t="s">
        <v>97</v>
      </c>
      <c r="AU137" s="5" t="s">
        <v>49</v>
      </c>
      <c r="AY137" s="5" t="s">
        <v>82</v>
      </c>
      <c r="BE137" s="106">
        <f t="shared" si="4"/>
        <v>0</v>
      </c>
      <c r="BF137" s="106">
        <f t="shared" si="5"/>
        <v>0</v>
      </c>
      <c r="BG137" s="106">
        <f t="shared" si="6"/>
        <v>0</v>
      </c>
      <c r="BH137" s="106">
        <f t="shared" si="7"/>
        <v>0</v>
      </c>
      <c r="BI137" s="106">
        <f t="shared" si="8"/>
        <v>0</v>
      </c>
      <c r="BJ137" s="5" t="s">
        <v>44</v>
      </c>
      <c r="BK137" s="106">
        <f t="shared" si="9"/>
        <v>0</v>
      </c>
      <c r="BL137" s="5" t="s">
        <v>87</v>
      </c>
      <c r="BM137" s="5" t="s">
        <v>157</v>
      </c>
    </row>
    <row r="138" spans="2:47" s="17" customFormat="1" ht="22.5" customHeight="1">
      <c r="B138" s="18"/>
      <c r="C138" s="19"/>
      <c r="D138" s="19"/>
      <c r="E138" s="19"/>
      <c r="F138" s="173" t="s">
        <v>158</v>
      </c>
      <c r="G138" s="173"/>
      <c r="H138" s="173"/>
      <c r="I138" s="173"/>
      <c r="J138" s="19"/>
      <c r="K138" s="19"/>
      <c r="L138" s="19"/>
      <c r="M138" s="19"/>
      <c r="N138" s="19"/>
      <c r="O138" s="19"/>
      <c r="P138" s="19"/>
      <c r="Q138" s="19"/>
      <c r="R138" s="20"/>
      <c r="T138" s="111"/>
      <c r="U138" s="19"/>
      <c r="V138" s="19"/>
      <c r="W138" s="19"/>
      <c r="X138" s="19"/>
      <c r="Y138" s="19"/>
      <c r="Z138" s="19"/>
      <c r="AA138" s="40"/>
      <c r="AT138" s="5" t="s">
        <v>159</v>
      </c>
      <c r="AU138" s="5" t="s">
        <v>49</v>
      </c>
    </row>
    <row r="139" spans="2:65" s="17" customFormat="1" ht="22.5" customHeight="1">
      <c r="B139" s="69"/>
      <c r="C139" s="99" t="s">
        <v>160</v>
      </c>
      <c r="D139" s="99" t="s">
        <v>83</v>
      </c>
      <c r="E139" s="100" t="s">
        <v>161</v>
      </c>
      <c r="F139" s="168" t="s">
        <v>162</v>
      </c>
      <c r="G139" s="168"/>
      <c r="H139" s="168"/>
      <c r="I139" s="168"/>
      <c r="J139" s="101" t="s">
        <v>141</v>
      </c>
      <c r="K139" s="102">
        <v>9.8</v>
      </c>
      <c r="L139" s="169"/>
      <c r="M139" s="169"/>
      <c r="N139" s="169">
        <f>ROUND(L139*K139,2)</f>
        <v>0</v>
      </c>
      <c r="O139" s="169"/>
      <c r="P139" s="169"/>
      <c r="Q139" s="169"/>
      <c r="R139" s="71"/>
      <c r="T139" s="103"/>
      <c r="U139" s="23" t="s">
        <v>25</v>
      </c>
      <c r="V139" s="104">
        <v>0.261</v>
      </c>
      <c r="W139" s="104">
        <f>V139*K139</f>
        <v>2.5578000000000003</v>
      </c>
      <c r="X139" s="104">
        <v>0</v>
      </c>
      <c r="Y139" s="104">
        <f>X139*K139</f>
        <v>0</v>
      </c>
      <c r="Z139" s="104">
        <v>0</v>
      </c>
      <c r="AA139" s="105">
        <f>Z139*K139</f>
        <v>0</v>
      </c>
      <c r="AR139" s="5" t="s">
        <v>87</v>
      </c>
      <c r="AT139" s="5" t="s">
        <v>83</v>
      </c>
      <c r="AU139" s="5" t="s">
        <v>49</v>
      </c>
      <c r="AY139" s="5" t="s">
        <v>82</v>
      </c>
      <c r="BE139" s="106">
        <f>IF(U139="základní",N139,0)</f>
        <v>0</v>
      </c>
      <c r="BF139" s="106">
        <f>IF(U139="snížená",N139,0)</f>
        <v>0</v>
      </c>
      <c r="BG139" s="106">
        <f>IF(U139="zákl. přenesená",N139,0)</f>
        <v>0</v>
      </c>
      <c r="BH139" s="106">
        <f>IF(U139="sníž. přenesená",N139,0)</f>
        <v>0</v>
      </c>
      <c r="BI139" s="106">
        <f>IF(U139="nulová",N139,0)</f>
        <v>0</v>
      </c>
      <c r="BJ139" s="5" t="s">
        <v>44</v>
      </c>
      <c r="BK139" s="106">
        <f>ROUND(L139*K139,2)</f>
        <v>0</v>
      </c>
      <c r="BL139" s="5" t="s">
        <v>87</v>
      </c>
      <c r="BM139" s="5" t="s">
        <v>163</v>
      </c>
    </row>
    <row r="140" spans="2:65" s="17" customFormat="1" ht="22.5" customHeight="1">
      <c r="B140" s="69"/>
      <c r="C140" s="107" t="s">
        <v>164</v>
      </c>
      <c r="D140" s="107" t="s">
        <v>97</v>
      </c>
      <c r="E140" s="108" t="s">
        <v>165</v>
      </c>
      <c r="F140" s="171" t="s">
        <v>166</v>
      </c>
      <c r="G140" s="171"/>
      <c r="H140" s="171"/>
      <c r="I140" s="171"/>
      <c r="J140" s="109" t="s">
        <v>141</v>
      </c>
      <c r="K140" s="110">
        <v>9.8</v>
      </c>
      <c r="L140" s="172"/>
      <c r="M140" s="172"/>
      <c r="N140" s="172">
        <f>ROUND(L140*K140,2)</f>
        <v>0</v>
      </c>
      <c r="O140" s="172"/>
      <c r="P140" s="172"/>
      <c r="Q140" s="172"/>
      <c r="R140" s="71"/>
      <c r="T140" s="103"/>
      <c r="U140" s="23" t="s">
        <v>25</v>
      </c>
      <c r="V140" s="104">
        <v>0</v>
      </c>
      <c r="W140" s="104">
        <f>V140*K140</f>
        <v>0</v>
      </c>
      <c r="X140" s="104">
        <v>0</v>
      </c>
      <c r="Y140" s="104">
        <f>X140*K140</f>
        <v>0</v>
      </c>
      <c r="Z140" s="104">
        <v>0</v>
      </c>
      <c r="AA140" s="105">
        <f>Z140*K140</f>
        <v>0</v>
      </c>
      <c r="AR140" s="5" t="s">
        <v>101</v>
      </c>
      <c r="AT140" s="5" t="s">
        <v>97</v>
      </c>
      <c r="AU140" s="5" t="s">
        <v>49</v>
      </c>
      <c r="AY140" s="5" t="s">
        <v>82</v>
      </c>
      <c r="BE140" s="106">
        <f>IF(U140="základní",N140,0)</f>
        <v>0</v>
      </c>
      <c r="BF140" s="106">
        <f>IF(U140="snížená",N140,0)</f>
        <v>0</v>
      </c>
      <c r="BG140" s="106">
        <f>IF(U140="zákl. přenesená",N140,0)</f>
        <v>0</v>
      </c>
      <c r="BH140" s="106">
        <f>IF(U140="sníž. přenesená",N140,0)</f>
        <v>0</v>
      </c>
      <c r="BI140" s="106">
        <f>IF(U140="nulová",N140,0)</f>
        <v>0</v>
      </c>
      <c r="BJ140" s="5" t="s">
        <v>44</v>
      </c>
      <c r="BK140" s="106">
        <f>ROUND(L140*K140,2)</f>
        <v>0</v>
      </c>
      <c r="BL140" s="5" t="s">
        <v>87</v>
      </c>
      <c r="BM140" s="5" t="s">
        <v>167</v>
      </c>
    </row>
    <row r="141" spans="2:65" s="17" customFormat="1" ht="31.5" customHeight="1">
      <c r="B141" s="69"/>
      <c r="C141" s="99" t="s">
        <v>4</v>
      </c>
      <c r="D141" s="99" t="s">
        <v>83</v>
      </c>
      <c r="E141" s="100" t="s">
        <v>168</v>
      </c>
      <c r="F141" s="168" t="s">
        <v>169</v>
      </c>
      <c r="G141" s="168"/>
      <c r="H141" s="168"/>
      <c r="I141" s="168"/>
      <c r="J141" s="101" t="s">
        <v>141</v>
      </c>
      <c r="K141" s="102">
        <v>9.8</v>
      </c>
      <c r="L141" s="169"/>
      <c r="M141" s="169"/>
      <c r="N141" s="169">
        <f>ROUND(L141*K141,2)</f>
        <v>0</v>
      </c>
      <c r="O141" s="169"/>
      <c r="P141" s="169"/>
      <c r="Q141" s="169"/>
      <c r="R141" s="71"/>
      <c r="T141" s="103"/>
      <c r="U141" s="23" t="s">
        <v>25</v>
      </c>
      <c r="V141" s="104">
        <v>0.452</v>
      </c>
      <c r="W141" s="104">
        <f>V141*K141</f>
        <v>4.429600000000001</v>
      </c>
      <c r="X141" s="104">
        <v>0</v>
      </c>
      <c r="Y141" s="104">
        <f>X141*K141</f>
        <v>0</v>
      </c>
      <c r="Z141" s="104">
        <v>0</v>
      </c>
      <c r="AA141" s="105">
        <f>Z141*K141</f>
        <v>0</v>
      </c>
      <c r="AR141" s="5" t="s">
        <v>87</v>
      </c>
      <c r="AT141" s="5" t="s">
        <v>83</v>
      </c>
      <c r="AU141" s="5" t="s">
        <v>49</v>
      </c>
      <c r="AY141" s="5" t="s">
        <v>82</v>
      </c>
      <c r="BE141" s="106">
        <f>IF(U141="základní",N141,0)</f>
        <v>0</v>
      </c>
      <c r="BF141" s="106">
        <f>IF(U141="snížená",N141,0)</f>
        <v>0</v>
      </c>
      <c r="BG141" s="106">
        <f>IF(U141="zákl. přenesená",N141,0)</f>
        <v>0</v>
      </c>
      <c r="BH141" s="106">
        <f>IF(U141="sníž. přenesená",N141,0)</f>
        <v>0</v>
      </c>
      <c r="BI141" s="106">
        <f>IF(U141="nulová",N141,0)</f>
        <v>0</v>
      </c>
      <c r="BJ141" s="5" t="s">
        <v>44</v>
      </c>
      <c r="BK141" s="106">
        <f>ROUND(L141*K141,2)</f>
        <v>0</v>
      </c>
      <c r="BL141" s="5" t="s">
        <v>87</v>
      </c>
      <c r="BM141" s="5" t="s">
        <v>170</v>
      </c>
    </row>
    <row r="142" spans="2:65" s="17" customFormat="1" ht="31.5" customHeight="1">
      <c r="B142" s="69"/>
      <c r="C142" s="99" t="s">
        <v>171</v>
      </c>
      <c r="D142" s="99" t="s">
        <v>83</v>
      </c>
      <c r="E142" s="100" t="s">
        <v>172</v>
      </c>
      <c r="F142" s="168" t="s">
        <v>173</v>
      </c>
      <c r="G142" s="168"/>
      <c r="H142" s="168"/>
      <c r="I142" s="168"/>
      <c r="J142" s="101" t="s">
        <v>141</v>
      </c>
      <c r="K142" s="102">
        <v>49</v>
      </c>
      <c r="L142" s="169"/>
      <c r="M142" s="169"/>
      <c r="N142" s="169">
        <f>ROUND(L142*K142,2)</f>
        <v>0</v>
      </c>
      <c r="O142" s="169"/>
      <c r="P142" s="169"/>
      <c r="Q142" s="169"/>
      <c r="R142" s="71"/>
      <c r="T142" s="103"/>
      <c r="U142" s="23" t="s">
        <v>25</v>
      </c>
      <c r="V142" s="104">
        <v>0.028</v>
      </c>
      <c r="W142" s="104">
        <f>V142*K142</f>
        <v>1.372</v>
      </c>
      <c r="X142" s="104">
        <v>0</v>
      </c>
      <c r="Y142" s="104">
        <f>X142*K142</f>
        <v>0</v>
      </c>
      <c r="Z142" s="104">
        <v>0</v>
      </c>
      <c r="AA142" s="105">
        <f>Z142*K142</f>
        <v>0</v>
      </c>
      <c r="AR142" s="5" t="s">
        <v>87</v>
      </c>
      <c r="AT142" s="5" t="s">
        <v>83</v>
      </c>
      <c r="AU142" s="5" t="s">
        <v>49</v>
      </c>
      <c r="AY142" s="5" t="s">
        <v>82</v>
      </c>
      <c r="BE142" s="106">
        <f>IF(U142="základní",N142,0)</f>
        <v>0</v>
      </c>
      <c r="BF142" s="106">
        <f>IF(U142="snížená",N142,0)</f>
        <v>0</v>
      </c>
      <c r="BG142" s="106">
        <f>IF(U142="zákl. přenesená",N142,0)</f>
        <v>0</v>
      </c>
      <c r="BH142" s="106">
        <f>IF(U142="sníž. přenesená",N142,0)</f>
        <v>0</v>
      </c>
      <c r="BI142" s="106">
        <f>IF(U142="nulová",N142,0)</f>
        <v>0</v>
      </c>
      <c r="BJ142" s="5" t="s">
        <v>44</v>
      </c>
      <c r="BK142" s="106">
        <f>ROUND(L142*K142,2)</f>
        <v>0</v>
      </c>
      <c r="BL142" s="5" t="s">
        <v>87</v>
      </c>
      <c r="BM142" s="5" t="s">
        <v>174</v>
      </c>
    </row>
    <row r="143" spans="2:51" s="112" customFormat="1" ht="22.5" customHeight="1">
      <c r="B143" s="113"/>
      <c r="C143" s="114"/>
      <c r="D143" s="114"/>
      <c r="E143" s="115"/>
      <c r="F143" s="174" t="s">
        <v>175</v>
      </c>
      <c r="G143" s="174"/>
      <c r="H143" s="174"/>
      <c r="I143" s="174"/>
      <c r="J143" s="114"/>
      <c r="K143" s="115"/>
      <c r="L143" s="114"/>
      <c r="M143" s="114"/>
      <c r="N143" s="114"/>
      <c r="O143" s="114"/>
      <c r="P143" s="114"/>
      <c r="Q143" s="114"/>
      <c r="R143" s="116"/>
      <c r="T143" s="117"/>
      <c r="U143" s="114"/>
      <c r="V143" s="114"/>
      <c r="W143" s="114"/>
      <c r="X143" s="114"/>
      <c r="Y143" s="114"/>
      <c r="Z143" s="114"/>
      <c r="AA143" s="118"/>
      <c r="AT143" s="119" t="s">
        <v>176</v>
      </c>
      <c r="AU143" s="119" t="s">
        <v>49</v>
      </c>
      <c r="AV143" s="112" t="s">
        <v>44</v>
      </c>
      <c r="AW143" s="112" t="s">
        <v>20</v>
      </c>
      <c r="AX143" s="112" t="s">
        <v>42</v>
      </c>
      <c r="AY143" s="119" t="s">
        <v>82</v>
      </c>
    </row>
    <row r="144" spans="2:51" s="120" customFormat="1" ht="22.5" customHeight="1">
      <c r="B144" s="121"/>
      <c r="C144" s="122"/>
      <c r="D144" s="122"/>
      <c r="E144" s="123"/>
      <c r="F144" s="175" t="s">
        <v>177</v>
      </c>
      <c r="G144" s="175"/>
      <c r="H144" s="175"/>
      <c r="I144" s="175"/>
      <c r="J144" s="122"/>
      <c r="K144" s="124">
        <v>49</v>
      </c>
      <c r="L144" s="122"/>
      <c r="M144" s="122"/>
      <c r="N144" s="122"/>
      <c r="O144" s="122"/>
      <c r="P144" s="122"/>
      <c r="Q144" s="122"/>
      <c r="R144" s="125"/>
      <c r="T144" s="126"/>
      <c r="U144" s="122"/>
      <c r="V144" s="122"/>
      <c r="W144" s="122"/>
      <c r="X144" s="122"/>
      <c r="Y144" s="122"/>
      <c r="Z144" s="122"/>
      <c r="AA144" s="127"/>
      <c r="AT144" s="128" t="s">
        <v>176</v>
      </c>
      <c r="AU144" s="128" t="s">
        <v>49</v>
      </c>
      <c r="AV144" s="120" t="s">
        <v>49</v>
      </c>
      <c r="AW144" s="120" t="s">
        <v>20</v>
      </c>
      <c r="AX144" s="120" t="s">
        <v>44</v>
      </c>
      <c r="AY144" s="128" t="s">
        <v>82</v>
      </c>
    </row>
    <row r="145" spans="2:63" s="87" customFormat="1" ht="29.85" customHeight="1">
      <c r="B145" s="88"/>
      <c r="C145" s="89"/>
      <c r="D145" s="98" t="s">
        <v>61</v>
      </c>
      <c r="E145" s="98"/>
      <c r="F145" s="98"/>
      <c r="G145" s="98"/>
      <c r="H145" s="98"/>
      <c r="I145" s="98"/>
      <c r="J145" s="98"/>
      <c r="K145" s="98"/>
      <c r="L145" s="196"/>
      <c r="M145" s="98"/>
      <c r="N145" s="167">
        <f>SUM(N146:N168)</f>
        <v>0</v>
      </c>
      <c r="O145" s="167"/>
      <c r="P145" s="167"/>
      <c r="Q145" s="167"/>
      <c r="R145" s="91"/>
      <c r="T145" s="92"/>
      <c r="U145" s="89"/>
      <c r="V145" s="89"/>
      <c r="W145" s="93">
        <f>SUM(W146:W169)</f>
        <v>597.6200320000002</v>
      </c>
      <c r="X145" s="89"/>
      <c r="Y145" s="93">
        <f>SUM(Y146:Y169)</f>
        <v>4.360283</v>
      </c>
      <c r="Z145" s="89"/>
      <c r="AA145" s="94">
        <f>SUM(AA146:AA169)</f>
        <v>0</v>
      </c>
      <c r="AR145" s="95" t="s">
        <v>44</v>
      </c>
      <c r="AT145" s="96" t="s">
        <v>41</v>
      </c>
      <c r="AU145" s="96" t="s">
        <v>44</v>
      </c>
      <c r="AY145" s="95" t="s">
        <v>82</v>
      </c>
      <c r="BK145" s="97">
        <f>SUM(BK146:BK169)</f>
        <v>0</v>
      </c>
    </row>
    <row r="146" spans="2:65" s="17" customFormat="1" ht="31.5" customHeight="1">
      <c r="B146" s="69"/>
      <c r="C146" s="99" t="s">
        <v>178</v>
      </c>
      <c r="D146" s="99" t="s">
        <v>83</v>
      </c>
      <c r="E146" s="100" t="s">
        <v>179</v>
      </c>
      <c r="F146" s="168" t="s">
        <v>180</v>
      </c>
      <c r="G146" s="168"/>
      <c r="H146" s="168"/>
      <c r="I146" s="168"/>
      <c r="J146" s="101" t="s">
        <v>141</v>
      </c>
      <c r="K146" s="102">
        <v>109</v>
      </c>
      <c r="L146" s="169"/>
      <c r="M146" s="169"/>
      <c r="N146" s="169">
        <f>ROUND(L146*K146,2)</f>
        <v>0</v>
      </c>
      <c r="O146" s="169"/>
      <c r="P146" s="169"/>
      <c r="Q146" s="169"/>
      <c r="R146" s="71"/>
      <c r="T146" s="103"/>
      <c r="U146" s="23" t="s">
        <v>25</v>
      </c>
      <c r="V146" s="104">
        <v>0.024</v>
      </c>
      <c r="W146" s="104">
        <f>V146*K146</f>
        <v>2.616</v>
      </c>
      <c r="X146" s="104">
        <v>0</v>
      </c>
      <c r="Y146" s="104">
        <f>X146*K146</f>
        <v>0</v>
      </c>
      <c r="Z146" s="104">
        <v>0</v>
      </c>
      <c r="AA146" s="105">
        <f>Z146*K146</f>
        <v>0</v>
      </c>
      <c r="AR146" s="5" t="s">
        <v>87</v>
      </c>
      <c r="AT146" s="5" t="s">
        <v>83</v>
      </c>
      <c r="AU146" s="5" t="s">
        <v>49</v>
      </c>
      <c r="AY146" s="5" t="s">
        <v>82</v>
      </c>
      <c r="BE146" s="106">
        <f>IF(U146="základní",N146,0)</f>
        <v>0</v>
      </c>
      <c r="BF146" s="106">
        <f>IF(U146="snížená",N146,0)</f>
        <v>0</v>
      </c>
      <c r="BG146" s="106">
        <f>IF(U146="zákl. přenesená",N146,0)</f>
        <v>0</v>
      </c>
      <c r="BH146" s="106">
        <f>IF(U146="sníž. přenesená",N146,0)</f>
        <v>0</v>
      </c>
      <c r="BI146" s="106">
        <f>IF(U146="nulová",N146,0)</f>
        <v>0</v>
      </c>
      <c r="BJ146" s="5" t="s">
        <v>44</v>
      </c>
      <c r="BK146" s="106">
        <f>ROUND(L146*K146,2)</f>
        <v>0</v>
      </c>
      <c r="BL146" s="5" t="s">
        <v>87</v>
      </c>
      <c r="BM146" s="5" t="s">
        <v>181</v>
      </c>
    </row>
    <row r="147" spans="2:47" s="17" customFormat="1" ht="22.5" customHeight="1">
      <c r="B147" s="18"/>
      <c r="C147" s="19"/>
      <c r="D147" s="19"/>
      <c r="E147" s="19"/>
      <c r="F147" s="173" t="s">
        <v>182</v>
      </c>
      <c r="G147" s="173"/>
      <c r="H147" s="173"/>
      <c r="I147" s="173"/>
      <c r="J147" s="19"/>
      <c r="K147" s="19"/>
      <c r="L147" s="19"/>
      <c r="M147" s="19"/>
      <c r="N147" s="19"/>
      <c r="O147" s="19"/>
      <c r="P147" s="19"/>
      <c r="Q147" s="19"/>
      <c r="R147" s="20"/>
      <c r="T147" s="111"/>
      <c r="U147" s="19"/>
      <c r="V147" s="19"/>
      <c r="W147" s="19"/>
      <c r="X147" s="19"/>
      <c r="Y147" s="19"/>
      <c r="Z147" s="19"/>
      <c r="AA147" s="40"/>
      <c r="AT147" s="5" t="s">
        <v>159</v>
      </c>
      <c r="AU147" s="5" t="s">
        <v>49</v>
      </c>
    </row>
    <row r="148" spans="2:65" s="17" customFormat="1" ht="44.25" customHeight="1">
      <c r="B148" s="69"/>
      <c r="C148" s="99" t="s">
        <v>183</v>
      </c>
      <c r="D148" s="99" t="s">
        <v>83</v>
      </c>
      <c r="E148" s="100" t="s">
        <v>184</v>
      </c>
      <c r="F148" s="168" t="s">
        <v>185</v>
      </c>
      <c r="G148" s="168"/>
      <c r="H148" s="168"/>
      <c r="I148" s="168"/>
      <c r="J148" s="101" t="s">
        <v>91</v>
      </c>
      <c r="K148" s="102">
        <v>1232</v>
      </c>
      <c r="L148" s="169"/>
      <c r="M148" s="169"/>
      <c r="N148" s="169">
        <f>ROUND(L148*K148,2)</f>
        <v>0</v>
      </c>
      <c r="O148" s="169"/>
      <c r="P148" s="169"/>
      <c r="Q148" s="169"/>
      <c r="R148" s="71"/>
      <c r="T148" s="103"/>
      <c r="U148" s="23" t="s">
        <v>25</v>
      </c>
      <c r="V148" s="104">
        <v>0.152</v>
      </c>
      <c r="W148" s="104">
        <f>V148*K148</f>
        <v>187.26399999999998</v>
      </c>
      <c r="X148" s="104">
        <v>0</v>
      </c>
      <c r="Y148" s="104">
        <f>X148*K148</f>
        <v>0</v>
      </c>
      <c r="Z148" s="104">
        <v>0</v>
      </c>
      <c r="AA148" s="105">
        <f>Z148*K148</f>
        <v>0</v>
      </c>
      <c r="AR148" s="5" t="s">
        <v>87</v>
      </c>
      <c r="AT148" s="5" t="s">
        <v>83</v>
      </c>
      <c r="AU148" s="5" t="s">
        <v>49</v>
      </c>
      <c r="AY148" s="5" t="s">
        <v>82</v>
      </c>
      <c r="BE148" s="106">
        <f>IF(U148="základní",N148,0)</f>
        <v>0</v>
      </c>
      <c r="BF148" s="106">
        <f>IF(U148="snížená",N148,0)</f>
        <v>0</v>
      </c>
      <c r="BG148" s="106">
        <f>IF(U148="zákl. přenesená",N148,0)</f>
        <v>0</v>
      </c>
      <c r="BH148" s="106">
        <f>IF(U148="sníž. přenesená",N148,0)</f>
        <v>0</v>
      </c>
      <c r="BI148" s="106">
        <f>IF(U148="nulová",N148,0)</f>
        <v>0</v>
      </c>
      <c r="BJ148" s="5" t="s">
        <v>44</v>
      </c>
      <c r="BK148" s="106">
        <f>ROUND(L148*K148,2)</f>
        <v>0</v>
      </c>
      <c r="BL148" s="5" t="s">
        <v>87</v>
      </c>
      <c r="BM148" s="5" t="s">
        <v>186</v>
      </c>
    </row>
    <row r="149" spans="2:65" s="17" customFormat="1" ht="31.5" customHeight="1">
      <c r="B149" s="69"/>
      <c r="C149" s="99" t="s">
        <v>187</v>
      </c>
      <c r="D149" s="99" t="s">
        <v>83</v>
      </c>
      <c r="E149" s="100" t="s">
        <v>188</v>
      </c>
      <c r="F149" s="168" t="s">
        <v>189</v>
      </c>
      <c r="G149" s="168"/>
      <c r="H149" s="168"/>
      <c r="I149" s="168"/>
      <c r="J149" s="101" t="s">
        <v>86</v>
      </c>
      <c r="K149" s="102">
        <v>218</v>
      </c>
      <c r="L149" s="169"/>
      <c r="M149" s="169"/>
      <c r="N149" s="169">
        <f>ROUND(L149*K149,2)</f>
        <v>0</v>
      </c>
      <c r="O149" s="169"/>
      <c r="P149" s="169"/>
      <c r="Q149" s="169"/>
      <c r="R149" s="71"/>
      <c r="T149" s="103"/>
      <c r="U149" s="23" t="s">
        <v>25</v>
      </c>
      <c r="V149" s="104">
        <v>0.067</v>
      </c>
      <c r="W149" s="104">
        <f>V149*K149</f>
        <v>14.606000000000002</v>
      </c>
      <c r="X149" s="104">
        <v>0</v>
      </c>
      <c r="Y149" s="104">
        <f>X149*K149</f>
        <v>0</v>
      </c>
      <c r="Z149" s="104">
        <v>0</v>
      </c>
      <c r="AA149" s="105">
        <f>Z149*K149</f>
        <v>0</v>
      </c>
      <c r="AR149" s="5" t="s">
        <v>87</v>
      </c>
      <c r="AT149" s="5" t="s">
        <v>83</v>
      </c>
      <c r="AU149" s="5" t="s">
        <v>49</v>
      </c>
      <c r="AY149" s="5" t="s">
        <v>82</v>
      </c>
      <c r="BE149" s="106">
        <f>IF(U149="základní",N149,0)</f>
        <v>0</v>
      </c>
      <c r="BF149" s="106">
        <f>IF(U149="snížená",N149,0)</f>
        <v>0</v>
      </c>
      <c r="BG149" s="106">
        <f>IF(U149="zákl. přenesená",N149,0)</f>
        <v>0</v>
      </c>
      <c r="BH149" s="106">
        <f>IF(U149="sníž. přenesená",N149,0)</f>
        <v>0</v>
      </c>
      <c r="BI149" s="106">
        <f>IF(U149="nulová",N149,0)</f>
        <v>0</v>
      </c>
      <c r="BJ149" s="5" t="s">
        <v>44</v>
      </c>
      <c r="BK149" s="106">
        <f>ROUND(L149*K149,2)</f>
        <v>0</v>
      </c>
      <c r="BL149" s="5" t="s">
        <v>87</v>
      </c>
      <c r="BM149" s="5" t="s">
        <v>190</v>
      </c>
    </row>
    <row r="150" spans="2:47" s="17" customFormat="1" ht="22.5" customHeight="1">
      <c r="B150" s="18"/>
      <c r="C150" s="19"/>
      <c r="D150" s="19"/>
      <c r="E150" s="19"/>
      <c r="F150" s="173" t="s">
        <v>191</v>
      </c>
      <c r="G150" s="173"/>
      <c r="H150" s="173"/>
      <c r="I150" s="173"/>
      <c r="J150" s="19"/>
      <c r="K150" s="19"/>
      <c r="L150" s="19"/>
      <c r="M150" s="19"/>
      <c r="N150" s="19"/>
      <c r="O150" s="19"/>
      <c r="P150" s="19"/>
      <c r="Q150" s="19"/>
      <c r="R150" s="20"/>
      <c r="T150" s="111"/>
      <c r="U150" s="19"/>
      <c r="V150" s="19"/>
      <c r="W150" s="19"/>
      <c r="X150" s="19"/>
      <c r="Y150" s="19"/>
      <c r="Z150" s="19"/>
      <c r="AA150" s="40"/>
      <c r="AT150" s="5" t="s">
        <v>159</v>
      </c>
      <c r="AU150" s="5" t="s">
        <v>49</v>
      </c>
    </row>
    <row r="151" spans="2:65" s="17" customFormat="1" ht="31.5" customHeight="1">
      <c r="B151" s="69"/>
      <c r="C151" s="99" t="s">
        <v>192</v>
      </c>
      <c r="D151" s="99" t="s">
        <v>83</v>
      </c>
      <c r="E151" s="100" t="s">
        <v>193</v>
      </c>
      <c r="F151" s="168" t="s">
        <v>194</v>
      </c>
      <c r="G151" s="168"/>
      <c r="H151" s="168"/>
      <c r="I151" s="168"/>
      <c r="J151" s="101" t="s">
        <v>91</v>
      </c>
      <c r="K151" s="102">
        <v>1232</v>
      </c>
      <c r="L151" s="169"/>
      <c r="M151" s="169"/>
      <c r="N151" s="169">
        <f>ROUND(L151*K151,2)</f>
        <v>0</v>
      </c>
      <c r="O151" s="169"/>
      <c r="P151" s="169"/>
      <c r="Q151" s="169"/>
      <c r="R151" s="71"/>
      <c r="T151" s="103"/>
      <c r="U151" s="23" t="s">
        <v>25</v>
      </c>
      <c r="V151" s="104">
        <v>0.274</v>
      </c>
      <c r="W151" s="104">
        <f>V151*K151</f>
        <v>337.56800000000004</v>
      </c>
      <c r="X151" s="104">
        <v>0</v>
      </c>
      <c r="Y151" s="104">
        <f>X151*K151</f>
        <v>0</v>
      </c>
      <c r="Z151" s="104">
        <v>0</v>
      </c>
      <c r="AA151" s="105">
        <f>Z151*K151</f>
        <v>0</v>
      </c>
      <c r="AR151" s="5" t="s">
        <v>87</v>
      </c>
      <c r="AT151" s="5" t="s">
        <v>83</v>
      </c>
      <c r="AU151" s="5" t="s">
        <v>49</v>
      </c>
      <c r="AY151" s="5" t="s">
        <v>82</v>
      </c>
      <c r="BE151" s="106">
        <f>IF(U151="základní",N151,0)</f>
        <v>0</v>
      </c>
      <c r="BF151" s="106">
        <f>IF(U151="snížená",N151,0)</f>
        <v>0</v>
      </c>
      <c r="BG151" s="106">
        <f>IF(U151="zákl. přenesená",N151,0)</f>
        <v>0</v>
      </c>
      <c r="BH151" s="106">
        <f>IF(U151="sníž. přenesená",N151,0)</f>
        <v>0</v>
      </c>
      <c r="BI151" s="106">
        <f>IF(U151="nulová",N151,0)</f>
        <v>0</v>
      </c>
      <c r="BJ151" s="5" t="s">
        <v>44</v>
      </c>
      <c r="BK151" s="106">
        <f>ROUND(L151*K151,2)</f>
        <v>0</v>
      </c>
      <c r="BL151" s="5" t="s">
        <v>87</v>
      </c>
      <c r="BM151" s="5" t="s">
        <v>195</v>
      </c>
    </row>
    <row r="152" spans="2:47" s="17" customFormat="1" ht="30" customHeight="1">
      <c r="B152" s="18"/>
      <c r="C152" s="19"/>
      <c r="D152" s="19"/>
      <c r="E152" s="19"/>
      <c r="F152" s="173" t="s">
        <v>196</v>
      </c>
      <c r="G152" s="173"/>
      <c r="H152" s="173"/>
      <c r="I152" s="173"/>
      <c r="J152" s="19"/>
      <c r="K152" s="19"/>
      <c r="L152" s="19"/>
      <c r="M152" s="19"/>
      <c r="N152" s="19"/>
      <c r="O152" s="19"/>
      <c r="P152" s="19"/>
      <c r="Q152" s="19"/>
      <c r="R152" s="20"/>
      <c r="T152" s="111"/>
      <c r="U152" s="19"/>
      <c r="V152" s="19"/>
      <c r="W152" s="19"/>
      <c r="X152" s="19"/>
      <c r="Y152" s="19"/>
      <c r="Z152" s="19"/>
      <c r="AA152" s="40"/>
      <c r="AT152" s="5" t="s">
        <v>159</v>
      </c>
      <c r="AU152" s="5" t="s">
        <v>49</v>
      </c>
    </row>
    <row r="153" spans="2:65" s="17" customFormat="1" ht="31.5" customHeight="1">
      <c r="B153" s="69"/>
      <c r="C153" s="107" t="s">
        <v>197</v>
      </c>
      <c r="D153" s="107" t="s">
        <v>97</v>
      </c>
      <c r="E153" s="108" t="s">
        <v>198</v>
      </c>
      <c r="F153" s="171" t="s">
        <v>199</v>
      </c>
      <c r="G153" s="171"/>
      <c r="H153" s="171"/>
      <c r="I153" s="171"/>
      <c r="J153" s="109" t="s">
        <v>100</v>
      </c>
      <c r="K153" s="110">
        <v>663</v>
      </c>
      <c r="L153" s="172"/>
      <c r="M153" s="172"/>
      <c r="N153" s="172">
        <f aca="true" t="shared" si="10" ref="N153:N163">ROUND(L153*K153,2)</f>
        <v>0</v>
      </c>
      <c r="O153" s="172"/>
      <c r="P153" s="172"/>
      <c r="Q153" s="172"/>
      <c r="R153" s="71"/>
      <c r="T153" s="103"/>
      <c r="U153" s="23" t="s">
        <v>25</v>
      </c>
      <c r="V153" s="104">
        <v>0</v>
      </c>
      <c r="W153" s="104">
        <f>V153*K153</f>
        <v>0</v>
      </c>
      <c r="X153" s="104">
        <v>0</v>
      </c>
      <c r="Y153" s="104">
        <f>X153*K153</f>
        <v>0</v>
      </c>
      <c r="Z153" s="104">
        <v>0</v>
      </c>
      <c r="AA153" s="105">
        <f>Z153*K153</f>
        <v>0</v>
      </c>
      <c r="AR153" s="5" t="s">
        <v>101</v>
      </c>
      <c r="AT153" s="5" t="s">
        <v>97</v>
      </c>
      <c r="AU153" s="5" t="s">
        <v>49</v>
      </c>
      <c r="AY153" s="5" t="s">
        <v>82</v>
      </c>
      <c r="BE153" s="106">
        <f>IF(U153="základní",N153,0)</f>
        <v>0</v>
      </c>
      <c r="BF153" s="106">
        <f>IF(U153="snížená",N153,0)</f>
        <v>0</v>
      </c>
      <c r="BG153" s="106">
        <f>IF(U153="zákl. přenesená",N153,0)</f>
        <v>0</v>
      </c>
      <c r="BH153" s="106">
        <f>IF(U153="sníž. přenesená",N153,0)</f>
        <v>0</v>
      </c>
      <c r="BI153" s="106">
        <f>IF(U153="nulová",N153,0)</f>
        <v>0</v>
      </c>
      <c r="BJ153" s="5" t="s">
        <v>44</v>
      </c>
      <c r="BK153" s="106">
        <f>ROUND(L153*K153,2)</f>
        <v>0</v>
      </c>
      <c r="BL153" s="5" t="s">
        <v>87</v>
      </c>
      <c r="BM153" s="5" t="s">
        <v>200</v>
      </c>
    </row>
    <row r="154" spans="2:65" s="17" customFormat="1" ht="31.5" customHeight="1">
      <c r="B154" s="69"/>
      <c r="C154" s="107" t="s">
        <v>201</v>
      </c>
      <c r="D154" s="107" t="s">
        <v>97</v>
      </c>
      <c r="E154" s="108" t="s">
        <v>202</v>
      </c>
      <c r="F154" s="171" t="s">
        <v>203</v>
      </c>
      <c r="G154" s="171"/>
      <c r="H154" s="171"/>
      <c r="I154" s="171"/>
      <c r="J154" s="109" t="s">
        <v>100</v>
      </c>
      <c r="K154" s="110">
        <v>52</v>
      </c>
      <c r="L154" s="172"/>
      <c r="M154" s="172"/>
      <c r="N154" s="172">
        <f t="shared" si="10"/>
        <v>0</v>
      </c>
      <c r="O154" s="172"/>
      <c r="P154" s="172"/>
      <c r="Q154" s="172"/>
      <c r="R154" s="71"/>
      <c r="T154" s="103"/>
      <c r="U154" s="23" t="s">
        <v>25</v>
      </c>
      <c r="V154" s="104">
        <v>0</v>
      </c>
      <c r="W154" s="104">
        <f>V154*K154</f>
        <v>0</v>
      </c>
      <c r="X154" s="104">
        <v>0</v>
      </c>
      <c r="Y154" s="104">
        <f>X154*K154</f>
        <v>0</v>
      </c>
      <c r="Z154" s="104">
        <v>0</v>
      </c>
      <c r="AA154" s="105">
        <f>Z154*K154</f>
        <v>0</v>
      </c>
      <c r="AR154" s="5" t="s">
        <v>101</v>
      </c>
      <c r="AT154" s="5" t="s">
        <v>97</v>
      </c>
      <c r="AU154" s="5" t="s">
        <v>49</v>
      </c>
      <c r="AY154" s="5" t="s">
        <v>82</v>
      </c>
      <c r="BE154" s="106">
        <f>IF(U154="základní",N154,0)</f>
        <v>0</v>
      </c>
      <c r="BF154" s="106">
        <f>IF(U154="snížená",N154,0)</f>
        <v>0</v>
      </c>
      <c r="BG154" s="106">
        <f>IF(U154="zákl. přenesená",N154,0)</f>
        <v>0</v>
      </c>
      <c r="BH154" s="106">
        <f>IF(U154="sníž. přenesená",N154,0)</f>
        <v>0</v>
      </c>
      <c r="BI154" s="106">
        <f>IF(U154="nulová",N154,0)</f>
        <v>0</v>
      </c>
      <c r="BJ154" s="5" t="s">
        <v>44</v>
      </c>
      <c r="BK154" s="106">
        <f>ROUND(L154*K154,2)</f>
        <v>0</v>
      </c>
      <c r="BL154" s="5" t="s">
        <v>87</v>
      </c>
      <c r="BM154" s="5" t="s">
        <v>204</v>
      </c>
    </row>
    <row r="155" spans="2:65" s="17" customFormat="1" ht="31.5" customHeight="1">
      <c r="B155" s="69"/>
      <c r="C155" s="107">
        <v>29</v>
      </c>
      <c r="D155" s="107" t="s">
        <v>97</v>
      </c>
      <c r="E155" s="108" t="s">
        <v>205</v>
      </c>
      <c r="F155" s="176" t="s">
        <v>206</v>
      </c>
      <c r="G155" s="176"/>
      <c r="H155" s="176"/>
      <c r="I155" s="176"/>
      <c r="J155" s="109" t="s">
        <v>100</v>
      </c>
      <c r="K155" s="110">
        <v>128</v>
      </c>
      <c r="L155" s="172"/>
      <c r="M155" s="172"/>
      <c r="N155" s="172">
        <f t="shared" si="10"/>
        <v>0</v>
      </c>
      <c r="O155" s="172"/>
      <c r="P155" s="172"/>
      <c r="Q155" s="172"/>
      <c r="R155" s="71"/>
      <c r="T155" s="103"/>
      <c r="U155" s="23"/>
      <c r="V155" s="104"/>
      <c r="W155" s="104"/>
      <c r="X155" s="104"/>
      <c r="Y155" s="104"/>
      <c r="Z155" s="104"/>
      <c r="AA155" s="105"/>
      <c r="AR155" s="5"/>
      <c r="AT155" s="5"/>
      <c r="AU155" s="5"/>
      <c r="AY155" s="5"/>
      <c r="BE155" s="106"/>
      <c r="BF155" s="106"/>
      <c r="BG155" s="106"/>
      <c r="BH155" s="106"/>
      <c r="BI155" s="106"/>
      <c r="BJ155" s="5"/>
      <c r="BK155" s="106"/>
      <c r="BL155" s="5"/>
      <c r="BM155" s="5"/>
    </row>
    <row r="156" spans="2:65" s="17" customFormat="1" ht="31.5" customHeight="1">
      <c r="B156" s="69"/>
      <c r="C156" s="107">
        <v>30</v>
      </c>
      <c r="D156" s="107" t="s">
        <v>97</v>
      </c>
      <c r="E156" s="108" t="s">
        <v>207</v>
      </c>
      <c r="F156" s="176" t="s">
        <v>208</v>
      </c>
      <c r="G156" s="176"/>
      <c r="H156" s="176"/>
      <c r="I156" s="176"/>
      <c r="J156" s="109" t="s">
        <v>100</v>
      </c>
      <c r="K156" s="110">
        <v>63</v>
      </c>
      <c r="L156" s="172"/>
      <c r="M156" s="172"/>
      <c r="N156" s="172">
        <f t="shared" si="10"/>
        <v>0</v>
      </c>
      <c r="O156" s="172"/>
      <c r="P156" s="172"/>
      <c r="Q156" s="172"/>
      <c r="R156" s="71"/>
      <c r="T156" s="103"/>
      <c r="U156" s="23"/>
      <c r="V156" s="104"/>
      <c r="W156" s="104"/>
      <c r="X156" s="104"/>
      <c r="Y156" s="104"/>
      <c r="Z156" s="104"/>
      <c r="AA156" s="105"/>
      <c r="AR156" s="5"/>
      <c r="AT156" s="5"/>
      <c r="AU156" s="5"/>
      <c r="AY156" s="5"/>
      <c r="BE156" s="106"/>
      <c r="BF156" s="106"/>
      <c r="BG156" s="106"/>
      <c r="BH156" s="106"/>
      <c r="BI156" s="106"/>
      <c r="BJ156" s="5"/>
      <c r="BK156" s="106"/>
      <c r="BL156" s="5"/>
      <c r="BM156" s="5"/>
    </row>
    <row r="157" spans="2:65" s="17" customFormat="1" ht="31.5" customHeight="1">
      <c r="B157" s="69"/>
      <c r="C157" s="107">
        <v>31</v>
      </c>
      <c r="D157" s="107" t="s">
        <v>97</v>
      </c>
      <c r="E157" s="108" t="s">
        <v>209</v>
      </c>
      <c r="F157" s="171" t="s">
        <v>210</v>
      </c>
      <c r="G157" s="171"/>
      <c r="H157" s="171"/>
      <c r="I157" s="171"/>
      <c r="J157" s="109" t="s">
        <v>100</v>
      </c>
      <c r="K157" s="110">
        <v>389</v>
      </c>
      <c r="L157" s="172"/>
      <c r="M157" s="172"/>
      <c r="N157" s="172">
        <f t="shared" si="10"/>
        <v>0</v>
      </c>
      <c r="O157" s="172"/>
      <c r="P157" s="172"/>
      <c r="Q157" s="172"/>
      <c r="R157" s="71"/>
      <c r="T157" s="103"/>
      <c r="U157" s="23" t="s">
        <v>25</v>
      </c>
      <c r="V157" s="104">
        <v>0</v>
      </c>
      <c r="W157" s="104">
        <f aca="true" t="shared" si="11" ref="W157:W163">V157*K157</f>
        <v>0</v>
      </c>
      <c r="X157" s="104">
        <v>0</v>
      </c>
      <c r="Y157" s="104">
        <f aca="true" t="shared" si="12" ref="Y157:Y163">X157*K157</f>
        <v>0</v>
      </c>
      <c r="Z157" s="104">
        <v>0</v>
      </c>
      <c r="AA157" s="105">
        <f aca="true" t="shared" si="13" ref="AA157:AA163">Z157*K157</f>
        <v>0</v>
      </c>
      <c r="AR157" s="5" t="s">
        <v>101</v>
      </c>
      <c r="AT157" s="5" t="s">
        <v>97</v>
      </c>
      <c r="AU157" s="5" t="s">
        <v>49</v>
      </c>
      <c r="AY157" s="5" t="s">
        <v>82</v>
      </c>
      <c r="BE157" s="106">
        <f aca="true" t="shared" si="14" ref="BE157:BE163">IF(U157="základní",N157,0)</f>
        <v>0</v>
      </c>
      <c r="BF157" s="106">
        <f aca="true" t="shared" si="15" ref="BF157:BF163">IF(U157="snížená",N157,0)</f>
        <v>0</v>
      </c>
      <c r="BG157" s="106">
        <f aca="true" t="shared" si="16" ref="BG157:BG163">IF(U157="zákl. přenesená",N157,0)</f>
        <v>0</v>
      </c>
      <c r="BH157" s="106">
        <f aca="true" t="shared" si="17" ref="BH157:BH163">IF(U157="sníž. přenesená",N157,0)</f>
        <v>0</v>
      </c>
      <c r="BI157" s="106">
        <f aca="true" t="shared" si="18" ref="BI157:BI163">IF(U157="nulová",N157,0)</f>
        <v>0</v>
      </c>
      <c r="BJ157" s="5" t="s">
        <v>44</v>
      </c>
      <c r="BK157" s="106">
        <f aca="true" t="shared" si="19" ref="BK157:BK163">ROUND(L157*K157,2)</f>
        <v>0</v>
      </c>
      <c r="BL157" s="5" t="s">
        <v>87</v>
      </c>
      <c r="BM157" s="5" t="s">
        <v>211</v>
      </c>
    </row>
    <row r="158" spans="2:65" s="17" customFormat="1" ht="44.25" customHeight="1">
      <c r="B158" s="69"/>
      <c r="C158" s="99">
        <v>32</v>
      </c>
      <c r="D158" s="99" t="s">
        <v>83</v>
      </c>
      <c r="E158" s="100" t="s">
        <v>212</v>
      </c>
      <c r="F158" s="168" t="s">
        <v>213</v>
      </c>
      <c r="G158" s="168"/>
      <c r="H158" s="168"/>
      <c r="I158" s="168"/>
      <c r="J158" s="101" t="s">
        <v>86</v>
      </c>
      <c r="K158" s="102">
        <v>218</v>
      </c>
      <c r="L158" s="169"/>
      <c r="M158" s="169"/>
      <c r="N158" s="169">
        <f t="shared" si="10"/>
        <v>0</v>
      </c>
      <c r="O158" s="169"/>
      <c r="P158" s="169"/>
      <c r="Q158" s="169"/>
      <c r="R158" s="71"/>
      <c r="T158" s="103"/>
      <c r="U158" s="23" t="s">
        <v>25</v>
      </c>
      <c r="V158" s="104">
        <v>0.004</v>
      </c>
      <c r="W158" s="104">
        <f t="shared" si="11"/>
        <v>0.872</v>
      </c>
      <c r="X158" s="104">
        <v>0</v>
      </c>
      <c r="Y158" s="104">
        <f t="shared" si="12"/>
        <v>0</v>
      </c>
      <c r="Z158" s="104">
        <v>0</v>
      </c>
      <c r="AA158" s="105">
        <f t="shared" si="13"/>
        <v>0</v>
      </c>
      <c r="AR158" s="5" t="s">
        <v>87</v>
      </c>
      <c r="AT158" s="5" t="s">
        <v>83</v>
      </c>
      <c r="AU158" s="5" t="s">
        <v>49</v>
      </c>
      <c r="AY158" s="5" t="s">
        <v>82</v>
      </c>
      <c r="BE158" s="106">
        <f t="shared" si="14"/>
        <v>0</v>
      </c>
      <c r="BF158" s="106">
        <f t="shared" si="15"/>
        <v>0</v>
      </c>
      <c r="BG158" s="106">
        <f t="shared" si="16"/>
        <v>0</v>
      </c>
      <c r="BH158" s="106">
        <f t="shared" si="17"/>
        <v>0</v>
      </c>
      <c r="BI158" s="106">
        <f t="shared" si="18"/>
        <v>0</v>
      </c>
      <c r="BJ158" s="5" t="s">
        <v>44</v>
      </c>
      <c r="BK158" s="106">
        <f t="shared" si="19"/>
        <v>0</v>
      </c>
      <c r="BL158" s="5" t="s">
        <v>87</v>
      </c>
      <c r="BM158" s="5" t="s">
        <v>214</v>
      </c>
    </row>
    <row r="159" spans="2:65" s="17" customFormat="1" ht="22.5" customHeight="1">
      <c r="B159" s="69"/>
      <c r="C159" s="107">
        <v>33</v>
      </c>
      <c r="D159" s="107" t="s">
        <v>97</v>
      </c>
      <c r="E159" s="108" t="s">
        <v>215</v>
      </c>
      <c r="F159" s="171" t="s">
        <v>216</v>
      </c>
      <c r="G159" s="171"/>
      <c r="H159" s="171"/>
      <c r="I159" s="171"/>
      <c r="J159" s="109" t="s">
        <v>217</v>
      </c>
      <c r="K159" s="110">
        <v>0.218</v>
      </c>
      <c r="L159" s="172"/>
      <c r="M159" s="172"/>
      <c r="N159" s="172">
        <f t="shared" si="10"/>
        <v>0</v>
      </c>
      <c r="O159" s="172"/>
      <c r="P159" s="172"/>
      <c r="Q159" s="172"/>
      <c r="R159" s="71"/>
      <c r="T159" s="103"/>
      <c r="U159" s="23" t="s">
        <v>25</v>
      </c>
      <c r="V159" s="104">
        <v>0</v>
      </c>
      <c r="W159" s="104">
        <f t="shared" si="11"/>
        <v>0</v>
      </c>
      <c r="X159" s="104">
        <v>0.001</v>
      </c>
      <c r="Y159" s="104">
        <f t="shared" si="12"/>
        <v>0.000218</v>
      </c>
      <c r="Z159" s="104">
        <v>0</v>
      </c>
      <c r="AA159" s="105">
        <f t="shared" si="13"/>
        <v>0</v>
      </c>
      <c r="AR159" s="5" t="s">
        <v>101</v>
      </c>
      <c r="AT159" s="5" t="s">
        <v>97</v>
      </c>
      <c r="AU159" s="5" t="s">
        <v>49</v>
      </c>
      <c r="AY159" s="5" t="s">
        <v>82</v>
      </c>
      <c r="BE159" s="106">
        <f t="shared" si="14"/>
        <v>0</v>
      </c>
      <c r="BF159" s="106">
        <f t="shared" si="15"/>
        <v>0</v>
      </c>
      <c r="BG159" s="106">
        <f t="shared" si="16"/>
        <v>0</v>
      </c>
      <c r="BH159" s="106">
        <f t="shared" si="17"/>
        <v>0</v>
      </c>
      <c r="BI159" s="106">
        <f t="shared" si="18"/>
        <v>0</v>
      </c>
      <c r="BJ159" s="5" t="s">
        <v>44</v>
      </c>
      <c r="BK159" s="106">
        <f t="shared" si="19"/>
        <v>0</v>
      </c>
      <c r="BL159" s="5" t="s">
        <v>87</v>
      </c>
      <c r="BM159" s="5" t="s">
        <v>218</v>
      </c>
    </row>
    <row r="160" spans="2:65" s="17" customFormat="1" ht="31.5" customHeight="1">
      <c r="B160" s="69"/>
      <c r="C160" s="99">
        <v>34</v>
      </c>
      <c r="D160" s="99" t="s">
        <v>83</v>
      </c>
      <c r="E160" s="100" t="s">
        <v>219</v>
      </c>
      <c r="F160" s="168" t="s">
        <v>220</v>
      </c>
      <c r="G160" s="168"/>
      <c r="H160" s="168"/>
      <c r="I160" s="168"/>
      <c r="J160" s="101" t="s">
        <v>86</v>
      </c>
      <c r="K160" s="102">
        <v>65.4</v>
      </c>
      <c r="L160" s="169"/>
      <c r="M160" s="169"/>
      <c r="N160" s="169">
        <f t="shared" si="10"/>
        <v>0</v>
      </c>
      <c r="O160" s="169"/>
      <c r="P160" s="169"/>
      <c r="Q160" s="169"/>
      <c r="R160" s="71"/>
      <c r="T160" s="103"/>
      <c r="U160" s="23" t="s">
        <v>25</v>
      </c>
      <c r="V160" s="104">
        <v>0.019</v>
      </c>
      <c r="W160" s="104">
        <f t="shared" si="11"/>
        <v>1.2426000000000001</v>
      </c>
      <c r="X160" s="104">
        <v>0</v>
      </c>
      <c r="Y160" s="104">
        <f t="shared" si="12"/>
        <v>0</v>
      </c>
      <c r="Z160" s="104">
        <v>0</v>
      </c>
      <c r="AA160" s="105">
        <f t="shared" si="13"/>
        <v>0</v>
      </c>
      <c r="AR160" s="5" t="s">
        <v>87</v>
      </c>
      <c r="AT160" s="5" t="s">
        <v>83</v>
      </c>
      <c r="AU160" s="5" t="s">
        <v>49</v>
      </c>
      <c r="AY160" s="5" t="s">
        <v>82</v>
      </c>
      <c r="BE160" s="106">
        <f t="shared" si="14"/>
        <v>0</v>
      </c>
      <c r="BF160" s="106">
        <f t="shared" si="15"/>
        <v>0</v>
      </c>
      <c r="BG160" s="106">
        <f t="shared" si="16"/>
        <v>0</v>
      </c>
      <c r="BH160" s="106">
        <f t="shared" si="17"/>
        <v>0</v>
      </c>
      <c r="BI160" s="106">
        <f t="shared" si="18"/>
        <v>0</v>
      </c>
      <c r="BJ160" s="5" t="s">
        <v>44</v>
      </c>
      <c r="BK160" s="106">
        <f t="shared" si="19"/>
        <v>0</v>
      </c>
      <c r="BL160" s="5" t="s">
        <v>87</v>
      </c>
      <c r="BM160" s="5" t="s">
        <v>221</v>
      </c>
    </row>
    <row r="161" spans="2:65" s="17" customFormat="1" ht="22.5" customHeight="1">
      <c r="B161" s="69"/>
      <c r="C161" s="107">
        <v>35</v>
      </c>
      <c r="D161" s="107" t="s">
        <v>97</v>
      </c>
      <c r="E161" s="108" t="s">
        <v>215</v>
      </c>
      <c r="F161" s="171" t="s">
        <v>216</v>
      </c>
      <c r="G161" s="171"/>
      <c r="H161" s="171"/>
      <c r="I161" s="171"/>
      <c r="J161" s="109" t="s">
        <v>217</v>
      </c>
      <c r="K161" s="110">
        <v>0.065</v>
      </c>
      <c r="L161" s="172"/>
      <c r="M161" s="172"/>
      <c r="N161" s="172">
        <f t="shared" si="10"/>
        <v>0</v>
      </c>
      <c r="O161" s="172"/>
      <c r="P161" s="172"/>
      <c r="Q161" s="172"/>
      <c r="R161" s="71"/>
      <c r="T161" s="103"/>
      <c r="U161" s="23" t="s">
        <v>25</v>
      </c>
      <c r="V161" s="104">
        <v>0</v>
      </c>
      <c r="W161" s="104">
        <f t="shared" si="11"/>
        <v>0</v>
      </c>
      <c r="X161" s="104">
        <v>0.001</v>
      </c>
      <c r="Y161" s="104">
        <f t="shared" si="12"/>
        <v>6.500000000000001E-05</v>
      </c>
      <c r="Z161" s="104">
        <v>0</v>
      </c>
      <c r="AA161" s="105">
        <f t="shared" si="13"/>
        <v>0</v>
      </c>
      <c r="AR161" s="5" t="s">
        <v>101</v>
      </c>
      <c r="AT161" s="5" t="s">
        <v>97</v>
      </c>
      <c r="AU161" s="5" t="s">
        <v>49</v>
      </c>
      <c r="AY161" s="5" t="s">
        <v>82</v>
      </c>
      <c r="BE161" s="106">
        <f t="shared" si="14"/>
        <v>0</v>
      </c>
      <c r="BF161" s="106">
        <f t="shared" si="15"/>
        <v>0</v>
      </c>
      <c r="BG161" s="106">
        <f t="shared" si="16"/>
        <v>0</v>
      </c>
      <c r="BH161" s="106">
        <f t="shared" si="17"/>
        <v>0</v>
      </c>
      <c r="BI161" s="106">
        <f t="shared" si="18"/>
        <v>0</v>
      </c>
      <c r="BJ161" s="5" t="s">
        <v>44</v>
      </c>
      <c r="BK161" s="106">
        <f t="shared" si="19"/>
        <v>0</v>
      </c>
      <c r="BL161" s="5" t="s">
        <v>87</v>
      </c>
      <c r="BM161" s="5" t="s">
        <v>222</v>
      </c>
    </row>
    <row r="162" spans="2:65" s="17" customFormat="1" ht="31.5" customHeight="1">
      <c r="B162" s="69"/>
      <c r="C162" s="99">
        <v>36</v>
      </c>
      <c r="D162" s="99" t="s">
        <v>83</v>
      </c>
      <c r="E162" s="100" t="s">
        <v>135</v>
      </c>
      <c r="F162" s="168" t="s">
        <v>136</v>
      </c>
      <c r="G162" s="168"/>
      <c r="H162" s="168"/>
      <c r="I162" s="168"/>
      <c r="J162" s="101" t="s">
        <v>86</v>
      </c>
      <c r="K162" s="102">
        <v>218</v>
      </c>
      <c r="L162" s="169"/>
      <c r="M162" s="169"/>
      <c r="N162" s="169">
        <f t="shared" si="10"/>
        <v>0</v>
      </c>
      <c r="O162" s="169"/>
      <c r="P162" s="169"/>
      <c r="Q162" s="169"/>
      <c r="R162" s="71"/>
      <c r="T162" s="103"/>
      <c r="U162" s="23" t="s">
        <v>25</v>
      </c>
      <c r="V162" s="104">
        <v>0.113</v>
      </c>
      <c r="W162" s="104">
        <f t="shared" si="11"/>
        <v>24.634</v>
      </c>
      <c r="X162" s="104">
        <v>0</v>
      </c>
      <c r="Y162" s="104">
        <f t="shared" si="12"/>
        <v>0</v>
      </c>
      <c r="Z162" s="104">
        <v>0</v>
      </c>
      <c r="AA162" s="105">
        <f t="shared" si="13"/>
        <v>0</v>
      </c>
      <c r="AR162" s="5" t="s">
        <v>87</v>
      </c>
      <c r="AT162" s="5" t="s">
        <v>83</v>
      </c>
      <c r="AU162" s="5" t="s">
        <v>49</v>
      </c>
      <c r="AY162" s="5" t="s">
        <v>82</v>
      </c>
      <c r="BE162" s="106">
        <f t="shared" si="14"/>
        <v>0</v>
      </c>
      <c r="BF162" s="106">
        <f t="shared" si="15"/>
        <v>0</v>
      </c>
      <c r="BG162" s="106">
        <f t="shared" si="16"/>
        <v>0</v>
      </c>
      <c r="BH162" s="106">
        <f t="shared" si="17"/>
        <v>0</v>
      </c>
      <c r="BI162" s="106">
        <f t="shared" si="18"/>
        <v>0</v>
      </c>
      <c r="BJ162" s="5" t="s">
        <v>44</v>
      </c>
      <c r="BK162" s="106">
        <f t="shared" si="19"/>
        <v>0</v>
      </c>
      <c r="BL162" s="5" t="s">
        <v>87</v>
      </c>
      <c r="BM162" s="5" t="s">
        <v>223</v>
      </c>
    </row>
    <row r="163" spans="2:65" s="17" customFormat="1" ht="22.5" customHeight="1">
      <c r="B163" s="69"/>
      <c r="C163" s="107">
        <v>37</v>
      </c>
      <c r="D163" s="107" t="s">
        <v>97</v>
      </c>
      <c r="E163" s="108" t="s">
        <v>139</v>
      </c>
      <c r="F163" s="171" t="s">
        <v>140</v>
      </c>
      <c r="G163" s="171"/>
      <c r="H163" s="171"/>
      <c r="I163" s="171"/>
      <c r="J163" s="109" t="s">
        <v>141</v>
      </c>
      <c r="K163" s="110">
        <v>21.8</v>
      </c>
      <c r="L163" s="172"/>
      <c r="M163" s="172"/>
      <c r="N163" s="172">
        <f t="shared" si="10"/>
        <v>0</v>
      </c>
      <c r="O163" s="172"/>
      <c r="P163" s="172"/>
      <c r="Q163" s="172"/>
      <c r="R163" s="71"/>
      <c r="T163" s="103"/>
      <c r="U163" s="23" t="s">
        <v>25</v>
      </c>
      <c r="V163" s="104">
        <v>0</v>
      </c>
      <c r="W163" s="104">
        <f t="shared" si="11"/>
        <v>0</v>
      </c>
      <c r="X163" s="104">
        <v>0.2</v>
      </c>
      <c r="Y163" s="104">
        <f t="shared" si="12"/>
        <v>4.36</v>
      </c>
      <c r="Z163" s="104">
        <v>0</v>
      </c>
      <c r="AA163" s="105">
        <f t="shared" si="13"/>
        <v>0</v>
      </c>
      <c r="AR163" s="5" t="s">
        <v>101</v>
      </c>
      <c r="AT163" s="5" t="s">
        <v>97</v>
      </c>
      <c r="AU163" s="5" t="s">
        <v>49</v>
      </c>
      <c r="AY163" s="5" t="s">
        <v>82</v>
      </c>
      <c r="BE163" s="106">
        <f t="shared" si="14"/>
        <v>0</v>
      </c>
      <c r="BF163" s="106">
        <f t="shared" si="15"/>
        <v>0</v>
      </c>
      <c r="BG163" s="106">
        <f t="shared" si="16"/>
        <v>0</v>
      </c>
      <c r="BH163" s="106">
        <f t="shared" si="17"/>
        <v>0</v>
      </c>
      <c r="BI163" s="106">
        <f t="shared" si="18"/>
        <v>0</v>
      </c>
      <c r="BJ163" s="5" t="s">
        <v>44</v>
      </c>
      <c r="BK163" s="106">
        <f t="shared" si="19"/>
        <v>0</v>
      </c>
      <c r="BL163" s="5" t="s">
        <v>87</v>
      </c>
      <c r="BM163" s="5" t="s">
        <v>224</v>
      </c>
    </row>
    <row r="164" spans="2:47" s="17" customFormat="1" ht="22.5" customHeight="1">
      <c r="B164" s="18"/>
      <c r="C164" s="19"/>
      <c r="D164" s="19"/>
      <c r="E164" s="19"/>
      <c r="F164" s="173" t="s">
        <v>225</v>
      </c>
      <c r="G164" s="173"/>
      <c r="H164" s="173"/>
      <c r="I164" s="173"/>
      <c r="J164" s="19"/>
      <c r="K164" s="19"/>
      <c r="L164" s="19"/>
      <c r="M164" s="19"/>
      <c r="N164" s="19"/>
      <c r="O164" s="19"/>
      <c r="P164" s="19"/>
      <c r="Q164" s="19"/>
      <c r="R164" s="20"/>
      <c r="T164" s="111"/>
      <c r="U164" s="19"/>
      <c r="V164" s="19"/>
      <c r="W164" s="19"/>
      <c r="X164" s="19"/>
      <c r="Y164" s="19"/>
      <c r="Z164" s="19"/>
      <c r="AA164" s="40"/>
      <c r="AT164" s="5" t="s">
        <v>159</v>
      </c>
      <c r="AU164" s="5" t="s">
        <v>49</v>
      </c>
    </row>
    <row r="165" spans="2:65" s="17" customFormat="1" ht="31.5" customHeight="1">
      <c r="B165" s="69"/>
      <c r="C165" s="99">
        <v>38</v>
      </c>
      <c r="D165" s="99" t="s">
        <v>83</v>
      </c>
      <c r="E165" s="100" t="s">
        <v>226</v>
      </c>
      <c r="F165" s="168" t="s">
        <v>227</v>
      </c>
      <c r="G165" s="168"/>
      <c r="H165" s="168"/>
      <c r="I165" s="168"/>
      <c r="J165" s="101" t="s">
        <v>145</v>
      </c>
      <c r="K165" s="102">
        <v>0.012</v>
      </c>
      <c r="L165" s="169"/>
      <c r="M165" s="169"/>
      <c r="N165" s="169">
        <f>ROUND(L165*K165,2)</f>
        <v>0</v>
      </c>
      <c r="O165" s="169"/>
      <c r="P165" s="169"/>
      <c r="Q165" s="169"/>
      <c r="R165" s="71"/>
      <c r="T165" s="103"/>
      <c r="U165" s="23" t="s">
        <v>25</v>
      </c>
      <c r="V165" s="104">
        <v>94.286</v>
      </c>
      <c r="W165" s="104">
        <f>V165*K165</f>
        <v>1.131432</v>
      </c>
      <c r="X165" s="104">
        <v>0</v>
      </c>
      <c r="Y165" s="104">
        <f>X165*K165</f>
        <v>0</v>
      </c>
      <c r="Z165" s="104">
        <v>0</v>
      </c>
      <c r="AA165" s="105">
        <f>Z165*K165</f>
        <v>0</v>
      </c>
      <c r="AR165" s="5" t="s">
        <v>87</v>
      </c>
      <c r="AT165" s="5" t="s">
        <v>83</v>
      </c>
      <c r="AU165" s="5" t="s">
        <v>49</v>
      </c>
      <c r="AY165" s="5" t="s">
        <v>82</v>
      </c>
      <c r="BE165" s="106">
        <f>IF(U165="základní",N165,0)</f>
        <v>0</v>
      </c>
      <c r="BF165" s="106">
        <f>IF(U165="snížená",N165,0)</f>
        <v>0</v>
      </c>
      <c r="BG165" s="106">
        <f>IF(U165="zákl. přenesená",N165,0)</f>
        <v>0</v>
      </c>
      <c r="BH165" s="106">
        <f>IF(U165="sníž. přenesená",N165,0)</f>
        <v>0</v>
      </c>
      <c r="BI165" s="106">
        <f>IF(U165="nulová",N165,0)</f>
        <v>0</v>
      </c>
      <c r="BJ165" s="5" t="s">
        <v>44</v>
      </c>
      <c r="BK165" s="106">
        <f>ROUND(L165*K165,2)</f>
        <v>0</v>
      </c>
      <c r="BL165" s="5" t="s">
        <v>87</v>
      </c>
      <c r="BM165" s="5" t="s">
        <v>228</v>
      </c>
    </row>
    <row r="166" spans="2:65" s="17" customFormat="1" ht="22.5" customHeight="1">
      <c r="B166" s="69"/>
      <c r="C166" s="107">
        <v>39</v>
      </c>
      <c r="D166" s="107" t="s">
        <v>97</v>
      </c>
      <c r="E166" s="108" t="s">
        <v>229</v>
      </c>
      <c r="F166" s="171" t="s">
        <v>230</v>
      </c>
      <c r="G166" s="171"/>
      <c r="H166" s="171"/>
      <c r="I166" s="171"/>
      <c r="J166" s="109" t="s">
        <v>150</v>
      </c>
      <c r="K166" s="110">
        <v>12.32</v>
      </c>
      <c r="L166" s="172"/>
      <c r="M166" s="172"/>
      <c r="N166" s="172">
        <f>ROUND(L166*K166,2)</f>
        <v>0</v>
      </c>
      <c r="O166" s="172"/>
      <c r="P166" s="172"/>
      <c r="Q166" s="172"/>
      <c r="R166" s="71"/>
      <c r="T166" s="103"/>
      <c r="U166" s="23" t="s">
        <v>25</v>
      </c>
      <c r="V166" s="104">
        <v>0</v>
      </c>
      <c r="W166" s="104">
        <f>V166*K166</f>
        <v>0</v>
      </c>
      <c r="X166" s="104">
        <v>0</v>
      </c>
      <c r="Y166" s="104">
        <f>X166*K166</f>
        <v>0</v>
      </c>
      <c r="Z166" s="104">
        <v>0</v>
      </c>
      <c r="AA166" s="105">
        <f>Z166*K166</f>
        <v>0</v>
      </c>
      <c r="AR166" s="5" t="s">
        <v>101</v>
      </c>
      <c r="AT166" s="5" t="s">
        <v>97</v>
      </c>
      <c r="AU166" s="5" t="s">
        <v>49</v>
      </c>
      <c r="AY166" s="5" t="s">
        <v>82</v>
      </c>
      <c r="BE166" s="106">
        <f>IF(U166="základní",N166,0)</f>
        <v>0</v>
      </c>
      <c r="BF166" s="106">
        <f>IF(U166="snížená",N166,0)</f>
        <v>0</v>
      </c>
      <c r="BG166" s="106">
        <f>IF(U166="zákl. přenesená",N166,0)</f>
        <v>0</v>
      </c>
      <c r="BH166" s="106">
        <f>IF(U166="sníž. přenesená",N166,0)</f>
        <v>0</v>
      </c>
      <c r="BI166" s="106">
        <f>IF(U166="nulová",N166,0)</f>
        <v>0</v>
      </c>
      <c r="BJ166" s="5" t="s">
        <v>44</v>
      </c>
      <c r="BK166" s="106">
        <f>ROUND(L166*K166,2)</f>
        <v>0</v>
      </c>
      <c r="BL166" s="5" t="s">
        <v>87</v>
      </c>
      <c r="BM166" s="5" t="s">
        <v>231</v>
      </c>
    </row>
    <row r="167" spans="2:47" s="17" customFormat="1" ht="22.5" customHeight="1">
      <c r="B167" s="18"/>
      <c r="C167" s="19"/>
      <c r="D167" s="19"/>
      <c r="E167" s="19"/>
      <c r="F167" s="173" t="s">
        <v>232</v>
      </c>
      <c r="G167" s="173"/>
      <c r="H167" s="173"/>
      <c r="I167" s="173"/>
      <c r="J167" s="19"/>
      <c r="K167" s="19"/>
      <c r="L167" s="19"/>
      <c r="M167" s="19"/>
      <c r="N167" s="19"/>
      <c r="O167" s="19"/>
      <c r="P167" s="19"/>
      <c r="Q167" s="19"/>
      <c r="R167" s="20"/>
      <c r="T167" s="111"/>
      <c r="U167" s="19"/>
      <c r="V167" s="19"/>
      <c r="W167" s="19"/>
      <c r="X167" s="19"/>
      <c r="Y167" s="19"/>
      <c r="Z167" s="19"/>
      <c r="AA167" s="40"/>
      <c r="AT167" s="5" t="s">
        <v>159</v>
      </c>
      <c r="AU167" s="5" t="s">
        <v>49</v>
      </c>
    </row>
    <row r="168" spans="2:65" s="17" customFormat="1" ht="31.5" customHeight="1">
      <c r="B168" s="69"/>
      <c r="C168" s="99">
        <v>40</v>
      </c>
      <c r="D168" s="99" t="s">
        <v>83</v>
      </c>
      <c r="E168" s="100" t="s">
        <v>233</v>
      </c>
      <c r="F168" s="168" t="s">
        <v>234</v>
      </c>
      <c r="G168" s="168"/>
      <c r="H168" s="168"/>
      <c r="I168" s="168"/>
      <c r="J168" s="101" t="s">
        <v>86</v>
      </c>
      <c r="K168" s="102">
        <v>218</v>
      </c>
      <c r="L168" s="169"/>
      <c r="M168" s="169"/>
      <c r="N168" s="169">
        <f>ROUND(L168*K168,2)</f>
        <v>0</v>
      </c>
      <c r="O168" s="169"/>
      <c r="P168" s="169"/>
      <c r="Q168" s="169"/>
      <c r="R168" s="71"/>
      <c r="T168" s="103"/>
      <c r="U168" s="23" t="s">
        <v>25</v>
      </c>
      <c r="V168" s="104">
        <v>0.127</v>
      </c>
      <c r="W168" s="104">
        <f>V168*K168</f>
        <v>27.686</v>
      </c>
      <c r="X168" s="104">
        <v>0</v>
      </c>
      <c r="Y168" s="104">
        <f>X168*K168</f>
        <v>0</v>
      </c>
      <c r="Z168" s="104">
        <v>0</v>
      </c>
      <c r="AA168" s="105">
        <f>Z168*K168</f>
        <v>0</v>
      </c>
      <c r="AR168" s="5" t="s">
        <v>87</v>
      </c>
      <c r="AT168" s="5" t="s">
        <v>83</v>
      </c>
      <c r="AU168" s="5" t="s">
        <v>49</v>
      </c>
      <c r="AY168" s="5" t="s">
        <v>82</v>
      </c>
      <c r="BE168" s="106">
        <f>IF(U168="základní",N168,0)</f>
        <v>0</v>
      </c>
      <c r="BF168" s="106">
        <f>IF(U168="snížená",N168,0)</f>
        <v>0</v>
      </c>
      <c r="BG168" s="106">
        <f>IF(U168="zákl. přenesená",N168,0)</f>
        <v>0</v>
      </c>
      <c r="BH168" s="106">
        <f>IF(U168="sníž. přenesená",N168,0)</f>
        <v>0</v>
      </c>
      <c r="BI168" s="106">
        <f>IF(U168="nulová",N168,0)</f>
        <v>0</v>
      </c>
      <c r="BJ168" s="5" t="s">
        <v>44</v>
      </c>
      <c r="BK168" s="106">
        <f>ROUND(L168*K168,2)</f>
        <v>0</v>
      </c>
      <c r="BL168" s="5" t="s">
        <v>87</v>
      </c>
      <c r="BM168" s="5" t="s">
        <v>235</v>
      </c>
    </row>
    <row r="169" spans="2:47" s="17" customFormat="1" ht="22.5" customHeight="1">
      <c r="B169" s="18"/>
      <c r="C169" s="19"/>
      <c r="D169" s="19"/>
      <c r="E169" s="19"/>
      <c r="F169" s="173" t="s">
        <v>236</v>
      </c>
      <c r="G169" s="173"/>
      <c r="H169" s="173"/>
      <c r="I169" s="173"/>
      <c r="J169" s="19"/>
      <c r="K169" s="19"/>
      <c r="L169" s="19"/>
      <c r="M169" s="19"/>
      <c r="N169" s="19"/>
      <c r="O169" s="19"/>
      <c r="P169" s="19"/>
      <c r="Q169" s="19"/>
      <c r="R169" s="20"/>
      <c r="T169" s="111"/>
      <c r="U169" s="19"/>
      <c r="V169" s="19"/>
      <c r="W169" s="19"/>
      <c r="X169" s="19"/>
      <c r="Y169" s="19"/>
      <c r="Z169" s="19"/>
      <c r="AA169" s="40"/>
      <c r="AT169" s="5" t="s">
        <v>159</v>
      </c>
      <c r="AU169" s="5" t="s">
        <v>49</v>
      </c>
    </row>
    <row r="170" spans="2:63" s="87" customFormat="1" ht="29.85" customHeight="1">
      <c r="B170" s="88"/>
      <c r="C170" s="89"/>
      <c r="D170" s="98" t="s">
        <v>62</v>
      </c>
      <c r="E170" s="98"/>
      <c r="F170" s="98"/>
      <c r="G170" s="98"/>
      <c r="H170" s="98"/>
      <c r="I170" s="98"/>
      <c r="J170" s="98"/>
      <c r="K170" s="98"/>
      <c r="L170" s="196"/>
      <c r="M170" s="98"/>
      <c r="N170" s="167">
        <f>BK170</f>
        <v>0</v>
      </c>
      <c r="O170" s="167"/>
      <c r="P170" s="167"/>
      <c r="Q170" s="167"/>
      <c r="R170" s="91"/>
      <c r="T170" s="92"/>
      <c r="U170" s="89"/>
      <c r="V170" s="89"/>
      <c r="W170" s="93">
        <f>SUM(W171:W214)</f>
        <v>427.8128</v>
      </c>
      <c r="X170" s="89"/>
      <c r="Y170" s="93">
        <f>SUM(Y171:Y214)</f>
        <v>30.780011000000002</v>
      </c>
      <c r="Z170" s="89"/>
      <c r="AA170" s="94">
        <f>SUM(AA171:AA214)</f>
        <v>0</v>
      </c>
      <c r="AR170" s="95" t="s">
        <v>44</v>
      </c>
      <c r="AT170" s="96" t="s">
        <v>41</v>
      </c>
      <c r="AU170" s="96" t="s">
        <v>44</v>
      </c>
      <c r="AY170" s="95" t="s">
        <v>82</v>
      </c>
      <c r="BK170" s="97">
        <f>SUM(BK171:BK214)</f>
        <v>0</v>
      </c>
    </row>
    <row r="171" spans="2:65" s="17" customFormat="1" ht="31.5" customHeight="1">
      <c r="B171" s="69"/>
      <c r="C171" s="99">
        <v>41</v>
      </c>
      <c r="D171" s="99" t="s">
        <v>83</v>
      </c>
      <c r="E171" s="100" t="s">
        <v>237</v>
      </c>
      <c r="F171" s="168" t="s">
        <v>238</v>
      </c>
      <c r="G171" s="168"/>
      <c r="H171" s="168"/>
      <c r="I171" s="168"/>
      <c r="J171" s="101" t="s">
        <v>141</v>
      </c>
      <c r="K171" s="102">
        <v>17.1</v>
      </c>
      <c r="L171" s="169"/>
      <c r="M171" s="169"/>
      <c r="N171" s="169">
        <f>ROUND(L171*K171,2)</f>
        <v>0</v>
      </c>
      <c r="O171" s="169"/>
      <c r="P171" s="169"/>
      <c r="Q171" s="169"/>
      <c r="R171" s="71"/>
      <c r="T171" s="103"/>
      <c r="U171" s="23" t="s">
        <v>25</v>
      </c>
      <c r="V171" s="104">
        <v>0.204</v>
      </c>
      <c r="W171" s="104">
        <f>V171*K171</f>
        <v>3.4884</v>
      </c>
      <c r="X171" s="104">
        <v>0</v>
      </c>
      <c r="Y171" s="104">
        <f>X171*K171</f>
        <v>0</v>
      </c>
      <c r="Z171" s="104">
        <v>0</v>
      </c>
      <c r="AA171" s="105">
        <f>Z171*K171</f>
        <v>0</v>
      </c>
      <c r="AR171" s="5" t="s">
        <v>87</v>
      </c>
      <c r="AT171" s="5" t="s">
        <v>83</v>
      </c>
      <c r="AU171" s="5" t="s">
        <v>49</v>
      </c>
      <c r="AY171" s="5" t="s">
        <v>82</v>
      </c>
      <c r="BE171" s="106">
        <f>IF(U171="základní",N171,0)</f>
        <v>0</v>
      </c>
      <c r="BF171" s="106">
        <f>IF(U171="snížená",N171,0)</f>
        <v>0</v>
      </c>
      <c r="BG171" s="106">
        <f>IF(U171="zákl. přenesená",N171,0)</f>
        <v>0</v>
      </c>
      <c r="BH171" s="106">
        <f>IF(U171="sníž. přenesená",N171,0)</f>
        <v>0</v>
      </c>
      <c r="BI171" s="106">
        <f>IF(U171="nulová",N171,0)</f>
        <v>0</v>
      </c>
      <c r="BJ171" s="5" t="s">
        <v>44</v>
      </c>
      <c r="BK171" s="106">
        <f>ROUND(L171*K171,2)</f>
        <v>0</v>
      </c>
      <c r="BL171" s="5" t="s">
        <v>87</v>
      </c>
      <c r="BM171" s="5" t="s">
        <v>239</v>
      </c>
    </row>
    <row r="172" spans="2:65" s="17" customFormat="1" ht="31.5" customHeight="1">
      <c r="B172" s="69"/>
      <c r="C172" s="99">
        <v>42</v>
      </c>
      <c r="D172" s="99" t="s">
        <v>83</v>
      </c>
      <c r="E172" s="100" t="s">
        <v>240</v>
      </c>
      <c r="F172" s="168" t="s">
        <v>241</v>
      </c>
      <c r="G172" s="168"/>
      <c r="H172" s="168"/>
      <c r="I172" s="168"/>
      <c r="J172" s="101" t="s">
        <v>141</v>
      </c>
      <c r="K172" s="102">
        <v>17.1</v>
      </c>
      <c r="L172" s="169"/>
      <c r="M172" s="169"/>
      <c r="N172" s="169">
        <f>ROUND(L172*K172,2)</f>
        <v>0</v>
      </c>
      <c r="O172" s="169"/>
      <c r="P172" s="169"/>
      <c r="Q172" s="169"/>
      <c r="R172" s="71"/>
      <c r="T172" s="103"/>
      <c r="U172" s="23" t="s">
        <v>25</v>
      </c>
      <c r="V172" s="104">
        <v>0.044</v>
      </c>
      <c r="W172" s="104">
        <f>V172*K172</f>
        <v>0.7524000000000001</v>
      </c>
      <c r="X172" s="104">
        <v>0</v>
      </c>
      <c r="Y172" s="104">
        <f>X172*K172</f>
        <v>0</v>
      </c>
      <c r="Z172" s="104">
        <v>0</v>
      </c>
      <c r="AA172" s="105">
        <f>Z172*K172</f>
        <v>0</v>
      </c>
      <c r="AR172" s="5" t="s">
        <v>87</v>
      </c>
      <c r="AT172" s="5" t="s">
        <v>83</v>
      </c>
      <c r="AU172" s="5" t="s">
        <v>49</v>
      </c>
      <c r="AY172" s="5" t="s">
        <v>82</v>
      </c>
      <c r="BE172" s="106">
        <f>IF(U172="základní",N172,0)</f>
        <v>0</v>
      </c>
      <c r="BF172" s="106">
        <f>IF(U172="snížená",N172,0)</f>
        <v>0</v>
      </c>
      <c r="BG172" s="106">
        <f>IF(U172="zákl. přenesená",N172,0)</f>
        <v>0</v>
      </c>
      <c r="BH172" s="106">
        <f>IF(U172="sníž. přenesená",N172,0)</f>
        <v>0</v>
      </c>
      <c r="BI172" s="106">
        <f>IF(U172="nulová",N172,0)</f>
        <v>0</v>
      </c>
      <c r="BJ172" s="5" t="s">
        <v>44</v>
      </c>
      <c r="BK172" s="106">
        <f>ROUND(L172*K172,2)</f>
        <v>0</v>
      </c>
      <c r="BL172" s="5" t="s">
        <v>87</v>
      </c>
      <c r="BM172" s="5" t="s">
        <v>242</v>
      </c>
    </row>
    <row r="173" spans="2:65" s="17" customFormat="1" ht="31.5" customHeight="1">
      <c r="B173" s="69"/>
      <c r="C173" s="99">
        <v>43</v>
      </c>
      <c r="D173" s="99" t="s">
        <v>83</v>
      </c>
      <c r="E173" s="100" t="s">
        <v>243</v>
      </c>
      <c r="F173" s="168" t="s">
        <v>244</v>
      </c>
      <c r="G173" s="168"/>
      <c r="H173" s="168"/>
      <c r="I173" s="168"/>
      <c r="J173" s="101" t="s">
        <v>86</v>
      </c>
      <c r="K173" s="102">
        <v>114</v>
      </c>
      <c r="L173" s="169"/>
      <c r="M173" s="169"/>
      <c r="N173" s="169">
        <f>ROUND(L173*K173,2)</f>
        <v>0</v>
      </c>
      <c r="O173" s="169"/>
      <c r="P173" s="169"/>
      <c r="Q173" s="169"/>
      <c r="R173" s="71"/>
      <c r="T173" s="103"/>
      <c r="U173" s="23" t="s">
        <v>25</v>
      </c>
      <c r="V173" s="104">
        <v>0.254</v>
      </c>
      <c r="W173" s="104">
        <f>V173*K173</f>
        <v>28.956</v>
      </c>
      <c r="X173" s="104">
        <v>0</v>
      </c>
      <c r="Y173" s="104">
        <f>X173*K173</f>
        <v>0</v>
      </c>
      <c r="Z173" s="104">
        <v>0</v>
      </c>
      <c r="AA173" s="105">
        <f>Z173*K173</f>
        <v>0</v>
      </c>
      <c r="AR173" s="5" t="s">
        <v>87</v>
      </c>
      <c r="AT173" s="5" t="s">
        <v>83</v>
      </c>
      <c r="AU173" s="5" t="s">
        <v>49</v>
      </c>
      <c r="AY173" s="5" t="s">
        <v>82</v>
      </c>
      <c r="BE173" s="106">
        <f>IF(U173="základní",N173,0)</f>
        <v>0</v>
      </c>
      <c r="BF173" s="106">
        <f>IF(U173="snížená",N173,0)</f>
        <v>0</v>
      </c>
      <c r="BG173" s="106">
        <f>IF(U173="zákl. přenesená",N173,0)</f>
        <v>0</v>
      </c>
      <c r="BH173" s="106">
        <f>IF(U173="sníž. přenesená",N173,0)</f>
        <v>0</v>
      </c>
      <c r="BI173" s="106">
        <f>IF(U173="nulová",N173,0)</f>
        <v>0</v>
      </c>
      <c r="BJ173" s="5" t="s">
        <v>44</v>
      </c>
      <c r="BK173" s="106">
        <f>ROUND(L173*K173,2)</f>
        <v>0</v>
      </c>
      <c r="BL173" s="5" t="s">
        <v>87</v>
      </c>
      <c r="BM173" s="5" t="s">
        <v>245</v>
      </c>
    </row>
    <row r="174" spans="2:47" s="17" customFormat="1" ht="22.5" customHeight="1">
      <c r="B174" s="18"/>
      <c r="C174" s="19"/>
      <c r="D174" s="19"/>
      <c r="E174" s="19"/>
      <c r="F174" s="173" t="s">
        <v>246</v>
      </c>
      <c r="G174" s="173"/>
      <c r="H174" s="173"/>
      <c r="I174" s="173"/>
      <c r="J174" s="19"/>
      <c r="K174" s="19"/>
      <c r="L174" s="19"/>
      <c r="M174" s="19"/>
      <c r="N174" s="19"/>
      <c r="O174" s="19"/>
      <c r="P174" s="19"/>
      <c r="Q174" s="19"/>
      <c r="R174" s="20"/>
      <c r="T174" s="111"/>
      <c r="U174" s="19"/>
      <c r="V174" s="19"/>
      <c r="W174" s="19"/>
      <c r="X174" s="19"/>
      <c r="Y174" s="19"/>
      <c r="Z174" s="19"/>
      <c r="AA174" s="40"/>
      <c r="AT174" s="5" t="s">
        <v>159</v>
      </c>
      <c r="AU174" s="5" t="s">
        <v>49</v>
      </c>
    </row>
    <row r="175" spans="2:65" s="17" customFormat="1" ht="22.5" customHeight="1">
      <c r="B175" s="69"/>
      <c r="C175" s="107">
        <v>44</v>
      </c>
      <c r="D175" s="107" t="s">
        <v>97</v>
      </c>
      <c r="E175" s="108" t="s">
        <v>247</v>
      </c>
      <c r="F175" s="171" t="s">
        <v>248</v>
      </c>
      <c r="G175" s="171"/>
      <c r="H175" s="171"/>
      <c r="I175" s="171"/>
      <c r="J175" s="109" t="s">
        <v>145</v>
      </c>
      <c r="K175" s="110">
        <v>20.52</v>
      </c>
      <c r="L175" s="172"/>
      <c r="M175" s="172"/>
      <c r="N175" s="172">
        <f aca="true" t="shared" si="20" ref="N175:N214">ROUND(L175*K175,2)</f>
        <v>0</v>
      </c>
      <c r="O175" s="172"/>
      <c r="P175" s="172"/>
      <c r="Q175" s="172"/>
      <c r="R175" s="71"/>
      <c r="T175" s="103"/>
      <c r="U175" s="23" t="s">
        <v>25</v>
      </c>
      <c r="V175" s="104">
        <v>0</v>
      </c>
      <c r="W175" s="104">
        <f aca="true" t="shared" si="21" ref="W175:W214">V175*K175</f>
        <v>0</v>
      </c>
      <c r="X175" s="104">
        <v>1</v>
      </c>
      <c r="Y175" s="104">
        <f aca="true" t="shared" si="22" ref="Y175:Y214">X175*K175</f>
        <v>20.52</v>
      </c>
      <c r="Z175" s="104">
        <v>0</v>
      </c>
      <c r="AA175" s="105">
        <f aca="true" t="shared" si="23" ref="AA175:AA214">Z175*K175</f>
        <v>0</v>
      </c>
      <c r="AR175" s="5" t="s">
        <v>101</v>
      </c>
      <c r="AT175" s="5" t="s">
        <v>97</v>
      </c>
      <c r="AU175" s="5" t="s">
        <v>49</v>
      </c>
      <c r="AY175" s="5" t="s">
        <v>82</v>
      </c>
      <c r="BE175" s="106">
        <f aca="true" t="shared" si="24" ref="BE175:BE214">IF(U175="základní",N175,0)</f>
        <v>0</v>
      </c>
      <c r="BF175" s="106">
        <f aca="true" t="shared" si="25" ref="BF175:BF214">IF(U175="snížená",N175,0)</f>
        <v>0</v>
      </c>
      <c r="BG175" s="106">
        <f aca="true" t="shared" si="26" ref="BG175:BG214">IF(U175="zákl. přenesená",N175,0)</f>
        <v>0</v>
      </c>
      <c r="BH175" s="106">
        <f aca="true" t="shared" si="27" ref="BH175:BH214">IF(U175="sníž. přenesená",N175,0)</f>
        <v>0</v>
      </c>
      <c r="BI175" s="106">
        <f aca="true" t="shared" si="28" ref="BI175:BI214">IF(U175="nulová",N175,0)</f>
        <v>0</v>
      </c>
      <c r="BJ175" s="5" t="s">
        <v>44</v>
      </c>
      <c r="BK175" s="106">
        <f aca="true" t="shared" si="29" ref="BK175:BK214">ROUND(L175*K175,2)</f>
        <v>0</v>
      </c>
      <c r="BL175" s="5" t="s">
        <v>87</v>
      </c>
      <c r="BM175" s="5" t="s">
        <v>249</v>
      </c>
    </row>
    <row r="176" spans="2:65" s="17" customFormat="1" ht="22.5" customHeight="1">
      <c r="B176" s="69"/>
      <c r="C176" s="99">
        <v>45</v>
      </c>
      <c r="D176" s="99" t="s">
        <v>83</v>
      </c>
      <c r="E176" s="100" t="s">
        <v>250</v>
      </c>
      <c r="F176" s="168" t="s">
        <v>251</v>
      </c>
      <c r="G176" s="168"/>
      <c r="H176" s="168"/>
      <c r="I176" s="168"/>
      <c r="J176" s="101" t="s">
        <v>145</v>
      </c>
      <c r="K176" s="102">
        <v>20.52</v>
      </c>
      <c r="L176" s="169"/>
      <c r="M176" s="169"/>
      <c r="N176" s="169">
        <f t="shared" si="20"/>
        <v>0</v>
      </c>
      <c r="O176" s="169"/>
      <c r="P176" s="169"/>
      <c r="Q176" s="169"/>
      <c r="R176" s="71"/>
      <c r="T176" s="103"/>
      <c r="U176" s="23" t="s">
        <v>25</v>
      </c>
      <c r="V176" s="104">
        <v>0</v>
      </c>
      <c r="W176" s="104">
        <f t="shared" si="21"/>
        <v>0</v>
      </c>
      <c r="X176" s="104">
        <v>0</v>
      </c>
      <c r="Y176" s="104">
        <f t="shared" si="22"/>
        <v>0</v>
      </c>
      <c r="Z176" s="104">
        <v>0</v>
      </c>
      <c r="AA176" s="105">
        <f t="shared" si="23"/>
        <v>0</v>
      </c>
      <c r="AR176" s="5" t="s">
        <v>87</v>
      </c>
      <c r="AT176" s="5" t="s">
        <v>83</v>
      </c>
      <c r="AU176" s="5" t="s">
        <v>49</v>
      </c>
      <c r="AY176" s="5" t="s">
        <v>82</v>
      </c>
      <c r="BE176" s="106">
        <f t="shared" si="24"/>
        <v>0</v>
      </c>
      <c r="BF176" s="106">
        <f t="shared" si="25"/>
        <v>0</v>
      </c>
      <c r="BG176" s="106">
        <f t="shared" si="26"/>
        <v>0</v>
      </c>
      <c r="BH176" s="106">
        <f t="shared" si="27"/>
        <v>0</v>
      </c>
      <c r="BI176" s="106">
        <f t="shared" si="28"/>
        <v>0</v>
      </c>
      <c r="BJ176" s="5" t="s">
        <v>44</v>
      </c>
      <c r="BK176" s="106">
        <f t="shared" si="29"/>
        <v>0</v>
      </c>
      <c r="BL176" s="5" t="s">
        <v>87</v>
      </c>
      <c r="BM176" s="5" t="s">
        <v>252</v>
      </c>
    </row>
    <row r="177" spans="2:65" s="17" customFormat="1" ht="22.5" customHeight="1">
      <c r="B177" s="69"/>
      <c r="C177" s="99">
        <v>46</v>
      </c>
      <c r="D177" s="99" t="s">
        <v>83</v>
      </c>
      <c r="E177" s="100" t="s">
        <v>253</v>
      </c>
      <c r="F177" s="168" t="s">
        <v>254</v>
      </c>
      <c r="G177" s="168"/>
      <c r="H177" s="168"/>
      <c r="I177" s="168"/>
      <c r="J177" s="101" t="s">
        <v>145</v>
      </c>
      <c r="K177" s="102">
        <v>10.26</v>
      </c>
      <c r="L177" s="169"/>
      <c r="M177" s="169"/>
      <c r="N177" s="169">
        <f t="shared" si="20"/>
        <v>0</v>
      </c>
      <c r="O177" s="169"/>
      <c r="P177" s="169"/>
      <c r="Q177" s="169"/>
      <c r="R177" s="71"/>
      <c r="T177" s="103"/>
      <c r="U177" s="23" t="s">
        <v>25</v>
      </c>
      <c r="V177" s="104">
        <v>0</v>
      </c>
      <c r="W177" s="104">
        <f t="shared" si="21"/>
        <v>0</v>
      </c>
      <c r="X177" s="104">
        <v>0</v>
      </c>
      <c r="Y177" s="104">
        <f t="shared" si="22"/>
        <v>0</v>
      </c>
      <c r="Z177" s="104">
        <v>0</v>
      </c>
      <c r="AA177" s="105">
        <f t="shared" si="23"/>
        <v>0</v>
      </c>
      <c r="AR177" s="5" t="s">
        <v>87</v>
      </c>
      <c r="AT177" s="5" t="s">
        <v>83</v>
      </c>
      <c r="AU177" s="5" t="s">
        <v>49</v>
      </c>
      <c r="AY177" s="5" t="s">
        <v>82</v>
      </c>
      <c r="BE177" s="106">
        <f t="shared" si="24"/>
        <v>0</v>
      </c>
      <c r="BF177" s="106">
        <f t="shared" si="25"/>
        <v>0</v>
      </c>
      <c r="BG177" s="106">
        <f t="shared" si="26"/>
        <v>0</v>
      </c>
      <c r="BH177" s="106">
        <f t="shared" si="27"/>
        <v>0</v>
      </c>
      <c r="BI177" s="106">
        <f t="shared" si="28"/>
        <v>0</v>
      </c>
      <c r="BJ177" s="5" t="s">
        <v>44</v>
      </c>
      <c r="BK177" s="106">
        <f t="shared" si="29"/>
        <v>0</v>
      </c>
      <c r="BL177" s="5" t="s">
        <v>87</v>
      </c>
      <c r="BM177" s="5" t="s">
        <v>255</v>
      </c>
    </row>
    <row r="178" spans="2:65" s="17" customFormat="1" ht="31.5" customHeight="1">
      <c r="B178" s="69"/>
      <c r="C178" s="99">
        <v>47</v>
      </c>
      <c r="D178" s="99" t="s">
        <v>83</v>
      </c>
      <c r="E178" s="100" t="s">
        <v>256</v>
      </c>
      <c r="F178" s="168" t="s">
        <v>257</v>
      </c>
      <c r="G178" s="168"/>
      <c r="H178" s="168"/>
      <c r="I178" s="168"/>
      <c r="J178" s="101" t="s">
        <v>91</v>
      </c>
      <c r="K178" s="102">
        <v>2932</v>
      </c>
      <c r="L178" s="169"/>
      <c r="M178" s="169"/>
      <c r="N178" s="169">
        <f t="shared" si="20"/>
        <v>0</v>
      </c>
      <c r="O178" s="169"/>
      <c r="P178" s="169"/>
      <c r="Q178" s="169"/>
      <c r="R178" s="71"/>
      <c r="T178" s="103"/>
      <c r="U178" s="23" t="s">
        <v>25</v>
      </c>
      <c r="V178" s="104">
        <v>0.073</v>
      </c>
      <c r="W178" s="104">
        <f t="shared" si="21"/>
        <v>214.03599999999997</v>
      </c>
      <c r="X178" s="104">
        <v>0</v>
      </c>
      <c r="Y178" s="104">
        <f t="shared" si="22"/>
        <v>0</v>
      </c>
      <c r="Z178" s="104">
        <v>0</v>
      </c>
      <c r="AA178" s="105">
        <f t="shared" si="23"/>
        <v>0</v>
      </c>
      <c r="AR178" s="5" t="s">
        <v>87</v>
      </c>
      <c r="AT178" s="5" t="s">
        <v>83</v>
      </c>
      <c r="AU178" s="5" t="s">
        <v>49</v>
      </c>
      <c r="AY178" s="5" t="s">
        <v>82</v>
      </c>
      <c r="BE178" s="106">
        <f t="shared" si="24"/>
        <v>0</v>
      </c>
      <c r="BF178" s="106">
        <f t="shared" si="25"/>
        <v>0</v>
      </c>
      <c r="BG178" s="106">
        <f t="shared" si="26"/>
        <v>0</v>
      </c>
      <c r="BH178" s="106">
        <f t="shared" si="27"/>
        <v>0</v>
      </c>
      <c r="BI178" s="106">
        <f t="shared" si="28"/>
        <v>0</v>
      </c>
      <c r="BJ178" s="5" t="s">
        <v>44</v>
      </c>
      <c r="BK178" s="106">
        <f t="shared" si="29"/>
        <v>0</v>
      </c>
      <c r="BL178" s="5" t="s">
        <v>87</v>
      </c>
      <c r="BM178" s="5" t="s">
        <v>258</v>
      </c>
    </row>
    <row r="179" spans="2:65" s="17" customFormat="1" ht="31.5" customHeight="1">
      <c r="B179" s="69"/>
      <c r="C179" s="99">
        <v>48</v>
      </c>
      <c r="D179" s="99" t="s">
        <v>83</v>
      </c>
      <c r="E179" s="100" t="s">
        <v>256</v>
      </c>
      <c r="F179" s="168" t="s">
        <v>257</v>
      </c>
      <c r="G179" s="168"/>
      <c r="H179" s="168"/>
      <c r="I179" s="168"/>
      <c r="J179" s="101" t="s">
        <v>91</v>
      </c>
      <c r="K179" s="102">
        <v>166</v>
      </c>
      <c r="L179" s="169"/>
      <c r="M179" s="169"/>
      <c r="N179" s="169">
        <f t="shared" si="20"/>
        <v>0</v>
      </c>
      <c r="O179" s="169"/>
      <c r="P179" s="169"/>
      <c r="Q179" s="169"/>
      <c r="R179" s="71"/>
      <c r="T179" s="103"/>
      <c r="U179" s="23" t="s">
        <v>25</v>
      </c>
      <c r="V179" s="104">
        <v>0.073</v>
      </c>
      <c r="W179" s="104">
        <f t="shared" si="21"/>
        <v>12.117999999999999</v>
      </c>
      <c r="X179" s="104">
        <v>0</v>
      </c>
      <c r="Y179" s="104">
        <f t="shared" si="22"/>
        <v>0</v>
      </c>
      <c r="Z179" s="104">
        <v>0</v>
      </c>
      <c r="AA179" s="105">
        <f t="shared" si="23"/>
        <v>0</v>
      </c>
      <c r="AR179" s="5" t="s">
        <v>87</v>
      </c>
      <c r="AT179" s="5" t="s">
        <v>83</v>
      </c>
      <c r="AU179" s="5" t="s">
        <v>49</v>
      </c>
      <c r="AY179" s="5" t="s">
        <v>82</v>
      </c>
      <c r="BE179" s="106">
        <f t="shared" si="24"/>
        <v>0</v>
      </c>
      <c r="BF179" s="106">
        <f t="shared" si="25"/>
        <v>0</v>
      </c>
      <c r="BG179" s="106">
        <f t="shared" si="26"/>
        <v>0</v>
      </c>
      <c r="BH179" s="106">
        <f t="shared" si="27"/>
        <v>0</v>
      </c>
      <c r="BI179" s="106">
        <f t="shared" si="28"/>
        <v>0</v>
      </c>
      <c r="BJ179" s="5" t="s">
        <v>44</v>
      </c>
      <c r="BK179" s="106">
        <f t="shared" si="29"/>
        <v>0</v>
      </c>
      <c r="BL179" s="5" t="s">
        <v>87</v>
      </c>
      <c r="BM179" s="5" t="s">
        <v>259</v>
      </c>
    </row>
    <row r="180" spans="2:65" s="17" customFormat="1" ht="22.5" customHeight="1">
      <c r="B180" s="69"/>
      <c r="C180" s="99">
        <v>49</v>
      </c>
      <c r="D180" s="99" t="s">
        <v>83</v>
      </c>
      <c r="E180" s="100" t="s">
        <v>260</v>
      </c>
      <c r="F180" s="168" t="s">
        <v>261</v>
      </c>
      <c r="G180" s="168"/>
      <c r="H180" s="168"/>
      <c r="I180" s="168"/>
      <c r="J180" s="101" t="s">
        <v>91</v>
      </c>
      <c r="K180" s="102">
        <v>166</v>
      </c>
      <c r="L180" s="169"/>
      <c r="M180" s="169"/>
      <c r="N180" s="169">
        <f t="shared" si="20"/>
        <v>0</v>
      </c>
      <c r="O180" s="169"/>
      <c r="P180" s="169"/>
      <c r="Q180" s="169"/>
      <c r="R180" s="71"/>
      <c r="T180" s="103"/>
      <c r="U180" s="23" t="s">
        <v>25</v>
      </c>
      <c r="V180" s="104">
        <v>0.023</v>
      </c>
      <c r="W180" s="104">
        <f t="shared" si="21"/>
        <v>3.818</v>
      </c>
      <c r="X180" s="104">
        <v>0</v>
      </c>
      <c r="Y180" s="104">
        <f t="shared" si="22"/>
        <v>0</v>
      </c>
      <c r="Z180" s="104">
        <v>0</v>
      </c>
      <c r="AA180" s="105">
        <f t="shared" si="23"/>
        <v>0</v>
      </c>
      <c r="AR180" s="5" t="s">
        <v>87</v>
      </c>
      <c r="AT180" s="5" t="s">
        <v>83</v>
      </c>
      <c r="AU180" s="5" t="s">
        <v>49</v>
      </c>
      <c r="AY180" s="5" t="s">
        <v>82</v>
      </c>
      <c r="BE180" s="106">
        <f t="shared" si="24"/>
        <v>0</v>
      </c>
      <c r="BF180" s="106">
        <f t="shared" si="25"/>
        <v>0</v>
      </c>
      <c r="BG180" s="106">
        <f t="shared" si="26"/>
        <v>0</v>
      </c>
      <c r="BH180" s="106">
        <f t="shared" si="27"/>
        <v>0</v>
      </c>
      <c r="BI180" s="106">
        <f t="shared" si="28"/>
        <v>0</v>
      </c>
      <c r="BJ180" s="5" t="s">
        <v>44</v>
      </c>
      <c r="BK180" s="106">
        <f t="shared" si="29"/>
        <v>0</v>
      </c>
      <c r="BL180" s="5" t="s">
        <v>87</v>
      </c>
      <c r="BM180" s="5" t="s">
        <v>262</v>
      </c>
    </row>
    <row r="181" spans="2:65" s="17" customFormat="1" ht="31.5" customHeight="1">
      <c r="B181" s="69"/>
      <c r="C181" s="107">
        <v>50</v>
      </c>
      <c r="D181" s="107" t="s">
        <v>97</v>
      </c>
      <c r="E181" s="108" t="s">
        <v>207</v>
      </c>
      <c r="F181" s="171" t="s">
        <v>263</v>
      </c>
      <c r="G181" s="171"/>
      <c r="H181" s="171"/>
      <c r="I181" s="171"/>
      <c r="J181" s="109" t="s">
        <v>91</v>
      </c>
      <c r="K181" s="110">
        <v>33</v>
      </c>
      <c r="L181" s="172"/>
      <c r="M181" s="172"/>
      <c r="N181" s="172">
        <f t="shared" si="20"/>
        <v>0</v>
      </c>
      <c r="O181" s="172"/>
      <c r="P181" s="172"/>
      <c r="Q181" s="172"/>
      <c r="R181" s="71"/>
      <c r="T181" s="103"/>
      <c r="U181" s="23" t="s">
        <v>25</v>
      </c>
      <c r="V181" s="104">
        <v>0</v>
      </c>
      <c r="W181" s="104">
        <f t="shared" si="21"/>
        <v>0</v>
      </c>
      <c r="X181" s="104">
        <v>0</v>
      </c>
      <c r="Y181" s="104">
        <f t="shared" si="22"/>
        <v>0</v>
      </c>
      <c r="Z181" s="104">
        <v>0</v>
      </c>
      <c r="AA181" s="105">
        <f t="shared" si="23"/>
        <v>0</v>
      </c>
      <c r="AR181" s="5" t="s">
        <v>101</v>
      </c>
      <c r="AT181" s="5" t="s">
        <v>97</v>
      </c>
      <c r="AU181" s="5" t="s">
        <v>49</v>
      </c>
      <c r="AY181" s="5" t="s">
        <v>82</v>
      </c>
      <c r="BE181" s="106">
        <f t="shared" si="24"/>
        <v>0</v>
      </c>
      <c r="BF181" s="106">
        <f t="shared" si="25"/>
        <v>0</v>
      </c>
      <c r="BG181" s="106">
        <f t="shared" si="26"/>
        <v>0</v>
      </c>
      <c r="BH181" s="106">
        <f t="shared" si="27"/>
        <v>0</v>
      </c>
      <c r="BI181" s="106">
        <f t="shared" si="28"/>
        <v>0</v>
      </c>
      <c r="BJ181" s="5" t="s">
        <v>44</v>
      </c>
      <c r="BK181" s="106">
        <f t="shared" si="29"/>
        <v>0</v>
      </c>
      <c r="BL181" s="5" t="s">
        <v>87</v>
      </c>
      <c r="BM181" s="5" t="s">
        <v>264</v>
      </c>
    </row>
    <row r="182" spans="2:65" s="17" customFormat="1" ht="22.5" customHeight="1">
      <c r="B182" s="69"/>
      <c r="C182" s="107">
        <v>51</v>
      </c>
      <c r="D182" s="107" t="s">
        <v>97</v>
      </c>
      <c r="E182" s="108" t="s">
        <v>209</v>
      </c>
      <c r="F182" s="171" t="s">
        <v>265</v>
      </c>
      <c r="G182" s="171"/>
      <c r="H182" s="171"/>
      <c r="I182" s="171"/>
      <c r="J182" s="109" t="s">
        <v>91</v>
      </c>
      <c r="K182" s="110">
        <v>33</v>
      </c>
      <c r="L182" s="172"/>
      <c r="M182" s="172"/>
      <c r="N182" s="172">
        <f t="shared" si="20"/>
        <v>0</v>
      </c>
      <c r="O182" s="172"/>
      <c r="P182" s="172"/>
      <c r="Q182" s="172"/>
      <c r="R182" s="71"/>
      <c r="T182" s="103"/>
      <c r="U182" s="23" t="s">
        <v>25</v>
      </c>
      <c r="V182" s="104">
        <v>0</v>
      </c>
      <c r="W182" s="104">
        <f t="shared" si="21"/>
        <v>0</v>
      </c>
      <c r="X182" s="104">
        <v>0</v>
      </c>
      <c r="Y182" s="104">
        <f t="shared" si="22"/>
        <v>0</v>
      </c>
      <c r="Z182" s="104">
        <v>0</v>
      </c>
      <c r="AA182" s="105">
        <f t="shared" si="23"/>
        <v>0</v>
      </c>
      <c r="AR182" s="5" t="s">
        <v>101</v>
      </c>
      <c r="AT182" s="5" t="s">
        <v>97</v>
      </c>
      <c r="AU182" s="5" t="s">
        <v>49</v>
      </c>
      <c r="AY182" s="5" t="s">
        <v>82</v>
      </c>
      <c r="BE182" s="106">
        <f t="shared" si="24"/>
        <v>0</v>
      </c>
      <c r="BF182" s="106">
        <f t="shared" si="25"/>
        <v>0</v>
      </c>
      <c r="BG182" s="106">
        <f t="shared" si="26"/>
        <v>0</v>
      </c>
      <c r="BH182" s="106">
        <f t="shared" si="27"/>
        <v>0</v>
      </c>
      <c r="BI182" s="106">
        <f t="shared" si="28"/>
        <v>0</v>
      </c>
      <c r="BJ182" s="5" t="s">
        <v>44</v>
      </c>
      <c r="BK182" s="106">
        <f t="shared" si="29"/>
        <v>0</v>
      </c>
      <c r="BL182" s="5" t="s">
        <v>87</v>
      </c>
      <c r="BM182" s="5" t="s">
        <v>266</v>
      </c>
    </row>
    <row r="183" spans="2:65" s="17" customFormat="1" ht="31.5" customHeight="1">
      <c r="B183" s="69"/>
      <c r="C183" s="107">
        <v>52</v>
      </c>
      <c r="D183" s="107" t="s">
        <v>97</v>
      </c>
      <c r="E183" s="108" t="s">
        <v>267</v>
      </c>
      <c r="F183" s="171" t="s">
        <v>268</v>
      </c>
      <c r="G183" s="171"/>
      <c r="H183" s="171"/>
      <c r="I183" s="171"/>
      <c r="J183" s="109" t="s">
        <v>91</v>
      </c>
      <c r="K183" s="110">
        <v>56</v>
      </c>
      <c r="L183" s="172"/>
      <c r="M183" s="172"/>
      <c r="N183" s="172">
        <f t="shared" si="20"/>
        <v>0</v>
      </c>
      <c r="O183" s="172"/>
      <c r="P183" s="172"/>
      <c r="Q183" s="172"/>
      <c r="R183" s="71"/>
      <c r="T183" s="103"/>
      <c r="U183" s="23" t="s">
        <v>25</v>
      </c>
      <c r="V183" s="104">
        <v>0</v>
      </c>
      <c r="W183" s="104">
        <f t="shared" si="21"/>
        <v>0</v>
      </c>
      <c r="X183" s="104">
        <v>0</v>
      </c>
      <c r="Y183" s="104">
        <f t="shared" si="22"/>
        <v>0</v>
      </c>
      <c r="Z183" s="104">
        <v>0</v>
      </c>
      <c r="AA183" s="105">
        <f t="shared" si="23"/>
        <v>0</v>
      </c>
      <c r="AR183" s="5" t="s">
        <v>101</v>
      </c>
      <c r="AT183" s="5" t="s">
        <v>97</v>
      </c>
      <c r="AU183" s="5" t="s">
        <v>49</v>
      </c>
      <c r="AY183" s="5" t="s">
        <v>82</v>
      </c>
      <c r="BE183" s="106">
        <f t="shared" si="24"/>
        <v>0</v>
      </c>
      <c r="BF183" s="106">
        <f t="shared" si="25"/>
        <v>0</v>
      </c>
      <c r="BG183" s="106">
        <f t="shared" si="26"/>
        <v>0</v>
      </c>
      <c r="BH183" s="106">
        <f t="shared" si="27"/>
        <v>0</v>
      </c>
      <c r="BI183" s="106">
        <f t="shared" si="28"/>
        <v>0</v>
      </c>
      <c r="BJ183" s="5" t="s">
        <v>44</v>
      </c>
      <c r="BK183" s="106">
        <f t="shared" si="29"/>
        <v>0</v>
      </c>
      <c r="BL183" s="5" t="s">
        <v>87</v>
      </c>
      <c r="BM183" s="5" t="s">
        <v>269</v>
      </c>
    </row>
    <row r="184" spans="2:65" s="17" customFormat="1" ht="22.5" customHeight="1">
      <c r="B184" s="69"/>
      <c r="C184" s="107">
        <v>53</v>
      </c>
      <c r="D184" s="107" t="s">
        <v>97</v>
      </c>
      <c r="E184" s="108" t="s">
        <v>270</v>
      </c>
      <c r="F184" s="171" t="s">
        <v>271</v>
      </c>
      <c r="G184" s="171"/>
      <c r="H184" s="171"/>
      <c r="I184" s="171"/>
      <c r="J184" s="109" t="s">
        <v>91</v>
      </c>
      <c r="K184" s="110">
        <v>44</v>
      </c>
      <c r="L184" s="172"/>
      <c r="M184" s="172"/>
      <c r="N184" s="172">
        <f t="shared" si="20"/>
        <v>0</v>
      </c>
      <c r="O184" s="172"/>
      <c r="P184" s="172"/>
      <c r="Q184" s="172"/>
      <c r="R184" s="71"/>
      <c r="T184" s="103"/>
      <c r="U184" s="23" t="s">
        <v>25</v>
      </c>
      <c r="V184" s="104">
        <v>0</v>
      </c>
      <c r="W184" s="104">
        <f t="shared" si="21"/>
        <v>0</v>
      </c>
      <c r="X184" s="104">
        <v>0</v>
      </c>
      <c r="Y184" s="104">
        <f t="shared" si="22"/>
        <v>0</v>
      </c>
      <c r="Z184" s="104">
        <v>0</v>
      </c>
      <c r="AA184" s="105">
        <f t="shared" si="23"/>
        <v>0</v>
      </c>
      <c r="AR184" s="5" t="s">
        <v>101</v>
      </c>
      <c r="AT184" s="5" t="s">
        <v>97</v>
      </c>
      <c r="AU184" s="5" t="s">
        <v>49</v>
      </c>
      <c r="AY184" s="5" t="s">
        <v>82</v>
      </c>
      <c r="BE184" s="106">
        <f t="shared" si="24"/>
        <v>0</v>
      </c>
      <c r="BF184" s="106">
        <f t="shared" si="25"/>
        <v>0</v>
      </c>
      <c r="BG184" s="106">
        <f t="shared" si="26"/>
        <v>0</v>
      </c>
      <c r="BH184" s="106">
        <f t="shared" si="27"/>
        <v>0</v>
      </c>
      <c r="BI184" s="106">
        <f t="shared" si="28"/>
        <v>0</v>
      </c>
      <c r="BJ184" s="5" t="s">
        <v>44</v>
      </c>
      <c r="BK184" s="106">
        <f t="shared" si="29"/>
        <v>0</v>
      </c>
      <c r="BL184" s="5" t="s">
        <v>87</v>
      </c>
      <c r="BM184" s="5" t="s">
        <v>272</v>
      </c>
    </row>
    <row r="185" spans="2:65" s="17" customFormat="1" ht="22.5" customHeight="1">
      <c r="B185" s="69"/>
      <c r="C185" s="107">
        <v>54</v>
      </c>
      <c r="D185" s="107" t="s">
        <v>97</v>
      </c>
      <c r="E185" s="108" t="s">
        <v>273</v>
      </c>
      <c r="F185" s="171" t="s">
        <v>274</v>
      </c>
      <c r="G185" s="171"/>
      <c r="H185" s="171"/>
      <c r="I185" s="171"/>
      <c r="J185" s="109" t="s">
        <v>91</v>
      </c>
      <c r="K185" s="110">
        <v>44</v>
      </c>
      <c r="L185" s="172"/>
      <c r="M185" s="172"/>
      <c r="N185" s="172">
        <f t="shared" si="20"/>
        <v>0</v>
      </c>
      <c r="O185" s="172"/>
      <c r="P185" s="172"/>
      <c r="Q185" s="172"/>
      <c r="R185" s="71"/>
      <c r="T185" s="103"/>
      <c r="U185" s="23" t="s">
        <v>25</v>
      </c>
      <c r="V185" s="104">
        <v>0</v>
      </c>
      <c r="W185" s="104">
        <f t="shared" si="21"/>
        <v>0</v>
      </c>
      <c r="X185" s="104">
        <v>0</v>
      </c>
      <c r="Y185" s="104">
        <f t="shared" si="22"/>
        <v>0</v>
      </c>
      <c r="Z185" s="104">
        <v>0</v>
      </c>
      <c r="AA185" s="105">
        <f t="shared" si="23"/>
        <v>0</v>
      </c>
      <c r="AR185" s="5" t="s">
        <v>101</v>
      </c>
      <c r="AT185" s="5" t="s">
        <v>97</v>
      </c>
      <c r="AU185" s="5" t="s">
        <v>49</v>
      </c>
      <c r="AY185" s="5" t="s">
        <v>82</v>
      </c>
      <c r="BE185" s="106">
        <f t="shared" si="24"/>
        <v>0</v>
      </c>
      <c r="BF185" s="106">
        <f t="shared" si="25"/>
        <v>0</v>
      </c>
      <c r="BG185" s="106">
        <f t="shared" si="26"/>
        <v>0</v>
      </c>
      <c r="BH185" s="106">
        <f t="shared" si="27"/>
        <v>0</v>
      </c>
      <c r="BI185" s="106">
        <f t="shared" si="28"/>
        <v>0</v>
      </c>
      <c r="BJ185" s="5" t="s">
        <v>44</v>
      </c>
      <c r="BK185" s="106">
        <f t="shared" si="29"/>
        <v>0</v>
      </c>
      <c r="BL185" s="5" t="s">
        <v>87</v>
      </c>
      <c r="BM185" s="5" t="s">
        <v>275</v>
      </c>
    </row>
    <row r="186" spans="2:65" s="17" customFormat="1" ht="31.5" customHeight="1">
      <c r="B186" s="69"/>
      <c r="C186" s="107">
        <v>55</v>
      </c>
      <c r="D186" s="107" t="s">
        <v>97</v>
      </c>
      <c r="E186" s="108" t="s">
        <v>276</v>
      </c>
      <c r="F186" s="171" t="s">
        <v>277</v>
      </c>
      <c r="G186" s="171"/>
      <c r="H186" s="171"/>
      <c r="I186" s="171"/>
      <c r="J186" s="109" t="s">
        <v>91</v>
      </c>
      <c r="K186" s="110">
        <v>793</v>
      </c>
      <c r="L186" s="172"/>
      <c r="M186" s="172"/>
      <c r="N186" s="172">
        <f t="shared" si="20"/>
        <v>0</v>
      </c>
      <c r="O186" s="172"/>
      <c r="P186" s="172"/>
      <c r="Q186" s="172"/>
      <c r="R186" s="71"/>
      <c r="T186" s="103"/>
      <c r="U186" s="23" t="s">
        <v>25</v>
      </c>
      <c r="V186" s="104">
        <v>0</v>
      </c>
      <c r="W186" s="104">
        <f t="shared" si="21"/>
        <v>0</v>
      </c>
      <c r="X186" s="104">
        <v>0</v>
      </c>
      <c r="Y186" s="104">
        <f t="shared" si="22"/>
        <v>0</v>
      </c>
      <c r="Z186" s="104">
        <v>0</v>
      </c>
      <c r="AA186" s="105">
        <f t="shared" si="23"/>
        <v>0</v>
      </c>
      <c r="AR186" s="5" t="s">
        <v>101</v>
      </c>
      <c r="AT186" s="5" t="s">
        <v>97</v>
      </c>
      <c r="AU186" s="5" t="s">
        <v>49</v>
      </c>
      <c r="AY186" s="5" t="s">
        <v>82</v>
      </c>
      <c r="BE186" s="106">
        <f t="shared" si="24"/>
        <v>0</v>
      </c>
      <c r="BF186" s="106">
        <f t="shared" si="25"/>
        <v>0</v>
      </c>
      <c r="BG186" s="106">
        <f t="shared" si="26"/>
        <v>0</v>
      </c>
      <c r="BH186" s="106">
        <f t="shared" si="27"/>
        <v>0</v>
      </c>
      <c r="BI186" s="106">
        <f t="shared" si="28"/>
        <v>0</v>
      </c>
      <c r="BJ186" s="5" t="s">
        <v>44</v>
      </c>
      <c r="BK186" s="106">
        <f t="shared" si="29"/>
        <v>0</v>
      </c>
      <c r="BL186" s="5" t="s">
        <v>87</v>
      </c>
      <c r="BM186" s="5" t="s">
        <v>278</v>
      </c>
    </row>
    <row r="187" spans="2:65" s="17" customFormat="1" ht="22.5" customHeight="1">
      <c r="B187" s="69"/>
      <c r="C187" s="107">
        <v>56</v>
      </c>
      <c r="D187" s="107" t="s">
        <v>97</v>
      </c>
      <c r="E187" s="108" t="s">
        <v>279</v>
      </c>
      <c r="F187" s="171" t="s">
        <v>280</v>
      </c>
      <c r="G187" s="171"/>
      <c r="H187" s="171"/>
      <c r="I187" s="171"/>
      <c r="J187" s="109" t="s">
        <v>91</v>
      </c>
      <c r="K187" s="110">
        <v>44</v>
      </c>
      <c r="L187" s="172"/>
      <c r="M187" s="172"/>
      <c r="N187" s="172">
        <f t="shared" si="20"/>
        <v>0</v>
      </c>
      <c r="O187" s="172"/>
      <c r="P187" s="172"/>
      <c r="Q187" s="172"/>
      <c r="R187" s="71"/>
      <c r="T187" s="103"/>
      <c r="U187" s="23" t="s">
        <v>25</v>
      </c>
      <c r="V187" s="104">
        <v>0</v>
      </c>
      <c r="W187" s="104">
        <f t="shared" si="21"/>
        <v>0</v>
      </c>
      <c r="X187" s="104">
        <v>0</v>
      </c>
      <c r="Y187" s="104">
        <f t="shared" si="22"/>
        <v>0</v>
      </c>
      <c r="Z187" s="104">
        <v>0</v>
      </c>
      <c r="AA187" s="105">
        <f t="shared" si="23"/>
        <v>0</v>
      </c>
      <c r="AR187" s="5" t="s">
        <v>101</v>
      </c>
      <c r="AT187" s="5" t="s">
        <v>97</v>
      </c>
      <c r="AU187" s="5" t="s">
        <v>49</v>
      </c>
      <c r="AY187" s="5" t="s">
        <v>82</v>
      </c>
      <c r="BE187" s="106">
        <f t="shared" si="24"/>
        <v>0</v>
      </c>
      <c r="BF187" s="106">
        <f t="shared" si="25"/>
        <v>0</v>
      </c>
      <c r="BG187" s="106">
        <f t="shared" si="26"/>
        <v>0</v>
      </c>
      <c r="BH187" s="106">
        <f t="shared" si="27"/>
        <v>0</v>
      </c>
      <c r="BI187" s="106">
        <f t="shared" si="28"/>
        <v>0</v>
      </c>
      <c r="BJ187" s="5" t="s">
        <v>44</v>
      </c>
      <c r="BK187" s="106">
        <f t="shared" si="29"/>
        <v>0</v>
      </c>
      <c r="BL187" s="5" t="s">
        <v>87</v>
      </c>
      <c r="BM187" s="5" t="s">
        <v>281</v>
      </c>
    </row>
    <row r="188" spans="2:65" s="17" customFormat="1" ht="31.5" customHeight="1">
      <c r="B188" s="69"/>
      <c r="C188" s="107">
        <v>57</v>
      </c>
      <c r="D188" s="107" t="s">
        <v>97</v>
      </c>
      <c r="E188" s="108" t="s">
        <v>282</v>
      </c>
      <c r="F188" s="171" t="s">
        <v>283</v>
      </c>
      <c r="G188" s="171"/>
      <c r="H188" s="171"/>
      <c r="I188" s="171"/>
      <c r="J188" s="109" t="s">
        <v>91</v>
      </c>
      <c r="K188" s="110">
        <v>44</v>
      </c>
      <c r="L188" s="172"/>
      <c r="M188" s="172"/>
      <c r="N188" s="172">
        <f t="shared" si="20"/>
        <v>0</v>
      </c>
      <c r="O188" s="172"/>
      <c r="P188" s="172"/>
      <c r="Q188" s="172"/>
      <c r="R188" s="71"/>
      <c r="T188" s="103"/>
      <c r="U188" s="23" t="s">
        <v>25</v>
      </c>
      <c r="V188" s="104">
        <v>0</v>
      </c>
      <c r="W188" s="104">
        <f t="shared" si="21"/>
        <v>0</v>
      </c>
      <c r="X188" s="104">
        <v>0</v>
      </c>
      <c r="Y188" s="104">
        <f t="shared" si="22"/>
        <v>0</v>
      </c>
      <c r="Z188" s="104">
        <v>0</v>
      </c>
      <c r="AA188" s="105">
        <f t="shared" si="23"/>
        <v>0</v>
      </c>
      <c r="AR188" s="5" t="s">
        <v>101</v>
      </c>
      <c r="AT188" s="5" t="s">
        <v>97</v>
      </c>
      <c r="AU188" s="5" t="s">
        <v>49</v>
      </c>
      <c r="AY188" s="5" t="s">
        <v>82</v>
      </c>
      <c r="BE188" s="106">
        <f t="shared" si="24"/>
        <v>0</v>
      </c>
      <c r="BF188" s="106">
        <f t="shared" si="25"/>
        <v>0</v>
      </c>
      <c r="BG188" s="106">
        <f t="shared" si="26"/>
        <v>0</v>
      </c>
      <c r="BH188" s="106">
        <f t="shared" si="27"/>
        <v>0</v>
      </c>
      <c r="BI188" s="106">
        <f t="shared" si="28"/>
        <v>0</v>
      </c>
      <c r="BJ188" s="5" t="s">
        <v>44</v>
      </c>
      <c r="BK188" s="106">
        <f t="shared" si="29"/>
        <v>0</v>
      </c>
      <c r="BL188" s="5" t="s">
        <v>87</v>
      </c>
      <c r="BM188" s="5" t="s">
        <v>284</v>
      </c>
    </row>
    <row r="189" spans="2:65" s="17" customFormat="1" ht="22.5" customHeight="1">
      <c r="B189" s="69"/>
      <c r="C189" s="107">
        <v>58</v>
      </c>
      <c r="D189" s="107" t="s">
        <v>97</v>
      </c>
      <c r="E189" s="108" t="s">
        <v>285</v>
      </c>
      <c r="F189" s="171" t="s">
        <v>286</v>
      </c>
      <c r="G189" s="171"/>
      <c r="H189" s="171"/>
      <c r="I189" s="171"/>
      <c r="J189" s="109" t="s">
        <v>91</v>
      </c>
      <c r="K189" s="110">
        <v>33</v>
      </c>
      <c r="L189" s="172"/>
      <c r="M189" s="172"/>
      <c r="N189" s="172">
        <f t="shared" si="20"/>
        <v>0</v>
      </c>
      <c r="O189" s="172"/>
      <c r="P189" s="172"/>
      <c r="Q189" s="172"/>
      <c r="R189" s="71"/>
      <c r="T189" s="103"/>
      <c r="U189" s="23" t="s">
        <v>25</v>
      </c>
      <c r="V189" s="104">
        <v>0</v>
      </c>
      <c r="W189" s="104">
        <f t="shared" si="21"/>
        <v>0</v>
      </c>
      <c r="X189" s="104">
        <v>0</v>
      </c>
      <c r="Y189" s="104">
        <f t="shared" si="22"/>
        <v>0</v>
      </c>
      <c r="Z189" s="104">
        <v>0</v>
      </c>
      <c r="AA189" s="105">
        <f t="shared" si="23"/>
        <v>0</v>
      </c>
      <c r="AR189" s="5" t="s">
        <v>101</v>
      </c>
      <c r="AT189" s="5" t="s">
        <v>97</v>
      </c>
      <c r="AU189" s="5" t="s">
        <v>49</v>
      </c>
      <c r="AY189" s="5" t="s">
        <v>82</v>
      </c>
      <c r="BE189" s="106">
        <f t="shared" si="24"/>
        <v>0</v>
      </c>
      <c r="BF189" s="106">
        <f t="shared" si="25"/>
        <v>0</v>
      </c>
      <c r="BG189" s="106">
        <f t="shared" si="26"/>
        <v>0</v>
      </c>
      <c r="BH189" s="106">
        <f t="shared" si="27"/>
        <v>0</v>
      </c>
      <c r="BI189" s="106">
        <f t="shared" si="28"/>
        <v>0</v>
      </c>
      <c r="BJ189" s="5" t="s">
        <v>44</v>
      </c>
      <c r="BK189" s="106">
        <f t="shared" si="29"/>
        <v>0</v>
      </c>
      <c r="BL189" s="5" t="s">
        <v>87</v>
      </c>
      <c r="BM189" s="5" t="s">
        <v>287</v>
      </c>
    </row>
    <row r="190" spans="2:65" s="17" customFormat="1" ht="22.5" customHeight="1">
      <c r="B190" s="69"/>
      <c r="C190" s="107">
        <v>59</v>
      </c>
      <c r="D190" s="107" t="s">
        <v>97</v>
      </c>
      <c r="E190" s="108" t="s">
        <v>288</v>
      </c>
      <c r="F190" s="171" t="s">
        <v>289</v>
      </c>
      <c r="G190" s="171"/>
      <c r="H190" s="171"/>
      <c r="I190" s="171"/>
      <c r="J190" s="109" t="s">
        <v>91</v>
      </c>
      <c r="K190" s="110">
        <v>56</v>
      </c>
      <c r="L190" s="172"/>
      <c r="M190" s="172"/>
      <c r="N190" s="172">
        <f t="shared" si="20"/>
        <v>0</v>
      </c>
      <c r="O190" s="172"/>
      <c r="P190" s="172"/>
      <c r="Q190" s="172"/>
      <c r="R190" s="71"/>
      <c r="T190" s="103"/>
      <c r="U190" s="23" t="s">
        <v>25</v>
      </c>
      <c r="V190" s="104">
        <v>0</v>
      </c>
      <c r="W190" s="104">
        <f t="shared" si="21"/>
        <v>0</v>
      </c>
      <c r="X190" s="104">
        <v>0</v>
      </c>
      <c r="Y190" s="104">
        <f t="shared" si="22"/>
        <v>0</v>
      </c>
      <c r="Z190" s="104">
        <v>0</v>
      </c>
      <c r="AA190" s="105">
        <f t="shared" si="23"/>
        <v>0</v>
      </c>
      <c r="AR190" s="5" t="s">
        <v>101</v>
      </c>
      <c r="AT190" s="5" t="s">
        <v>97</v>
      </c>
      <c r="AU190" s="5" t="s">
        <v>49</v>
      </c>
      <c r="AY190" s="5" t="s">
        <v>82</v>
      </c>
      <c r="BE190" s="106">
        <f t="shared" si="24"/>
        <v>0</v>
      </c>
      <c r="BF190" s="106">
        <f t="shared" si="25"/>
        <v>0</v>
      </c>
      <c r="BG190" s="106">
        <f t="shared" si="26"/>
        <v>0</v>
      </c>
      <c r="BH190" s="106">
        <f t="shared" si="27"/>
        <v>0</v>
      </c>
      <c r="BI190" s="106">
        <f t="shared" si="28"/>
        <v>0</v>
      </c>
      <c r="BJ190" s="5" t="s">
        <v>44</v>
      </c>
      <c r="BK190" s="106">
        <f t="shared" si="29"/>
        <v>0</v>
      </c>
      <c r="BL190" s="5" t="s">
        <v>87</v>
      </c>
      <c r="BM190" s="5" t="s">
        <v>290</v>
      </c>
    </row>
    <row r="191" spans="2:65" s="17" customFormat="1" ht="22.5" customHeight="1">
      <c r="B191" s="69"/>
      <c r="C191" s="107">
        <v>60</v>
      </c>
      <c r="D191" s="107" t="s">
        <v>97</v>
      </c>
      <c r="E191" s="108" t="s">
        <v>291</v>
      </c>
      <c r="F191" s="171" t="s">
        <v>292</v>
      </c>
      <c r="G191" s="171"/>
      <c r="H191" s="171"/>
      <c r="I191" s="171"/>
      <c r="J191" s="109" t="s">
        <v>91</v>
      </c>
      <c r="K191" s="110">
        <v>44</v>
      </c>
      <c r="L191" s="172"/>
      <c r="M191" s="172"/>
      <c r="N191" s="172">
        <f t="shared" si="20"/>
        <v>0</v>
      </c>
      <c r="O191" s="172"/>
      <c r="P191" s="172"/>
      <c r="Q191" s="172"/>
      <c r="R191" s="71"/>
      <c r="T191" s="103"/>
      <c r="U191" s="23" t="s">
        <v>25</v>
      </c>
      <c r="V191" s="104">
        <v>0</v>
      </c>
      <c r="W191" s="104">
        <f t="shared" si="21"/>
        <v>0</v>
      </c>
      <c r="X191" s="104">
        <v>0</v>
      </c>
      <c r="Y191" s="104">
        <f t="shared" si="22"/>
        <v>0</v>
      </c>
      <c r="Z191" s="104">
        <v>0</v>
      </c>
      <c r="AA191" s="105">
        <f t="shared" si="23"/>
        <v>0</v>
      </c>
      <c r="AR191" s="5" t="s">
        <v>101</v>
      </c>
      <c r="AT191" s="5" t="s">
        <v>97</v>
      </c>
      <c r="AU191" s="5" t="s">
        <v>49</v>
      </c>
      <c r="AY191" s="5" t="s">
        <v>82</v>
      </c>
      <c r="BE191" s="106">
        <f t="shared" si="24"/>
        <v>0</v>
      </c>
      <c r="BF191" s="106">
        <f t="shared" si="25"/>
        <v>0</v>
      </c>
      <c r="BG191" s="106">
        <f t="shared" si="26"/>
        <v>0</v>
      </c>
      <c r="BH191" s="106">
        <f t="shared" si="27"/>
        <v>0</v>
      </c>
      <c r="BI191" s="106">
        <f t="shared" si="28"/>
        <v>0</v>
      </c>
      <c r="BJ191" s="5" t="s">
        <v>44</v>
      </c>
      <c r="BK191" s="106">
        <f t="shared" si="29"/>
        <v>0</v>
      </c>
      <c r="BL191" s="5" t="s">
        <v>87</v>
      </c>
      <c r="BM191" s="5" t="s">
        <v>293</v>
      </c>
    </row>
    <row r="192" spans="2:65" s="17" customFormat="1" ht="22.5" customHeight="1">
      <c r="B192" s="69"/>
      <c r="C192" s="107">
        <v>61</v>
      </c>
      <c r="D192" s="107" t="s">
        <v>97</v>
      </c>
      <c r="E192" s="108" t="s">
        <v>294</v>
      </c>
      <c r="F192" s="171" t="s">
        <v>295</v>
      </c>
      <c r="G192" s="171"/>
      <c r="H192" s="171"/>
      <c r="I192" s="171"/>
      <c r="J192" s="109" t="s">
        <v>91</v>
      </c>
      <c r="K192" s="110">
        <v>44</v>
      </c>
      <c r="L192" s="172"/>
      <c r="M192" s="172"/>
      <c r="N192" s="172">
        <f t="shared" si="20"/>
        <v>0</v>
      </c>
      <c r="O192" s="172"/>
      <c r="P192" s="172"/>
      <c r="Q192" s="172"/>
      <c r="R192" s="71"/>
      <c r="T192" s="103"/>
      <c r="U192" s="23" t="s">
        <v>25</v>
      </c>
      <c r="V192" s="104">
        <v>0</v>
      </c>
      <c r="W192" s="104">
        <f t="shared" si="21"/>
        <v>0</v>
      </c>
      <c r="X192" s="104">
        <v>0</v>
      </c>
      <c r="Y192" s="104">
        <f t="shared" si="22"/>
        <v>0</v>
      </c>
      <c r="Z192" s="104">
        <v>0</v>
      </c>
      <c r="AA192" s="105">
        <f t="shared" si="23"/>
        <v>0</v>
      </c>
      <c r="AR192" s="5" t="s">
        <v>101</v>
      </c>
      <c r="AT192" s="5" t="s">
        <v>97</v>
      </c>
      <c r="AU192" s="5" t="s">
        <v>49</v>
      </c>
      <c r="AY192" s="5" t="s">
        <v>82</v>
      </c>
      <c r="BE192" s="106">
        <f t="shared" si="24"/>
        <v>0</v>
      </c>
      <c r="BF192" s="106">
        <f t="shared" si="25"/>
        <v>0</v>
      </c>
      <c r="BG192" s="106">
        <f t="shared" si="26"/>
        <v>0</v>
      </c>
      <c r="BH192" s="106">
        <f t="shared" si="27"/>
        <v>0</v>
      </c>
      <c r="BI192" s="106">
        <f t="shared" si="28"/>
        <v>0</v>
      </c>
      <c r="BJ192" s="5" t="s">
        <v>44</v>
      </c>
      <c r="BK192" s="106">
        <f t="shared" si="29"/>
        <v>0</v>
      </c>
      <c r="BL192" s="5" t="s">
        <v>87</v>
      </c>
      <c r="BM192" s="5" t="s">
        <v>296</v>
      </c>
    </row>
    <row r="193" spans="2:65" s="17" customFormat="1" ht="22.5" customHeight="1">
      <c r="B193" s="69"/>
      <c r="C193" s="107">
        <v>62</v>
      </c>
      <c r="D193" s="107" t="s">
        <v>97</v>
      </c>
      <c r="E193" s="108" t="s">
        <v>297</v>
      </c>
      <c r="F193" s="171" t="s">
        <v>298</v>
      </c>
      <c r="G193" s="171"/>
      <c r="H193" s="171"/>
      <c r="I193" s="171"/>
      <c r="J193" s="109" t="s">
        <v>91</v>
      </c>
      <c r="K193" s="110">
        <v>623</v>
      </c>
      <c r="L193" s="172"/>
      <c r="M193" s="172"/>
      <c r="N193" s="172">
        <f t="shared" si="20"/>
        <v>0</v>
      </c>
      <c r="O193" s="172"/>
      <c r="P193" s="172"/>
      <c r="Q193" s="172"/>
      <c r="R193" s="71"/>
      <c r="T193" s="103"/>
      <c r="U193" s="23" t="s">
        <v>25</v>
      </c>
      <c r="V193" s="104">
        <v>0</v>
      </c>
      <c r="W193" s="104">
        <f t="shared" si="21"/>
        <v>0</v>
      </c>
      <c r="X193" s="104">
        <v>0</v>
      </c>
      <c r="Y193" s="104">
        <f t="shared" si="22"/>
        <v>0</v>
      </c>
      <c r="Z193" s="104">
        <v>0</v>
      </c>
      <c r="AA193" s="105">
        <f t="shared" si="23"/>
        <v>0</v>
      </c>
      <c r="AR193" s="5" t="s">
        <v>101</v>
      </c>
      <c r="AT193" s="5" t="s">
        <v>97</v>
      </c>
      <c r="AU193" s="5" t="s">
        <v>49</v>
      </c>
      <c r="AY193" s="5" t="s">
        <v>82</v>
      </c>
      <c r="BE193" s="106">
        <f t="shared" si="24"/>
        <v>0</v>
      </c>
      <c r="BF193" s="106">
        <f t="shared" si="25"/>
        <v>0</v>
      </c>
      <c r="BG193" s="106">
        <f t="shared" si="26"/>
        <v>0</v>
      </c>
      <c r="BH193" s="106">
        <f t="shared" si="27"/>
        <v>0</v>
      </c>
      <c r="BI193" s="106">
        <f t="shared" si="28"/>
        <v>0</v>
      </c>
      <c r="BJ193" s="5" t="s">
        <v>44</v>
      </c>
      <c r="BK193" s="106">
        <f t="shared" si="29"/>
        <v>0</v>
      </c>
      <c r="BL193" s="5" t="s">
        <v>87</v>
      </c>
      <c r="BM193" s="5" t="s">
        <v>299</v>
      </c>
    </row>
    <row r="194" spans="2:65" s="17" customFormat="1" ht="22.5" customHeight="1">
      <c r="B194" s="69"/>
      <c r="C194" s="107">
        <v>63</v>
      </c>
      <c r="D194" s="107" t="s">
        <v>97</v>
      </c>
      <c r="E194" s="108" t="s">
        <v>300</v>
      </c>
      <c r="F194" s="171" t="s">
        <v>301</v>
      </c>
      <c r="G194" s="171"/>
      <c r="H194" s="171"/>
      <c r="I194" s="171"/>
      <c r="J194" s="109" t="s">
        <v>91</v>
      </c>
      <c r="K194" s="110">
        <v>56</v>
      </c>
      <c r="L194" s="172"/>
      <c r="M194" s="172"/>
      <c r="N194" s="172">
        <f t="shared" si="20"/>
        <v>0</v>
      </c>
      <c r="O194" s="172"/>
      <c r="P194" s="172"/>
      <c r="Q194" s="172"/>
      <c r="R194" s="71"/>
      <c r="T194" s="103"/>
      <c r="U194" s="23" t="s">
        <v>25</v>
      </c>
      <c r="V194" s="104">
        <v>0</v>
      </c>
      <c r="W194" s="104">
        <f t="shared" si="21"/>
        <v>0</v>
      </c>
      <c r="X194" s="104">
        <v>0</v>
      </c>
      <c r="Y194" s="104">
        <f t="shared" si="22"/>
        <v>0</v>
      </c>
      <c r="Z194" s="104">
        <v>0</v>
      </c>
      <c r="AA194" s="105">
        <f t="shared" si="23"/>
        <v>0</v>
      </c>
      <c r="AR194" s="5" t="s">
        <v>101</v>
      </c>
      <c r="AT194" s="5" t="s">
        <v>97</v>
      </c>
      <c r="AU194" s="5" t="s">
        <v>49</v>
      </c>
      <c r="AY194" s="5" t="s">
        <v>82</v>
      </c>
      <c r="BE194" s="106">
        <f t="shared" si="24"/>
        <v>0</v>
      </c>
      <c r="BF194" s="106">
        <f t="shared" si="25"/>
        <v>0</v>
      </c>
      <c r="BG194" s="106">
        <f t="shared" si="26"/>
        <v>0</v>
      </c>
      <c r="BH194" s="106">
        <f t="shared" si="27"/>
        <v>0</v>
      </c>
      <c r="BI194" s="106">
        <f t="shared" si="28"/>
        <v>0</v>
      </c>
      <c r="BJ194" s="5" t="s">
        <v>44</v>
      </c>
      <c r="BK194" s="106">
        <f t="shared" si="29"/>
        <v>0</v>
      </c>
      <c r="BL194" s="5" t="s">
        <v>87</v>
      </c>
      <c r="BM194" s="5" t="s">
        <v>302</v>
      </c>
    </row>
    <row r="195" spans="2:65" s="17" customFormat="1" ht="22.5" customHeight="1">
      <c r="B195" s="69"/>
      <c r="C195" s="107">
        <v>64</v>
      </c>
      <c r="D195" s="107" t="s">
        <v>97</v>
      </c>
      <c r="E195" s="108" t="s">
        <v>303</v>
      </c>
      <c r="F195" s="171" t="s">
        <v>304</v>
      </c>
      <c r="G195" s="171"/>
      <c r="H195" s="171"/>
      <c r="I195" s="171"/>
      <c r="J195" s="109" t="s">
        <v>91</v>
      </c>
      <c r="K195" s="110">
        <v>44</v>
      </c>
      <c r="L195" s="172"/>
      <c r="M195" s="172"/>
      <c r="N195" s="172">
        <f t="shared" si="20"/>
        <v>0</v>
      </c>
      <c r="O195" s="172"/>
      <c r="P195" s="172"/>
      <c r="Q195" s="172"/>
      <c r="R195" s="71"/>
      <c r="T195" s="103"/>
      <c r="U195" s="23" t="s">
        <v>25</v>
      </c>
      <c r="V195" s="104">
        <v>0</v>
      </c>
      <c r="W195" s="104">
        <f t="shared" si="21"/>
        <v>0</v>
      </c>
      <c r="X195" s="104">
        <v>0</v>
      </c>
      <c r="Y195" s="104">
        <f t="shared" si="22"/>
        <v>0</v>
      </c>
      <c r="Z195" s="104">
        <v>0</v>
      </c>
      <c r="AA195" s="105">
        <f t="shared" si="23"/>
        <v>0</v>
      </c>
      <c r="AR195" s="5" t="s">
        <v>101</v>
      </c>
      <c r="AT195" s="5" t="s">
        <v>97</v>
      </c>
      <c r="AU195" s="5" t="s">
        <v>49</v>
      </c>
      <c r="AY195" s="5" t="s">
        <v>82</v>
      </c>
      <c r="BE195" s="106">
        <f t="shared" si="24"/>
        <v>0</v>
      </c>
      <c r="BF195" s="106">
        <f t="shared" si="25"/>
        <v>0</v>
      </c>
      <c r="BG195" s="106">
        <f t="shared" si="26"/>
        <v>0</v>
      </c>
      <c r="BH195" s="106">
        <f t="shared" si="27"/>
        <v>0</v>
      </c>
      <c r="BI195" s="106">
        <f t="shared" si="28"/>
        <v>0</v>
      </c>
      <c r="BJ195" s="5" t="s">
        <v>44</v>
      </c>
      <c r="BK195" s="106">
        <f t="shared" si="29"/>
        <v>0</v>
      </c>
      <c r="BL195" s="5" t="s">
        <v>87</v>
      </c>
      <c r="BM195" s="5" t="s">
        <v>305</v>
      </c>
    </row>
    <row r="196" spans="2:65" s="17" customFormat="1" ht="31.5" customHeight="1">
      <c r="B196" s="69"/>
      <c r="C196" s="107">
        <v>65</v>
      </c>
      <c r="D196" s="107" t="s">
        <v>97</v>
      </c>
      <c r="E196" s="108" t="s">
        <v>306</v>
      </c>
      <c r="F196" s="171" t="s">
        <v>307</v>
      </c>
      <c r="G196" s="171"/>
      <c r="H196" s="171"/>
      <c r="I196" s="171"/>
      <c r="J196" s="109" t="s">
        <v>91</v>
      </c>
      <c r="K196" s="110">
        <v>21</v>
      </c>
      <c r="L196" s="172"/>
      <c r="M196" s="172"/>
      <c r="N196" s="172">
        <f t="shared" si="20"/>
        <v>0</v>
      </c>
      <c r="O196" s="172"/>
      <c r="P196" s="172"/>
      <c r="Q196" s="172"/>
      <c r="R196" s="71"/>
      <c r="T196" s="103"/>
      <c r="U196" s="23" t="s">
        <v>25</v>
      </c>
      <c r="V196" s="104">
        <v>0</v>
      </c>
      <c r="W196" s="104">
        <f t="shared" si="21"/>
        <v>0</v>
      </c>
      <c r="X196" s="104">
        <v>0</v>
      </c>
      <c r="Y196" s="104">
        <f t="shared" si="22"/>
        <v>0</v>
      </c>
      <c r="Z196" s="104">
        <v>0</v>
      </c>
      <c r="AA196" s="105">
        <f t="shared" si="23"/>
        <v>0</v>
      </c>
      <c r="AR196" s="5" t="s">
        <v>101</v>
      </c>
      <c r="AT196" s="5" t="s">
        <v>97</v>
      </c>
      <c r="AU196" s="5" t="s">
        <v>49</v>
      </c>
      <c r="AY196" s="5" t="s">
        <v>82</v>
      </c>
      <c r="BE196" s="106">
        <f t="shared" si="24"/>
        <v>0</v>
      </c>
      <c r="BF196" s="106">
        <f t="shared" si="25"/>
        <v>0</v>
      </c>
      <c r="BG196" s="106">
        <f t="shared" si="26"/>
        <v>0</v>
      </c>
      <c r="BH196" s="106">
        <f t="shared" si="27"/>
        <v>0</v>
      </c>
      <c r="BI196" s="106">
        <f t="shared" si="28"/>
        <v>0</v>
      </c>
      <c r="BJ196" s="5" t="s">
        <v>44</v>
      </c>
      <c r="BK196" s="106">
        <f t="shared" si="29"/>
        <v>0</v>
      </c>
      <c r="BL196" s="5" t="s">
        <v>87</v>
      </c>
      <c r="BM196" s="5" t="s">
        <v>308</v>
      </c>
    </row>
    <row r="197" spans="2:65" s="17" customFormat="1" ht="31.5" customHeight="1">
      <c r="B197" s="69"/>
      <c r="C197" s="107">
        <v>66</v>
      </c>
      <c r="D197" s="107" t="s">
        <v>97</v>
      </c>
      <c r="E197" s="108" t="s">
        <v>309</v>
      </c>
      <c r="F197" s="171" t="s">
        <v>310</v>
      </c>
      <c r="G197" s="171"/>
      <c r="H197" s="171"/>
      <c r="I197" s="171"/>
      <c r="J197" s="109" t="s">
        <v>91</v>
      </c>
      <c r="K197" s="110">
        <v>21</v>
      </c>
      <c r="L197" s="172"/>
      <c r="M197" s="172"/>
      <c r="N197" s="172">
        <f t="shared" si="20"/>
        <v>0</v>
      </c>
      <c r="O197" s="172"/>
      <c r="P197" s="172"/>
      <c r="Q197" s="172"/>
      <c r="R197" s="71"/>
      <c r="T197" s="103"/>
      <c r="U197" s="23" t="s">
        <v>25</v>
      </c>
      <c r="V197" s="104">
        <v>0</v>
      </c>
      <c r="W197" s="104">
        <f t="shared" si="21"/>
        <v>0</v>
      </c>
      <c r="X197" s="104">
        <v>0</v>
      </c>
      <c r="Y197" s="104">
        <f t="shared" si="22"/>
        <v>0</v>
      </c>
      <c r="Z197" s="104">
        <v>0</v>
      </c>
      <c r="AA197" s="105">
        <f t="shared" si="23"/>
        <v>0</v>
      </c>
      <c r="AR197" s="5" t="s">
        <v>101</v>
      </c>
      <c r="AT197" s="5" t="s">
        <v>97</v>
      </c>
      <c r="AU197" s="5" t="s">
        <v>49</v>
      </c>
      <c r="AY197" s="5" t="s">
        <v>82</v>
      </c>
      <c r="BE197" s="106">
        <f t="shared" si="24"/>
        <v>0</v>
      </c>
      <c r="BF197" s="106">
        <f t="shared" si="25"/>
        <v>0</v>
      </c>
      <c r="BG197" s="106">
        <f t="shared" si="26"/>
        <v>0</v>
      </c>
      <c r="BH197" s="106">
        <f t="shared" si="27"/>
        <v>0</v>
      </c>
      <c r="BI197" s="106">
        <f t="shared" si="28"/>
        <v>0</v>
      </c>
      <c r="BJ197" s="5" t="s">
        <v>44</v>
      </c>
      <c r="BK197" s="106">
        <f t="shared" si="29"/>
        <v>0</v>
      </c>
      <c r="BL197" s="5" t="s">
        <v>87</v>
      </c>
      <c r="BM197" s="5" t="s">
        <v>311</v>
      </c>
    </row>
    <row r="198" spans="2:65" s="17" customFormat="1" ht="22.5" customHeight="1">
      <c r="B198" s="69"/>
      <c r="C198" s="107">
        <v>67</v>
      </c>
      <c r="D198" s="107" t="s">
        <v>97</v>
      </c>
      <c r="E198" s="108" t="s">
        <v>312</v>
      </c>
      <c r="F198" s="171" t="s">
        <v>313</v>
      </c>
      <c r="G198" s="171"/>
      <c r="H198" s="171"/>
      <c r="I198" s="171"/>
      <c r="J198" s="109" t="s">
        <v>91</v>
      </c>
      <c r="K198" s="110">
        <v>21</v>
      </c>
      <c r="L198" s="172"/>
      <c r="M198" s="172"/>
      <c r="N198" s="172">
        <f t="shared" si="20"/>
        <v>0</v>
      </c>
      <c r="O198" s="172"/>
      <c r="P198" s="172"/>
      <c r="Q198" s="172"/>
      <c r="R198" s="71"/>
      <c r="T198" s="103"/>
      <c r="U198" s="23" t="s">
        <v>25</v>
      </c>
      <c r="V198" s="104">
        <v>0</v>
      </c>
      <c r="W198" s="104">
        <f t="shared" si="21"/>
        <v>0</v>
      </c>
      <c r="X198" s="104">
        <v>0</v>
      </c>
      <c r="Y198" s="104">
        <f t="shared" si="22"/>
        <v>0</v>
      </c>
      <c r="Z198" s="104">
        <v>0</v>
      </c>
      <c r="AA198" s="105">
        <f t="shared" si="23"/>
        <v>0</v>
      </c>
      <c r="AR198" s="5" t="s">
        <v>101</v>
      </c>
      <c r="AT198" s="5" t="s">
        <v>97</v>
      </c>
      <c r="AU198" s="5" t="s">
        <v>49</v>
      </c>
      <c r="AY198" s="5" t="s">
        <v>82</v>
      </c>
      <c r="BE198" s="106">
        <f t="shared" si="24"/>
        <v>0</v>
      </c>
      <c r="BF198" s="106">
        <f t="shared" si="25"/>
        <v>0</v>
      </c>
      <c r="BG198" s="106">
        <f t="shared" si="26"/>
        <v>0</v>
      </c>
      <c r="BH198" s="106">
        <f t="shared" si="27"/>
        <v>0</v>
      </c>
      <c r="BI198" s="106">
        <f t="shared" si="28"/>
        <v>0</v>
      </c>
      <c r="BJ198" s="5" t="s">
        <v>44</v>
      </c>
      <c r="BK198" s="106">
        <f t="shared" si="29"/>
        <v>0</v>
      </c>
      <c r="BL198" s="5" t="s">
        <v>87</v>
      </c>
      <c r="BM198" s="5" t="s">
        <v>314</v>
      </c>
    </row>
    <row r="199" spans="2:65" s="17" customFormat="1" ht="22.5" customHeight="1">
      <c r="B199" s="69"/>
      <c r="C199" s="107">
        <v>68</v>
      </c>
      <c r="D199" s="107" t="s">
        <v>97</v>
      </c>
      <c r="E199" s="108" t="s">
        <v>315</v>
      </c>
      <c r="F199" s="171" t="s">
        <v>316</v>
      </c>
      <c r="G199" s="171"/>
      <c r="H199" s="171"/>
      <c r="I199" s="171"/>
      <c r="J199" s="109" t="s">
        <v>91</v>
      </c>
      <c r="K199" s="110">
        <v>44</v>
      </c>
      <c r="L199" s="172"/>
      <c r="M199" s="172"/>
      <c r="N199" s="172">
        <f t="shared" si="20"/>
        <v>0</v>
      </c>
      <c r="O199" s="172"/>
      <c r="P199" s="172"/>
      <c r="Q199" s="172"/>
      <c r="R199" s="71"/>
      <c r="T199" s="103"/>
      <c r="U199" s="23" t="s">
        <v>25</v>
      </c>
      <c r="V199" s="104">
        <v>0</v>
      </c>
      <c r="W199" s="104">
        <f t="shared" si="21"/>
        <v>0</v>
      </c>
      <c r="X199" s="104">
        <v>0</v>
      </c>
      <c r="Y199" s="104">
        <f t="shared" si="22"/>
        <v>0</v>
      </c>
      <c r="Z199" s="104">
        <v>0</v>
      </c>
      <c r="AA199" s="105">
        <f t="shared" si="23"/>
        <v>0</v>
      </c>
      <c r="AR199" s="5" t="s">
        <v>101</v>
      </c>
      <c r="AT199" s="5" t="s">
        <v>97</v>
      </c>
      <c r="AU199" s="5" t="s">
        <v>49</v>
      </c>
      <c r="AY199" s="5" t="s">
        <v>82</v>
      </c>
      <c r="BE199" s="106">
        <f t="shared" si="24"/>
        <v>0</v>
      </c>
      <c r="BF199" s="106">
        <f t="shared" si="25"/>
        <v>0</v>
      </c>
      <c r="BG199" s="106">
        <f t="shared" si="26"/>
        <v>0</v>
      </c>
      <c r="BH199" s="106">
        <f t="shared" si="27"/>
        <v>0</v>
      </c>
      <c r="BI199" s="106">
        <f t="shared" si="28"/>
        <v>0</v>
      </c>
      <c r="BJ199" s="5" t="s">
        <v>44</v>
      </c>
      <c r="BK199" s="106">
        <f t="shared" si="29"/>
        <v>0</v>
      </c>
      <c r="BL199" s="5" t="s">
        <v>87</v>
      </c>
      <c r="BM199" s="5" t="s">
        <v>317</v>
      </c>
    </row>
    <row r="200" spans="2:65" s="17" customFormat="1" ht="22.5" customHeight="1">
      <c r="B200" s="69"/>
      <c r="C200" s="107">
        <v>69</v>
      </c>
      <c r="D200" s="107" t="s">
        <v>97</v>
      </c>
      <c r="E200" s="108" t="s">
        <v>318</v>
      </c>
      <c r="F200" s="171" t="s">
        <v>319</v>
      </c>
      <c r="G200" s="171"/>
      <c r="H200" s="171"/>
      <c r="I200" s="171"/>
      <c r="J200" s="109" t="s">
        <v>91</v>
      </c>
      <c r="K200" s="110">
        <v>56</v>
      </c>
      <c r="L200" s="172"/>
      <c r="M200" s="172"/>
      <c r="N200" s="172">
        <f t="shared" si="20"/>
        <v>0</v>
      </c>
      <c r="O200" s="172"/>
      <c r="P200" s="172"/>
      <c r="Q200" s="172"/>
      <c r="R200" s="71"/>
      <c r="T200" s="103"/>
      <c r="U200" s="23" t="s">
        <v>25</v>
      </c>
      <c r="V200" s="104">
        <v>0</v>
      </c>
      <c r="W200" s="104">
        <f t="shared" si="21"/>
        <v>0</v>
      </c>
      <c r="X200" s="104">
        <v>0</v>
      </c>
      <c r="Y200" s="104">
        <f t="shared" si="22"/>
        <v>0</v>
      </c>
      <c r="Z200" s="104">
        <v>0</v>
      </c>
      <c r="AA200" s="105">
        <f t="shared" si="23"/>
        <v>0</v>
      </c>
      <c r="AR200" s="5" t="s">
        <v>101</v>
      </c>
      <c r="AT200" s="5" t="s">
        <v>97</v>
      </c>
      <c r="AU200" s="5" t="s">
        <v>49</v>
      </c>
      <c r="AY200" s="5" t="s">
        <v>82</v>
      </c>
      <c r="BE200" s="106">
        <f t="shared" si="24"/>
        <v>0</v>
      </c>
      <c r="BF200" s="106">
        <f t="shared" si="25"/>
        <v>0</v>
      </c>
      <c r="BG200" s="106">
        <f t="shared" si="26"/>
        <v>0</v>
      </c>
      <c r="BH200" s="106">
        <f t="shared" si="27"/>
        <v>0</v>
      </c>
      <c r="BI200" s="106">
        <f t="shared" si="28"/>
        <v>0</v>
      </c>
      <c r="BJ200" s="5" t="s">
        <v>44</v>
      </c>
      <c r="BK200" s="106">
        <f t="shared" si="29"/>
        <v>0</v>
      </c>
      <c r="BL200" s="5" t="s">
        <v>87</v>
      </c>
      <c r="BM200" s="5" t="s">
        <v>320</v>
      </c>
    </row>
    <row r="201" spans="2:65" s="17" customFormat="1" ht="22.5" customHeight="1">
      <c r="B201" s="69"/>
      <c r="C201" s="107">
        <v>70</v>
      </c>
      <c r="D201" s="107" t="s">
        <v>97</v>
      </c>
      <c r="E201" s="108" t="s">
        <v>321</v>
      </c>
      <c r="F201" s="171" t="s">
        <v>322</v>
      </c>
      <c r="G201" s="171"/>
      <c r="H201" s="171"/>
      <c r="I201" s="171"/>
      <c r="J201" s="109" t="s">
        <v>91</v>
      </c>
      <c r="K201" s="110">
        <v>33</v>
      </c>
      <c r="L201" s="172"/>
      <c r="M201" s="172"/>
      <c r="N201" s="172">
        <f t="shared" si="20"/>
        <v>0</v>
      </c>
      <c r="O201" s="172"/>
      <c r="P201" s="172"/>
      <c r="Q201" s="172"/>
      <c r="R201" s="71"/>
      <c r="T201" s="103"/>
      <c r="U201" s="23" t="s">
        <v>25</v>
      </c>
      <c r="V201" s="104">
        <v>0</v>
      </c>
      <c r="W201" s="104">
        <f t="shared" si="21"/>
        <v>0</v>
      </c>
      <c r="X201" s="104">
        <v>0</v>
      </c>
      <c r="Y201" s="104">
        <f t="shared" si="22"/>
        <v>0</v>
      </c>
      <c r="Z201" s="104">
        <v>0</v>
      </c>
      <c r="AA201" s="105">
        <f t="shared" si="23"/>
        <v>0</v>
      </c>
      <c r="AR201" s="5" t="s">
        <v>101</v>
      </c>
      <c r="AT201" s="5" t="s">
        <v>97</v>
      </c>
      <c r="AU201" s="5" t="s">
        <v>49</v>
      </c>
      <c r="AY201" s="5" t="s">
        <v>82</v>
      </c>
      <c r="BE201" s="106">
        <f t="shared" si="24"/>
        <v>0</v>
      </c>
      <c r="BF201" s="106">
        <f t="shared" si="25"/>
        <v>0</v>
      </c>
      <c r="BG201" s="106">
        <f t="shared" si="26"/>
        <v>0</v>
      </c>
      <c r="BH201" s="106">
        <f t="shared" si="27"/>
        <v>0</v>
      </c>
      <c r="BI201" s="106">
        <f t="shared" si="28"/>
        <v>0</v>
      </c>
      <c r="BJ201" s="5" t="s">
        <v>44</v>
      </c>
      <c r="BK201" s="106">
        <f t="shared" si="29"/>
        <v>0</v>
      </c>
      <c r="BL201" s="5" t="s">
        <v>87</v>
      </c>
      <c r="BM201" s="5" t="s">
        <v>323</v>
      </c>
    </row>
    <row r="202" spans="2:65" s="17" customFormat="1" ht="22.5" customHeight="1">
      <c r="B202" s="69"/>
      <c r="C202" s="107">
        <v>71</v>
      </c>
      <c r="D202" s="107" t="s">
        <v>97</v>
      </c>
      <c r="E202" s="108" t="s">
        <v>324</v>
      </c>
      <c r="F202" s="171" t="s">
        <v>325</v>
      </c>
      <c r="G202" s="171"/>
      <c r="H202" s="171"/>
      <c r="I202" s="171"/>
      <c r="J202" s="109" t="s">
        <v>91</v>
      </c>
      <c r="K202" s="110">
        <v>44</v>
      </c>
      <c r="L202" s="172"/>
      <c r="M202" s="172"/>
      <c r="N202" s="172">
        <f t="shared" si="20"/>
        <v>0</v>
      </c>
      <c r="O202" s="172"/>
      <c r="P202" s="172"/>
      <c r="Q202" s="172"/>
      <c r="R202" s="71"/>
      <c r="T202" s="103"/>
      <c r="U202" s="23" t="s">
        <v>25</v>
      </c>
      <c r="V202" s="104">
        <v>0</v>
      </c>
      <c r="W202" s="104">
        <f t="shared" si="21"/>
        <v>0</v>
      </c>
      <c r="X202" s="104">
        <v>0</v>
      </c>
      <c r="Y202" s="104">
        <f t="shared" si="22"/>
        <v>0</v>
      </c>
      <c r="Z202" s="104">
        <v>0</v>
      </c>
      <c r="AA202" s="105">
        <f t="shared" si="23"/>
        <v>0</v>
      </c>
      <c r="AR202" s="5" t="s">
        <v>101</v>
      </c>
      <c r="AT202" s="5" t="s">
        <v>97</v>
      </c>
      <c r="AU202" s="5" t="s">
        <v>49</v>
      </c>
      <c r="AY202" s="5" t="s">
        <v>82</v>
      </c>
      <c r="BE202" s="106">
        <f t="shared" si="24"/>
        <v>0</v>
      </c>
      <c r="BF202" s="106">
        <f t="shared" si="25"/>
        <v>0</v>
      </c>
      <c r="BG202" s="106">
        <f t="shared" si="26"/>
        <v>0</v>
      </c>
      <c r="BH202" s="106">
        <f t="shared" si="27"/>
        <v>0</v>
      </c>
      <c r="BI202" s="106">
        <f t="shared" si="28"/>
        <v>0</v>
      </c>
      <c r="BJ202" s="5" t="s">
        <v>44</v>
      </c>
      <c r="BK202" s="106">
        <f t="shared" si="29"/>
        <v>0</v>
      </c>
      <c r="BL202" s="5" t="s">
        <v>87</v>
      </c>
      <c r="BM202" s="5" t="s">
        <v>326</v>
      </c>
    </row>
    <row r="203" spans="2:65" s="17" customFormat="1" ht="31.5" customHeight="1">
      <c r="B203" s="69"/>
      <c r="C203" s="107">
        <v>72</v>
      </c>
      <c r="D203" s="107" t="s">
        <v>97</v>
      </c>
      <c r="E203" s="108" t="s">
        <v>327</v>
      </c>
      <c r="F203" s="171" t="s">
        <v>328</v>
      </c>
      <c r="G203" s="171"/>
      <c r="H203" s="171"/>
      <c r="I203" s="171"/>
      <c r="J203" s="109" t="s">
        <v>91</v>
      </c>
      <c r="K203" s="110">
        <v>44</v>
      </c>
      <c r="L203" s="172"/>
      <c r="M203" s="172"/>
      <c r="N203" s="172">
        <f t="shared" si="20"/>
        <v>0</v>
      </c>
      <c r="O203" s="172"/>
      <c r="P203" s="172"/>
      <c r="Q203" s="172"/>
      <c r="R203" s="71"/>
      <c r="T203" s="103"/>
      <c r="U203" s="23" t="s">
        <v>25</v>
      </c>
      <c r="V203" s="104">
        <v>0</v>
      </c>
      <c r="W203" s="104">
        <f t="shared" si="21"/>
        <v>0</v>
      </c>
      <c r="X203" s="104">
        <v>0</v>
      </c>
      <c r="Y203" s="104">
        <f t="shared" si="22"/>
        <v>0</v>
      </c>
      <c r="Z203" s="104">
        <v>0</v>
      </c>
      <c r="AA203" s="105">
        <f t="shared" si="23"/>
        <v>0</v>
      </c>
      <c r="AR203" s="5" t="s">
        <v>101</v>
      </c>
      <c r="AT203" s="5" t="s">
        <v>97</v>
      </c>
      <c r="AU203" s="5" t="s">
        <v>49</v>
      </c>
      <c r="AY203" s="5" t="s">
        <v>82</v>
      </c>
      <c r="BE203" s="106">
        <f t="shared" si="24"/>
        <v>0</v>
      </c>
      <c r="BF203" s="106">
        <f t="shared" si="25"/>
        <v>0</v>
      </c>
      <c r="BG203" s="106">
        <f t="shared" si="26"/>
        <v>0</v>
      </c>
      <c r="BH203" s="106">
        <f t="shared" si="27"/>
        <v>0</v>
      </c>
      <c r="BI203" s="106">
        <f t="shared" si="28"/>
        <v>0</v>
      </c>
      <c r="BJ203" s="5" t="s">
        <v>44</v>
      </c>
      <c r="BK203" s="106">
        <f t="shared" si="29"/>
        <v>0</v>
      </c>
      <c r="BL203" s="5" t="s">
        <v>87</v>
      </c>
      <c r="BM203" s="5" t="s">
        <v>329</v>
      </c>
    </row>
    <row r="204" spans="2:65" s="17" customFormat="1" ht="22.5" customHeight="1">
      <c r="B204" s="69"/>
      <c r="C204" s="107">
        <v>73</v>
      </c>
      <c r="D204" s="107" t="s">
        <v>97</v>
      </c>
      <c r="E204" s="108" t="s">
        <v>330</v>
      </c>
      <c r="F204" s="171" t="s">
        <v>331</v>
      </c>
      <c r="G204" s="171"/>
      <c r="H204" s="171"/>
      <c r="I204" s="171"/>
      <c r="J204" s="109" t="s">
        <v>91</v>
      </c>
      <c r="K204" s="110">
        <v>44</v>
      </c>
      <c r="L204" s="172"/>
      <c r="M204" s="172"/>
      <c r="N204" s="172">
        <f t="shared" si="20"/>
        <v>0</v>
      </c>
      <c r="O204" s="172"/>
      <c r="P204" s="172"/>
      <c r="Q204" s="172"/>
      <c r="R204" s="71"/>
      <c r="T204" s="103"/>
      <c r="U204" s="23" t="s">
        <v>25</v>
      </c>
      <c r="V204" s="104">
        <v>0</v>
      </c>
      <c r="W204" s="104">
        <f t="shared" si="21"/>
        <v>0</v>
      </c>
      <c r="X204" s="104">
        <v>0</v>
      </c>
      <c r="Y204" s="104">
        <f t="shared" si="22"/>
        <v>0</v>
      </c>
      <c r="Z204" s="104">
        <v>0</v>
      </c>
      <c r="AA204" s="105">
        <f t="shared" si="23"/>
        <v>0</v>
      </c>
      <c r="AR204" s="5" t="s">
        <v>101</v>
      </c>
      <c r="AT204" s="5" t="s">
        <v>97</v>
      </c>
      <c r="AU204" s="5" t="s">
        <v>49</v>
      </c>
      <c r="AY204" s="5" t="s">
        <v>82</v>
      </c>
      <c r="BE204" s="106">
        <f t="shared" si="24"/>
        <v>0</v>
      </c>
      <c r="BF204" s="106">
        <f t="shared" si="25"/>
        <v>0</v>
      </c>
      <c r="BG204" s="106">
        <f t="shared" si="26"/>
        <v>0</v>
      </c>
      <c r="BH204" s="106">
        <f t="shared" si="27"/>
        <v>0</v>
      </c>
      <c r="BI204" s="106">
        <f t="shared" si="28"/>
        <v>0</v>
      </c>
      <c r="BJ204" s="5" t="s">
        <v>44</v>
      </c>
      <c r="BK204" s="106">
        <f t="shared" si="29"/>
        <v>0</v>
      </c>
      <c r="BL204" s="5" t="s">
        <v>87</v>
      </c>
      <c r="BM204" s="5" t="s">
        <v>332</v>
      </c>
    </row>
    <row r="205" spans="2:65" s="17" customFormat="1" ht="22.5" customHeight="1">
      <c r="B205" s="69"/>
      <c r="C205" s="107">
        <v>74</v>
      </c>
      <c r="D205" s="107" t="s">
        <v>97</v>
      </c>
      <c r="E205" s="108" t="s">
        <v>333</v>
      </c>
      <c r="F205" s="171" t="s">
        <v>334</v>
      </c>
      <c r="G205" s="171"/>
      <c r="H205" s="171"/>
      <c r="I205" s="171"/>
      <c r="J205" s="109" t="s">
        <v>91</v>
      </c>
      <c r="K205" s="110">
        <v>56</v>
      </c>
      <c r="L205" s="172"/>
      <c r="M205" s="172"/>
      <c r="N205" s="172">
        <f t="shared" si="20"/>
        <v>0</v>
      </c>
      <c r="O205" s="172"/>
      <c r="P205" s="172"/>
      <c r="Q205" s="172"/>
      <c r="R205" s="71"/>
      <c r="T205" s="103"/>
      <c r="U205" s="23" t="s">
        <v>25</v>
      </c>
      <c r="V205" s="104">
        <v>0</v>
      </c>
      <c r="W205" s="104">
        <f t="shared" si="21"/>
        <v>0</v>
      </c>
      <c r="X205" s="104">
        <v>0</v>
      </c>
      <c r="Y205" s="104">
        <f t="shared" si="22"/>
        <v>0</v>
      </c>
      <c r="Z205" s="104">
        <v>0</v>
      </c>
      <c r="AA205" s="105">
        <f t="shared" si="23"/>
        <v>0</v>
      </c>
      <c r="AR205" s="5" t="s">
        <v>101</v>
      </c>
      <c r="AT205" s="5" t="s">
        <v>97</v>
      </c>
      <c r="AU205" s="5" t="s">
        <v>49</v>
      </c>
      <c r="AY205" s="5" t="s">
        <v>82</v>
      </c>
      <c r="BE205" s="106">
        <f t="shared" si="24"/>
        <v>0</v>
      </c>
      <c r="BF205" s="106">
        <f t="shared" si="25"/>
        <v>0</v>
      </c>
      <c r="BG205" s="106">
        <f t="shared" si="26"/>
        <v>0</v>
      </c>
      <c r="BH205" s="106">
        <f t="shared" si="27"/>
        <v>0</v>
      </c>
      <c r="BI205" s="106">
        <f t="shared" si="28"/>
        <v>0</v>
      </c>
      <c r="BJ205" s="5" t="s">
        <v>44</v>
      </c>
      <c r="BK205" s="106">
        <f t="shared" si="29"/>
        <v>0</v>
      </c>
      <c r="BL205" s="5" t="s">
        <v>87</v>
      </c>
      <c r="BM205" s="5" t="s">
        <v>335</v>
      </c>
    </row>
    <row r="206" spans="2:65" s="17" customFormat="1" ht="22.5" customHeight="1">
      <c r="B206" s="69"/>
      <c r="C206" s="107">
        <v>75</v>
      </c>
      <c r="D206" s="107" t="s">
        <v>97</v>
      </c>
      <c r="E206" s="108" t="s">
        <v>336</v>
      </c>
      <c r="F206" s="171" t="s">
        <v>337</v>
      </c>
      <c r="G206" s="171"/>
      <c r="H206" s="171"/>
      <c r="I206" s="171"/>
      <c r="J206" s="109" t="s">
        <v>91</v>
      </c>
      <c r="K206" s="110">
        <v>623</v>
      </c>
      <c r="L206" s="172"/>
      <c r="M206" s="172"/>
      <c r="N206" s="172">
        <f t="shared" si="20"/>
        <v>0</v>
      </c>
      <c r="O206" s="172"/>
      <c r="P206" s="172"/>
      <c r="Q206" s="172"/>
      <c r="R206" s="71"/>
      <c r="T206" s="103"/>
      <c r="U206" s="23" t="s">
        <v>25</v>
      </c>
      <c r="V206" s="104">
        <v>0</v>
      </c>
      <c r="W206" s="104">
        <f t="shared" si="21"/>
        <v>0</v>
      </c>
      <c r="X206" s="104">
        <v>0</v>
      </c>
      <c r="Y206" s="104">
        <f t="shared" si="22"/>
        <v>0</v>
      </c>
      <c r="Z206" s="104">
        <v>0</v>
      </c>
      <c r="AA206" s="105">
        <f t="shared" si="23"/>
        <v>0</v>
      </c>
      <c r="AR206" s="5" t="s">
        <v>101</v>
      </c>
      <c r="AT206" s="5" t="s">
        <v>97</v>
      </c>
      <c r="AU206" s="5" t="s">
        <v>49</v>
      </c>
      <c r="AY206" s="5" t="s">
        <v>82</v>
      </c>
      <c r="BE206" s="106">
        <f t="shared" si="24"/>
        <v>0</v>
      </c>
      <c r="BF206" s="106">
        <f t="shared" si="25"/>
        <v>0</v>
      </c>
      <c r="BG206" s="106">
        <f t="shared" si="26"/>
        <v>0</v>
      </c>
      <c r="BH206" s="106">
        <f t="shared" si="27"/>
        <v>0</v>
      </c>
      <c r="BI206" s="106">
        <f t="shared" si="28"/>
        <v>0</v>
      </c>
      <c r="BJ206" s="5" t="s">
        <v>44</v>
      </c>
      <c r="BK206" s="106">
        <f t="shared" si="29"/>
        <v>0</v>
      </c>
      <c r="BL206" s="5" t="s">
        <v>87</v>
      </c>
      <c r="BM206" s="5" t="s">
        <v>338</v>
      </c>
    </row>
    <row r="207" spans="2:65" s="17" customFormat="1" ht="22.5" customHeight="1">
      <c r="B207" s="69"/>
      <c r="C207" s="107">
        <v>76</v>
      </c>
      <c r="D207" s="107" t="s">
        <v>97</v>
      </c>
      <c r="E207" s="108" t="s">
        <v>339</v>
      </c>
      <c r="F207" s="171" t="s">
        <v>340</v>
      </c>
      <c r="G207" s="171"/>
      <c r="H207" s="171"/>
      <c r="I207" s="171"/>
      <c r="J207" s="109" t="s">
        <v>91</v>
      </c>
      <c r="K207" s="110">
        <v>44</v>
      </c>
      <c r="L207" s="172"/>
      <c r="M207" s="172"/>
      <c r="N207" s="172">
        <f t="shared" si="20"/>
        <v>0</v>
      </c>
      <c r="O207" s="172"/>
      <c r="P207" s="172"/>
      <c r="Q207" s="172"/>
      <c r="R207" s="71"/>
      <c r="T207" s="103"/>
      <c r="U207" s="23" t="s">
        <v>25</v>
      </c>
      <c r="V207" s="104">
        <v>0</v>
      </c>
      <c r="W207" s="104">
        <f t="shared" si="21"/>
        <v>0</v>
      </c>
      <c r="X207" s="104">
        <v>0</v>
      </c>
      <c r="Y207" s="104">
        <f t="shared" si="22"/>
        <v>0</v>
      </c>
      <c r="Z207" s="104">
        <v>0</v>
      </c>
      <c r="AA207" s="105">
        <f t="shared" si="23"/>
        <v>0</v>
      </c>
      <c r="AR207" s="5" t="s">
        <v>101</v>
      </c>
      <c r="AT207" s="5" t="s">
        <v>97</v>
      </c>
      <c r="AU207" s="5" t="s">
        <v>49</v>
      </c>
      <c r="AY207" s="5" t="s">
        <v>82</v>
      </c>
      <c r="BE207" s="106">
        <f t="shared" si="24"/>
        <v>0</v>
      </c>
      <c r="BF207" s="106">
        <f t="shared" si="25"/>
        <v>0</v>
      </c>
      <c r="BG207" s="106">
        <f t="shared" si="26"/>
        <v>0</v>
      </c>
      <c r="BH207" s="106">
        <f t="shared" si="27"/>
        <v>0</v>
      </c>
      <c r="BI207" s="106">
        <f t="shared" si="28"/>
        <v>0</v>
      </c>
      <c r="BJ207" s="5" t="s">
        <v>44</v>
      </c>
      <c r="BK207" s="106">
        <f t="shared" si="29"/>
        <v>0</v>
      </c>
      <c r="BL207" s="5" t="s">
        <v>87</v>
      </c>
      <c r="BM207" s="5" t="s">
        <v>341</v>
      </c>
    </row>
    <row r="208" spans="2:65" s="17" customFormat="1" ht="22.5" customHeight="1">
      <c r="B208" s="69"/>
      <c r="C208" s="107">
        <v>77</v>
      </c>
      <c r="D208" s="107" t="s">
        <v>97</v>
      </c>
      <c r="E208" s="108" t="s">
        <v>342</v>
      </c>
      <c r="F208" s="171" t="s">
        <v>343</v>
      </c>
      <c r="G208" s="171"/>
      <c r="H208" s="171"/>
      <c r="I208" s="171"/>
      <c r="J208" s="109" t="s">
        <v>91</v>
      </c>
      <c r="K208" s="110">
        <v>56</v>
      </c>
      <c r="L208" s="172"/>
      <c r="M208" s="172"/>
      <c r="N208" s="172">
        <f t="shared" si="20"/>
        <v>0</v>
      </c>
      <c r="O208" s="172"/>
      <c r="P208" s="172"/>
      <c r="Q208" s="172"/>
      <c r="R208" s="71"/>
      <c r="T208" s="103"/>
      <c r="U208" s="23" t="s">
        <v>25</v>
      </c>
      <c r="V208" s="104">
        <v>0</v>
      </c>
      <c r="W208" s="104">
        <f t="shared" si="21"/>
        <v>0</v>
      </c>
      <c r="X208" s="104">
        <v>0</v>
      </c>
      <c r="Y208" s="104">
        <f t="shared" si="22"/>
        <v>0</v>
      </c>
      <c r="Z208" s="104">
        <v>0</v>
      </c>
      <c r="AA208" s="105">
        <f t="shared" si="23"/>
        <v>0</v>
      </c>
      <c r="AR208" s="5" t="s">
        <v>101</v>
      </c>
      <c r="AT208" s="5" t="s">
        <v>97</v>
      </c>
      <c r="AU208" s="5" t="s">
        <v>49</v>
      </c>
      <c r="AY208" s="5" t="s">
        <v>82</v>
      </c>
      <c r="BE208" s="106">
        <f t="shared" si="24"/>
        <v>0</v>
      </c>
      <c r="BF208" s="106">
        <f t="shared" si="25"/>
        <v>0</v>
      </c>
      <c r="BG208" s="106">
        <f t="shared" si="26"/>
        <v>0</v>
      </c>
      <c r="BH208" s="106">
        <f t="shared" si="27"/>
        <v>0</v>
      </c>
      <c r="BI208" s="106">
        <f t="shared" si="28"/>
        <v>0</v>
      </c>
      <c r="BJ208" s="5" t="s">
        <v>44</v>
      </c>
      <c r="BK208" s="106">
        <f t="shared" si="29"/>
        <v>0</v>
      </c>
      <c r="BL208" s="5" t="s">
        <v>87</v>
      </c>
      <c r="BM208" s="5" t="s">
        <v>344</v>
      </c>
    </row>
    <row r="209" spans="2:65" s="17" customFormat="1" ht="31.5" customHeight="1">
      <c r="B209" s="69"/>
      <c r="C209" s="99">
        <v>78</v>
      </c>
      <c r="D209" s="99" t="s">
        <v>83</v>
      </c>
      <c r="E209" s="100" t="s">
        <v>345</v>
      </c>
      <c r="F209" s="168" t="s">
        <v>346</v>
      </c>
      <c r="G209" s="168"/>
      <c r="H209" s="168"/>
      <c r="I209" s="168"/>
      <c r="J209" s="101" t="s">
        <v>91</v>
      </c>
      <c r="K209" s="102">
        <v>2932</v>
      </c>
      <c r="L209" s="169"/>
      <c r="M209" s="169"/>
      <c r="N209" s="169">
        <f t="shared" si="20"/>
        <v>0</v>
      </c>
      <c r="O209" s="169"/>
      <c r="P209" s="169"/>
      <c r="Q209" s="169"/>
      <c r="R209" s="71"/>
      <c r="T209" s="103"/>
      <c r="U209" s="23" t="s">
        <v>25</v>
      </c>
      <c r="V209" s="104">
        <v>0.049</v>
      </c>
      <c r="W209" s="104">
        <f t="shared" si="21"/>
        <v>143.668</v>
      </c>
      <c r="X209" s="104">
        <v>0</v>
      </c>
      <c r="Y209" s="104">
        <f t="shared" si="22"/>
        <v>0</v>
      </c>
      <c r="Z209" s="104">
        <v>0</v>
      </c>
      <c r="AA209" s="105">
        <f t="shared" si="23"/>
        <v>0</v>
      </c>
      <c r="AR209" s="5" t="s">
        <v>87</v>
      </c>
      <c r="AT209" s="5" t="s">
        <v>83</v>
      </c>
      <c r="AU209" s="5" t="s">
        <v>49</v>
      </c>
      <c r="AY209" s="5" t="s">
        <v>82</v>
      </c>
      <c r="BE209" s="106">
        <f t="shared" si="24"/>
        <v>0</v>
      </c>
      <c r="BF209" s="106">
        <f t="shared" si="25"/>
        <v>0</v>
      </c>
      <c r="BG209" s="106">
        <f t="shared" si="26"/>
        <v>0</v>
      </c>
      <c r="BH209" s="106">
        <f t="shared" si="27"/>
        <v>0</v>
      </c>
      <c r="BI209" s="106">
        <f t="shared" si="28"/>
        <v>0</v>
      </c>
      <c r="BJ209" s="5" t="s">
        <v>44</v>
      </c>
      <c r="BK209" s="106">
        <f t="shared" si="29"/>
        <v>0</v>
      </c>
      <c r="BL209" s="5" t="s">
        <v>87</v>
      </c>
      <c r="BM209" s="5" t="s">
        <v>347</v>
      </c>
    </row>
    <row r="210" spans="2:65" s="17" customFormat="1" ht="31.5" customHeight="1">
      <c r="B210" s="69"/>
      <c r="C210" s="99">
        <v>79</v>
      </c>
      <c r="D210" s="99" t="s">
        <v>83</v>
      </c>
      <c r="E210" s="100" t="s">
        <v>188</v>
      </c>
      <c r="F210" s="168" t="s">
        <v>189</v>
      </c>
      <c r="G210" s="168"/>
      <c r="H210" s="168"/>
      <c r="I210" s="168"/>
      <c r="J210" s="101" t="s">
        <v>86</v>
      </c>
      <c r="K210" s="102">
        <v>114</v>
      </c>
      <c r="L210" s="169"/>
      <c r="M210" s="169"/>
      <c r="N210" s="169">
        <f t="shared" si="20"/>
        <v>0</v>
      </c>
      <c r="O210" s="169"/>
      <c r="P210" s="169"/>
      <c r="Q210" s="169"/>
      <c r="R210" s="71"/>
      <c r="T210" s="103"/>
      <c r="U210" s="23" t="s">
        <v>25</v>
      </c>
      <c r="V210" s="104">
        <v>0.067</v>
      </c>
      <c r="W210" s="104">
        <f t="shared" si="21"/>
        <v>7.638000000000001</v>
      </c>
      <c r="X210" s="104">
        <v>0</v>
      </c>
      <c r="Y210" s="104">
        <f t="shared" si="22"/>
        <v>0</v>
      </c>
      <c r="Z210" s="104">
        <v>0</v>
      </c>
      <c r="AA210" s="105">
        <f t="shared" si="23"/>
        <v>0</v>
      </c>
      <c r="AR210" s="5" t="s">
        <v>87</v>
      </c>
      <c r="AT210" s="5" t="s">
        <v>83</v>
      </c>
      <c r="AU210" s="5" t="s">
        <v>49</v>
      </c>
      <c r="AY210" s="5" t="s">
        <v>82</v>
      </c>
      <c r="BE210" s="106">
        <f t="shared" si="24"/>
        <v>0</v>
      </c>
      <c r="BF210" s="106">
        <f t="shared" si="25"/>
        <v>0</v>
      </c>
      <c r="BG210" s="106">
        <f t="shared" si="26"/>
        <v>0</v>
      </c>
      <c r="BH210" s="106">
        <f t="shared" si="27"/>
        <v>0</v>
      </c>
      <c r="BI210" s="106">
        <f t="shared" si="28"/>
        <v>0</v>
      </c>
      <c r="BJ210" s="5" t="s">
        <v>44</v>
      </c>
      <c r="BK210" s="106">
        <f t="shared" si="29"/>
        <v>0</v>
      </c>
      <c r="BL210" s="5" t="s">
        <v>87</v>
      </c>
      <c r="BM210" s="5" t="s">
        <v>348</v>
      </c>
    </row>
    <row r="211" spans="2:65" s="17" customFormat="1" ht="44.25" customHeight="1">
      <c r="B211" s="69"/>
      <c r="C211" s="99">
        <v>80</v>
      </c>
      <c r="D211" s="99" t="s">
        <v>83</v>
      </c>
      <c r="E211" s="100" t="s">
        <v>212</v>
      </c>
      <c r="F211" s="168" t="s">
        <v>213</v>
      </c>
      <c r="G211" s="168"/>
      <c r="H211" s="168"/>
      <c r="I211" s="168"/>
      <c r="J211" s="101" t="s">
        <v>86</v>
      </c>
      <c r="K211" s="102">
        <v>114</v>
      </c>
      <c r="L211" s="169"/>
      <c r="M211" s="169"/>
      <c r="N211" s="169">
        <f t="shared" si="20"/>
        <v>0</v>
      </c>
      <c r="O211" s="169"/>
      <c r="P211" s="169"/>
      <c r="Q211" s="169"/>
      <c r="R211" s="71"/>
      <c r="T211" s="103"/>
      <c r="U211" s="23" t="s">
        <v>25</v>
      </c>
      <c r="V211" s="104">
        <v>0.004</v>
      </c>
      <c r="W211" s="104">
        <f t="shared" si="21"/>
        <v>0.456</v>
      </c>
      <c r="X211" s="104">
        <v>0</v>
      </c>
      <c r="Y211" s="104">
        <f t="shared" si="22"/>
        <v>0</v>
      </c>
      <c r="Z211" s="104">
        <v>0</v>
      </c>
      <c r="AA211" s="105">
        <f t="shared" si="23"/>
        <v>0</v>
      </c>
      <c r="AR211" s="5" t="s">
        <v>87</v>
      </c>
      <c r="AT211" s="5" t="s">
        <v>83</v>
      </c>
      <c r="AU211" s="5" t="s">
        <v>49</v>
      </c>
      <c r="AY211" s="5" t="s">
        <v>82</v>
      </c>
      <c r="BE211" s="106">
        <f t="shared" si="24"/>
        <v>0</v>
      </c>
      <c r="BF211" s="106">
        <f t="shared" si="25"/>
        <v>0</v>
      </c>
      <c r="BG211" s="106">
        <f t="shared" si="26"/>
        <v>0</v>
      </c>
      <c r="BH211" s="106">
        <f t="shared" si="27"/>
        <v>0</v>
      </c>
      <c r="BI211" s="106">
        <f t="shared" si="28"/>
        <v>0</v>
      </c>
      <c r="BJ211" s="5" t="s">
        <v>44</v>
      </c>
      <c r="BK211" s="106">
        <f t="shared" si="29"/>
        <v>0</v>
      </c>
      <c r="BL211" s="5" t="s">
        <v>87</v>
      </c>
      <c r="BM211" s="5" t="s">
        <v>349</v>
      </c>
    </row>
    <row r="212" spans="2:65" s="17" customFormat="1" ht="22.5" customHeight="1">
      <c r="B212" s="69"/>
      <c r="C212" s="107">
        <v>81</v>
      </c>
      <c r="D212" s="107" t="s">
        <v>97</v>
      </c>
      <c r="E212" s="108" t="s">
        <v>215</v>
      </c>
      <c r="F212" s="171" t="s">
        <v>216</v>
      </c>
      <c r="G212" s="171"/>
      <c r="H212" s="171"/>
      <c r="I212" s="171"/>
      <c r="J212" s="109" t="s">
        <v>217</v>
      </c>
      <c r="K212" s="110">
        <v>0.011</v>
      </c>
      <c r="L212" s="172"/>
      <c r="M212" s="172"/>
      <c r="N212" s="172">
        <f t="shared" si="20"/>
        <v>0</v>
      </c>
      <c r="O212" s="172"/>
      <c r="P212" s="172"/>
      <c r="Q212" s="172"/>
      <c r="R212" s="71"/>
      <c r="T212" s="103"/>
      <c r="U212" s="23" t="s">
        <v>25</v>
      </c>
      <c r="V212" s="104">
        <v>0</v>
      </c>
      <c r="W212" s="104">
        <f t="shared" si="21"/>
        <v>0</v>
      </c>
      <c r="X212" s="104">
        <v>0.001</v>
      </c>
      <c r="Y212" s="104">
        <f t="shared" si="22"/>
        <v>1.1E-05</v>
      </c>
      <c r="Z212" s="104">
        <v>0</v>
      </c>
      <c r="AA212" s="105">
        <f t="shared" si="23"/>
        <v>0</v>
      </c>
      <c r="AR212" s="5" t="s">
        <v>101</v>
      </c>
      <c r="AT212" s="5" t="s">
        <v>97</v>
      </c>
      <c r="AU212" s="5" t="s">
        <v>49</v>
      </c>
      <c r="AY212" s="5" t="s">
        <v>82</v>
      </c>
      <c r="BE212" s="106">
        <f t="shared" si="24"/>
        <v>0</v>
      </c>
      <c r="BF212" s="106">
        <f t="shared" si="25"/>
        <v>0</v>
      </c>
      <c r="BG212" s="106">
        <f t="shared" si="26"/>
        <v>0</v>
      </c>
      <c r="BH212" s="106">
        <f t="shared" si="27"/>
        <v>0</v>
      </c>
      <c r="BI212" s="106">
        <f t="shared" si="28"/>
        <v>0</v>
      </c>
      <c r="BJ212" s="5" t="s">
        <v>44</v>
      </c>
      <c r="BK212" s="106">
        <f t="shared" si="29"/>
        <v>0</v>
      </c>
      <c r="BL212" s="5" t="s">
        <v>87</v>
      </c>
      <c r="BM212" s="5" t="s">
        <v>350</v>
      </c>
    </row>
    <row r="213" spans="2:65" s="17" customFormat="1" ht="31.5" customHeight="1">
      <c r="B213" s="69"/>
      <c r="C213" s="99">
        <v>82</v>
      </c>
      <c r="D213" s="99" t="s">
        <v>83</v>
      </c>
      <c r="E213" s="100" t="s">
        <v>135</v>
      </c>
      <c r="F213" s="168" t="s">
        <v>136</v>
      </c>
      <c r="G213" s="168"/>
      <c r="H213" s="168"/>
      <c r="I213" s="168"/>
      <c r="J213" s="101" t="s">
        <v>86</v>
      </c>
      <c r="K213" s="102">
        <v>114</v>
      </c>
      <c r="L213" s="169"/>
      <c r="M213" s="169"/>
      <c r="N213" s="169">
        <f t="shared" si="20"/>
        <v>0</v>
      </c>
      <c r="O213" s="169"/>
      <c r="P213" s="169"/>
      <c r="Q213" s="169"/>
      <c r="R213" s="71"/>
      <c r="T213" s="103"/>
      <c r="U213" s="23" t="s">
        <v>25</v>
      </c>
      <c r="V213" s="104">
        <v>0.113</v>
      </c>
      <c r="W213" s="104">
        <f t="shared" si="21"/>
        <v>12.882</v>
      </c>
      <c r="X213" s="104">
        <v>0</v>
      </c>
      <c r="Y213" s="104">
        <f t="shared" si="22"/>
        <v>0</v>
      </c>
      <c r="Z213" s="104">
        <v>0</v>
      </c>
      <c r="AA213" s="105">
        <f t="shared" si="23"/>
        <v>0</v>
      </c>
      <c r="AR213" s="5" t="s">
        <v>87</v>
      </c>
      <c r="AT213" s="5" t="s">
        <v>83</v>
      </c>
      <c r="AU213" s="5" t="s">
        <v>49</v>
      </c>
      <c r="AY213" s="5" t="s">
        <v>82</v>
      </c>
      <c r="BE213" s="106">
        <f t="shared" si="24"/>
        <v>0</v>
      </c>
      <c r="BF213" s="106">
        <f t="shared" si="25"/>
        <v>0</v>
      </c>
      <c r="BG213" s="106">
        <f t="shared" si="26"/>
        <v>0</v>
      </c>
      <c r="BH213" s="106">
        <f t="shared" si="27"/>
        <v>0</v>
      </c>
      <c r="BI213" s="106">
        <f t="shared" si="28"/>
        <v>0</v>
      </c>
      <c r="BJ213" s="5" t="s">
        <v>44</v>
      </c>
      <c r="BK213" s="106">
        <f t="shared" si="29"/>
        <v>0</v>
      </c>
      <c r="BL213" s="5" t="s">
        <v>87</v>
      </c>
      <c r="BM213" s="5" t="s">
        <v>351</v>
      </c>
    </row>
    <row r="214" spans="2:65" s="17" customFormat="1" ht="22.5" customHeight="1">
      <c r="B214" s="69"/>
      <c r="C214" s="107">
        <v>83</v>
      </c>
      <c r="D214" s="107" t="s">
        <v>97</v>
      </c>
      <c r="E214" s="108" t="s">
        <v>352</v>
      </c>
      <c r="F214" s="171" t="s">
        <v>353</v>
      </c>
      <c r="G214" s="171"/>
      <c r="H214" s="171"/>
      <c r="I214" s="171"/>
      <c r="J214" s="109" t="s">
        <v>145</v>
      </c>
      <c r="K214" s="110">
        <v>10.26</v>
      </c>
      <c r="L214" s="172"/>
      <c r="M214" s="172"/>
      <c r="N214" s="172">
        <f t="shared" si="20"/>
        <v>0</v>
      </c>
      <c r="O214" s="172"/>
      <c r="P214" s="172"/>
      <c r="Q214" s="172"/>
      <c r="R214" s="71"/>
      <c r="T214" s="103"/>
      <c r="U214" s="23" t="s">
        <v>25</v>
      </c>
      <c r="V214" s="104">
        <v>0</v>
      </c>
      <c r="W214" s="104">
        <f t="shared" si="21"/>
        <v>0</v>
      </c>
      <c r="X214" s="104">
        <v>1</v>
      </c>
      <c r="Y214" s="104">
        <f t="shared" si="22"/>
        <v>10.26</v>
      </c>
      <c r="Z214" s="104">
        <v>0</v>
      </c>
      <c r="AA214" s="105">
        <f t="shared" si="23"/>
        <v>0</v>
      </c>
      <c r="AR214" s="5" t="s">
        <v>101</v>
      </c>
      <c r="AT214" s="5" t="s">
        <v>97</v>
      </c>
      <c r="AU214" s="5" t="s">
        <v>49</v>
      </c>
      <c r="AY214" s="5" t="s">
        <v>82</v>
      </c>
      <c r="BE214" s="106">
        <f t="shared" si="24"/>
        <v>0</v>
      </c>
      <c r="BF214" s="106">
        <f t="shared" si="25"/>
        <v>0</v>
      </c>
      <c r="BG214" s="106">
        <f t="shared" si="26"/>
        <v>0</v>
      </c>
      <c r="BH214" s="106">
        <f t="shared" si="27"/>
        <v>0</v>
      </c>
      <c r="BI214" s="106">
        <f t="shared" si="28"/>
        <v>0</v>
      </c>
      <c r="BJ214" s="5" t="s">
        <v>44</v>
      </c>
      <c r="BK214" s="106">
        <f t="shared" si="29"/>
        <v>0</v>
      </c>
      <c r="BL214" s="5" t="s">
        <v>87</v>
      </c>
      <c r="BM214" s="5" t="s">
        <v>354</v>
      </c>
    </row>
    <row r="215" spans="2:63" s="87" customFormat="1" ht="29.85" customHeight="1">
      <c r="B215" s="88"/>
      <c r="C215" s="89"/>
      <c r="D215" s="98" t="s">
        <v>355</v>
      </c>
      <c r="E215" s="98"/>
      <c r="F215" s="98"/>
      <c r="G215" s="98"/>
      <c r="H215" s="98"/>
      <c r="I215" s="98"/>
      <c r="J215" s="98"/>
      <c r="K215" s="98"/>
      <c r="L215" s="98"/>
      <c r="M215" s="98"/>
      <c r="N215" s="170">
        <f>SUM(N216:N236)</f>
        <v>0</v>
      </c>
      <c r="O215" s="170"/>
      <c r="P215" s="170"/>
      <c r="Q215" s="170"/>
      <c r="R215" s="91"/>
      <c r="T215" s="92"/>
      <c r="U215" s="89"/>
      <c r="V215" s="89"/>
      <c r="W215" s="93">
        <f>SUM(W216:W270)</f>
        <v>0</v>
      </c>
      <c r="X215" s="89"/>
      <c r="Y215" s="93">
        <f>SUM(Y216:Y270)</f>
        <v>0</v>
      </c>
      <c r="Z215" s="89"/>
      <c r="AA215" s="94">
        <f>SUM(AA216:AA270)</f>
        <v>0</v>
      </c>
      <c r="AR215" s="95" t="s">
        <v>44</v>
      </c>
      <c r="AT215" s="96" t="s">
        <v>41</v>
      </c>
      <c r="AU215" s="96" t="s">
        <v>44</v>
      </c>
      <c r="AY215" s="95" t="s">
        <v>82</v>
      </c>
      <c r="BK215" s="97">
        <f>SUM(BK216:BK270)</f>
        <v>0</v>
      </c>
    </row>
    <row r="216" spans="2:65" s="17" customFormat="1" ht="31.5" customHeight="1">
      <c r="B216" s="69"/>
      <c r="C216" s="99">
        <v>84</v>
      </c>
      <c r="D216" s="99" t="s">
        <v>83</v>
      </c>
      <c r="E216" s="100" t="s">
        <v>356</v>
      </c>
      <c r="F216" s="168" t="s">
        <v>357</v>
      </c>
      <c r="G216" s="168"/>
      <c r="H216" s="168"/>
      <c r="I216" s="168"/>
      <c r="J216" s="101" t="s">
        <v>86</v>
      </c>
      <c r="K216" s="102">
        <f>K218*2</f>
        <v>28</v>
      </c>
      <c r="L216" s="169"/>
      <c r="M216" s="169"/>
      <c r="N216" s="169">
        <f aca="true" t="shared" si="30" ref="N216:N236">K216*L216</f>
        <v>0</v>
      </c>
      <c r="O216" s="169"/>
      <c r="P216" s="169"/>
      <c r="Q216" s="169"/>
      <c r="R216" s="71"/>
      <c r="T216" s="103"/>
      <c r="U216" s="23"/>
      <c r="V216" s="104"/>
      <c r="W216" s="104"/>
      <c r="X216" s="104"/>
      <c r="Y216" s="104"/>
      <c r="Z216" s="104"/>
      <c r="AA216" s="105"/>
      <c r="AR216" s="5"/>
      <c r="AT216" s="5"/>
      <c r="AU216" s="5"/>
      <c r="AY216" s="5"/>
      <c r="BE216" s="106"/>
      <c r="BF216" s="106"/>
      <c r="BG216" s="106"/>
      <c r="BH216" s="106"/>
      <c r="BI216" s="106"/>
      <c r="BJ216" s="5"/>
      <c r="BK216" s="106"/>
      <c r="BL216" s="5"/>
      <c r="BM216" s="5"/>
    </row>
    <row r="217" spans="2:65" s="17" customFormat="1" ht="22.5" customHeight="1">
      <c r="B217" s="69"/>
      <c r="C217" s="107">
        <v>85</v>
      </c>
      <c r="D217" s="107" t="s">
        <v>97</v>
      </c>
      <c r="E217" s="108" t="s">
        <v>215</v>
      </c>
      <c r="F217" s="171" t="s">
        <v>216</v>
      </c>
      <c r="G217" s="171"/>
      <c r="H217" s="171"/>
      <c r="I217" s="171"/>
      <c r="J217" s="109" t="s">
        <v>358</v>
      </c>
      <c r="K217" s="110">
        <f>K216*5/10000</f>
        <v>0.014</v>
      </c>
      <c r="L217" s="172"/>
      <c r="M217" s="172"/>
      <c r="N217" s="172">
        <f t="shared" si="30"/>
        <v>0</v>
      </c>
      <c r="O217" s="172"/>
      <c r="P217" s="172"/>
      <c r="Q217" s="172"/>
      <c r="R217" s="71"/>
      <c r="T217" s="103"/>
      <c r="U217" s="23"/>
      <c r="V217" s="104"/>
      <c r="W217" s="104"/>
      <c r="X217" s="104"/>
      <c r="Y217" s="104"/>
      <c r="Z217" s="104"/>
      <c r="AA217" s="105"/>
      <c r="AR217" s="5"/>
      <c r="AT217" s="5"/>
      <c r="AU217" s="5"/>
      <c r="AY217" s="5"/>
      <c r="BE217" s="106"/>
      <c r="BF217" s="106"/>
      <c r="BG217" s="106"/>
      <c r="BH217" s="106"/>
      <c r="BI217" s="106"/>
      <c r="BJ217" s="5"/>
      <c r="BK217" s="106"/>
      <c r="BL217" s="5"/>
      <c r="BM217" s="5"/>
    </row>
    <row r="218" spans="2:65" s="17" customFormat="1" ht="31.5" customHeight="1">
      <c r="B218" s="69"/>
      <c r="C218" s="99">
        <v>86</v>
      </c>
      <c r="D218" s="99" t="s">
        <v>83</v>
      </c>
      <c r="E218" s="100" t="s">
        <v>359</v>
      </c>
      <c r="F218" s="168" t="s">
        <v>360</v>
      </c>
      <c r="G218" s="168"/>
      <c r="H218" s="168"/>
      <c r="I218" s="168"/>
      <c r="J218" s="101" t="s">
        <v>86</v>
      </c>
      <c r="K218" s="102">
        <v>14</v>
      </c>
      <c r="L218" s="169"/>
      <c r="M218" s="169"/>
      <c r="N218" s="169">
        <f t="shared" si="30"/>
        <v>0</v>
      </c>
      <c r="O218" s="169"/>
      <c r="P218" s="169"/>
      <c r="Q218" s="169"/>
      <c r="R218" s="71"/>
      <c r="T218" s="103"/>
      <c r="U218" s="23"/>
      <c r="V218" s="104"/>
      <c r="W218" s="104"/>
      <c r="X218" s="104"/>
      <c r="Y218" s="104"/>
      <c r="Z218" s="104"/>
      <c r="AA218" s="105"/>
      <c r="AR218" s="5"/>
      <c r="AT218" s="5"/>
      <c r="AU218" s="5"/>
      <c r="AY218" s="5"/>
      <c r="BE218" s="106"/>
      <c r="BF218" s="106"/>
      <c r="BG218" s="106"/>
      <c r="BH218" s="106"/>
      <c r="BI218" s="106"/>
      <c r="BJ218" s="5"/>
      <c r="BK218" s="106"/>
      <c r="BL218" s="5"/>
      <c r="BM218" s="5"/>
    </row>
    <row r="219" spans="2:65" s="17" customFormat="1" ht="31.5" customHeight="1">
      <c r="B219" s="69"/>
      <c r="C219" s="99">
        <v>87</v>
      </c>
      <c r="D219" s="99" t="s">
        <v>83</v>
      </c>
      <c r="E219" s="100" t="s">
        <v>361</v>
      </c>
      <c r="F219" s="168" t="s">
        <v>362</v>
      </c>
      <c r="G219" s="168"/>
      <c r="H219" s="168"/>
      <c r="I219" s="168"/>
      <c r="J219" s="101" t="s">
        <v>86</v>
      </c>
      <c r="K219" s="102">
        <f>K218/2*0.1</f>
        <v>0.7000000000000001</v>
      </c>
      <c r="L219" s="169"/>
      <c r="M219" s="169"/>
      <c r="N219" s="169">
        <f t="shared" si="30"/>
        <v>0</v>
      </c>
      <c r="O219" s="169"/>
      <c r="P219" s="169"/>
      <c r="Q219" s="169"/>
      <c r="R219" s="71"/>
      <c r="T219" s="103"/>
      <c r="U219" s="23"/>
      <c r="V219" s="104"/>
      <c r="W219" s="104"/>
      <c r="X219" s="104"/>
      <c r="Y219" s="104"/>
      <c r="Z219" s="104"/>
      <c r="AA219" s="105"/>
      <c r="AR219" s="5"/>
      <c r="AT219" s="5"/>
      <c r="AU219" s="5"/>
      <c r="AY219" s="5"/>
      <c r="BE219" s="106"/>
      <c r="BF219" s="106"/>
      <c r="BG219" s="106"/>
      <c r="BH219" s="106"/>
      <c r="BI219" s="106"/>
      <c r="BJ219" s="5"/>
      <c r="BK219" s="106"/>
      <c r="BL219" s="5"/>
      <c r="BM219" s="5"/>
    </row>
    <row r="220" spans="2:65" s="17" customFormat="1" ht="31.5" customHeight="1">
      <c r="B220" s="69"/>
      <c r="C220" s="99">
        <v>88</v>
      </c>
      <c r="D220" s="99" t="s">
        <v>83</v>
      </c>
      <c r="E220" s="100" t="s">
        <v>363</v>
      </c>
      <c r="F220" s="168" t="s">
        <v>364</v>
      </c>
      <c r="G220" s="168"/>
      <c r="H220" s="168"/>
      <c r="I220" s="168"/>
      <c r="J220" s="101" t="s">
        <v>86</v>
      </c>
      <c r="K220" s="102">
        <f>K219</f>
        <v>0.7000000000000001</v>
      </c>
      <c r="L220" s="169"/>
      <c r="M220" s="169"/>
      <c r="N220" s="169">
        <f t="shared" si="30"/>
        <v>0</v>
      </c>
      <c r="O220" s="169"/>
      <c r="P220" s="169"/>
      <c r="Q220" s="169"/>
      <c r="R220" s="71"/>
      <c r="T220" s="103"/>
      <c r="U220" s="23"/>
      <c r="V220" s="104"/>
      <c r="W220" s="104"/>
      <c r="X220" s="104"/>
      <c r="Y220" s="104"/>
      <c r="Z220" s="104"/>
      <c r="AA220" s="105"/>
      <c r="AR220" s="5"/>
      <c r="AT220" s="5"/>
      <c r="AU220" s="5"/>
      <c r="AY220" s="5"/>
      <c r="BE220" s="106"/>
      <c r="BF220" s="106"/>
      <c r="BG220" s="106"/>
      <c r="BH220" s="106"/>
      <c r="BI220" s="106"/>
      <c r="BJ220" s="5"/>
      <c r="BK220" s="106"/>
      <c r="BL220" s="5"/>
      <c r="BM220" s="5"/>
    </row>
    <row r="221" spans="2:65" s="17" customFormat="1" ht="31.5" customHeight="1">
      <c r="B221" s="69"/>
      <c r="C221" s="99">
        <v>89</v>
      </c>
      <c r="D221" s="99" t="s">
        <v>83</v>
      </c>
      <c r="E221" s="100" t="s">
        <v>365</v>
      </c>
      <c r="F221" s="177" t="s">
        <v>366</v>
      </c>
      <c r="G221" s="177"/>
      <c r="H221" s="177"/>
      <c r="I221" s="177"/>
      <c r="J221" s="101" t="s">
        <v>145</v>
      </c>
      <c r="K221" s="102">
        <f>0.05*1*0.8*K218/2</f>
        <v>0.28</v>
      </c>
      <c r="L221" s="169"/>
      <c r="M221" s="169"/>
      <c r="N221" s="169">
        <f t="shared" si="30"/>
        <v>0</v>
      </c>
      <c r="O221" s="169"/>
      <c r="P221" s="169"/>
      <c r="Q221" s="169"/>
      <c r="R221" s="71"/>
      <c r="T221" s="103"/>
      <c r="U221" s="23"/>
      <c r="V221" s="104"/>
      <c r="W221" s="104"/>
      <c r="X221" s="104"/>
      <c r="Y221" s="104"/>
      <c r="Z221" s="104"/>
      <c r="AA221" s="105"/>
      <c r="AR221" s="5"/>
      <c r="AT221" s="5"/>
      <c r="AU221" s="5"/>
      <c r="AY221" s="5"/>
      <c r="BE221" s="106"/>
      <c r="BF221" s="106"/>
      <c r="BG221" s="106"/>
      <c r="BH221" s="106"/>
      <c r="BI221" s="106"/>
      <c r="BJ221" s="5"/>
      <c r="BK221" s="106"/>
      <c r="BL221" s="5"/>
      <c r="BM221" s="5"/>
    </row>
    <row r="222" spans="2:65" s="17" customFormat="1" ht="22.5" customHeight="1">
      <c r="B222" s="69"/>
      <c r="C222" s="107">
        <v>90</v>
      </c>
      <c r="D222" s="107" t="s">
        <v>97</v>
      </c>
      <c r="E222" s="108" t="s">
        <v>367</v>
      </c>
      <c r="F222" s="171" t="s">
        <v>368</v>
      </c>
      <c r="G222" s="171"/>
      <c r="H222" s="171"/>
      <c r="I222" s="171"/>
      <c r="J222" s="109" t="s">
        <v>141</v>
      </c>
      <c r="K222" s="110">
        <f>K221*0.15</f>
        <v>0.042</v>
      </c>
      <c r="L222" s="172"/>
      <c r="M222" s="172"/>
      <c r="N222" s="172">
        <f t="shared" si="30"/>
        <v>0</v>
      </c>
      <c r="O222" s="172"/>
      <c r="P222" s="172"/>
      <c r="Q222" s="172"/>
      <c r="R222" s="71"/>
      <c r="T222" s="103"/>
      <c r="U222" s="23"/>
      <c r="V222" s="104"/>
      <c r="W222" s="104"/>
      <c r="X222" s="104"/>
      <c r="Y222" s="104"/>
      <c r="Z222" s="104"/>
      <c r="AA222" s="105"/>
      <c r="AR222" s="5"/>
      <c r="AT222" s="5"/>
      <c r="AU222" s="5"/>
      <c r="AY222" s="5"/>
      <c r="BE222" s="106"/>
      <c r="BF222" s="106"/>
      <c r="BG222" s="106"/>
      <c r="BH222" s="106"/>
      <c r="BI222" s="106"/>
      <c r="BJ222" s="5"/>
      <c r="BK222" s="106"/>
      <c r="BL222" s="5"/>
      <c r="BM222" s="5"/>
    </row>
    <row r="223" spans="2:65" s="17" customFormat="1" ht="31.5" customHeight="1">
      <c r="B223" s="69"/>
      <c r="C223" s="99">
        <v>91</v>
      </c>
      <c r="D223" s="99" t="s">
        <v>83</v>
      </c>
      <c r="E223" s="100" t="s">
        <v>369</v>
      </c>
      <c r="F223" s="168" t="s">
        <v>370</v>
      </c>
      <c r="G223" s="168"/>
      <c r="H223" s="168"/>
      <c r="I223" s="168"/>
      <c r="J223" s="101" t="s">
        <v>145</v>
      </c>
      <c r="K223" s="102">
        <f>K218*0.1/1000</f>
        <v>0.0014000000000000002</v>
      </c>
      <c r="L223" s="169"/>
      <c r="M223" s="169"/>
      <c r="N223" s="169">
        <f t="shared" si="30"/>
        <v>0</v>
      </c>
      <c r="O223" s="169"/>
      <c r="P223" s="169"/>
      <c r="Q223" s="169"/>
      <c r="R223" s="71"/>
      <c r="T223" s="103"/>
      <c r="U223" s="23"/>
      <c r="V223" s="104"/>
      <c r="W223" s="104"/>
      <c r="X223" s="104"/>
      <c r="Y223" s="104"/>
      <c r="Z223" s="104"/>
      <c r="AA223" s="105"/>
      <c r="AR223" s="5"/>
      <c r="AT223" s="5"/>
      <c r="AU223" s="5"/>
      <c r="AY223" s="5"/>
      <c r="BE223" s="106"/>
      <c r="BF223" s="106"/>
      <c r="BG223" s="106"/>
      <c r="BH223" s="106"/>
      <c r="BI223" s="106"/>
      <c r="BJ223" s="5"/>
      <c r="BK223" s="106"/>
      <c r="BL223" s="5"/>
      <c r="BM223" s="5"/>
    </row>
    <row r="224" spans="2:65" s="17" customFormat="1" ht="22.5" customHeight="1">
      <c r="B224" s="69"/>
      <c r="C224" s="107">
        <v>92</v>
      </c>
      <c r="D224" s="107" t="s">
        <v>97</v>
      </c>
      <c r="E224" s="108" t="s">
        <v>371</v>
      </c>
      <c r="F224" s="171" t="s">
        <v>156</v>
      </c>
      <c r="G224" s="171"/>
      <c r="H224" s="171"/>
      <c r="I224" s="171"/>
      <c r="J224" s="109" t="s">
        <v>150</v>
      </c>
      <c r="K224" s="110">
        <f>K223*1000</f>
        <v>1.4000000000000001</v>
      </c>
      <c r="L224" s="172"/>
      <c r="M224" s="172"/>
      <c r="N224" s="172">
        <f t="shared" si="30"/>
        <v>0</v>
      </c>
      <c r="O224" s="172"/>
      <c r="P224" s="172"/>
      <c r="Q224" s="172"/>
      <c r="R224" s="71"/>
      <c r="T224" s="103"/>
      <c r="U224" s="23"/>
      <c r="V224" s="104"/>
      <c r="W224" s="104"/>
      <c r="X224" s="104"/>
      <c r="Y224" s="104"/>
      <c r="Z224" s="104"/>
      <c r="AA224" s="105"/>
      <c r="AR224" s="5"/>
      <c r="AT224" s="5"/>
      <c r="AU224" s="5"/>
      <c r="AY224" s="5"/>
      <c r="BE224" s="106"/>
      <c r="BF224" s="106"/>
      <c r="BG224" s="106"/>
      <c r="BH224" s="106"/>
      <c r="BI224" s="106"/>
      <c r="BJ224" s="5"/>
      <c r="BK224" s="106"/>
      <c r="BL224" s="5"/>
      <c r="BM224" s="5"/>
    </row>
    <row r="225" spans="2:65" s="17" customFormat="1" ht="31.5" customHeight="1">
      <c r="B225" s="69"/>
      <c r="C225" s="99">
        <v>93</v>
      </c>
      <c r="D225" s="99" t="s">
        <v>83</v>
      </c>
      <c r="E225" s="100" t="s">
        <v>363</v>
      </c>
      <c r="F225" s="168" t="s">
        <v>372</v>
      </c>
      <c r="G225" s="168"/>
      <c r="H225" s="168"/>
      <c r="I225" s="168"/>
      <c r="J225" s="101" t="s">
        <v>86</v>
      </c>
      <c r="K225" s="102">
        <f>K218/2</f>
        <v>7</v>
      </c>
      <c r="L225" s="169"/>
      <c r="M225" s="169"/>
      <c r="N225" s="169">
        <f t="shared" si="30"/>
        <v>0</v>
      </c>
      <c r="O225" s="169"/>
      <c r="P225" s="169"/>
      <c r="Q225" s="169"/>
      <c r="R225" s="71"/>
      <c r="T225" s="103"/>
      <c r="U225" s="23"/>
      <c r="V225" s="104"/>
      <c r="W225" s="104"/>
      <c r="X225" s="104"/>
      <c r="Y225" s="104"/>
      <c r="Z225" s="104"/>
      <c r="AA225" s="105"/>
      <c r="AR225" s="5"/>
      <c r="AT225" s="5"/>
      <c r="AU225" s="5"/>
      <c r="AY225" s="5"/>
      <c r="BE225" s="106"/>
      <c r="BF225" s="106"/>
      <c r="BG225" s="106"/>
      <c r="BH225" s="106"/>
      <c r="BI225" s="106"/>
      <c r="BJ225" s="5"/>
      <c r="BK225" s="106"/>
      <c r="BL225" s="5"/>
      <c r="BM225" s="5"/>
    </row>
    <row r="226" spans="2:65" s="17" customFormat="1" ht="31.5" customHeight="1">
      <c r="B226" s="69"/>
      <c r="C226" s="99">
        <v>94</v>
      </c>
      <c r="D226" s="99" t="s">
        <v>83</v>
      </c>
      <c r="E226" s="100" t="s">
        <v>373</v>
      </c>
      <c r="F226" s="168" t="s">
        <v>374</v>
      </c>
      <c r="G226" s="168"/>
      <c r="H226" s="168"/>
      <c r="I226" s="168"/>
      <c r="J226" s="101" t="s">
        <v>86</v>
      </c>
      <c r="K226" s="102">
        <f>K218</f>
        <v>14</v>
      </c>
      <c r="L226" s="169"/>
      <c r="M226" s="169"/>
      <c r="N226" s="169">
        <f t="shared" si="30"/>
        <v>0</v>
      </c>
      <c r="O226" s="169"/>
      <c r="P226" s="169"/>
      <c r="Q226" s="169"/>
      <c r="R226" s="71"/>
      <c r="T226" s="103"/>
      <c r="U226" s="23"/>
      <c r="V226" s="104"/>
      <c r="W226" s="104"/>
      <c r="X226" s="104"/>
      <c r="Y226" s="104"/>
      <c r="Z226" s="104"/>
      <c r="AA226" s="105"/>
      <c r="AR226" s="5"/>
      <c r="AT226" s="5"/>
      <c r="AU226" s="5"/>
      <c r="AY226" s="5"/>
      <c r="BE226" s="106"/>
      <c r="BF226" s="106"/>
      <c r="BG226" s="106"/>
      <c r="BH226" s="106"/>
      <c r="BI226" s="106"/>
      <c r="BJ226" s="5"/>
      <c r="BK226" s="106"/>
      <c r="BL226" s="5"/>
      <c r="BM226" s="5"/>
    </row>
    <row r="227" spans="2:65" s="17" customFormat="1" ht="31.5" customHeight="1">
      <c r="B227" s="69"/>
      <c r="C227" s="99">
        <v>95</v>
      </c>
      <c r="D227" s="99" t="s">
        <v>83</v>
      </c>
      <c r="E227" s="100" t="s">
        <v>375</v>
      </c>
      <c r="F227" s="168" t="s">
        <v>376</v>
      </c>
      <c r="G227" s="168"/>
      <c r="H227" s="168"/>
      <c r="I227" s="168"/>
      <c r="J227" s="101" t="s">
        <v>100</v>
      </c>
      <c r="K227" s="102">
        <f>SUM(K229:K229)</f>
        <v>76</v>
      </c>
      <c r="L227" s="169"/>
      <c r="M227" s="169"/>
      <c r="N227" s="169">
        <f t="shared" si="30"/>
        <v>0</v>
      </c>
      <c r="O227" s="169"/>
      <c r="P227" s="169"/>
      <c r="Q227" s="169"/>
      <c r="R227" s="71"/>
      <c r="T227" s="103"/>
      <c r="U227" s="23"/>
      <c r="V227" s="104"/>
      <c r="W227" s="104"/>
      <c r="X227" s="104"/>
      <c r="Y227" s="104"/>
      <c r="Z227" s="104"/>
      <c r="AA227" s="105"/>
      <c r="AR227" s="5"/>
      <c r="AT227" s="5"/>
      <c r="AU227" s="5"/>
      <c r="AY227" s="5"/>
      <c r="BE227" s="106"/>
      <c r="BF227" s="106"/>
      <c r="BG227" s="106"/>
      <c r="BH227" s="106"/>
      <c r="BI227" s="106"/>
      <c r="BJ227" s="5"/>
      <c r="BK227" s="106"/>
      <c r="BL227" s="5"/>
      <c r="BM227" s="5"/>
    </row>
    <row r="228" spans="2:65" s="17" customFormat="1" ht="31.5" customHeight="1">
      <c r="B228" s="69"/>
      <c r="C228" s="99">
        <v>96</v>
      </c>
      <c r="D228" s="99" t="s">
        <v>83</v>
      </c>
      <c r="E228" s="100" t="s">
        <v>377</v>
      </c>
      <c r="F228" s="168" t="s">
        <v>378</v>
      </c>
      <c r="G228" s="168"/>
      <c r="H228" s="168"/>
      <c r="I228" s="168"/>
      <c r="J228" s="101" t="s">
        <v>100</v>
      </c>
      <c r="K228" s="102">
        <f>K227</f>
        <v>76</v>
      </c>
      <c r="L228" s="169"/>
      <c r="M228" s="169"/>
      <c r="N228" s="169">
        <f t="shared" si="30"/>
        <v>0</v>
      </c>
      <c r="O228" s="169"/>
      <c r="P228" s="169"/>
      <c r="Q228" s="169"/>
      <c r="R228" s="71"/>
      <c r="T228" s="103"/>
      <c r="U228" s="23"/>
      <c r="V228" s="104"/>
      <c r="W228" s="104"/>
      <c r="X228" s="104"/>
      <c r="Y228" s="104"/>
      <c r="Z228" s="104"/>
      <c r="AA228" s="105"/>
      <c r="AR228" s="5"/>
      <c r="AT228" s="5"/>
      <c r="AU228" s="5"/>
      <c r="AY228" s="5"/>
      <c r="BE228" s="106"/>
      <c r="BF228" s="106"/>
      <c r="BG228" s="106"/>
      <c r="BH228" s="106"/>
      <c r="BI228" s="106"/>
      <c r="BJ228" s="5"/>
      <c r="BK228" s="106"/>
      <c r="BL228" s="5"/>
      <c r="BM228" s="5"/>
    </row>
    <row r="229" spans="2:65" s="17" customFormat="1" ht="22.5" customHeight="1">
      <c r="B229" s="69"/>
      <c r="C229" s="107">
        <v>97</v>
      </c>
      <c r="D229" s="107" t="s">
        <v>97</v>
      </c>
      <c r="E229" s="108" t="s">
        <v>379</v>
      </c>
      <c r="F229" s="171" t="s">
        <v>380</v>
      </c>
      <c r="G229" s="171"/>
      <c r="H229" s="171"/>
      <c r="I229" s="171"/>
      <c r="J229" s="109" t="s">
        <v>100</v>
      </c>
      <c r="K229" s="110">
        <v>76</v>
      </c>
      <c r="L229" s="172"/>
      <c r="M229" s="172"/>
      <c r="N229" s="172">
        <f t="shared" si="30"/>
        <v>0</v>
      </c>
      <c r="O229" s="172"/>
      <c r="P229" s="172"/>
      <c r="Q229" s="172"/>
      <c r="R229" s="71"/>
      <c r="T229" s="103"/>
      <c r="U229" s="23"/>
      <c r="V229" s="104"/>
      <c r="W229" s="104"/>
      <c r="X229" s="104"/>
      <c r="Y229" s="104"/>
      <c r="Z229" s="104"/>
      <c r="AA229" s="105"/>
      <c r="AR229" s="5"/>
      <c r="AT229" s="5"/>
      <c r="AU229" s="5"/>
      <c r="AY229" s="5"/>
      <c r="BE229" s="106"/>
      <c r="BF229" s="106"/>
      <c r="BG229" s="106"/>
      <c r="BH229" s="106"/>
      <c r="BI229" s="106"/>
      <c r="BJ229" s="5"/>
      <c r="BK229" s="106"/>
      <c r="BL229" s="5"/>
      <c r="BM229" s="5"/>
    </row>
    <row r="230" spans="2:65" s="17" customFormat="1" ht="31.5" customHeight="1">
      <c r="B230" s="69"/>
      <c r="C230" s="99">
        <v>98</v>
      </c>
      <c r="D230" s="99" t="s">
        <v>83</v>
      </c>
      <c r="E230" s="100" t="s">
        <v>381</v>
      </c>
      <c r="F230" s="168" t="s">
        <v>382</v>
      </c>
      <c r="G230" s="168"/>
      <c r="H230" s="168"/>
      <c r="I230" s="168"/>
      <c r="J230" s="101" t="s">
        <v>145</v>
      </c>
      <c r="K230" s="102">
        <f>K227*0.000005</f>
        <v>0.00038</v>
      </c>
      <c r="L230" s="169"/>
      <c r="M230" s="169"/>
      <c r="N230" s="169">
        <f t="shared" si="30"/>
        <v>0</v>
      </c>
      <c r="O230" s="169"/>
      <c r="P230" s="169"/>
      <c r="Q230" s="169"/>
      <c r="R230" s="71"/>
      <c r="T230" s="103"/>
      <c r="U230" s="23"/>
      <c r="V230" s="104"/>
      <c r="W230" s="104"/>
      <c r="X230" s="104"/>
      <c r="Y230" s="104"/>
      <c r="Z230" s="104"/>
      <c r="AA230" s="105"/>
      <c r="AR230" s="5"/>
      <c r="AT230" s="5"/>
      <c r="AU230" s="5"/>
      <c r="AY230" s="5"/>
      <c r="BE230" s="106"/>
      <c r="BF230" s="106"/>
      <c r="BG230" s="106"/>
      <c r="BH230" s="106"/>
      <c r="BI230" s="106"/>
      <c r="BJ230" s="5"/>
      <c r="BK230" s="106"/>
      <c r="BL230" s="5"/>
      <c r="BM230" s="5"/>
    </row>
    <row r="231" spans="2:65" s="17" customFormat="1" ht="22.5" customHeight="1">
      <c r="B231" s="69"/>
      <c r="C231" s="107">
        <v>99</v>
      </c>
      <c r="D231" s="107"/>
      <c r="E231" s="108" t="s">
        <v>383</v>
      </c>
      <c r="F231" s="171" t="s">
        <v>230</v>
      </c>
      <c r="G231" s="171"/>
      <c r="H231" s="171"/>
      <c r="I231" s="171"/>
      <c r="J231" s="109" t="s">
        <v>384</v>
      </c>
      <c r="K231" s="110">
        <f>K227</f>
        <v>76</v>
      </c>
      <c r="L231" s="172"/>
      <c r="M231" s="172"/>
      <c r="N231" s="172">
        <f t="shared" si="30"/>
        <v>0</v>
      </c>
      <c r="O231" s="172"/>
      <c r="P231" s="172"/>
      <c r="Q231" s="172"/>
      <c r="R231" s="71"/>
      <c r="T231" s="103"/>
      <c r="U231" s="23"/>
      <c r="V231" s="104"/>
      <c r="W231" s="104"/>
      <c r="X231" s="104"/>
      <c r="Y231" s="104"/>
      <c r="Z231" s="104"/>
      <c r="AA231" s="105"/>
      <c r="AR231" s="5"/>
      <c r="AT231" s="5"/>
      <c r="AU231" s="5"/>
      <c r="AY231" s="5"/>
      <c r="BE231" s="106"/>
      <c r="BF231" s="106"/>
      <c r="BG231" s="106"/>
      <c r="BH231" s="106"/>
      <c r="BI231" s="106"/>
      <c r="BJ231" s="5"/>
      <c r="BK231" s="106"/>
      <c r="BL231" s="5"/>
      <c r="BM231" s="5"/>
    </row>
    <row r="232" spans="2:65" s="17" customFormat="1" ht="31.5" customHeight="1">
      <c r="B232" s="69"/>
      <c r="C232" s="99">
        <v>100</v>
      </c>
      <c r="D232" s="99" t="s">
        <v>83</v>
      </c>
      <c r="E232" s="100" t="s">
        <v>385</v>
      </c>
      <c r="F232" s="168" t="s">
        <v>386</v>
      </c>
      <c r="G232" s="168"/>
      <c r="H232" s="168"/>
      <c r="I232" s="168"/>
      <c r="J232" s="101" t="s">
        <v>86</v>
      </c>
      <c r="K232" s="102">
        <f>K218</f>
        <v>14</v>
      </c>
      <c r="L232" s="169"/>
      <c r="M232" s="169"/>
      <c r="N232" s="169">
        <f t="shared" si="30"/>
        <v>0</v>
      </c>
      <c r="O232" s="169"/>
      <c r="P232" s="169"/>
      <c r="Q232" s="169"/>
      <c r="R232" s="71"/>
      <c r="T232" s="103"/>
      <c r="U232" s="23"/>
      <c r="V232" s="104"/>
      <c r="W232" s="104"/>
      <c r="X232" s="104"/>
      <c r="Y232" s="104"/>
      <c r="Z232" s="104"/>
      <c r="AA232" s="105"/>
      <c r="AR232" s="5"/>
      <c r="AT232" s="5"/>
      <c r="AU232" s="5"/>
      <c r="AY232" s="5"/>
      <c r="BE232" s="106"/>
      <c r="BF232" s="106"/>
      <c r="BG232" s="106"/>
      <c r="BH232" s="106"/>
      <c r="BI232" s="106"/>
      <c r="BJ232" s="5"/>
      <c r="BK232" s="106"/>
      <c r="BL232" s="5"/>
      <c r="BM232" s="5"/>
    </row>
    <row r="233" spans="2:65" s="17" customFormat="1" ht="22.5" customHeight="1">
      <c r="B233" s="69"/>
      <c r="C233" s="107">
        <v>101</v>
      </c>
      <c r="D233" s="107" t="s">
        <v>97</v>
      </c>
      <c r="E233" s="108" t="s">
        <v>139</v>
      </c>
      <c r="F233" s="171" t="s">
        <v>140</v>
      </c>
      <c r="G233" s="171"/>
      <c r="H233" s="171"/>
      <c r="I233" s="171"/>
      <c r="J233" s="109" t="s">
        <v>141</v>
      </c>
      <c r="K233" s="110">
        <f>K232*0.05</f>
        <v>0.7000000000000001</v>
      </c>
      <c r="L233" s="172"/>
      <c r="M233" s="172"/>
      <c r="N233" s="172">
        <f t="shared" si="30"/>
        <v>0</v>
      </c>
      <c r="O233" s="172"/>
      <c r="P233" s="172"/>
      <c r="Q233" s="172"/>
      <c r="R233" s="71"/>
      <c r="T233" s="103"/>
      <c r="U233" s="23"/>
      <c r="V233" s="104"/>
      <c r="W233" s="104"/>
      <c r="X233" s="104"/>
      <c r="Y233" s="104"/>
      <c r="Z233" s="104"/>
      <c r="AA233" s="105"/>
      <c r="AR233" s="5"/>
      <c r="AT233" s="5"/>
      <c r="AU233" s="5"/>
      <c r="AY233" s="5"/>
      <c r="BE233" s="106"/>
      <c r="BF233" s="106"/>
      <c r="BG233" s="106"/>
      <c r="BH233" s="106"/>
      <c r="BI233" s="106"/>
      <c r="BJ233" s="5"/>
      <c r="BK233" s="106"/>
      <c r="BL233" s="5"/>
      <c r="BM233" s="5"/>
    </row>
    <row r="234" spans="2:65" s="17" customFormat="1" ht="31.5" customHeight="1">
      <c r="B234" s="69"/>
      <c r="C234" s="99">
        <v>102</v>
      </c>
      <c r="D234" s="99" t="s">
        <v>83</v>
      </c>
      <c r="E234" s="100" t="s">
        <v>387</v>
      </c>
      <c r="F234" s="168" t="s">
        <v>388</v>
      </c>
      <c r="G234" s="168"/>
      <c r="H234" s="168"/>
      <c r="I234" s="168"/>
      <c r="J234" s="101" t="s">
        <v>141</v>
      </c>
      <c r="K234" s="102">
        <f>K218*0.04</f>
        <v>0.56</v>
      </c>
      <c r="L234" s="169"/>
      <c r="M234" s="169"/>
      <c r="N234" s="169">
        <f t="shared" si="30"/>
        <v>0</v>
      </c>
      <c r="O234" s="169"/>
      <c r="P234" s="169"/>
      <c r="Q234" s="169"/>
      <c r="R234" s="71"/>
      <c r="T234" s="103"/>
      <c r="U234" s="23"/>
      <c r="V234" s="104"/>
      <c r="W234" s="104"/>
      <c r="X234" s="104"/>
      <c r="Y234" s="104"/>
      <c r="Z234" s="104"/>
      <c r="AA234" s="105"/>
      <c r="AR234" s="5"/>
      <c r="AT234" s="5"/>
      <c r="AU234" s="5"/>
      <c r="AY234" s="5"/>
      <c r="BE234" s="106"/>
      <c r="BF234" s="106"/>
      <c r="BG234" s="106"/>
      <c r="BH234" s="106"/>
      <c r="BI234" s="106"/>
      <c r="BJ234" s="5"/>
      <c r="BK234" s="106"/>
      <c r="BL234" s="5"/>
      <c r="BM234" s="5"/>
    </row>
    <row r="235" spans="2:65" s="17" customFormat="1" ht="31.5" customHeight="1">
      <c r="B235" s="69"/>
      <c r="C235" s="99">
        <v>103</v>
      </c>
      <c r="D235" s="99" t="s">
        <v>83</v>
      </c>
      <c r="E235" s="100" t="s">
        <v>389</v>
      </c>
      <c r="F235" s="168" t="s">
        <v>390</v>
      </c>
      <c r="G235" s="168"/>
      <c r="H235" s="168"/>
      <c r="I235" s="168"/>
      <c r="J235" s="101" t="s">
        <v>86</v>
      </c>
      <c r="K235" s="102">
        <f>K225*2</f>
        <v>14</v>
      </c>
      <c r="L235" s="169"/>
      <c r="M235" s="169"/>
      <c r="N235" s="169">
        <f t="shared" si="30"/>
        <v>0</v>
      </c>
      <c r="O235" s="169"/>
      <c r="P235" s="169"/>
      <c r="Q235" s="169"/>
      <c r="R235" s="71"/>
      <c r="T235" s="103"/>
      <c r="U235" s="23"/>
      <c r="V235" s="104"/>
      <c r="W235" s="104"/>
      <c r="X235" s="104"/>
      <c r="Y235" s="104"/>
      <c r="Z235" s="104"/>
      <c r="AA235" s="105"/>
      <c r="AR235" s="5"/>
      <c r="AT235" s="5"/>
      <c r="AU235" s="5"/>
      <c r="AY235" s="5"/>
      <c r="BE235" s="106"/>
      <c r="BF235" s="106"/>
      <c r="BG235" s="106"/>
      <c r="BH235" s="106"/>
      <c r="BI235" s="106"/>
      <c r="BJ235" s="5"/>
      <c r="BK235" s="106"/>
      <c r="BL235" s="5"/>
      <c r="BM235" s="5"/>
    </row>
    <row r="236" spans="2:65" s="17" customFormat="1" ht="31.5" customHeight="1">
      <c r="B236" s="69"/>
      <c r="C236" s="99">
        <v>104</v>
      </c>
      <c r="D236" s="99" t="s">
        <v>83</v>
      </c>
      <c r="E236" s="100" t="s">
        <v>391</v>
      </c>
      <c r="F236" s="168" t="s">
        <v>392</v>
      </c>
      <c r="G236" s="168"/>
      <c r="H236" s="168"/>
      <c r="I236" s="168"/>
      <c r="J236" s="101" t="s">
        <v>86</v>
      </c>
      <c r="K236" s="102">
        <f>K225*2</f>
        <v>14</v>
      </c>
      <c r="L236" s="169"/>
      <c r="M236" s="169"/>
      <c r="N236" s="169">
        <f t="shared" si="30"/>
        <v>0</v>
      </c>
      <c r="O236" s="169"/>
      <c r="P236" s="169"/>
      <c r="Q236" s="169"/>
      <c r="R236" s="71"/>
      <c r="T236" s="103"/>
      <c r="U236" s="23"/>
      <c r="V236" s="104"/>
      <c r="W236" s="104"/>
      <c r="X236" s="104"/>
      <c r="Y236" s="104"/>
      <c r="Z236" s="104"/>
      <c r="AA236" s="105"/>
      <c r="AR236" s="5"/>
      <c r="AT236" s="5"/>
      <c r="AU236" s="5"/>
      <c r="AY236" s="5"/>
      <c r="BE236" s="106"/>
      <c r="BF236" s="106"/>
      <c r="BG236" s="106"/>
      <c r="BH236" s="106"/>
      <c r="BI236" s="106"/>
      <c r="BJ236" s="5"/>
      <c r="BK236" s="106"/>
      <c r="BL236" s="5"/>
      <c r="BM236" s="5"/>
    </row>
    <row r="237" spans="2:63" s="87" customFormat="1" ht="29.85" customHeight="1" hidden="1">
      <c r="B237" s="88"/>
      <c r="C237" s="89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170">
        <f>BK237</f>
        <v>0</v>
      </c>
      <c r="O237" s="170"/>
      <c r="P237" s="170"/>
      <c r="Q237" s="170"/>
      <c r="R237" s="91"/>
      <c r="T237" s="92"/>
      <c r="U237" s="89"/>
      <c r="V237" s="89"/>
      <c r="W237" s="93">
        <f>SUM(W238:W295)</f>
        <v>0</v>
      </c>
      <c r="X237" s="89"/>
      <c r="Y237" s="93">
        <f>SUM(Y238:Y295)</f>
        <v>0</v>
      </c>
      <c r="Z237" s="89"/>
      <c r="AA237" s="94">
        <f>SUM(AA238:AA295)</f>
        <v>0</v>
      </c>
      <c r="AR237" s="95" t="s">
        <v>44</v>
      </c>
      <c r="AT237" s="96" t="s">
        <v>41</v>
      </c>
      <c r="AU237" s="96" t="s">
        <v>44</v>
      </c>
      <c r="AY237" s="95" t="s">
        <v>82</v>
      </c>
      <c r="BK237" s="97">
        <f>SUM(BK238:BK295)</f>
        <v>0</v>
      </c>
    </row>
    <row r="238" spans="2:65" s="17" customFormat="1" ht="31.5" customHeight="1" hidden="1">
      <c r="B238" s="69"/>
      <c r="C238" s="99"/>
      <c r="D238" s="99"/>
      <c r="E238" s="100"/>
      <c r="F238" s="178"/>
      <c r="G238" s="179"/>
      <c r="H238" s="179"/>
      <c r="I238" s="180"/>
      <c r="J238" s="101"/>
      <c r="K238" s="102"/>
      <c r="L238" s="181"/>
      <c r="M238" s="182"/>
      <c r="N238" s="181"/>
      <c r="O238" s="183"/>
      <c r="P238" s="183"/>
      <c r="Q238" s="182"/>
      <c r="R238" s="71"/>
      <c r="T238" s="103"/>
      <c r="U238" s="23" t="s">
        <v>25</v>
      </c>
      <c r="V238" s="104">
        <v>3.07</v>
      </c>
      <c r="W238" s="104">
        <f>V238*K238</f>
        <v>0</v>
      </c>
      <c r="X238" s="104">
        <v>0</v>
      </c>
      <c r="Y238" s="104">
        <f>X238*K238</f>
        <v>0</v>
      </c>
      <c r="Z238" s="104">
        <v>0</v>
      </c>
      <c r="AA238" s="105">
        <f>Z238*K238</f>
        <v>0</v>
      </c>
      <c r="AR238" s="5" t="s">
        <v>87</v>
      </c>
      <c r="AT238" s="5" t="s">
        <v>83</v>
      </c>
      <c r="AU238" s="5" t="s">
        <v>49</v>
      </c>
      <c r="AY238" s="5" t="s">
        <v>82</v>
      </c>
      <c r="BE238" s="106">
        <f>IF(U238="základní",N238,0)</f>
        <v>0</v>
      </c>
      <c r="BF238" s="106">
        <f>IF(U238="snížená",N238,0)</f>
        <v>0</v>
      </c>
      <c r="BG238" s="106">
        <f>IF(U238="zákl. přenesená",N238,0)</f>
        <v>0</v>
      </c>
      <c r="BH238" s="106">
        <f>IF(U238="sníž. přenesená",N238,0)</f>
        <v>0</v>
      </c>
      <c r="BI238" s="106">
        <f>IF(U238="nulová",N238,0)</f>
        <v>0</v>
      </c>
      <c r="BJ238" s="5" t="s">
        <v>44</v>
      </c>
      <c r="BK238" s="106">
        <f>ROUND(L238*K238,2)</f>
        <v>0</v>
      </c>
      <c r="BL238" s="5" t="s">
        <v>87</v>
      </c>
      <c r="BM238" s="5" t="s">
        <v>393</v>
      </c>
    </row>
    <row r="239" spans="2:51" s="112" customFormat="1" ht="22.5" customHeight="1" hidden="1">
      <c r="B239" s="113"/>
      <c r="C239" s="114"/>
      <c r="D239" s="114"/>
      <c r="E239" s="115"/>
      <c r="F239" s="174"/>
      <c r="G239" s="174"/>
      <c r="H239" s="174"/>
      <c r="I239" s="174"/>
      <c r="J239" s="114"/>
      <c r="K239" s="115"/>
      <c r="L239" s="114"/>
      <c r="M239" s="114"/>
      <c r="N239" s="114"/>
      <c r="O239" s="114"/>
      <c r="P239" s="114"/>
      <c r="Q239" s="114"/>
      <c r="R239" s="116"/>
      <c r="T239" s="117"/>
      <c r="U239" s="114"/>
      <c r="V239" s="114"/>
      <c r="W239" s="114"/>
      <c r="X239" s="114"/>
      <c r="Y239" s="114"/>
      <c r="Z239" s="114"/>
      <c r="AA239" s="118"/>
      <c r="AT239" s="119" t="s">
        <v>176</v>
      </c>
      <c r="AU239" s="119" t="s">
        <v>49</v>
      </c>
      <c r="AV239" s="112" t="s">
        <v>44</v>
      </c>
      <c r="AW239" s="112" t="s">
        <v>20</v>
      </c>
      <c r="AX239" s="112" t="s">
        <v>42</v>
      </c>
      <c r="AY239" s="119" t="s">
        <v>82</v>
      </c>
    </row>
    <row r="240" spans="2:51" s="120" customFormat="1" ht="22.5" customHeight="1" hidden="1">
      <c r="B240" s="121"/>
      <c r="C240" s="122"/>
      <c r="D240" s="122"/>
      <c r="E240" s="123"/>
      <c r="F240" s="185"/>
      <c r="G240" s="185"/>
      <c r="H240" s="185"/>
      <c r="I240" s="185"/>
      <c r="J240" s="122"/>
      <c r="K240" s="124"/>
      <c r="L240" s="122"/>
      <c r="M240" s="122"/>
      <c r="N240" s="122"/>
      <c r="O240" s="122"/>
      <c r="P240" s="122"/>
      <c r="Q240" s="122"/>
      <c r="R240" s="125"/>
      <c r="T240" s="126"/>
      <c r="U240" s="122"/>
      <c r="V240" s="122"/>
      <c r="W240" s="122"/>
      <c r="X240" s="122"/>
      <c r="Y240" s="122"/>
      <c r="Z240" s="122"/>
      <c r="AA240" s="127"/>
      <c r="AT240" s="128" t="s">
        <v>176</v>
      </c>
      <c r="AU240" s="128" t="s">
        <v>49</v>
      </c>
      <c r="AV240" s="120" t="s">
        <v>49</v>
      </c>
      <c r="AW240" s="120" t="s">
        <v>20</v>
      </c>
      <c r="AX240" s="120" t="s">
        <v>44</v>
      </c>
      <c r="AY240" s="128" t="s">
        <v>82</v>
      </c>
    </row>
    <row r="241" spans="2:65" s="17" customFormat="1" ht="22.5" customHeight="1" hidden="1">
      <c r="B241" s="69"/>
      <c r="C241" s="99"/>
      <c r="D241" s="99"/>
      <c r="E241" s="100"/>
      <c r="F241" s="178"/>
      <c r="G241" s="179"/>
      <c r="H241" s="179"/>
      <c r="I241" s="180"/>
      <c r="J241" s="101"/>
      <c r="K241" s="102"/>
      <c r="L241" s="181"/>
      <c r="M241" s="182"/>
      <c r="N241" s="181"/>
      <c r="O241" s="183"/>
      <c r="P241" s="183"/>
      <c r="Q241" s="182"/>
      <c r="R241" s="71"/>
      <c r="T241" s="103"/>
      <c r="U241" s="23" t="s">
        <v>25</v>
      </c>
      <c r="V241" s="104">
        <v>0.479</v>
      </c>
      <c r="W241" s="104">
        <f>V241*K241</f>
        <v>0</v>
      </c>
      <c r="X241" s="104">
        <v>2.45329</v>
      </c>
      <c r="Y241" s="104">
        <f>X241*K241</f>
        <v>0</v>
      </c>
      <c r="Z241" s="104">
        <v>0</v>
      </c>
      <c r="AA241" s="105">
        <f>Z241*K241</f>
        <v>0</v>
      </c>
      <c r="AR241" s="5" t="s">
        <v>87</v>
      </c>
      <c r="AT241" s="5" t="s">
        <v>83</v>
      </c>
      <c r="AU241" s="5" t="s">
        <v>49</v>
      </c>
      <c r="AY241" s="5" t="s">
        <v>82</v>
      </c>
      <c r="BE241" s="106">
        <f>IF(U241="základní",N241,0)</f>
        <v>0</v>
      </c>
      <c r="BF241" s="106">
        <f>IF(U241="snížená",N241,0)</f>
        <v>0</v>
      </c>
      <c r="BG241" s="106">
        <f>IF(U241="zákl. přenesená",N241,0)</f>
        <v>0</v>
      </c>
      <c r="BH241" s="106">
        <f>IF(U241="sníž. přenesená",N241,0)</f>
        <v>0</v>
      </c>
      <c r="BI241" s="106">
        <f>IF(U241="nulová",N241,0)</f>
        <v>0</v>
      </c>
      <c r="BJ241" s="5" t="s">
        <v>44</v>
      </c>
      <c r="BK241" s="106">
        <f>ROUND(L241*K241,2)</f>
        <v>0</v>
      </c>
      <c r="BL241" s="5" t="s">
        <v>87</v>
      </c>
      <c r="BM241" s="5" t="s">
        <v>394</v>
      </c>
    </row>
    <row r="242" spans="2:47" s="17" customFormat="1" ht="22.5" customHeight="1" hidden="1">
      <c r="B242" s="18"/>
      <c r="C242" s="19"/>
      <c r="D242" s="19"/>
      <c r="E242" s="19"/>
      <c r="F242" s="173"/>
      <c r="G242" s="173"/>
      <c r="H242" s="173"/>
      <c r="I242" s="173"/>
      <c r="J242" s="19"/>
      <c r="K242" s="19"/>
      <c r="L242" s="19"/>
      <c r="M242" s="19"/>
      <c r="N242" s="19"/>
      <c r="O242" s="19"/>
      <c r="P242" s="19"/>
      <c r="Q242" s="19"/>
      <c r="R242" s="20"/>
      <c r="T242" s="111"/>
      <c r="U242" s="19"/>
      <c r="V242" s="19"/>
      <c r="W242" s="19"/>
      <c r="X242" s="19"/>
      <c r="Y242" s="19"/>
      <c r="Z242" s="19"/>
      <c r="AA242" s="40"/>
      <c r="AT242" s="5" t="s">
        <v>159</v>
      </c>
      <c r="AU242" s="5" t="s">
        <v>49</v>
      </c>
    </row>
    <row r="243" spans="2:51" s="112" customFormat="1" ht="22.5" customHeight="1" hidden="1">
      <c r="B243" s="113"/>
      <c r="C243" s="114"/>
      <c r="D243" s="114"/>
      <c r="E243" s="115"/>
      <c r="F243" s="184"/>
      <c r="G243" s="184"/>
      <c r="H243" s="184"/>
      <c r="I243" s="184"/>
      <c r="J243" s="114"/>
      <c r="K243" s="115"/>
      <c r="L243" s="114"/>
      <c r="M243" s="114"/>
      <c r="N243" s="114"/>
      <c r="O243" s="114"/>
      <c r="P243" s="114"/>
      <c r="Q243" s="114"/>
      <c r="R243" s="116"/>
      <c r="T243" s="117"/>
      <c r="U243" s="114"/>
      <c r="V243" s="114"/>
      <c r="W243" s="114"/>
      <c r="X243" s="114"/>
      <c r="Y243" s="114"/>
      <c r="Z243" s="114"/>
      <c r="AA243" s="118"/>
      <c r="AT243" s="119" t="s">
        <v>176</v>
      </c>
      <c r="AU243" s="119" t="s">
        <v>49</v>
      </c>
      <c r="AV243" s="112" t="s">
        <v>44</v>
      </c>
      <c r="AW243" s="112" t="s">
        <v>20</v>
      </c>
      <c r="AX243" s="112" t="s">
        <v>42</v>
      </c>
      <c r="AY243" s="119" t="s">
        <v>82</v>
      </c>
    </row>
    <row r="244" spans="2:51" s="120" customFormat="1" ht="22.5" customHeight="1" hidden="1">
      <c r="B244" s="121"/>
      <c r="C244" s="122"/>
      <c r="D244" s="122"/>
      <c r="E244" s="123"/>
      <c r="F244" s="185"/>
      <c r="G244" s="185"/>
      <c r="H244" s="185"/>
      <c r="I244" s="185"/>
      <c r="J244" s="122"/>
      <c r="K244" s="124"/>
      <c r="L244" s="122"/>
      <c r="M244" s="122"/>
      <c r="N244" s="122"/>
      <c r="O244" s="122"/>
      <c r="P244" s="122"/>
      <c r="Q244" s="122"/>
      <c r="R244" s="125"/>
      <c r="T244" s="126"/>
      <c r="U244" s="122"/>
      <c r="V244" s="122"/>
      <c r="W244" s="122"/>
      <c r="X244" s="122"/>
      <c r="Y244" s="122"/>
      <c r="Z244" s="122"/>
      <c r="AA244" s="127"/>
      <c r="AT244" s="128" t="s">
        <v>176</v>
      </c>
      <c r="AU244" s="128" t="s">
        <v>49</v>
      </c>
      <c r="AV244" s="120" t="s">
        <v>49</v>
      </c>
      <c r="AW244" s="120" t="s">
        <v>20</v>
      </c>
      <c r="AX244" s="120" t="s">
        <v>44</v>
      </c>
      <c r="AY244" s="128" t="s">
        <v>82</v>
      </c>
    </row>
    <row r="245" spans="2:65" s="17" customFormat="1" ht="31.5" customHeight="1" hidden="1">
      <c r="B245" s="69"/>
      <c r="C245" s="99"/>
      <c r="D245" s="99"/>
      <c r="E245" s="100"/>
      <c r="F245" s="178"/>
      <c r="G245" s="179"/>
      <c r="H245" s="179"/>
      <c r="I245" s="180"/>
      <c r="J245" s="101"/>
      <c r="K245" s="102"/>
      <c r="L245" s="181"/>
      <c r="M245" s="182"/>
      <c r="N245" s="181"/>
      <c r="O245" s="183"/>
      <c r="P245" s="183"/>
      <c r="Q245" s="182"/>
      <c r="R245" s="71"/>
      <c r="T245" s="103"/>
      <c r="U245" s="23" t="s">
        <v>25</v>
      </c>
      <c r="V245" s="104">
        <v>0.904</v>
      </c>
      <c r="W245" s="104">
        <f>V245*K245</f>
        <v>0</v>
      </c>
      <c r="X245" s="104">
        <v>0.00251</v>
      </c>
      <c r="Y245" s="104">
        <f>X245*K245</f>
        <v>0</v>
      </c>
      <c r="Z245" s="104">
        <v>0</v>
      </c>
      <c r="AA245" s="105">
        <f>Z245*K245</f>
        <v>0</v>
      </c>
      <c r="AR245" s="5" t="s">
        <v>87</v>
      </c>
      <c r="AT245" s="5" t="s">
        <v>83</v>
      </c>
      <c r="AU245" s="5" t="s">
        <v>49</v>
      </c>
      <c r="AY245" s="5" t="s">
        <v>82</v>
      </c>
      <c r="BE245" s="106">
        <f>IF(U245="základní",N245,0)</f>
        <v>0</v>
      </c>
      <c r="BF245" s="106">
        <f>IF(U245="snížená",N245,0)</f>
        <v>0</v>
      </c>
      <c r="BG245" s="106">
        <f>IF(U245="zákl. přenesená",N245,0)</f>
        <v>0</v>
      </c>
      <c r="BH245" s="106">
        <f>IF(U245="sníž. přenesená",N245,0)</f>
        <v>0</v>
      </c>
      <c r="BI245" s="106">
        <f>IF(U245="nulová",N245,0)</f>
        <v>0</v>
      </c>
      <c r="BJ245" s="5" t="s">
        <v>44</v>
      </c>
      <c r="BK245" s="106">
        <f>ROUND(L245*K245,2)</f>
        <v>0</v>
      </c>
      <c r="BL245" s="5" t="s">
        <v>87</v>
      </c>
      <c r="BM245" s="5" t="s">
        <v>395</v>
      </c>
    </row>
    <row r="246" spans="2:51" s="112" customFormat="1" ht="22.5" customHeight="1" hidden="1">
      <c r="B246" s="113"/>
      <c r="C246" s="114"/>
      <c r="D246" s="114"/>
      <c r="E246" s="115"/>
      <c r="F246" s="174"/>
      <c r="G246" s="174"/>
      <c r="H246" s="174"/>
      <c r="I246" s="174"/>
      <c r="J246" s="114"/>
      <c r="K246" s="115"/>
      <c r="L246" s="114"/>
      <c r="M246" s="114"/>
      <c r="N246" s="114"/>
      <c r="O246" s="114"/>
      <c r="P246" s="114"/>
      <c r="Q246" s="114"/>
      <c r="R246" s="116"/>
      <c r="T246" s="117"/>
      <c r="U246" s="114"/>
      <c r="V246" s="114"/>
      <c r="W246" s="114"/>
      <c r="X246" s="114"/>
      <c r="Y246" s="114"/>
      <c r="Z246" s="114"/>
      <c r="AA246" s="118"/>
      <c r="AT246" s="119" t="s">
        <v>176</v>
      </c>
      <c r="AU246" s="119" t="s">
        <v>49</v>
      </c>
      <c r="AV246" s="112" t="s">
        <v>44</v>
      </c>
      <c r="AW246" s="112" t="s">
        <v>20</v>
      </c>
      <c r="AX246" s="112" t="s">
        <v>42</v>
      </c>
      <c r="AY246" s="119" t="s">
        <v>82</v>
      </c>
    </row>
    <row r="247" spans="2:51" s="120" customFormat="1" ht="22.5" customHeight="1" hidden="1">
      <c r="B247" s="121"/>
      <c r="C247" s="122"/>
      <c r="D247" s="122"/>
      <c r="E247" s="123"/>
      <c r="F247" s="185"/>
      <c r="G247" s="185"/>
      <c r="H247" s="185"/>
      <c r="I247" s="185"/>
      <c r="J247" s="122"/>
      <c r="K247" s="124"/>
      <c r="L247" s="122"/>
      <c r="M247" s="122"/>
      <c r="N247" s="122"/>
      <c r="O247" s="122"/>
      <c r="P247" s="122"/>
      <c r="Q247" s="122"/>
      <c r="R247" s="125"/>
      <c r="T247" s="126"/>
      <c r="U247" s="122"/>
      <c r="V247" s="122"/>
      <c r="W247" s="122"/>
      <c r="X247" s="122"/>
      <c r="Y247" s="122"/>
      <c r="Z247" s="122"/>
      <c r="AA247" s="127"/>
      <c r="AT247" s="128" t="s">
        <v>176</v>
      </c>
      <c r="AU247" s="128" t="s">
        <v>49</v>
      </c>
      <c r="AV247" s="120" t="s">
        <v>49</v>
      </c>
      <c r="AW247" s="120" t="s">
        <v>20</v>
      </c>
      <c r="AX247" s="120" t="s">
        <v>44</v>
      </c>
      <c r="AY247" s="128" t="s">
        <v>82</v>
      </c>
    </row>
    <row r="248" spans="2:65" s="17" customFormat="1" ht="31.5" customHeight="1" hidden="1">
      <c r="B248" s="69"/>
      <c r="C248" s="99"/>
      <c r="D248" s="99"/>
      <c r="E248" s="100"/>
      <c r="F248" s="178"/>
      <c r="G248" s="179"/>
      <c r="H248" s="179"/>
      <c r="I248" s="180"/>
      <c r="J248" s="101"/>
      <c r="K248" s="102"/>
      <c r="L248" s="181"/>
      <c r="M248" s="182"/>
      <c r="N248" s="181"/>
      <c r="O248" s="183"/>
      <c r="P248" s="183"/>
      <c r="Q248" s="182"/>
      <c r="R248" s="71"/>
      <c r="T248" s="103"/>
      <c r="U248" s="23" t="s">
        <v>25</v>
      </c>
      <c r="V248" s="104">
        <v>0.486</v>
      </c>
      <c r="W248" s="104">
        <f>V248*K248</f>
        <v>0</v>
      </c>
      <c r="X248" s="104">
        <v>0</v>
      </c>
      <c r="Y248" s="104">
        <f>X248*K248</f>
        <v>0</v>
      </c>
      <c r="Z248" s="104">
        <v>0</v>
      </c>
      <c r="AA248" s="105">
        <f>Z248*K248</f>
        <v>0</v>
      </c>
      <c r="AR248" s="5" t="s">
        <v>87</v>
      </c>
      <c r="AT248" s="5" t="s">
        <v>83</v>
      </c>
      <c r="AU248" s="5" t="s">
        <v>49</v>
      </c>
      <c r="AY248" s="5" t="s">
        <v>82</v>
      </c>
      <c r="BE248" s="106">
        <f>IF(U248="základní",N248,0)</f>
        <v>0</v>
      </c>
      <c r="BF248" s="106">
        <f>IF(U248="snížená",N248,0)</f>
        <v>0</v>
      </c>
      <c r="BG248" s="106">
        <f>IF(U248="zákl. přenesená",N248,0)</f>
        <v>0</v>
      </c>
      <c r="BH248" s="106">
        <f>IF(U248="sníž. přenesená",N248,0)</f>
        <v>0</v>
      </c>
      <c r="BI248" s="106">
        <f>IF(U248="nulová",N248,0)</f>
        <v>0</v>
      </c>
      <c r="BJ248" s="5" t="s">
        <v>44</v>
      </c>
      <c r="BK248" s="106">
        <f>ROUND(L248*K248,2)</f>
        <v>0</v>
      </c>
      <c r="BL248" s="5" t="s">
        <v>87</v>
      </c>
      <c r="BM248" s="5" t="s">
        <v>396</v>
      </c>
    </row>
    <row r="249" spans="2:65" s="17" customFormat="1" ht="31.5" customHeight="1" hidden="1">
      <c r="B249" s="69"/>
      <c r="C249" s="99"/>
      <c r="D249" s="99"/>
      <c r="E249" s="100"/>
      <c r="F249" s="178"/>
      <c r="G249" s="179"/>
      <c r="H249" s="179"/>
      <c r="I249" s="180"/>
      <c r="J249" s="101"/>
      <c r="K249" s="102"/>
      <c r="L249" s="181"/>
      <c r="M249" s="182"/>
      <c r="N249" s="181"/>
      <c r="O249" s="183"/>
      <c r="P249" s="183"/>
      <c r="Q249" s="182"/>
      <c r="R249" s="71"/>
      <c r="T249" s="103"/>
      <c r="U249" s="23" t="s">
        <v>25</v>
      </c>
      <c r="V249" s="104">
        <v>50.149</v>
      </c>
      <c r="W249" s="104">
        <f>V249*K249</f>
        <v>0</v>
      </c>
      <c r="X249" s="104">
        <v>1.04331</v>
      </c>
      <c r="Y249" s="104">
        <f>X249*K249</f>
        <v>0</v>
      </c>
      <c r="Z249" s="104">
        <v>0</v>
      </c>
      <c r="AA249" s="105">
        <f>Z249*K249</f>
        <v>0</v>
      </c>
      <c r="AR249" s="5" t="s">
        <v>87</v>
      </c>
      <c r="AT249" s="5" t="s">
        <v>83</v>
      </c>
      <c r="AU249" s="5" t="s">
        <v>49</v>
      </c>
      <c r="AY249" s="5" t="s">
        <v>82</v>
      </c>
      <c r="BE249" s="106">
        <f>IF(U249="základní",N249,0)</f>
        <v>0</v>
      </c>
      <c r="BF249" s="106">
        <f>IF(U249="snížená",N249,0)</f>
        <v>0</v>
      </c>
      <c r="BG249" s="106">
        <f>IF(U249="zákl. přenesená",N249,0)</f>
        <v>0</v>
      </c>
      <c r="BH249" s="106">
        <f>IF(U249="sníž. přenesená",N249,0)</f>
        <v>0</v>
      </c>
      <c r="BI249" s="106">
        <f>IF(U249="nulová",N249,0)</f>
        <v>0</v>
      </c>
      <c r="BJ249" s="5" t="s">
        <v>44</v>
      </c>
      <c r="BK249" s="106">
        <f>ROUND(L249*K249,2)</f>
        <v>0</v>
      </c>
      <c r="BL249" s="5" t="s">
        <v>87</v>
      </c>
      <c r="BM249" s="5" t="s">
        <v>397</v>
      </c>
    </row>
    <row r="250" spans="2:51" s="112" customFormat="1" ht="22.5" customHeight="1" hidden="1">
      <c r="B250" s="113"/>
      <c r="C250" s="114"/>
      <c r="D250" s="114"/>
      <c r="E250" s="115"/>
      <c r="F250" s="174"/>
      <c r="G250" s="174"/>
      <c r="H250" s="174"/>
      <c r="I250" s="174"/>
      <c r="J250" s="114"/>
      <c r="K250" s="115"/>
      <c r="L250" s="114"/>
      <c r="M250" s="114"/>
      <c r="N250" s="114"/>
      <c r="O250" s="114"/>
      <c r="P250" s="114"/>
      <c r="Q250" s="114"/>
      <c r="R250" s="116"/>
      <c r="T250" s="117"/>
      <c r="U250" s="114"/>
      <c r="V250" s="114"/>
      <c r="W250" s="114"/>
      <c r="X250" s="114"/>
      <c r="Y250" s="114"/>
      <c r="Z250" s="114"/>
      <c r="AA250" s="118"/>
      <c r="AT250" s="119" t="s">
        <v>176</v>
      </c>
      <c r="AU250" s="119" t="s">
        <v>49</v>
      </c>
      <c r="AV250" s="112" t="s">
        <v>44</v>
      </c>
      <c r="AW250" s="112" t="s">
        <v>20</v>
      </c>
      <c r="AX250" s="112" t="s">
        <v>42</v>
      </c>
      <c r="AY250" s="119" t="s">
        <v>82</v>
      </c>
    </row>
    <row r="251" spans="2:51" s="120" customFormat="1" ht="22.5" customHeight="1" hidden="1">
      <c r="B251" s="121"/>
      <c r="C251" s="122"/>
      <c r="D251" s="122"/>
      <c r="E251" s="123"/>
      <c r="F251" s="185"/>
      <c r="G251" s="185"/>
      <c r="H251" s="185"/>
      <c r="I251" s="185"/>
      <c r="J251" s="122"/>
      <c r="K251" s="124"/>
      <c r="L251" s="122"/>
      <c r="M251" s="122"/>
      <c r="N251" s="122"/>
      <c r="O251" s="122"/>
      <c r="P251" s="122"/>
      <c r="Q251" s="122"/>
      <c r="R251" s="125"/>
      <c r="T251" s="126"/>
      <c r="U251" s="122"/>
      <c r="V251" s="122"/>
      <c r="W251" s="122"/>
      <c r="X251" s="122"/>
      <c r="Y251" s="122"/>
      <c r="Z251" s="122"/>
      <c r="AA251" s="127"/>
      <c r="AT251" s="128" t="s">
        <v>176</v>
      </c>
      <c r="AU251" s="128" t="s">
        <v>49</v>
      </c>
      <c r="AV251" s="120" t="s">
        <v>49</v>
      </c>
      <c r="AW251" s="120" t="s">
        <v>20</v>
      </c>
      <c r="AX251" s="120" t="s">
        <v>44</v>
      </c>
      <c r="AY251" s="128" t="s">
        <v>82</v>
      </c>
    </row>
    <row r="252" spans="2:65" s="17" customFormat="1" ht="44.25" customHeight="1" hidden="1">
      <c r="B252" s="69"/>
      <c r="C252" s="99"/>
      <c r="D252" s="99"/>
      <c r="E252" s="100"/>
      <c r="F252" s="178"/>
      <c r="G252" s="179"/>
      <c r="H252" s="179"/>
      <c r="I252" s="180"/>
      <c r="J252" s="101"/>
      <c r="K252" s="102"/>
      <c r="L252" s="181"/>
      <c r="M252" s="182"/>
      <c r="N252" s="181"/>
      <c r="O252" s="183"/>
      <c r="P252" s="183"/>
      <c r="Q252" s="182"/>
      <c r="R252" s="71"/>
      <c r="T252" s="103"/>
      <c r="U252" s="23" t="s">
        <v>25</v>
      </c>
      <c r="V252" s="104">
        <v>0.66</v>
      </c>
      <c r="W252" s="104">
        <f>V252*K252</f>
        <v>0</v>
      </c>
      <c r="X252" s="104">
        <v>0.1461</v>
      </c>
      <c r="Y252" s="104">
        <f>X252*K252</f>
        <v>0</v>
      </c>
      <c r="Z252" s="104">
        <v>0</v>
      </c>
      <c r="AA252" s="105">
        <f>Z252*K252</f>
        <v>0</v>
      </c>
      <c r="AR252" s="5" t="s">
        <v>87</v>
      </c>
      <c r="AT252" s="5" t="s">
        <v>83</v>
      </c>
      <c r="AU252" s="5" t="s">
        <v>49</v>
      </c>
      <c r="AY252" s="5" t="s">
        <v>82</v>
      </c>
      <c r="BE252" s="106">
        <f>IF(U252="základní",N252,0)</f>
        <v>0</v>
      </c>
      <c r="BF252" s="106">
        <f>IF(U252="snížená",N252,0)</f>
        <v>0</v>
      </c>
      <c r="BG252" s="106">
        <f>IF(U252="zákl. přenesená",N252,0)</f>
        <v>0</v>
      </c>
      <c r="BH252" s="106">
        <f>IF(U252="sníž. přenesená",N252,0)</f>
        <v>0</v>
      </c>
      <c r="BI252" s="106">
        <f>IF(U252="nulová",N252,0)</f>
        <v>0</v>
      </c>
      <c r="BJ252" s="5" t="s">
        <v>44</v>
      </c>
      <c r="BK252" s="106">
        <f>ROUND(L252*K252,2)</f>
        <v>0</v>
      </c>
      <c r="BL252" s="5" t="s">
        <v>87</v>
      </c>
      <c r="BM252" s="5" t="s">
        <v>398</v>
      </c>
    </row>
    <row r="253" spans="2:51" s="112" customFormat="1" ht="22.5" customHeight="1" hidden="1">
      <c r="B253" s="113"/>
      <c r="C253" s="114"/>
      <c r="D253" s="114"/>
      <c r="E253" s="115"/>
      <c r="F253" s="174"/>
      <c r="G253" s="174"/>
      <c r="H253" s="174"/>
      <c r="I253" s="174"/>
      <c r="J253" s="114"/>
      <c r="K253" s="115"/>
      <c r="L253" s="114"/>
      <c r="M253" s="114"/>
      <c r="N253" s="114"/>
      <c r="O253" s="114"/>
      <c r="P253" s="114"/>
      <c r="Q253" s="114"/>
      <c r="R253" s="116"/>
      <c r="T253" s="117"/>
      <c r="U253" s="114"/>
      <c r="V253" s="114"/>
      <c r="W253" s="114"/>
      <c r="X253" s="114"/>
      <c r="Y253" s="114"/>
      <c r="Z253" s="114"/>
      <c r="AA253" s="118"/>
      <c r="AT253" s="119" t="s">
        <v>176</v>
      </c>
      <c r="AU253" s="119" t="s">
        <v>49</v>
      </c>
      <c r="AV253" s="112" t="s">
        <v>44</v>
      </c>
      <c r="AW253" s="112" t="s">
        <v>20</v>
      </c>
      <c r="AX253" s="112" t="s">
        <v>42</v>
      </c>
      <c r="AY253" s="119" t="s">
        <v>82</v>
      </c>
    </row>
    <row r="254" spans="2:51" s="120" customFormat="1" ht="22.5" customHeight="1" hidden="1">
      <c r="B254" s="121"/>
      <c r="C254" s="122"/>
      <c r="D254" s="122"/>
      <c r="E254" s="123"/>
      <c r="F254" s="175"/>
      <c r="G254" s="175"/>
      <c r="H254" s="175"/>
      <c r="I254" s="175"/>
      <c r="J254" s="122"/>
      <c r="K254" s="124"/>
      <c r="L254" s="122"/>
      <c r="M254" s="122"/>
      <c r="N254" s="122"/>
      <c r="O254" s="122"/>
      <c r="P254" s="122"/>
      <c r="Q254" s="122"/>
      <c r="R254" s="125"/>
      <c r="T254" s="126"/>
      <c r="U254" s="122"/>
      <c r="V254" s="122"/>
      <c r="W254" s="122"/>
      <c r="X254" s="122"/>
      <c r="Y254" s="122"/>
      <c r="Z254" s="122"/>
      <c r="AA254" s="127"/>
      <c r="AT254" s="128" t="s">
        <v>176</v>
      </c>
      <c r="AU254" s="128" t="s">
        <v>49</v>
      </c>
      <c r="AV254" s="120" t="s">
        <v>49</v>
      </c>
      <c r="AW254" s="120" t="s">
        <v>20</v>
      </c>
      <c r="AX254" s="120" t="s">
        <v>42</v>
      </c>
      <c r="AY254" s="128" t="s">
        <v>82</v>
      </c>
    </row>
    <row r="255" spans="2:51" s="112" customFormat="1" ht="22.5" customHeight="1" hidden="1">
      <c r="B255" s="113"/>
      <c r="C255" s="114"/>
      <c r="D255" s="114"/>
      <c r="E255" s="115"/>
      <c r="F255" s="184"/>
      <c r="G255" s="184"/>
      <c r="H255" s="184"/>
      <c r="I255" s="184"/>
      <c r="J255" s="114"/>
      <c r="K255" s="115"/>
      <c r="L255" s="114"/>
      <c r="M255" s="114"/>
      <c r="N255" s="114"/>
      <c r="O255" s="114"/>
      <c r="P255" s="114"/>
      <c r="Q255" s="114"/>
      <c r="R255" s="116"/>
      <c r="T255" s="117"/>
      <c r="U255" s="114"/>
      <c r="V255" s="114"/>
      <c r="W255" s="114"/>
      <c r="X255" s="114"/>
      <c r="Y255" s="114"/>
      <c r="Z255" s="114"/>
      <c r="AA255" s="118"/>
      <c r="AT255" s="119" t="s">
        <v>176</v>
      </c>
      <c r="AU255" s="119" t="s">
        <v>49</v>
      </c>
      <c r="AV255" s="112" t="s">
        <v>44</v>
      </c>
      <c r="AW255" s="112" t="s">
        <v>20</v>
      </c>
      <c r="AX255" s="112" t="s">
        <v>42</v>
      </c>
      <c r="AY255" s="119" t="s">
        <v>82</v>
      </c>
    </row>
    <row r="256" spans="2:51" s="120" customFormat="1" ht="22.5" customHeight="1" hidden="1">
      <c r="B256" s="121"/>
      <c r="C256" s="122"/>
      <c r="D256" s="122"/>
      <c r="E256" s="123"/>
      <c r="F256" s="175"/>
      <c r="G256" s="175"/>
      <c r="H256" s="175"/>
      <c r="I256" s="175"/>
      <c r="J256" s="122"/>
      <c r="K256" s="124"/>
      <c r="L256" s="122"/>
      <c r="M256" s="122"/>
      <c r="N256" s="122"/>
      <c r="O256" s="122"/>
      <c r="P256" s="122"/>
      <c r="Q256" s="122"/>
      <c r="R256" s="125"/>
      <c r="T256" s="126"/>
      <c r="U256" s="122"/>
      <c r="V256" s="122"/>
      <c r="W256" s="122"/>
      <c r="X256" s="122"/>
      <c r="Y256" s="122"/>
      <c r="Z256" s="122"/>
      <c r="AA256" s="127"/>
      <c r="AT256" s="128" t="s">
        <v>176</v>
      </c>
      <c r="AU256" s="128" t="s">
        <v>49</v>
      </c>
      <c r="AV256" s="120" t="s">
        <v>49</v>
      </c>
      <c r="AW256" s="120" t="s">
        <v>20</v>
      </c>
      <c r="AX256" s="120" t="s">
        <v>42</v>
      </c>
      <c r="AY256" s="128" t="s">
        <v>82</v>
      </c>
    </row>
    <row r="257" spans="2:51" s="129" customFormat="1" ht="22.5" customHeight="1" hidden="1">
      <c r="B257" s="130"/>
      <c r="C257" s="131"/>
      <c r="D257" s="131"/>
      <c r="E257" s="132"/>
      <c r="F257" s="186"/>
      <c r="G257" s="186"/>
      <c r="H257" s="186"/>
      <c r="I257" s="186"/>
      <c r="J257" s="131"/>
      <c r="K257" s="133"/>
      <c r="L257" s="131"/>
      <c r="M257" s="131"/>
      <c r="N257" s="131"/>
      <c r="O257" s="131"/>
      <c r="P257" s="131"/>
      <c r="Q257" s="131"/>
      <c r="R257" s="134"/>
      <c r="T257" s="135"/>
      <c r="U257" s="131"/>
      <c r="V257" s="131"/>
      <c r="W257" s="131"/>
      <c r="X257" s="131"/>
      <c r="Y257" s="131"/>
      <c r="Z257" s="131"/>
      <c r="AA257" s="136"/>
      <c r="AT257" s="137" t="s">
        <v>176</v>
      </c>
      <c r="AU257" s="137" t="s">
        <v>49</v>
      </c>
      <c r="AV257" s="129" t="s">
        <v>87</v>
      </c>
      <c r="AW257" s="129" t="s">
        <v>20</v>
      </c>
      <c r="AX257" s="129" t="s">
        <v>44</v>
      </c>
      <c r="AY257" s="137" t="s">
        <v>82</v>
      </c>
    </row>
    <row r="258" spans="2:65" s="17" customFormat="1" ht="22.5" customHeight="1" hidden="1">
      <c r="B258" s="69"/>
      <c r="C258" s="107"/>
      <c r="D258" s="107"/>
      <c r="E258" s="108"/>
      <c r="F258" s="187"/>
      <c r="G258" s="188"/>
      <c r="H258" s="188"/>
      <c r="I258" s="189"/>
      <c r="J258" s="109"/>
      <c r="K258" s="110"/>
      <c r="L258" s="190"/>
      <c r="M258" s="191"/>
      <c r="N258" s="190"/>
      <c r="O258" s="192"/>
      <c r="P258" s="192"/>
      <c r="Q258" s="191"/>
      <c r="R258" s="71"/>
      <c r="T258" s="103"/>
      <c r="U258" s="23" t="s">
        <v>25</v>
      </c>
      <c r="V258" s="104">
        <v>0</v>
      </c>
      <c r="W258" s="104">
        <f>V258*K258</f>
        <v>0</v>
      </c>
      <c r="X258" s="104">
        <v>0.108</v>
      </c>
      <c r="Y258" s="104">
        <f>X258*K258</f>
        <v>0</v>
      </c>
      <c r="Z258" s="104">
        <v>0</v>
      </c>
      <c r="AA258" s="105">
        <f>Z258*K258</f>
        <v>0</v>
      </c>
      <c r="AR258" s="5" t="s">
        <v>101</v>
      </c>
      <c r="AT258" s="5" t="s">
        <v>97</v>
      </c>
      <c r="AU258" s="5" t="s">
        <v>49</v>
      </c>
      <c r="AY258" s="5" t="s">
        <v>82</v>
      </c>
      <c r="BE258" s="106">
        <f>IF(U258="základní",N258,0)</f>
        <v>0</v>
      </c>
      <c r="BF258" s="106">
        <f>IF(U258="snížená",N258,0)</f>
        <v>0</v>
      </c>
      <c r="BG258" s="106">
        <f>IF(U258="zákl. přenesená",N258,0)</f>
        <v>0</v>
      </c>
      <c r="BH258" s="106">
        <f>IF(U258="sníž. přenesená",N258,0)</f>
        <v>0</v>
      </c>
      <c r="BI258" s="106">
        <f>IF(U258="nulová",N258,0)</f>
        <v>0</v>
      </c>
      <c r="BJ258" s="5" t="s">
        <v>44</v>
      </c>
      <c r="BK258" s="106">
        <f>ROUND(L258*K258,2)</f>
        <v>0</v>
      </c>
      <c r="BL258" s="5" t="s">
        <v>87</v>
      </c>
      <c r="BM258" s="5" t="s">
        <v>399</v>
      </c>
    </row>
    <row r="259" spans="2:65" s="17" customFormat="1" ht="31.5" customHeight="1" hidden="1">
      <c r="B259" s="69"/>
      <c r="C259" s="99"/>
      <c r="D259" s="99"/>
      <c r="E259" s="100"/>
      <c r="F259" s="178"/>
      <c r="G259" s="179"/>
      <c r="H259" s="179"/>
      <c r="I259" s="180"/>
      <c r="J259" s="101"/>
      <c r="K259" s="102"/>
      <c r="L259" s="181"/>
      <c r="M259" s="182"/>
      <c r="N259" s="181"/>
      <c r="O259" s="183"/>
      <c r="P259" s="183"/>
      <c r="Q259" s="182"/>
      <c r="R259" s="71"/>
      <c r="T259" s="103"/>
      <c r="U259" s="23" t="s">
        <v>25</v>
      </c>
      <c r="V259" s="104">
        <v>0.42</v>
      </c>
      <c r="W259" s="104">
        <f>V259*K259</f>
        <v>0</v>
      </c>
      <c r="X259" s="104">
        <v>0.042</v>
      </c>
      <c r="Y259" s="104">
        <f>X259*K259</f>
        <v>0</v>
      </c>
      <c r="Z259" s="104">
        <v>0</v>
      </c>
      <c r="AA259" s="105">
        <f>Z259*K259</f>
        <v>0</v>
      </c>
      <c r="AR259" s="5" t="s">
        <v>87</v>
      </c>
      <c r="AT259" s="5" t="s">
        <v>83</v>
      </c>
      <c r="AU259" s="5" t="s">
        <v>49</v>
      </c>
      <c r="AY259" s="5" t="s">
        <v>82</v>
      </c>
      <c r="BE259" s="106">
        <f>IF(U259="základní",N259,0)</f>
        <v>0</v>
      </c>
      <c r="BF259" s="106">
        <f>IF(U259="snížená",N259,0)</f>
        <v>0</v>
      </c>
      <c r="BG259" s="106">
        <f>IF(U259="zákl. přenesená",N259,0)</f>
        <v>0</v>
      </c>
      <c r="BH259" s="106">
        <f>IF(U259="sníž. přenesená",N259,0)</f>
        <v>0</v>
      </c>
      <c r="BI259" s="106">
        <f>IF(U259="nulová",N259,0)</f>
        <v>0</v>
      </c>
      <c r="BJ259" s="5" t="s">
        <v>44</v>
      </c>
      <c r="BK259" s="106">
        <f>ROUND(L259*K259,2)</f>
        <v>0</v>
      </c>
      <c r="BL259" s="5" t="s">
        <v>87</v>
      </c>
      <c r="BM259" s="5" t="s">
        <v>400</v>
      </c>
    </row>
    <row r="260" spans="2:51" s="112" customFormat="1" ht="22.5" customHeight="1" hidden="1">
      <c r="B260" s="113"/>
      <c r="C260" s="114"/>
      <c r="D260" s="114"/>
      <c r="E260" s="115"/>
      <c r="F260" s="174"/>
      <c r="G260" s="174"/>
      <c r="H260" s="174"/>
      <c r="I260" s="174"/>
      <c r="J260" s="114"/>
      <c r="K260" s="115"/>
      <c r="L260" s="114"/>
      <c r="M260" s="114"/>
      <c r="N260" s="114"/>
      <c r="O260" s="114"/>
      <c r="P260" s="114"/>
      <c r="Q260" s="114"/>
      <c r="R260" s="116"/>
      <c r="T260" s="117"/>
      <c r="U260" s="114"/>
      <c r="V260" s="114"/>
      <c r="W260" s="114"/>
      <c r="X260" s="114"/>
      <c r="Y260" s="114"/>
      <c r="Z260" s="114"/>
      <c r="AA260" s="118"/>
      <c r="AT260" s="119" t="s">
        <v>176</v>
      </c>
      <c r="AU260" s="119" t="s">
        <v>49</v>
      </c>
      <c r="AV260" s="112" t="s">
        <v>44</v>
      </c>
      <c r="AW260" s="112" t="s">
        <v>20</v>
      </c>
      <c r="AX260" s="112" t="s">
        <v>42</v>
      </c>
      <c r="AY260" s="119" t="s">
        <v>82</v>
      </c>
    </row>
    <row r="261" spans="2:51" s="120" customFormat="1" ht="22.5" customHeight="1" hidden="1">
      <c r="B261" s="121"/>
      <c r="C261" s="122"/>
      <c r="D261" s="122"/>
      <c r="E261" s="123"/>
      <c r="F261" s="185"/>
      <c r="G261" s="185"/>
      <c r="H261" s="185"/>
      <c r="I261" s="185"/>
      <c r="J261" s="122"/>
      <c r="K261" s="124"/>
      <c r="L261" s="122"/>
      <c r="M261" s="122"/>
      <c r="N261" s="122"/>
      <c r="O261" s="122"/>
      <c r="P261" s="122"/>
      <c r="Q261" s="122"/>
      <c r="R261" s="125"/>
      <c r="T261" s="126"/>
      <c r="U261" s="122"/>
      <c r="V261" s="122"/>
      <c r="W261" s="122"/>
      <c r="X261" s="122"/>
      <c r="Y261" s="122"/>
      <c r="Z261" s="122"/>
      <c r="AA261" s="127"/>
      <c r="AT261" s="128" t="s">
        <v>176</v>
      </c>
      <c r="AU261" s="128" t="s">
        <v>49</v>
      </c>
      <c r="AV261" s="120" t="s">
        <v>49</v>
      </c>
      <c r="AW261" s="120" t="s">
        <v>20</v>
      </c>
      <c r="AX261" s="120" t="s">
        <v>44</v>
      </c>
      <c r="AY261" s="128" t="s">
        <v>82</v>
      </c>
    </row>
    <row r="262" spans="2:65" s="17" customFormat="1" ht="31.5" customHeight="1" hidden="1">
      <c r="B262" s="69"/>
      <c r="C262" s="99"/>
      <c r="D262" s="99"/>
      <c r="E262" s="100"/>
      <c r="F262" s="178"/>
      <c r="G262" s="179"/>
      <c r="H262" s="179"/>
      <c r="I262" s="180"/>
      <c r="J262" s="101"/>
      <c r="K262" s="102"/>
      <c r="L262" s="181"/>
      <c r="M262" s="182"/>
      <c r="N262" s="181"/>
      <c r="O262" s="183"/>
      <c r="P262" s="183"/>
      <c r="Q262" s="182"/>
      <c r="R262" s="71"/>
      <c r="T262" s="103"/>
      <c r="U262" s="23" t="s">
        <v>25</v>
      </c>
      <c r="V262" s="104">
        <v>0.366</v>
      </c>
      <c r="W262" s="104">
        <f>V262*K262</f>
        <v>0</v>
      </c>
      <c r="X262" s="104">
        <v>0.00084</v>
      </c>
      <c r="Y262" s="104">
        <f>X262*K262</f>
        <v>0</v>
      </c>
      <c r="Z262" s="104">
        <v>0</v>
      </c>
      <c r="AA262" s="105">
        <f>Z262*K262</f>
        <v>0</v>
      </c>
      <c r="AR262" s="5" t="s">
        <v>87</v>
      </c>
      <c r="AT262" s="5" t="s">
        <v>83</v>
      </c>
      <c r="AU262" s="5" t="s">
        <v>49</v>
      </c>
      <c r="AY262" s="5" t="s">
        <v>82</v>
      </c>
      <c r="BE262" s="106">
        <f>IF(U262="základní",N262,0)</f>
        <v>0</v>
      </c>
      <c r="BF262" s="106">
        <f>IF(U262="snížená",N262,0)</f>
        <v>0</v>
      </c>
      <c r="BG262" s="106">
        <f>IF(U262="zákl. přenesená",N262,0)</f>
        <v>0</v>
      </c>
      <c r="BH262" s="106">
        <f>IF(U262="sníž. přenesená",N262,0)</f>
        <v>0</v>
      </c>
      <c r="BI262" s="106">
        <f>IF(U262="nulová",N262,0)</f>
        <v>0</v>
      </c>
      <c r="BJ262" s="5" t="s">
        <v>44</v>
      </c>
      <c r="BK262" s="106">
        <f>ROUND(L262*K262,2)</f>
        <v>0</v>
      </c>
      <c r="BL262" s="5" t="s">
        <v>87</v>
      </c>
      <c r="BM262" s="5" t="s">
        <v>401</v>
      </c>
    </row>
    <row r="263" spans="2:51" s="112" customFormat="1" ht="22.5" customHeight="1" hidden="1">
      <c r="B263" s="113"/>
      <c r="C263" s="114"/>
      <c r="D263" s="114"/>
      <c r="E263" s="115"/>
      <c r="F263" s="174"/>
      <c r="G263" s="174"/>
      <c r="H263" s="174"/>
      <c r="I263" s="174"/>
      <c r="J263" s="114"/>
      <c r="K263" s="115"/>
      <c r="L263" s="114"/>
      <c r="M263" s="114"/>
      <c r="N263" s="114"/>
      <c r="O263" s="114"/>
      <c r="P263" s="114"/>
      <c r="Q263" s="114"/>
      <c r="R263" s="116"/>
      <c r="T263" s="117"/>
      <c r="U263" s="114"/>
      <c r="V263" s="114"/>
      <c r="W263" s="114"/>
      <c r="X263" s="114"/>
      <c r="Y263" s="114"/>
      <c r="Z263" s="114"/>
      <c r="AA263" s="118"/>
      <c r="AT263" s="119" t="s">
        <v>176</v>
      </c>
      <c r="AU263" s="119" t="s">
        <v>49</v>
      </c>
      <c r="AV263" s="112" t="s">
        <v>44</v>
      </c>
      <c r="AW263" s="112" t="s">
        <v>20</v>
      </c>
      <c r="AX263" s="112" t="s">
        <v>42</v>
      </c>
      <c r="AY263" s="119" t="s">
        <v>82</v>
      </c>
    </row>
    <row r="264" spans="2:51" s="120" customFormat="1" ht="22.5" customHeight="1" hidden="1">
      <c r="B264" s="121"/>
      <c r="C264" s="122"/>
      <c r="D264" s="122"/>
      <c r="E264" s="123"/>
      <c r="F264" s="175"/>
      <c r="G264" s="175"/>
      <c r="H264" s="175"/>
      <c r="I264" s="175"/>
      <c r="J264" s="122"/>
      <c r="K264" s="124"/>
      <c r="L264" s="122"/>
      <c r="M264" s="122"/>
      <c r="N264" s="122"/>
      <c r="O264" s="122"/>
      <c r="P264" s="122"/>
      <c r="Q264" s="122"/>
      <c r="R264" s="125"/>
      <c r="T264" s="126"/>
      <c r="U264" s="122"/>
      <c r="V264" s="122"/>
      <c r="W264" s="122"/>
      <c r="X264" s="122"/>
      <c r="Y264" s="122"/>
      <c r="Z264" s="122"/>
      <c r="AA264" s="127"/>
      <c r="AT264" s="128" t="s">
        <v>176</v>
      </c>
      <c r="AU264" s="128" t="s">
        <v>49</v>
      </c>
      <c r="AV264" s="120" t="s">
        <v>49</v>
      </c>
      <c r="AW264" s="120" t="s">
        <v>20</v>
      </c>
      <c r="AX264" s="120" t="s">
        <v>42</v>
      </c>
      <c r="AY264" s="128" t="s">
        <v>82</v>
      </c>
    </row>
    <row r="265" spans="2:51" s="112" customFormat="1" ht="22.5" customHeight="1" hidden="1">
      <c r="B265" s="113"/>
      <c r="C265" s="114"/>
      <c r="D265" s="114"/>
      <c r="E265" s="115"/>
      <c r="F265" s="184"/>
      <c r="G265" s="184"/>
      <c r="H265" s="184"/>
      <c r="I265" s="184"/>
      <c r="J265" s="114"/>
      <c r="K265" s="115"/>
      <c r="L265" s="114"/>
      <c r="M265" s="114"/>
      <c r="N265" s="114"/>
      <c r="O265" s="114"/>
      <c r="P265" s="114"/>
      <c r="Q265" s="114"/>
      <c r="R265" s="116"/>
      <c r="T265" s="117"/>
      <c r="U265" s="114"/>
      <c r="V265" s="114"/>
      <c r="W265" s="114"/>
      <c r="X265" s="114"/>
      <c r="Y265" s="114"/>
      <c r="Z265" s="114"/>
      <c r="AA265" s="118"/>
      <c r="AT265" s="119" t="s">
        <v>176</v>
      </c>
      <c r="AU265" s="119" t="s">
        <v>49</v>
      </c>
      <c r="AV265" s="112" t="s">
        <v>44</v>
      </c>
      <c r="AW265" s="112" t="s">
        <v>20</v>
      </c>
      <c r="AX265" s="112" t="s">
        <v>42</v>
      </c>
      <c r="AY265" s="119" t="s">
        <v>82</v>
      </c>
    </row>
    <row r="266" spans="2:51" s="120" customFormat="1" ht="22.5" customHeight="1" hidden="1">
      <c r="B266" s="121"/>
      <c r="C266" s="122"/>
      <c r="D266" s="122"/>
      <c r="E266" s="123"/>
      <c r="F266" s="175"/>
      <c r="G266" s="175"/>
      <c r="H266" s="175"/>
      <c r="I266" s="175"/>
      <c r="J266" s="122"/>
      <c r="K266" s="124"/>
      <c r="L266" s="122"/>
      <c r="M266" s="122"/>
      <c r="N266" s="122"/>
      <c r="O266" s="122"/>
      <c r="P266" s="122"/>
      <c r="Q266" s="122"/>
      <c r="R266" s="125"/>
      <c r="T266" s="126"/>
      <c r="U266" s="122"/>
      <c r="V266" s="122"/>
      <c r="W266" s="122"/>
      <c r="X266" s="122"/>
      <c r="Y266" s="122"/>
      <c r="Z266" s="122"/>
      <c r="AA266" s="127"/>
      <c r="AT266" s="128" t="s">
        <v>176</v>
      </c>
      <c r="AU266" s="128" t="s">
        <v>49</v>
      </c>
      <c r="AV266" s="120" t="s">
        <v>49</v>
      </c>
      <c r="AW266" s="120" t="s">
        <v>20</v>
      </c>
      <c r="AX266" s="120" t="s">
        <v>42</v>
      </c>
      <c r="AY266" s="128" t="s">
        <v>82</v>
      </c>
    </row>
    <row r="267" spans="2:51" s="129" customFormat="1" ht="22.5" customHeight="1" hidden="1">
      <c r="B267" s="130"/>
      <c r="C267" s="131"/>
      <c r="D267" s="131"/>
      <c r="E267" s="132"/>
      <c r="F267" s="186"/>
      <c r="G267" s="186"/>
      <c r="H267" s="186"/>
      <c r="I267" s="186"/>
      <c r="J267" s="131"/>
      <c r="K267" s="133"/>
      <c r="L267" s="131"/>
      <c r="M267" s="131"/>
      <c r="N267" s="131"/>
      <c r="O267" s="131"/>
      <c r="P267" s="131"/>
      <c r="Q267" s="131"/>
      <c r="R267" s="134"/>
      <c r="T267" s="135"/>
      <c r="U267" s="131"/>
      <c r="V267" s="131"/>
      <c r="W267" s="131"/>
      <c r="X267" s="131"/>
      <c r="Y267" s="131"/>
      <c r="Z267" s="131"/>
      <c r="AA267" s="136"/>
      <c r="AT267" s="137" t="s">
        <v>176</v>
      </c>
      <c r="AU267" s="137" t="s">
        <v>49</v>
      </c>
      <c r="AV267" s="129" t="s">
        <v>87</v>
      </c>
      <c r="AW267" s="129" t="s">
        <v>20</v>
      </c>
      <c r="AX267" s="129" t="s">
        <v>44</v>
      </c>
      <c r="AY267" s="137" t="s">
        <v>82</v>
      </c>
    </row>
    <row r="268" spans="2:65" s="17" customFormat="1" ht="31.5" customHeight="1" hidden="1">
      <c r="B268" s="69"/>
      <c r="C268" s="107"/>
      <c r="D268" s="107"/>
      <c r="E268" s="108"/>
      <c r="F268" s="187"/>
      <c r="G268" s="188"/>
      <c r="H268" s="188"/>
      <c r="I268" s="189"/>
      <c r="J268" s="109"/>
      <c r="K268" s="110"/>
      <c r="L268" s="190"/>
      <c r="M268" s="191"/>
      <c r="N268" s="190"/>
      <c r="O268" s="192"/>
      <c r="P268" s="192"/>
      <c r="Q268" s="191"/>
      <c r="R268" s="71"/>
      <c r="T268" s="103"/>
      <c r="U268" s="23" t="s">
        <v>25</v>
      </c>
      <c r="V268" s="104">
        <v>0</v>
      </c>
      <c r="W268" s="104">
        <f>V268*K268</f>
        <v>0</v>
      </c>
      <c r="X268" s="104">
        <v>0.022</v>
      </c>
      <c r="Y268" s="104">
        <f>X268*K268</f>
        <v>0</v>
      </c>
      <c r="Z268" s="104">
        <v>0</v>
      </c>
      <c r="AA268" s="105">
        <f>Z268*K268</f>
        <v>0</v>
      </c>
      <c r="AR268" s="5" t="s">
        <v>101</v>
      </c>
      <c r="AT268" s="5" t="s">
        <v>97</v>
      </c>
      <c r="AU268" s="5" t="s">
        <v>49</v>
      </c>
      <c r="AY268" s="5" t="s">
        <v>82</v>
      </c>
      <c r="BE268" s="106">
        <f>IF(U268="základní",N268,0)</f>
        <v>0</v>
      </c>
      <c r="BF268" s="106">
        <f>IF(U268="snížená",N268,0)</f>
        <v>0</v>
      </c>
      <c r="BG268" s="106">
        <f>IF(U268="zákl. přenesená",N268,0)</f>
        <v>0</v>
      </c>
      <c r="BH268" s="106">
        <f>IF(U268="sníž. přenesená",N268,0)</f>
        <v>0</v>
      </c>
      <c r="BI268" s="106">
        <f>IF(U268="nulová",N268,0)</f>
        <v>0</v>
      </c>
      <c r="BJ268" s="5" t="s">
        <v>44</v>
      </c>
      <c r="BK268" s="106">
        <f>ROUND(L268*K268,2)</f>
        <v>0</v>
      </c>
      <c r="BL268" s="5" t="s">
        <v>87</v>
      </c>
      <c r="BM268" s="5" t="s">
        <v>402</v>
      </c>
    </row>
    <row r="269" spans="2:65" s="17" customFormat="1" ht="22.5" customHeight="1" hidden="1">
      <c r="B269" s="69"/>
      <c r="C269" s="99"/>
      <c r="D269" s="99"/>
      <c r="E269" s="100"/>
      <c r="F269" s="178"/>
      <c r="G269" s="179"/>
      <c r="H269" s="179"/>
      <c r="I269" s="180"/>
      <c r="J269" s="101"/>
      <c r="K269" s="102"/>
      <c r="L269" s="181"/>
      <c r="M269" s="182"/>
      <c r="N269" s="181"/>
      <c r="O269" s="183"/>
      <c r="P269" s="183"/>
      <c r="Q269" s="182"/>
      <c r="R269" s="71"/>
      <c r="T269" s="103"/>
      <c r="U269" s="23" t="s">
        <v>25</v>
      </c>
      <c r="V269" s="104">
        <v>8.5</v>
      </c>
      <c r="W269" s="104">
        <f>V269*K269</f>
        <v>0</v>
      </c>
      <c r="X269" s="104">
        <v>0</v>
      </c>
      <c r="Y269" s="104">
        <f>X269*K269</f>
        <v>0</v>
      </c>
      <c r="Z269" s="104">
        <v>2.4</v>
      </c>
      <c r="AA269" s="105">
        <f>Z269*K269</f>
        <v>0</v>
      </c>
      <c r="AR269" s="5" t="s">
        <v>87</v>
      </c>
      <c r="AT269" s="5" t="s">
        <v>83</v>
      </c>
      <c r="AU269" s="5" t="s">
        <v>49</v>
      </c>
      <c r="AY269" s="5" t="s">
        <v>82</v>
      </c>
      <c r="BE269" s="106">
        <f>IF(U269="základní",N269,0)</f>
        <v>0</v>
      </c>
      <c r="BF269" s="106">
        <f>IF(U269="snížená",N269,0)</f>
        <v>0</v>
      </c>
      <c r="BG269" s="106">
        <f>IF(U269="zákl. přenesená",N269,0)</f>
        <v>0</v>
      </c>
      <c r="BH269" s="106">
        <f>IF(U269="sníž. přenesená",N269,0)</f>
        <v>0</v>
      </c>
      <c r="BI269" s="106">
        <f>IF(U269="nulová",N269,0)</f>
        <v>0</v>
      </c>
      <c r="BJ269" s="5" t="s">
        <v>44</v>
      </c>
      <c r="BK269" s="106">
        <f>ROUND(L269*K269,2)</f>
        <v>0</v>
      </c>
      <c r="BL269" s="5" t="s">
        <v>87</v>
      </c>
      <c r="BM269" s="5" t="s">
        <v>403</v>
      </c>
    </row>
    <row r="270" spans="2:51" s="112" customFormat="1" ht="22.5" customHeight="1" hidden="1">
      <c r="B270" s="113"/>
      <c r="C270" s="114"/>
      <c r="D270" s="114"/>
      <c r="E270" s="115"/>
      <c r="F270" s="174"/>
      <c r="G270" s="174"/>
      <c r="H270" s="174"/>
      <c r="I270" s="174"/>
      <c r="J270" s="114"/>
      <c r="K270" s="115"/>
      <c r="L270" s="114"/>
      <c r="M270" s="114"/>
      <c r="N270" s="114"/>
      <c r="O270" s="114"/>
      <c r="P270" s="114"/>
      <c r="Q270" s="114"/>
      <c r="R270" s="116"/>
      <c r="T270" s="117"/>
      <c r="U270" s="114"/>
      <c r="V270" s="114"/>
      <c r="W270" s="114"/>
      <c r="X270" s="114"/>
      <c r="Y270" s="114"/>
      <c r="Z270" s="114"/>
      <c r="AA270" s="118"/>
      <c r="AT270" s="119" t="s">
        <v>176</v>
      </c>
      <c r="AU270" s="119" t="s">
        <v>49</v>
      </c>
      <c r="AV270" s="112" t="s">
        <v>44</v>
      </c>
      <c r="AW270" s="112" t="s">
        <v>20</v>
      </c>
      <c r="AX270" s="112" t="s">
        <v>42</v>
      </c>
      <c r="AY270" s="119" t="s">
        <v>82</v>
      </c>
    </row>
    <row r="271" spans="2:51" s="120" customFormat="1" ht="22.5" customHeight="1" hidden="1">
      <c r="B271" s="121"/>
      <c r="C271" s="122"/>
      <c r="D271" s="122"/>
      <c r="E271" s="123"/>
      <c r="F271" s="175"/>
      <c r="G271" s="175"/>
      <c r="H271" s="175"/>
      <c r="I271" s="175"/>
      <c r="J271" s="122"/>
      <c r="K271" s="124"/>
      <c r="L271" s="122"/>
      <c r="M271" s="122"/>
      <c r="N271" s="122"/>
      <c r="O271" s="122"/>
      <c r="P271" s="122"/>
      <c r="Q271" s="122"/>
      <c r="R271" s="125"/>
      <c r="T271" s="126"/>
      <c r="U271" s="122"/>
      <c r="V271" s="122"/>
      <c r="W271" s="122"/>
      <c r="X271" s="122"/>
      <c r="Y271" s="122"/>
      <c r="Z271" s="122"/>
      <c r="AA271" s="127"/>
      <c r="AT271" s="128" t="s">
        <v>176</v>
      </c>
      <c r="AU271" s="128" t="s">
        <v>49</v>
      </c>
      <c r="AV271" s="120" t="s">
        <v>49</v>
      </c>
      <c r="AW271" s="120" t="s">
        <v>20</v>
      </c>
      <c r="AX271" s="120" t="s">
        <v>42</v>
      </c>
      <c r="AY271" s="128" t="s">
        <v>82</v>
      </c>
    </row>
    <row r="272" spans="2:51" s="112" customFormat="1" ht="22.5" customHeight="1" hidden="1">
      <c r="B272" s="113"/>
      <c r="C272" s="114"/>
      <c r="D272" s="114"/>
      <c r="E272" s="115"/>
      <c r="F272" s="184"/>
      <c r="G272" s="184"/>
      <c r="H272" s="184"/>
      <c r="I272" s="184"/>
      <c r="J272" s="114"/>
      <c r="K272" s="115"/>
      <c r="L272" s="114"/>
      <c r="M272" s="114"/>
      <c r="N272" s="114"/>
      <c r="O272" s="114"/>
      <c r="P272" s="114"/>
      <c r="Q272" s="114"/>
      <c r="R272" s="116"/>
      <c r="T272" s="117"/>
      <c r="U272" s="114"/>
      <c r="V272" s="114"/>
      <c r="W272" s="114"/>
      <c r="X272" s="114"/>
      <c r="Y272" s="114"/>
      <c r="Z272" s="114"/>
      <c r="AA272" s="118"/>
      <c r="AT272" s="119" t="s">
        <v>176</v>
      </c>
      <c r="AU272" s="119" t="s">
        <v>49</v>
      </c>
      <c r="AV272" s="112" t="s">
        <v>44</v>
      </c>
      <c r="AW272" s="112" t="s">
        <v>20</v>
      </c>
      <c r="AX272" s="112" t="s">
        <v>42</v>
      </c>
      <c r="AY272" s="119" t="s">
        <v>82</v>
      </c>
    </row>
    <row r="273" spans="2:51" s="120" customFormat="1" ht="22.5" customHeight="1" hidden="1">
      <c r="B273" s="121"/>
      <c r="C273" s="122"/>
      <c r="D273" s="122"/>
      <c r="E273" s="123"/>
      <c r="F273" s="175"/>
      <c r="G273" s="175"/>
      <c r="H273" s="175"/>
      <c r="I273" s="175"/>
      <c r="J273" s="122"/>
      <c r="K273" s="124"/>
      <c r="L273" s="122"/>
      <c r="M273" s="122"/>
      <c r="N273" s="122"/>
      <c r="O273" s="122"/>
      <c r="P273" s="122"/>
      <c r="Q273" s="122"/>
      <c r="R273" s="125"/>
      <c r="T273" s="126"/>
      <c r="U273" s="122"/>
      <c r="V273" s="122"/>
      <c r="W273" s="122"/>
      <c r="X273" s="122"/>
      <c r="Y273" s="122"/>
      <c r="Z273" s="122"/>
      <c r="AA273" s="127"/>
      <c r="AT273" s="128" t="s">
        <v>176</v>
      </c>
      <c r="AU273" s="128" t="s">
        <v>49</v>
      </c>
      <c r="AV273" s="120" t="s">
        <v>49</v>
      </c>
      <c r="AW273" s="120" t="s">
        <v>20</v>
      </c>
      <c r="AX273" s="120" t="s">
        <v>42</v>
      </c>
      <c r="AY273" s="128" t="s">
        <v>82</v>
      </c>
    </row>
    <row r="274" spans="2:51" s="129" customFormat="1" ht="22.5" customHeight="1" hidden="1">
      <c r="B274" s="130"/>
      <c r="C274" s="131"/>
      <c r="D274" s="131"/>
      <c r="E274" s="132"/>
      <c r="F274" s="186"/>
      <c r="G274" s="186"/>
      <c r="H274" s="186"/>
      <c r="I274" s="186"/>
      <c r="J274" s="131"/>
      <c r="K274" s="133"/>
      <c r="L274" s="131"/>
      <c r="M274" s="131"/>
      <c r="N274" s="131"/>
      <c r="O274" s="131"/>
      <c r="P274" s="131"/>
      <c r="Q274" s="131"/>
      <c r="R274" s="134"/>
      <c r="T274" s="135"/>
      <c r="U274" s="131"/>
      <c r="V274" s="131"/>
      <c r="W274" s="131"/>
      <c r="X274" s="131"/>
      <c r="Y274" s="131"/>
      <c r="Z274" s="131"/>
      <c r="AA274" s="136"/>
      <c r="AT274" s="137" t="s">
        <v>176</v>
      </c>
      <c r="AU274" s="137" t="s">
        <v>49</v>
      </c>
      <c r="AV274" s="129" t="s">
        <v>87</v>
      </c>
      <c r="AW274" s="129" t="s">
        <v>20</v>
      </c>
      <c r="AX274" s="129" t="s">
        <v>44</v>
      </c>
      <c r="AY274" s="137" t="s">
        <v>82</v>
      </c>
    </row>
    <row r="275" spans="2:65" s="17" customFormat="1" ht="31.5" customHeight="1" hidden="1">
      <c r="B275" s="69"/>
      <c r="C275" s="99"/>
      <c r="D275" s="99"/>
      <c r="E275" s="100"/>
      <c r="F275" s="178"/>
      <c r="G275" s="179"/>
      <c r="H275" s="179"/>
      <c r="I275" s="180"/>
      <c r="J275" s="101"/>
      <c r="K275" s="102"/>
      <c r="L275" s="181"/>
      <c r="M275" s="182"/>
      <c r="N275" s="181"/>
      <c r="O275" s="183"/>
      <c r="P275" s="183"/>
      <c r="Q275" s="182"/>
      <c r="R275" s="71"/>
      <c r="T275" s="103"/>
      <c r="U275" s="23" t="s">
        <v>25</v>
      </c>
      <c r="V275" s="104">
        <v>0.241</v>
      </c>
      <c r="W275" s="104">
        <f>V275*K275</f>
        <v>0</v>
      </c>
      <c r="X275" s="104">
        <v>0</v>
      </c>
      <c r="Y275" s="104">
        <f>X275*K275</f>
        <v>0</v>
      </c>
      <c r="Z275" s="104">
        <v>0.192</v>
      </c>
      <c r="AA275" s="105">
        <f>Z275*K275</f>
        <v>0</v>
      </c>
      <c r="AR275" s="5" t="s">
        <v>87</v>
      </c>
      <c r="AT275" s="5" t="s">
        <v>83</v>
      </c>
      <c r="AU275" s="5" t="s">
        <v>49</v>
      </c>
      <c r="AY275" s="5" t="s">
        <v>82</v>
      </c>
      <c r="BE275" s="106">
        <f>IF(U275="základní",N275,0)</f>
        <v>0</v>
      </c>
      <c r="BF275" s="106">
        <f>IF(U275="snížená",N275,0)</f>
        <v>0</v>
      </c>
      <c r="BG275" s="106">
        <f>IF(U275="zákl. přenesená",N275,0)</f>
        <v>0</v>
      </c>
      <c r="BH275" s="106">
        <f>IF(U275="sníž. přenesená",N275,0)</f>
        <v>0</v>
      </c>
      <c r="BI275" s="106">
        <f>IF(U275="nulová",N275,0)</f>
        <v>0</v>
      </c>
      <c r="BJ275" s="5" t="s">
        <v>44</v>
      </c>
      <c r="BK275" s="106">
        <f>ROUND(L275*K275,2)</f>
        <v>0</v>
      </c>
      <c r="BL275" s="5" t="s">
        <v>87</v>
      </c>
      <c r="BM275" s="5" t="s">
        <v>404</v>
      </c>
    </row>
    <row r="276" spans="2:51" s="112" customFormat="1" ht="22.5" customHeight="1" hidden="1">
      <c r="B276" s="113"/>
      <c r="C276" s="114"/>
      <c r="D276" s="114"/>
      <c r="E276" s="115"/>
      <c r="F276" s="174"/>
      <c r="G276" s="174"/>
      <c r="H276" s="174"/>
      <c r="I276" s="174"/>
      <c r="J276" s="114"/>
      <c r="K276" s="115"/>
      <c r="L276" s="114"/>
      <c r="M276" s="114"/>
      <c r="N276" s="114"/>
      <c r="O276" s="114"/>
      <c r="P276" s="114"/>
      <c r="Q276" s="114"/>
      <c r="R276" s="116"/>
      <c r="T276" s="117"/>
      <c r="U276" s="114"/>
      <c r="V276" s="114"/>
      <c r="W276" s="114"/>
      <c r="X276" s="114"/>
      <c r="Y276" s="114"/>
      <c r="Z276" s="114"/>
      <c r="AA276" s="118"/>
      <c r="AT276" s="119" t="s">
        <v>176</v>
      </c>
      <c r="AU276" s="119" t="s">
        <v>49</v>
      </c>
      <c r="AV276" s="112" t="s">
        <v>44</v>
      </c>
      <c r="AW276" s="112" t="s">
        <v>20</v>
      </c>
      <c r="AX276" s="112" t="s">
        <v>42</v>
      </c>
      <c r="AY276" s="119" t="s">
        <v>82</v>
      </c>
    </row>
    <row r="277" spans="2:51" s="120" customFormat="1" ht="22.5" customHeight="1" hidden="1">
      <c r="B277" s="121"/>
      <c r="C277" s="122"/>
      <c r="D277" s="122"/>
      <c r="E277" s="123"/>
      <c r="F277" s="175"/>
      <c r="G277" s="175"/>
      <c r="H277" s="175"/>
      <c r="I277" s="175"/>
      <c r="J277" s="122"/>
      <c r="K277" s="124"/>
      <c r="L277" s="122"/>
      <c r="M277" s="122"/>
      <c r="N277" s="122"/>
      <c r="O277" s="122"/>
      <c r="P277" s="122"/>
      <c r="Q277" s="122"/>
      <c r="R277" s="125"/>
      <c r="T277" s="126"/>
      <c r="U277" s="122"/>
      <c r="V277" s="122"/>
      <c r="W277" s="122"/>
      <c r="X277" s="122"/>
      <c r="Y277" s="122"/>
      <c r="Z277" s="122"/>
      <c r="AA277" s="127"/>
      <c r="AT277" s="128" t="s">
        <v>176</v>
      </c>
      <c r="AU277" s="128" t="s">
        <v>49</v>
      </c>
      <c r="AV277" s="120" t="s">
        <v>49</v>
      </c>
      <c r="AW277" s="120" t="s">
        <v>20</v>
      </c>
      <c r="AX277" s="120" t="s">
        <v>42</v>
      </c>
      <c r="AY277" s="128" t="s">
        <v>82</v>
      </c>
    </row>
    <row r="278" spans="2:51" s="112" customFormat="1" ht="22.5" customHeight="1" hidden="1">
      <c r="B278" s="113"/>
      <c r="C278" s="114"/>
      <c r="D278" s="114"/>
      <c r="E278" s="115"/>
      <c r="F278" s="184"/>
      <c r="G278" s="184"/>
      <c r="H278" s="184"/>
      <c r="I278" s="184"/>
      <c r="J278" s="114"/>
      <c r="K278" s="115"/>
      <c r="L278" s="114"/>
      <c r="M278" s="114"/>
      <c r="N278" s="114"/>
      <c r="O278" s="114"/>
      <c r="P278" s="114"/>
      <c r="Q278" s="114"/>
      <c r="R278" s="116"/>
      <c r="T278" s="117"/>
      <c r="U278" s="114"/>
      <c r="V278" s="114"/>
      <c r="W278" s="114"/>
      <c r="X278" s="114"/>
      <c r="Y278" s="114"/>
      <c r="Z278" s="114"/>
      <c r="AA278" s="118"/>
      <c r="AT278" s="119" t="s">
        <v>176</v>
      </c>
      <c r="AU278" s="119" t="s">
        <v>49</v>
      </c>
      <c r="AV278" s="112" t="s">
        <v>44</v>
      </c>
      <c r="AW278" s="112" t="s">
        <v>20</v>
      </c>
      <c r="AX278" s="112" t="s">
        <v>42</v>
      </c>
      <c r="AY278" s="119" t="s">
        <v>82</v>
      </c>
    </row>
    <row r="279" spans="2:51" s="120" customFormat="1" ht="22.5" customHeight="1" hidden="1">
      <c r="B279" s="121"/>
      <c r="C279" s="122"/>
      <c r="D279" s="122"/>
      <c r="E279" s="123"/>
      <c r="F279" s="175"/>
      <c r="G279" s="175"/>
      <c r="H279" s="175"/>
      <c r="I279" s="175"/>
      <c r="J279" s="122"/>
      <c r="K279" s="124"/>
      <c r="L279" s="122"/>
      <c r="M279" s="122"/>
      <c r="N279" s="122"/>
      <c r="O279" s="122"/>
      <c r="P279" s="122"/>
      <c r="Q279" s="122"/>
      <c r="R279" s="125"/>
      <c r="T279" s="126"/>
      <c r="U279" s="122"/>
      <c r="V279" s="122"/>
      <c r="W279" s="122"/>
      <c r="X279" s="122"/>
      <c r="Y279" s="122"/>
      <c r="Z279" s="122"/>
      <c r="AA279" s="127"/>
      <c r="AT279" s="128" t="s">
        <v>176</v>
      </c>
      <c r="AU279" s="128" t="s">
        <v>49</v>
      </c>
      <c r="AV279" s="120" t="s">
        <v>49</v>
      </c>
      <c r="AW279" s="120" t="s">
        <v>20</v>
      </c>
      <c r="AX279" s="120" t="s">
        <v>42</v>
      </c>
      <c r="AY279" s="128" t="s">
        <v>82</v>
      </c>
    </row>
    <row r="280" spans="2:51" s="129" customFormat="1" ht="22.5" customHeight="1" hidden="1">
      <c r="B280" s="130"/>
      <c r="C280" s="131"/>
      <c r="D280" s="131"/>
      <c r="E280" s="132"/>
      <c r="F280" s="186"/>
      <c r="G280" s="186"/>
      <c r="H280" s="186"/>
      <c r="I280" s="186"/>
      <c r="J280" s="131"/>
      <c r="K280" s="133"/>
      <c r="L280" s="131"/>
      <c r="M280" s="131"/>
      <c r="N280" s="131"/>
      <c r="O280" s="131"/>
      <c r="P280" s="131"/>
      <c r="Q280" s="131"/>
      <c r="R280" s="134"/>
      <c r="T280" s="135"/>
      <c r="U280" s="131"/>
      <c r="V280" s="131"/>
      <c r="W280" s="131"/>
      <c r="X280" s="131"/>
      <c r="Y280" s="131"/>
      <c r="Z280" s="131"/>
      <c r="AA280" s="136"/>
      <c r="AT280" s="137" t="s">
        <v>176</v>
      </c>
      <c r="AU280" s="137" t="s">
        <v>49</v>
      </c>
      <c r="AV280" s="129" t="s">
        <v>87</v>
      </c>
      <c r="AW280" s="129" t="s">
        <v>20</v>
      </c>
      <c r="AX280" s="129" t="s">
        <v>44</v>
      </c>
      <c r="AY280" s="137" t="s">
        <v>82</v>
      </c>
    </row>
    <row r="281" spans="2:65" s="17" customFormat="1" ht="22.5" customHeight="1" hidden="1">
      <c r="B281" s="69"/>
      <c r="C281" s="99"/>
      <c r="D281" s="99"/>
      <c r="E281" s="100"/>
      <c r="F281" s="178"/>
      <c r="G281" s="179"/>
      <c r="H281" s="179"/>
      <c r="I281" s="180"/>
      <c r="J281" s="101"/>
      <c r="K281" s="102"/>
      <c r="L281" s="181"/>
      <c r="M281" s="182"/>
      <c r="N281" s="181"/>
      <c r="O281" s="183"/>
      <c r="P281" s="183"/>
      <c r="Q281" s="182"/>
      <c r="R281" s="71"/>
      <c r="T281" s="103"/>
      <c r="U281" s="23" t="s">
        <v>25</v>
      </c>
      <c r="V281" s="104">
        <v>0.728</v>
      </c>
      <c r="W281" s="104">
        <f>V281*K281</f>
        <v>0</v>
      </c>
      <c r="X281" s="104">
        <v>0.0693</v>
      </c>
      <c r="Y281" s="104">
        <f>X281*K281</f>
        <v>0</v>
      </c>
      <c r="Z281" s="104">
        <v>0.007</v>
      </c>
      <c r="AA281" s="105">
        <f>Z281*K281</f>
        <v>0</v>
      </c>
      <c r="AR281" s="5" t="s">
        <v>87</v>
      </c>
      <c r="AT281" s="5" t="s">
        <v>83</v>
      </c>
      <c r="AU281" s="5" t="s">
        <v>49</v>
      </c>
      <c r="AY281" s="5" t="s">
        <v>82</v>
      </c>
      <c r="BE281" s="106">
        <f>IF(U281="základní",N281,0)</f>
        <v>0</v>
      </c>
      <c r="BF281" s="106">
        <f>IF(U281="snížená",N281,0)</f>
        <v>0</v>
      </c>
      <c r="BG281" s="106">
        <f>IF(U281="zákl. přenesená",N281,0)</f>
        <v>0</v>
      </c>
      <c r="BH281" s="106">
        <f>IF(U281="sníž. přenesená",N281,0)</f>
        <v>0</v>
      </c>
      <c r="BI281" s="106">
        <f>IF(U281="nulová",N281,0)</f>
        <v>0</v>
      </c>
      <c r="BJ281" s="5" t="s">
        <v>44</v>
      </c>
      <c r="BK281" s="106">
        <f>ROUND(L281*K281,2)</f>
        <v>0</v>
      </c>
      <c r="BL281" s="5" t="s">
        <v>87</v>
      </c>
      <c r="BM281" s="5" t="s">
        <v>405</v>
      </c>
    </row>
    <row r="282" spans="2:51" s="112" customFormat="1" ht="22.5" customHeight="1" hidden="1">
      <c r="B282" s="113"/>
      <c r="C282" s="114"/>
      <c r="D282" s="114"/>
      <c r="E282" s="115"/>
      <c r="F282" s="174"/>
      <c r="G282" s="174"/>
      <c r="H282" s="174"/>
      <c r="I282" s="174"/>
      <c r="J282" s="114"/>
      <c r="K282" s="115"/>
      <c r="L282" s="114"/>
      <c r="M282" s="114"/>
      <c r="N282" s="114"/>
      <c r="O282" s="114"/>
      <c r="P282" s="114"/>
      <c r="Q282" s="114"/>
      <c r="R282" s="116"/>
      <c r="T282" s="117"/>
      <c r="U282" s="114"/>
      <c r="V282" s="114"/>
      <c r="W282" s="114"/>
      <c r="X282" s="114"/>
      <c r="Y282" s="114"/>
      <c r="Z282" s="114"/>
      <c r="AA282" s="118"/>
      <c r="AT282" s="119" t="s">
        <v>176</v>
      </c>
      <c r="AU282" s="119" t="s">
        <v>49</v>
      </c>
      <c r="AV282" s="112" t="s">
        <v>44</v>
      </c>
      <c r="AW282" s="112" t="s">
        <v>20</v>
      </c>
      <c r="AX282" s="112" t="s">
        <v>42</v>
      </c>
      <c r="AY282" s="119" t="s">
        <v>82</v>
      </c>
    </row>
    <row r="283" spans="2:51" s="120" customFormat="1" ht="22.5" customHeight="1" hidden="1">
      <c r="B283" s="121"/>
      <c r="C283" s="122"/>
      <c r="D283" s="122"/>
      <c r="E283" s="123"/>
      <c r="F283" s="185"/>
      <c r="G283" s="185"/>
      <c r="H283" s="185"/>
      <c r="I283" s="185"/>
      <c r="J283" s="122"/>
      <c r="K283" s="124"/>
      <c r="L283" s="122"/>
      <c r="M283" s="122"/>
      <c r="N283" s="122"/>
      <c r="O283" s="122"/>
      <c r="P283" s="122"/>
      <c r="Q283" s="122"/>
      <c r="R283" s="125"/>
      <c r="T283" s="126"/>
      <c r="U283" s="122"/>
      <c r="V283" s="122"/>
      <c r="W283" s="122"/>
      <c r="X283" s="122"/>
      <c r="Y283" s="122"/>
      <c r="Z283" s="122"/>
      <c r="AA283" s="127"/>
      <c r="AT283" s="128" t="s">
        <v>176</v>
      </c>
      <c r="AU283" s="128" t="s">
        <v>49</v>
      </c>
      <c r="AV283" s="120" t="s">
        <v>49</v>
      </c>
      <c r="AW283" s="120" t="s">
        <v>20</v>
      </c>
      <c r="AX283" s="120" t="s">
        <v>44</v>
      </c>
      <c r="AY283" s="128" t="s">
        <v>82</v>
      </c>
    </row>
    <row r="284" spans="2:65" s="17" customFormat="1" ht="31.5" customHeight="1" hidden="1">
      <c r="B284" s="69"/>
      <c r="C284" s="99"/>
      <c r="D284" s="99"/>
      <c r="E284" s="100"/>
      <c r="F284" s="178"/>
      <c r="G284" s="179"/>
      <c r="H284" s="179"/>
      <c r="I284" s="180"/>
      <c r="J284" s="101"/>
      <c r="K284" s="102"/>
      <c r="L284" s="181"/>
      <c r="M284" s="182"/>
      <c r="N284" s="181"/>
      <c r="O284" s="183"/>
      <c r="P284" s="183"/>
      <c r="Q284" s="182"/>
      <c r="R284" s="71"/>
      <c r="T284" s="103"/>
      <c r="U284" s="23" t="s">
        <v>25</v>
      </c>
      <c r="V284" s="104">
        <v>0.215</v>
      </c>
      <c r="W284" s="104">
        <f>V284*K284</f>
        <v>0</v>
      </c>
      <c r="X284" s="104">
        <v>0.0231</v>
      </c>
      <c r="Y284" s="104">
        <f>X284*K284</f>
        <v>0</v>
      </c>
      <c r="Z284" s="104">
        <v>0.0023</v>
      </c>
      <c r="AA284" s="105">
        <f>Z284*K284</f>
        <v>0</v>
      </c>
      <c r="AR284" s="5" t="s">
        <v>87</v>
      </c>
      <c r="AT284" s="5" t="s">
        <v>83</v>
      </c>
      <c r="AU284" s="5" t="s">
        <v>49</v>
      </c>
      <c r="AY284" s="5" t="s">
        <v>82</v>
      </c>
      <c r="BE284" s="106">
        <f>IF(U284="základní",N284,0)</f>
        <v>0</v>
      </c>
      <c r="BF284" s="106">
        <f>IF(U284="snížená",N284,0)</f>
        <v>0</v>
      </c>
      <c r="BG284" s="106">
        <f>IF(U284="zákl. přenesená",N284,0)</f>
        <v>0</v>
      </c>
      <c r="BH284" s="106">
        <f>IF(U284="sníž. přenesená",N284,0)</f>
        <v>0</v>
      </c>
      <c r="BI284" s="106">
        <f>IF(U284="nulová",N284,0)</f>
        <v>0</v>
      </c>
      <c r="BJ284" s="5" t="s">
        <v>44</v>
      </c>
      <c r="BK284" s="106">
        <f>ROUND(L284*K284,2)</f>
        <v>0</v>
      </c>
      <c r="BL284" s="5" t="s">
        <v>87</v>
      </c>
      <c r="BM284" s="5" t="s">
        <v>406</v>
      </c>
    </row>
    <row r="285" spans="2:51" s="112" customFormat="1" ht="22.5" customHeight="1" hidden="1">
      <c r="B285" s="113"/>
      <c r="C285" s="114"/>
      <c r="D285" s="114"/>
      <c r="E285" s="115"/>
      <c r="F285" s="174"/>
      <c r="G285" s="174"/>
      <c r="H285" s="174"/>
      <c r="I285" s="174"/>
      <c r="J285" s="114"/>
      <c r="K285" s="115"/>
      <c r="L285" s="114"/>
      <c r="M285" s="114"/>
      <c r="N285" s="114"/>
      <c r="O285" s="114"/>
      <c r="P285" s="114"/>
      <c r="Q285" s="114"/>
      <c r="R285" s="116"/>
      <c r="T285" s="117"/>
      <c r="U285" s="114"/>
      <c r="V285" s="114"/>
      <c r="W285" s="114"/>
      <c r="X285" s="114"/>
      <c r="Y285" s="114"/>
      <c r="Z285" s="114"/>
      <c r="AA285" s="118"/>
      <c r="AT285" s="119" t="s">
        <v>176</v>
      </c>
      <c r="AU285" s="119" t="s">
        <v>49</v>
      </c>
      <c r="AV285" s="112" t="s">
        <v>44</v>
      </c>
      <c r="AW285" s="112" t="s">
        <v>20</v>
      </c>
      <c r="AX285" s="112" t="s">
        <v>42</v>
      </c>
      <c r="AY285" s="119" t="s">
        <v>82</v>
      </c>
    </row>
    <row r="286" spans="2:51" s="112" customFormat="1" ht="22.5" customHeight="1" hidden="1">
      <c r="B286" s="113"/>
      <c r="C286" s="114"/>
      <c r="D286" s="114"/>
      <c r="E286" s="115"/>
      <c r="F286" s="184"/>
      <c r="G286" s="184"/>
      <c r="H286" s="184"/>
      <c r="I286" s="184"/>
      <c r="J286" s="114"/>
      <c r="K286" s="115"/>
      <c r="L286" s="114"/>
      <c r="M286" s="114"/>
      <c r="N286" s="114"/>
      <c r="O286" s="114"/>
      <c r="P286" s="114"/>
      <c r="Q286" s="114"/>
      <c r="R286" s="116"/>
      <c r="T286" s="117"/>
      <c r="U286" s="114"/>
      <c r="V286" s="114"/>
      <c r="W286" s="114"/>
      <c r="X286" s="114"/>
      <c r="Y286" s="114"/>
      <c r="Z286" s="114"/>
      <c r="AA286" s="118"/>
      <c r="AT286" s="119" t="s">
        <v>176</v>
      </c>
      <c r="AU286" s="119" t="s">
        <v>49</v>
      </c>
      <c r="AV286" s="112" t="s">
        <v>44</v>
      </c>
      <c r="AW286" s="112" t="s">
        <v>20</v>
      </c>
      <c r="AX286" s="112" t="s">
        <v>42</v>
      </c>
      <c r="AY286" s="119" t="s">
        <v>82</v>
      </c>
    </row>
    <row r="287" spans="2:51" s="120" customFormat="1" ht="22.5" customHeight="1" hidden="1">
      <c r="B287" s="121"/>
      <c r="C287" s="122"/>
      <c r="D287" s="122"/>
      <c r="E287" s="123"/>
      <c r="F287" s="185"/>
      <c r="G287" s="185"/>
      <c r="H287" s="185"/>
      <c r="I287" s="185"/>
      <c r="J287" s="122"/>
      <c r="K287" s="124"/>
      <c r="L287" s="122"/>
      <c r="M287" s="122"/>
      <c r="N287" s="122"/>
      <c r="O287" s="122"/>
      <c r="P287" s="122"/>
      <c r="Q287" s="122"/>
      <c r="R287" s="125"/>
      <c r="T287" s="126"/>
      <c r="U287" s="122"/>
      <c r="V287" s="122"/>
      <c r="W287" s="122"/>
      <c r="X287" s="122"/>
      <c r="Y287" s="122"/>
      <c r="Z287" s="122"/>
      <c r="AA287" s="127"/>
      <c r="AT287" s="128" t="s">
        <v>176</v>
      </c>
      <c r="AU287" s="128" t="s">
        <v>49</v>
      </c>
      <c r="AV287" s="120" t="s">
        <v>49</v>
      </c>
      <c r="AW287" s="120" t="s">
        <v>20</v>
      </c>
      <c r="AX287" s="120" t="s">
        <v>44</v>
      </c>
      <c r="AY287" s="128" t="s">
        <v>82</v>
      </c>
    </row>
    <row r="288" spans="2:65" s="17" customFormat="1" ht="44.25" customHeight="1" hidden="1">
      <c r="B288" s="69"/>
      <c r="C288" s="99"/>
      <c r="D288" s="99"/>
      <c r="E288" s="100"/>
      <c r="F288" s="178"/>
      <c r="G288" s="179"/>
      <c r="H288" s="179"/>
      <c r="I288" s="180"/>
      <c r="J288" s="101"/>
      <c r="K288" s="102"/>
      <c r="L288" s="181"/>
      <c r="M288" s="182"/>
      <c r="N288" s="181"/>
      <c r="O288" s="183"/>
      <c r="P288" s="183"/>
      <c r="Q288" s="182"/>
      <c r="R288" s="71"/>
      <c r="T288" s="103"/>
      <c r="U288" s="23" t="s">
        <v>25</v>
      </c>
      <c r="V288" s="104">
        <v>0.403</v>
      </c>
      <c r="W288" s="104">
        <f>V288*K288</f>
        <v>0</v>
      </c>
      <c r="X288" s="104">
        <v>0.0024</v>
      </c>
      <c r="Y288" s="104">
        <f>X288*K288</f>
        <v>0</v>
      </c>
      <c r="Z288" s="104">
        <v>0</v>
      </c>
      <c r="AA288" s="105">
        <f>Z288*K288</f>
        <v>0</v>
      </c>
      <c r="AR288" s="5" t="s">
        <v>87</v>
      </c>
      <c r="AT288" s="5" t="s">
        <v>83</v>
      </c>
      <c r="AU288" s="5" t="s">
        <v>49</v>
      </c>
      <c r="AY288" s="5" t="s">
        <v>82</v>
      </c>
      <c r="BE288" s="106">
        <f>IF(U288="základní",N288,0)</f>
        <v>0</v>
      </c>
      <c r="BF288" s="106">
        <f>IF(U288="snížená",N288,0)</f>
        <v>0</v>
      </c>
      <c r="BG288" s="106">
        <f>IF(U288="zákl. přenesená",N288,0)</f>
        <v>0</v>
      </c>
      <c r="BH288" s="106">
        <f>IF(U288="sníž. přenesená",N288,0)</f>
        <v>0</v>
      </c>
      <c r="BI288" s="106">
        <f>IF(U288="nulová",N288,0)</f>
        <v>0</v>
      </c>
      <c r="BJ288" s="5" t="s">
        <v>44</v>
      </c>
      <c r="BK288" s="106">
        <f>ROUND(L288*K288,2)</f>
        <v>0</v>
      </c>
      <c r="BL288" s="5" t="s">
        <v>87</v>
      </c>
      <c r="BM288" s="5" t="s">
        <v>407</v>
      </c>
    </row>
    <row r="289" spans="2:47" s="17" customFormat="1" ht="22.5" customHeight="1" hidden="1">
      <c r="B289" s="18"/>
      <c r="C289" s="19"/>
      <c r="D289" s="19"/>
      <c r="E289" s="19"/>
      <c r="F289" s="173"/>
      <c r="G289" s="173"/>
      <c r="H289" s="173"/>
      <c r="I289" s="173"/>
      <c r="J289" s="19"/>
      <c r="K289" s="19"/>
      <c r="L289" s="19"/>
      <c r="M289" s="19"/>
      <c r="N289" s="19"/>
      <c r="O289" s="19"/>
      <c r="P289" s="19"/>
      <c r="Q289" s="19"/>
      <c r="R289" s="20"/>
      <c r="T289" s="111"/>
      <c r="U289" s="19"/>
      <c r="V289" s="19"/>
      <c r="W289" s="19"/>
      <c r="X289" s="19"/>
      <c r="Y289" s="19"/>
      <c r="Z289" s="19"/>
      <c r="AA289" s="40"/>
      <c r="AT289" s="5" t="s">
        <v>159</v>
      </c>
      <c r="AU289" s="5" t="s">
        <v>49</v>
      </c>
    </row>
    <row r="290" spans="2:51" s="112" customFormat="1" ht="22.5" customHeight="1" hidden="1">
      <c r="B290" s="113"/>
      <c r="C290" s="114"/>
      <c r="D290" s="114"/>
      <c r="E290" s="115"/>
      <c r="F290" s="184"/>
      <c r="G290" s="184"/>
      <c r="H290" s="184"/>
      <c r="I290" s="184"/>
      <c r="J290" s="114"/>
      <c r="K290" s="115"/>
      <c r="L290" s="114"/>
      <c r="M290" s="114"/>
      <c r="N290" s="114"/>
      <c r="O290" s="114"/>
      <c r="P290" s="114"/>
      <c r="Q290" s="114"/>
      <c r="R290" s="116"/>
      <c r="T290" s="117"/>
      <c r="U290" s="114"/>
      <c r="V290" s="114"/>
      <c r="W290" s="114"/>
      <c r="X290" s="114"/>
      <c r="Y290" s="114"/>
      <c r="Z290" s="114"/>
      <c r="AA290" s="118"/>
      <c r="AT290" s="119" t="s">
        <v>176</v>
      </c>
      <c r="AU290" s="119" t="s">
        <v>49</v>
      </c>
      <c r="AV290" s="112" t="s">
        <v>44</v>
      </c>
      <c r="AW290" s="112" t="s">
        <v>20</v>
      </c>
      <c r="AX290" s="112" t="s">
        <v>42</v>
      </c>
      <c r="AY290" s="119" t="s">
        <v>82</v>
      </c>
    </row>
    <row r="291" spans="2:51" s="120" customFormat="1" ht="22.5" customHeight="1" hidden="1">
      <c r="B291" s="121"/>
      <c r="C291" s="122"/>
      <c r="D291" s="122"/>
      <c r="E291" s="123"/>
      <c r="F291" s="185"/>
      <c r="G291" s="185"/>
      <c r="H291" s="185"/>
      <c r="I291" s="185"/>
      <c r="J291" s="122"/>
      <c r="K291" s="124"/>
      <c r="L291" s="122"/>
      <c r="M291" s="122"/>
      <c r="N291" s="122"/>
      <c r="O291" s="122"/>
      <c r="P291" s="122"/>
      <c r="Q291" s="122"/>
      <c r="R291" s="125"/>
      <c r="T291" s="126"/>
      <c r="U291" s="122"/>
      <c r="V291" s="122"/>
      <c r="W291" s="122"/>
      <c r="X291" s="122"/>
      <c r="Y291" s="122"/>
      <c r="Z291" s="122"/>
      <c r="AA291" s="127"/>
      <c r="AT291" s="128" t="s">
        <v>176</v>
      </c>
      <c r="AU291" s="128" t="s">
        <v>49</v>
      </c>
      <c r="AV291" s="120" t="s">
        <v>49</v>
      </c>
      <c r="AW291" s="120" t="s">
        <v>20</v>
      </c>
      <c r="AX291" s="120" t="s">
        <v>44</v>
      </c>
      <c r="AY291" s="128" t="s">
        <v>82</v>
      </c>
    </row>
    <row r="292" spans="2:65" s="17" customFormat="1" ht="31.5" customHeight="1" hidden="1">
      <c r="B292" s="69"/>
      <c r="C292" s="99"/>
      <c r="D292" s="99"/>
      <c r="E292" s="100"/>
      <c r="F292" s="178"/>
      <c r="G292" s="179"/>
      <c r="H292" s="179"/>
      <c r="I292" s="180"/>
      <c r="J292" s="101"/>
      <c r="K292" s="102"/>
      <c r="L292" s="181"/>
      <c r="M292" s="182"/>
      <c r="N292" s="181"/>
      <c r="O292" s="183"/>
      <c r="P292" s="183"/>
      <c r="Q292" s="182"/>
      <c r="R292" s="71"/>
      <c r="T292" s="103"/>
      <c r="U292" s="23" t="s">
        <v>25</v>
      </c>
      <c r="V292" s="104">
        <v>0.26</v>
      </c>
      <c r="W292" s="104">
        <f>V292*K292</f>
        <v>0</v>
      </c>
      <c r="X292" s="104">
        <v>0.00015</v>
      </c>
      <c r="Y292" s="104">
        <f>X292*K292</f>
        <v>0</v>
      </c>
      <c r="Z292" s="104">
        <v>0</v>
      </c>
      <c r="AA292" s="105">
        <f>Z292*K292</f>
        <v>0</v>
      </c>
      <c r="AR292" s="5" t="s">
        <v>87</v>
      </c>
      <c r="AT292" s="5" t="s">
        <v>83</v>
      </c>
      <c r="AU292" s="5" t="s">
        <v>49</v>
      </c>
      <c r="AY292" s="5" t="s">
        <v>82</v>
      </c>
      <c r="BE292" s="106">
        <f>IF(U292="základní",N292,0)</f>
        <v>0</v>
      </c>
      <c r="BF292" s="106">
        <f>IF(U292="snížená",N292,0)</f>
        <v>0</v>
      </c>
      <c r="BG292" s="106">
        <f>IF(U292="zákl. přenesená",N292,0)</f>
        <v>0</v>
      </c>
      <c r="BH292" s="106">
        <f>IF(U292="sníž. přenesená",N292,0)</f>
        <v>0</v>
      </c>
      <c r="BI292" s="106">
        <f>IF(U292="nulová",N292,0)</f>
        <v>0</v>
      </c>
      <c r="BJ292" s="5" t="s">
        <v>44</v>
      </c>
      <c r="BK292" s="106">
        <f>ROUND(L292*K292,2)</f>
        <v>0</v>
      </c>
      <c r="BL292" s="5" t="s">
        <v>87</v>
      </c>
      <c r="BM292" s="5" t="s">
        <v>408</v>
      </c>
    </row>
    <row r="293" spans="2:51" s="112" customFormat="1" ht="22.5" customHeight="1" hidden="1">
      <c r="B293" s="113"/>
      <c r="C293" s="114"/>
      <c r="D293" s="114"/>
      <c r="E293" s="115"/>
      <c r="F293" s="174"/>
      <c r="G293" s="174"/>
      <c r="H293" s="174"/>
      <c r="I293" s="174"/>
      <c r="J293" s="114"/>
      <c r="K293" s="115"/>
      <c r="L293" s="114"/>
      <c r="M293" s="114"/>
      <c r="N293" s="114"/>
      <c r="O293" s="114"/>
      <c r="P293" s="114"/>
      <c r="Q293" s="114"/>
      <c r="R293" s="116"/>
      <c r="T293" s="117"/>
      <c r="U293" s="114"/>
      <c r="V293" s="114"/>
      <c r="W293" s="114"/>
      <c r="X293" s="114"/>
      <c r="Y293" s="114"/>
      <c r="Z293" s="114"/>
      <c r="AA293" s="118"/>
      <c r="AT293" s="119" t="s">
        <v>176</v>
      </c>
      <c r="AU293" s="119" t="s">
        <v>49</v>
      </c>
      <c r="AV293" s="112" t="s">
        <v>44</v>
      </c>
      <c r="AW293" s="112" t="s">
        <v>20</v>
      </c>
      <c r="AX293" s="112" t="s">
        <v>42</v>
      </c>
      <c r="AY293" s="119" t="s">
        <v>82</v>
      </c>
    </row>
    <row r="294" spans="2:51" s="112" customFormat="1" ht="22.5" customHeight="1" hidden="1">
      <c r="B294" s="113"/>
      <c r="C294" s="114"/>
      <c r="D294" s="114"/>
      <c r="E294" s="115"/>
      <c r="F294" s="184"/>
      <c r="G294" s="184"/>
      <c r="H294" s="184"/>
      <c r="I294" s="184"/>
      <c r="J294" s="114"/>
      <c r="K294" s="115"/>
      <c r="L294" s="114"/>
      <c r="M294" s="114"/>
      <c r="N294" s="114"/>
      <c r="O294" s="114"/>
      <c r="P294" s="114"/>
      <c r="Q294" s="114"/>
      <c r="R294" s="116"/>
      <c r="T294" s="117"/>
      <c r="U294" s="114"/>
      <c r="V294" s="114"/>
      <c r="W294" s="114"/>
      <c r="X294" s="114"/>
      <c r="Y294" s="114"/>
      <c r="Z294" s="114"/>
      <c r="AA294" s="118"/>
      <c r="AT294" s="119" t="s">
        <v>176</v>
      </c>
      <c r="AU294" s="119" t="s">
        <v>49</v>
      </c>
      <c r="AV294" s="112" t="s">
        <v>44</v>
      </c>
      <c r="AW294" s="112" t="s">
        <v>20</v>
      </c>
      <c r="AX294" s="112" t="s">
        <v>42</v>
      </c>
      <c r="AY294" s="119" t="s">
        <v>82</v>
      </c>
    </row>
    <row r="295" spans="2:51" s="120" customFormat="1" ht="22.5" customHeight="1" hidden="1">
      <c r="B295" s="121"/>
      <c r="C295" s="122"/>
      <c r="D295" s="122"/>
      <c r="E295" s="123"/>
      <c r="F295" s="175"/>
      <c r="G295" s="175"/>
      <c r="H295" s="175"/>
      <c r="I295" s="175"/>
      <c r="J295" s="122"/>
      <c r="K295" s="124"/>
      <c r="L295" s="122"/>
      <c r="M295" s="122"/>
      <c r="N295" s="122"/>
      <c r="O295" s="122"/>
      <c r="P295" s="122"/>
      <c r="Q295" s="122"/>
      <c r="R295" s="125"/>
      <c r="T295" s="126"/>
      <c r="U295" s="122"/>
      <c r="V295" s="122"/>
      <c r="W295" s="122"/>
      <c r="X295" s="122"/>
      <c r="Y295" s="122"/>
      <c r="Z295" s="122"/>
      <c r="AA295" s="127"/>
      <c r="AT295" s="128" t="s">
        <v>176</v>
      </c>
      <c r="AU295" s="128" t="s">
        <v>49</v>
      </c>
      <c r="AV295" s="120" t="s">
        <v>49</v>
      </c>
      <c r="AW295" s="120" t="s">
        <v>20</v>
      </c>
      <c r="AX295" s="120" t="s">
        <v>44</v>
      </c>
      <c r="AY295" s="128" t="s">
        <v>82</v>
      </c>
    </row>
    <row r="296" spans="2:63" s="87" customFormat="1" ht="29.85" customHeight="1" hidden="1">
      <c r="B296" s="88"/>
      <c r="C296" s="89"/>
      <c r="D296" s="98" t="s">
        <v>439</v>
      </c>
      <c r="E296" s="98"/>
      <c r="F296" s="98"/>
      <c r="G296" s="98"/>
      <c r="H296" s="98"/>
      <c r="I296" s="98"/>
      <c r="J296" s="98"/>
      <c r="K296" s="98"/>
      <c r="L296" s="98"/>
      <c r="M296" s="98"/>
      <c r="N296" s="167"/>
      <c r="O296" s="167"/>
      <c r="P296" s="167"/>
      <c r="Q296" s="167"/>
      <c r="R296" s="91"/>
      <c r="T296" s="92"/>
      <c r="U296" s="89"/>
      <c r="V296" s="89"/>
      <c r="W296" s="93">
        <f>SUM(W297:W307)</f>
        <v>0</v>
      </c>
      <c r="X296" s="89"/>
      <c r="Y296" s="93">
        <f>SUM(Y297:Y307)</f>
        <v>0</v>
      </c>
      <c r="Z296" s="89"/>
      <c r="AA296" s="94">
        <f>SUM(AA297:AA307)</f>
        <v>0</v>
      </c>
      <c r="AR296" s="95" t="s">
        <v>44</v>
      </c>
      <c r="AT296" s="96" t="s">
        <v>41</v>
      </c>
      <c r="AU296" s="96" t="s">
        <v>44</v>
      </c>
      <c r="AY296" s="95" t="s">
        <v>82</v>
      </c>
      <c r="BK296" s="97">
        <f>SUM(BK297:BK307)</f>
        <v>0</v>
      </c>
    </row>
    <row r="297" spans="2:65" s="17" customFormat="1" ht="22.5" customHeight="1" hidden="1">
      <c r="B297" s="69"/>
      <c r="C297" s="99"/>
      <c r="D297" s="99"/>
      <c r="E297" s="100"/>
      <c r="F297" s="178"/>
      <c r="G297" s="179"/>
      <c r="H297" s="179"/>
      <c r="I297" s="180"/>
      <c r="J297" s="101"/>
      <c r="K297" s="102"/>
      <c r="L297" s="181"/>
      <c r="M297" s="182"/>
      <c r="N297" s="181"/>
      <c r="O297" s="183"/>
      <c r="P297" s="183"/>
      <c r="Q297" s="182"/>
      <c r="R297" s="71"/>
      <c r="T297" s="103"/>
      <c r="U297" s="23" t="s">
        <v>25</v>
      </c>
      <c r="V297" s="104">
        <v>0.095</v>
      </c>
      <c r="W297" s="104">
        <f>V297*K297</f>
        <v>0</v>
      </c>
      <c r="X297" s="104">
        <v>0</v>
      </c>
      <c r="Y297" s="104">
        <f>X297*K297</f>
        <v>0</v>
      </c>
      <c r="Z297" s="104">
        <v>0.04</v>
      </c>
      <c r="AA297" s="105">
        <f>Z297*K297</f>
        <v>0</v>
      </c>
      <c r="AR297" s="5" t="s">
        <v>87</v>
      </c>
      <c r="AT297" s="5" t="s">
        <v>83</v>
      </c>
      <c r="AU297" s="5" t="s">
        <v>49</v>
      </c>
      <c r="AY297" s="5" t="s">
        <v>82</v>
      </c>
      <c r="BE297" s="106">
        <f>IF(U297="základní",N297,0)</f>
        <v>0</v>
      </c>
      <c r="BF297" s="106">
        <f>IF(U297="snížená",N297,0)</f>
        <v>0</v>
      </c>
      <c r="BG297" s="106">
        <f>IF(U297="zákl. přenesená",N297,0)</f>
        <v>0</v>
      </c>
      <c r="BH297" s="106">
        <f>IF(U297="sníž. přenesená",N297,0)</f>
        <v>0</v>
      </c>
      <c r="BI297" s="106">
        <f>IF(U297="nulová",N297,0)</f>
        <v>0</v>
      </c>
      <c r="BJ297" s="5" t="s">
        <v>44</v>
      </c>
      <c r="BK297" s="106">
        <f>ROUND(L297*K297,2)</f>
        <v>0</v>
      </c>
      <c r="BL297" s="5" t="s">
        <v>87</v>
      </c>
      <c r="BM297" s="5" t="s">
        <v>409</v>
      </c>
    </row>
    <row r="298" spans="2:65" s="17" customFormat="1" ht="31.5" customHeight="1" hidden="1">
      <c r="B298" s="69"/>
      <c r="C298" s="99"/>
      <c r="D298" s="99"/>
      <c r="E298" s="100"/>
      <c r="F298" s="178"/>
      <c r="G298" s="179"/>
      <c r="H298" s="179"/>
      <c r="I298" s="180"/>
      <c r="J298" s="101"/>
      <c r="K298" s="102"/>
      <c r="L298" s="181"/>
      <c r="M298" s="182"/>
      <c r="N298" s="181"/>
      <c r="O298" s="183"/>
      <c r="P298" s="183"/>
      <c r="Q298" s="182"/>
      <c r="R298" s="71"/>
      <c r="T298" s="103"/>
      <c r="U298" s="23" t="s">
        <v>25</v>
      </c>
      <c r="V298" s="104">
        <v>0.204</v>
      </c>
      <c r="W298" s="104">
        <f>V298*K298</f>
        <v>0</v>
      </c>
      <c r="X298" s="104">
        <v>0</v>
      </c>
      <c r="Y298" s="104">
        <f>X298*K298</f>
        <v>0</v>
      </c>
      <c r="Z298" s="104">
        <v>0</v>
      </c>
      <c r="AA298" s="105">
        <f>Z298*K298</f>
        <v>0</v>
      </c>
      <c r="AR298" s="5" t="s">
        <v>87</v>
      </c>
      <c r="AT298" s="5" t="s">
        <v>83</v>
      </c>
      <c r="AU298" s="5" t="s">
        <v>49</v>
      </c>
      <c r="AY298" s="5" t="s">
        <v>82</v>
      </c>
      <c r="BE298" s="106">
        <f>IF(U298="základní",N298,0)</f>
        <v>0</v>
      </c>
      <c r="BF298" s="106">
        <f>IF(U298="snížená",N298,0)</f>
        <v>0</v>
      </c>
      <c r="BG298" s="106">
        <f>IF(U298="zákl. přenesená",N298,0)</f>
        <v>0</v>
      </c>
      <c r="BH298" s="106">
        <f>IF(U298="sníž. přenesená",N298,0)</f>
        <v>0</v>
      </c>
      <c r="BI298" s="106">
        <f>IF(U298="nulová",N298,0)</f>
        <v>0</v>
      </c>
      <c r="BJ298" s="5" t="s">
        <v>44</v>
      </c>
      <c r="BK298" s="106">
        <f>ROUND(L298*K298,2)</f>
        <v>0</v>
      </c>
      <c r="BL298" s="5" t="s">
        <v>87</v>
      </c>
      <c r="BM298" s="5" t="s">
        <v>410</v>
      </c>
    </row>
    <row r="299" spans="2:51" s="120" customFormat="1" ht="22.5" customHeight="1" hidden="1">
      <c r="B299" s="121"/>
      <c r="C299" s="122"/>
      <c r="D299" s="122"/>
      <c r="E299" s="123"/>
      <c r="F299" s="193"/>
      <c r="G299" s="193"/>
      <c r="H299" s="193"/>
      <c r="I299" s="193"/>
      <c r="J299" s="122"/>
      <c r="K299" s="124"/>
      <c r="L299" s="122"/>
      <c r="M299" s="122"/>
      <c r="N299" s="122"/>
      <c r="O299" s="122"/>
      <c r="P299" s="122"/>
      <c r="Q299" s="122"/>
      <c r="R299" s="125"/>
      <c r="T299" s="126"/>
      <c r="U299" s="122"/>
      <c r="V299" s="122"/>
      <c r="W299" s="122"/>
      <c r="X299" s="122"/>
      <c r="Y299" s="122"/>
      <c r="Z299" s="122"/>
      <c r="AA299" s="127"/>
      <c r="AT299" s="128" t="s">
        <v>176</v>
      </c>
      <c r="AU299" s="128" t="s">
        <v>49</v>
      </c>
      <c r="AV299" s="120" t="s">
        <v>49</v>
      </c>
      <c r="AW299" s="120" t="s">
        <v>20</v>
      </c>
      <c r="AX299" s="120" t="s">
        <v>44</v>
      </c>
      <c r="AY299" s="128" t="s">
        <v>82</v>
      </c>
    </row>
    <row r="300" spans="2:65" s="17" customFormat="1" ht="31.5" customHeight="1" hidden="1">
      <c r="B300" s="69"/>
      <c r="C300" s="99"/>
      <c r="D300" s="99"/>
      <c r="E300" s="100"/>
      <c r="F300" s="178"/>
      <c r="G300" s="179"/>
      <c r="H300" s="179"/>
      <c r="I300" s="180"/>
      <c r="J300" s="101"/>
      <c r="K300" s="102"/>
      <c r="L300" s="181"/>
      <c r="M300" s="182"/>
      <c r="N300" s="181"/>
      <c r="O300" s="183"/>
      <c r="P300" s="183"/>
      <c r="Q300" s="182"/>
      <c r="R300" s="71"/>
      <c r="T300" s="103"/>
      <c r="U300" s="23" t="s">
        <v>25</v>
      </c>
      <c r="V300" s="104">
        <v>0.044</v>
      </c>
      <c r="W300" s="104">
        <f>V300*K300</f>
        <v>0</v>
      </c>
      <c r="X300" s="104">
        <v>0</v>
      </c>
      <c r="Y300" s="104">
        <f>X300*K300</f>
        <v>0</v>
      </c>
      <c r="Z300" s="104">
        <v>0</v>
      </c>
      <c r="AA300" s="105">
        <f>Z300*K300</f>
        <v>0</v>
      </c>
      <c r="AR300" s="5" t="s">
        <v>87</v>
      </c>
      <c r="AT300" s="5" t="s">
        <v>83</v>
      </c>
      <c r="AU300" s="5" t="s">
        <v>49</v>
      </c>
      <c r="AY300" s="5" t="s">
        <v>82</v>
      </c>
      <c r="BE300" s="106">
        <f>IF(U300="základní",N300,0)</f>
        <v>0</v>
      </c>
      <c r="BF300" s="106">
        <f>IF(U300="snížená",N300,0)</f>
        <v>0</v>
      </c>
      <c r="BG300" s="106">
        <f>IF(U300="zákl. přenesená",N300,0)</f>
        <v>0</v>
      </c>
      <c r="BH300" s="106">
        <f>IF(U300="sníž. přenesená",N300,0)</f>
        <v>0</v>
      </c>
      <c r="BI300" s="106">
        <f>IF(U300="nulová",N300,0)</f>
        <v>0</v>
      </c>
      <c r="BJ300" s="5" t="s">
        <v>44</v>
      </c>
      <c r="BK300" s="106">
        <f>ROUND(L300*K300,2)</f>
        <v>0</v>
      </c>
      <c r="BL300" s="5" t="s">
        <v>87</v>
      </c>
      <c r="BM300" s="5" t="s">
        <v>411</v>
      </c>
    </row>
    <row r="301" spans="2:65" s="17" customFormat="1" ht="22.5" customHeight="1" hidden="1">
      <c r="B301" s="69"/>
      <c r="C301" s="99"/>
      <c r="D301" s="99"/>
      <c r="E301" s="100"/>
      <c r="F301" s="178"/>
      <c r="G301" s="179"/>
      <c r="H301" s="179"/>
      <c r="I301" s="180"/>
      <c r="J301" s="101"/>
      <c r="K301" s="102"/>
      <c r="L301" s="181"/>
      <c r="M301" s="182"/>
      <c r="N301" s="181"/>
      <c r="O301" s="183"/>
      <c r="P301" s="183"/>
      <c r="Q301" s="182"/>
      <c r="R301" s="71"/>
      <c r="T301" s="103"/>
      <c r="U301" s="23" t="s">
        <v>25</v>
      </c>
      <c r="V301" s="104">
        <v>0.021</v>
      </c>
      <c r="W301" s="104">
        <f>V301*K301</f>
        <v>0</v>
      </c>
      <c r="X301" s="104">
        <v>0.0982</v>
      </c>
      <c r="Y301" s="104">
        <f>X301*K301</f>
        <v>0</v>
      </c>
      <c r="Z301" s="104">
        <v>0</v>
      </c>
      <c r="AA301" s="105">
        <f>Z301*K301</f>
        <v>0</v>
      </c>
      <c r="AR301" s="5" t="s">
        <v>87</v>
      </c>
      <c r="AT301" s="5" t="s">
        <v>83</v>
      </c>
      <c r="AU301" s="5" t="s">
        <v>49</v>
      </c>
      <c r="AY301" s="5" t="s">
        <v>82</v>
      </c>
      <c r="BE301" s="106">
        <f>IF(U301="základní",N301,0)</f>
        <v>0</v>
      </c>
      <c r="BF301" s="106">
        <f>IF(U301="snížená",N301,0)</f>
        <v>0</v>
      </c>
      <c r="BG301" s="106">
        <f>IF(U301="zákl. přenesená",N301,0)</f>
        <v>0</v>
      </c>
      <c r="BH301" s="106">
        <f>IF(U301="sníž. přenesená",N301,0)</f>
        <v>0</v>
      </c>
      <c r="BI301" s="106">
        <f>IF(U301="nulová",N301,0)</f>
        <v>0</v>
      </c>
      <c r="BJ301" s="5" t="s">
        <v>44</v>
      </c>
      <c r="BK301" s="106">
        <f>ROUND(L301*K301,2)</f>
        <v>0</v>
      </c>
      <c r="BL301" s="5" t="s">
        <v>87</v>
      </c>
      <c r="BM301" s="5" t="s">
        <v>412</v>
      </c>
    </row>
    <row r="302" spans="2:65" s="17" customFormat="1" ht="22.5" customHeight="1" hidden="1">
      <c r="B302" s="69"/>
      <c r="C302" s="99"/>
      <c r="D302" s="99"/>
      <c r="E302" s="100"/>
      <c r="F302" s="178"/>
      <c r="G302" s="179"/>
      <c r="H302" s="179"/>
      <c r="I302" s="180"/>
      <c r="J302" s="101"/>
      <c r="K302" s="102"/>
      <c r="L302" s="181"/>
      <c r="M302" s="182"/>
      <c r="N302" s="181"/>
      <c r="O302" s="183"/>
      <c r="P302" s="183"/>
      <c r="Q302" s="182"/>
      <c r="R302" s="71"/>
      <c r="T302" s="103"/>
      <c r="U302" s="23" t="s">
        <v>25</v>
      </c>
      <c r="V302" s="104">
        <v>0.026</v>
      </c>
      <c r="W302" s="104">
        <f>V302*K302</f>
        <v>0</v>
      </c>
      <c r="X302" s="104">
        <v>0.27994</v>
      </c>
      <c r="Y302" s="104">
        <f>X302*K302</f>
        <v>0</v>
      </c>
      <c r="Z302" s="104">
        <v>0</v>
      </c>
      <c r="AA302" s="105">
        <f>Z302*K302</f>
        <v>0</v>
      </c>
      <c r="AR302" s="5" t="s">
        <v>87</v>
      </c>
      <c r="AT302" s="5" t="s">
        <v>83</v>
      </c>
      <c r="AU302" s="5" t="s">
        <v>49</v>
      </c>
      <c r="AY302" s="5" t="s">
        <v>82</v>
      </c>
      <c r="BE302" s="106">
        <f>IF(U302="základní",N302,0)</f>
        <v>0</v>
      </c>
      <c r="BF302" s="106">
        <f>IF(U302="snížená",N302,0)</f>
        <v>0</v>
      </c>
      <c r="BG302" s="106">
        <f>IF(U302="zákl. přenesená",N302,0)</f>
        <v>0</v>
      </c>
      <c r="BH302" s="106">
        <f>IF(U302="sníž. přenesená",N302,0)</f>
        <v>0</v>
      </c>
      <c r="BI302" s="106">
        <f>IF(U302="nulová",N302,0)</f>
        <v>0</v>
      </c>
      <c r="BJ302" s="5" t="s">
        <v>44</v>
      </c>
      <c r="BK302" s="106">
        <f>ROUND(L302*K302,2)</f>
        <v>0</v>
      </c>
      <c r="BL302" s="5" t="s">
        <v>87</v>
      </c>
      <c r="BM302" s="5" t="s">
        <v>413</v>
      </c>
    </row>
    <row r="303" spans="2:65" s="17" customFormat="1" ht="31.5" customHeight="1" hidden="1">
      <c r="B303" s="69"/>
      <c r="C303" s="99"/>
      <c r="D303" s="99"/>
      <c r="E303" s="100"/>
      <c r="F303" s="178"/>
      <c r="G303" s="179"/>
      <c r="H303" s="179"/>
      <c r="I303" s="180"/>
      <c r="J303" s="101"/>
      <c r="K303" s="102"/>
      <c r="L303" s="181"/>
      <c r="M303" s="182"/>
      <c r="N303" s="181"/>
      <c r="O303" s="183"/>
      <c r="P303" s="183"/>
      <c r="Q303" s="182"/>
      <c r="R303" s="71"/>
      <c r="T303" s="103"/>
      <c r="U303" s="23" t="s">
        <v>25</v>
      </c>
      <c r="V303" s="104">
        <v>0.648</v>
      </c>
      <c r="W303" s="104">
        <f>V303*K303</f>
        <v>0</v>
      </c>
      <c r="X303" s="104">
        <v>0.101</v>
      </c>
      <c r="Y303" s="104">
        <f>X303*K303</f>
        <v>0</v>
      </c>
      <c r="Z303" s="104">
        <v>0</v>
      </c>
      <c r="AA303" s="105">
        <f>Z303*K303</f>
        <v>0</v>
      </c>
      <c r="AR303" s="5" t="s">
        <v>87</v>
      </c>
      <c r="AT303" s="5" t="s">
        <v>83</v>
      </c>
      <c r="AU303" s="5" t="s">
        <v>49</v>
      </c>
      <c r="AY303" s="5" t="s">
        <v>82</v>
      </c>
      <c r="BE303" s="106">
        <f>IF(U303="základní",N303,0)</f>
        <v>0</v>
      </c>
      <c r="BF303" s="106">
        <f>IF(U303="snížená",N303,0)</f>
        <v>0</v>
      </c>
      <c r="BG303" s="106">
        <f>IF(U303="zákl. přenesená",N303,0)</f>
        <v>0</v>
      </c>
      <c r="BH303" s="106">
        <f>IF(U303="sníž. přenesená",N303,0)</f>
        <v>0</v>
      </c>
      <c r="BI303" s="106">
        <f>IF(U303="nulová",N303,0)</f>
        <v>0</v>
      </c>
      <c r="BJ303" s="5" t="s">
        <v>44</v>
      </c>
      <c r="BK303" s="106">
        <f>ROUND(L303*K303,2)</f>
        <v>0</v>
      </c>
      <c r="BL303" s="5" t="s">
        <v>87</v>
      </c>
      <c r="BM303" s="5" t="s">
        <v>414</v>
      </c>
    </row>
    <row r="304" spans="2:65" s="17" customFormat="1" ht="31.5" customHeight="1" hidden="1">
      <c r="B304" s="69"/>
      <c r="C304" s="107"/>
      <c r="D304" s="107"/>
      <c r="E304" s="108"/>
      <c r="F304" s="187"/>
      <c r="G304" s="188"/>
      <c r="H304" s="188"/>
      <c r="I304" s="189"/>
      <c r="J304" s="109"/>
      <c r="K304" s="110"/>
      <c r="L304" s="190"/>
      <c r="M304" s="191"/>
      <c r="N304" s="190"/>
      <c r="O304" s="192"/>
      <c r="P304" s="192"/>
      <c r="Q304" s="191"/>
      <c r="R304" s="71"/>
      <c r="T304" s="103"/>
      <c r="U304" s="23" t="s">
        <v>25</v>
      </c>
      <c r="V304" s="104">
        <v>0</v>
      </c>
      <c r="W304" s="104">
        <f>V304*K304</f>
        <v>0</v>
      </c>
      <c r="X304" s="104">
        <v>0.109</v>
      </c>
      <c r="Y304" s="104">
        <f>X304*K304</f>
        <v>0</v>
      </c>
      <c r="Z304" s="104">
        <v>0</v>
      </c>
      <c r="AA304" s="105">
        <f>Z304*K304</f>
        <v>0</v>
      </c>
      <c r="AR304" s="5" t="s">
        <v>101</v>
      </c>
      <c r="AT304" s="5" t="s">
        <v>97</v>
      </c>
      <c r="AU304" s="5" t="s">
        <v>49</v>
      </c>
      <c r="AY304" s="5" t="s">
        <v>82</v>
      </c>
      <c r="BE304" s="106">
        <f>IF(U304="základní",N304,0)</f>
        <v>0</v>
      </c>
      <c r="BF304" s="106">
        <f>IF(U304="snížená",N304,0)</f>
        <v>0</v>
      </c>
      <c r="BG304" s="106">
        <f>IF(U304="zákl. přenesená",N304,0)</f>
        <v>0</v>
      </c>
      <c r="BH304" s="106">
        <f>IF(U304="sníž. přenesená",N304,0)</f>
        <v>0</v>
      </c>
      <c r="BI304" s="106">
        <f>IF(U304="nulová",N304,0)</f>
        <v>0</v>
      </c>
      <c r="BJ304" s="5" t="s">
        <v>44</v>
      </c>
      <c r="BK304" s="106">
        <f>ROUND(L304*K304,2)</f>
        <v>0</v>
      </c>
      <c r="BL304" s="5" t="s">
        <v>87</v>
      </c>
      <c r="BM304" s="5" t="s">
        <v>415</v>
      </c>
    </row>
    <row r="305" spans="2:47" s="17" customFormat="1" ht="22.5" customHeight="1" hidden="1">
      <c r="B305" s="18"/>
      <c r="C305" s="19"/>
      <c r="D305" s="19"/>
      <c r="E305" s="19"/>
      <c r="F305" s="194"/>
      <c r="G305" s="194"/>
      <c r="H305" s="194"/>
      <c r="I305" s="194"/>
      <c r="J305" s="19"/>
      <c r="K305" s="19"/>
      <c r="L305" s="19"/>
      <c r="M305" s="19"/>
      <c r="N305" s="19"/>
      <c r="O305" s="19"/>
      <c r="P305" s="19"/>
      <c r="Q305" s="19"/>
      <c r="R305" s="20"/>
      <c r="T305" s="111"/>
      <c r="U305" s="19"/>
      <c r="V305" s="19"/>
      <c r="W305" s="19"/>
      <c r="X305" s="19"/>
      <c r="Y305" s="19"/>
      <c r="Z305" s="19"/>
      <c r="AA305" s="40"/>
      <c r="AT305" s="5" t="s">
        <v>159</v>
      </c>
      <c r="AU305" s="5" t="s">
        <v>49</v>
      </c>
    </row>
    <row r="306" spans="2:65" s="17" customFormat="1" ht="31.5" customHeight="1" hidden="1">
      <c r="B306" s="69"/>
      <c r="C306" s="99"/>
      <c r="D306" s="99"/>
      <c r="E306" s="100"/>
      <c r="F306" s="178"/>
      <c r="G306" s="179"/>
      <c r="H306" s="179"/>
      <c r="I306" s="180"/>
      <c r="J306" s="101"/>
      <c r="K306" s="102"/>
      <c r="L306" s="181"/>
      <c r="M306" s="182"/>
      <c r="N306" s="181"/>
      <c r="O306" s="183"/>
      <c r="P306" s="183"/>
      <c r="Q306" s="182"/>
      <c r="R306" s="71"/>
      <c r="T306" s="103"/>
      <c r="U306" s="23" t="s">
        <v>25</v>
      </c>
      <c r="V306" s="104">
        <v>0.14</v>
      </c>
      <c r="W306" s="104">
        <f>V306*K306</f>
        <v>0</v>
      </c>
      <c r="X306" s="104">
        <v>0.10095</v>
      </c>
      <c r="Y306" s="104">
        <f>X306*K306</f>
        <v>0</v>
      </c>
      <c r="Z306" s="104">
        <v>0</v>
      </c>
      <c r="AA306" s="105">
        <f>Z306*K306</f>
        <v>0</v>
      </c>
      <c r="AR306" s="5" t="s">
        <v>87</v>
      </c>
      <c r="AT306" s="5" t="s">
        <v>83</v>
      </c>
      <c r="AU306" s="5" t="s">
        <v>49</v>
      </c>
      <c r="AY306" s="5" t="s">
        <v>82</v>
      </c>
      <c r="BE306" s="106">
        <f>IF(U306="základní",N306,0)</f>
        <v>0</v>
      </c>
      <c r="BF306" s="106">
        <f>IF(U306="snížená",N306,0)</f>
        <v>0</v>
      </c>
      <c r="BG306" s="106">
        <f>IF(U306="zákl. přenesená",N306,0)</f>
        <v>0</v>
      </c>
      <c r="BH306" s="106">
        <f>IF(U306="sníž. přenesená",N306,0)</f>
        <v>0</v>
      </c>
      <c r="BI306" s="106">
        <f>IF(U306="nulová",N306,0)</f>
        <v>0</v>
      </c>
      <c r="BJ306" s="5" t="s">
        <v>44</v>
      </c>
      <c r="BK306" s="106">
        <f>ROUND(L306*K306,2)</f>
        <v>0</v>
      </c>
      <c r="BL306" s="5" t="s">
        <v>87</v>
      </c>
      <c r="BM306" s="5" t="s">
        <v>416</v>
      </c>
    </row>
    <row r="307" spans="2:65" s="17" customFormat="1" ht="31.5" customHeight="1" hidden="1">
      <c r="B307" s="69"/>
      <c r="C307" s="107"/>
      <c r="D307" s="107"/>
      <c r="E307" s="108"/>
      <c r="F307" s="187"/>
      <c r="G307" s="188"/>
      <c r="H307" s="188"/>
      <c r="I307" s="189"/>
      <c r="J307" s="109"/>
      <c r="K307" s="110"/>
      <c r="L307" s="190"/>
      <c r="M307" s="191"/>
      <c r="N307" s="190"/>
      <c r="O307" s="192"/>
      <c r="P307" s="192"/>
      <c r="Q307" s="191"/>
      <c r="R307" s="71"/>
      <c r="T307" s="103"/>
      <c r="U307" s="23" t="s">
        <v>25</v>
      </c>
      <c r="V307" s="104">
        <v>0</v>
      </c>
      <c r="W307" s="104">
        <f>V307*K307</f>
        <v>0</v>
      </c>
      <c r="X307" s="104">
        <v>0.014</v>
      </c>
      <c r="Y307" s="104">
        <f>X307*K307</f>
        <v>0</v>
      </c>
      <c r="Z307" s="104">
        <v>0</v>
      </c>
      <c r="AA307" s="105">
        <f>Z307*K307</f>
        <v>0</v>
      </c>
      <c r="AR307" s="5" t="s">
        <v>101</v>
      </c>
      <c r="AT307" s="5" t="s">
        <v>97</v>
      </c>
      <c r="AU307" s="5" t="s">
        <v>49</v>
      </c>
      <c r="AY307" s="5" t="s">
        <v>82</v>
      </c>
      <c r="BE307" s="106">
        <f>IF(U307="základní",N307,0)</f>
        <v>0</v>
      </c>
      <c r="BF307" s="106">
        <f>IF(U307="snížená",N307,0)</f>
        <v>0</v>
      </c>
      <c r="BG307" s="106">
        <f>IF(U307="zákl. přenesená",N307,0)</f>
        <v>0</v>
      </c>
      <c r="BH307" s="106">
        <f>IF(U307="sníž. přenesená",N307,0)</f>
        <v>0</v>
      </c>
      <c r="BI307" s="106">
        <f>IF(U307="nulová",N307,0)</f>
        <v>0</v>
      </c>
      <c r="BJ307" s="5" t="s">
        <v>44</v>
      </c>
      <c r="BK307" s="106">
        <f>ROUND(L307*K307,2)</f>
        <v>0</v>
      </c>
      <c r="BL307" s="5" t="s">
        <v>87</v>
      </c>
      <c r="BM307" s="5" t="s">
        <v>417</v>
      </c>
    </row>
    <row r="308" spans="2:63" s="87" customFormat="1" ht="29.85" customHeight="1" hidden="1">
      <c r="B308" s="88"/>
      <c r="C308" s="89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170"/>
      <c r="O308" s="170"/>
      <c r="P308" s="170"/>
      <c r="Q308" s="170"/>
      <c r="R308" s="91"/>
      <c r="T308" s="92"/>
      <c r="U308" s="89"/>
      <c r="V308" s="89"/>
      <c r="W308" s="93">
        <f>SUM(W309:W336)</f>
        <v>0</v>
      </c>
      <c r="X308" s="89"/>
      <c r="Y308" s="93">
        <f>SUM(Y309:Y336)</f>
        <v>0</v>
      </c>
      <c r="Z308" s="89"/>
      <c r="AA308" s="94">
        <f>SUM(AA309:AA336)</f>
        <v>0</v>
      </c>
      <c r="AR308" s="95" t="s">
        <v>44</v>
      </c>
      <c r="AT308" s="96" t="s">
        <v>41</v>
      </c>
      <c r="AU308" s="96" t="s">
        <v>44</v>
      </c>
      <c r="AY308" s="95" t="s">
        <v>82</v>
      </c>
      <c r="BK308" s="97">
        <f>SUM(BK309:BK336)</f>
        <v>0</v>
      </c>
    </row>
    <row r="309" spans="2:65" s="17" customFormat="1" ht="31.5" customHeight="1" hidden="1">
      <c r="B309" s="69"/>
      <c r="C309" s="99"/>
      <c r="D309" s="99"/>
      <c r="E309" s="100"/>
      <c r="F309" s="178"/>
      <c r="G309" s="179"/>
      <c r="H309" s="179"/>
      <c r="I309" s="180"/>
      <c r="J309" s="101"/>
      <c r="K309" s="102"/>
      <c r="L309" s="181"/>
      <c r="M309" s="182"/>
      <c r="N309" s="181"/>
      <c r="O309" s="183"/>
      <c r="P309" s="183"/>
      <c r="Q309" s="182"/>
      <c r="R309" s="71"/>
      <c r="T309" s="103"/>
      <c r="U309" s="23" t="s">
        <v>25</v>
      </c>
      <c r="V309" s="104">
        <v>0.176</v>
      </c>
      <c r="W309" s="104">
        <f>V309*K309</f>
        <v>0</v>
      </c>
      <c r="X309" s="104">
        <v>0</v>
      </c>
      <c r="Y309" s="104">
        <f>X309*K309</f>
        <v>0</v>
      </c>
      <c r="Z309" s="104">
        <v>0.255</v>
      </c>
      <c r="AA309" s="105">
        <f>Z309*K309</f>
        <v>0</v>
      </c>
      <c r="AR309" s="5" t="s">
        <v>87</v>
      </c>
      <c r="AT309" s="5" t="s">
        <v>83</v>
      </c>
      <c r="AU309" s="5" t="s">
        <v>49</v>
      </c>
      <c r="AY309" s="5" t="s">
        <v>82</v>
      </c>
      <c r="BE309" s="106">
        <f>IF(U309="základní",N309,0)</f>
        <v>0</v>
      </c>
      <c r="BF309" s="106">
        <f>IF(U309="snížená",N309,0)</f>
        <v>0</v>
      </c>
      <c r="BG309" s="106">
        <f>IF(U309="zákl. přenesená",N309,0)</f>
        <v>0</v>
      </c>
      <c r="BH309" s="106">
        <f>IF(U309="sníž. přenesená",N309,0)</f>
        <v>0</v>
      </c>
      <c r="BI309" s="106">
        <f>IF(U309="nulová",N309,0)</f>
        <v>0</v>
      </c>
      <c r="BJ309" s="5" t="s">
        <v>44</v>
      </c>
      <c r="BK309" s="106">
        <f>ROUND(L309*K309,2)</f>
        <v>0</v>
      </c>
      <c r="BL309" s="5" t="s">
        <v>87</v>
      </c>
      <c r="BM309" s="5" t="s">
        <v>418</v>
      </c>
    </row>
    <row r="310" spans="2:65" s="17" customFormat="1" ht="31.5" customHeight="1" hidden="1">
      <c r="B310" s="69"/>
      <c r="C310" s="99"/>
      <c r="D310" s="99"/>
      <c r="E310" s="100"/>
      <c r="F310" s="178"/>
      <c r="G310" s="179"/>
      <c r="H310" s="179"/>
      <c r="I310" s="180"/>
      <c r="J310" s="101"/>
      <c r="K310" s="102"/>
      <c r="L310" s="181"/>
      <c r="M310" s="182"/>
      <c r="N310" s="181"/>
      <c r="O310" s="183"/>
      <c r="P310" s="183"/>
      <c r="Q310" s="182"/>
      <c r="R310" s="71"/>
      <c r="T310" s="103"/>
      <c r="U310" s="23" t="s">
        <v>25</v>
      </c>
      <c r="V310" s="104">
        <v>0.067</v>
      </c>
      <c r="W310" s="104">
        <f>V310*K310</f>
        <v>0</v>
      </c>
      <c r="X310" s="104">
        <v>0</v>
      </c>
      <c r="Y310" s="104">
        <f>X310*K310</f>
        <v>0</v>
      </c>
      <c r="Z310" s="104">
        <v>0.3</v>
      </c>
      <c r="AA310" s="105">
        <f>Z310*K310</f>
        <v>0</v>
      </c>
      <c r="AR310" s="5" t="s">
        <v>87</v>
      </c>
      <c r="AT310" s="5" t="s">
        <v>83</v>
      </c>
      <c r="AU310" s="5" t="s">
        <v>49</v>
      </c>
      <c r="AY310" s="5" t="s">
        <v>82</v>
      </c>
      <c r="BE310" s="106">
        <f>IF(U310="základní",N310,0)</f>
        <v>0</v>
      </c>
      <c r="BF310" s="106">
        <f>IF(U310="snížená",N310,0)</f>
        <v>0</v>
      </c>
      <c r="BG310" s="106">
        <f>IF(U310="zákl. přenesená",N310,0)</f>
        <v>0</v>
      </c>
      <c r="BH310" s="106">
        <f>IF(U310="sníž. přenesená",N310,0)</f>
        <v>0</v>
      </c>
      <c r="BI310" s="106">
        <f>IF(U310="nulová",N310,0)</f>
        <v>0</v>
      </c>
      <c r="BJ310" s="5" t="s">
        <v>44</v>
      </c>
      <c r="BK310" s="106">
        <f>ROUND(L310*K310,2)</f>
        <v>0</v>
      </c>
      <c r="BL310" s="5" t="s">
        <v>87</v>
      </c>
      <c r="BM310" s="5" t="s">
        <v>419</v>
      </c>
    </row>
    <row r="311" spans="2:65" s="17" customFormat="1" ht="22.5" customHeight="1" hidden="1">
      <c r="B311" s="69"/>
      <c r="C311" s="99"/>
      <c r="D311" s="99"/>
      <c r="E311" s="100"/>
      <c r="F311" s="178"/>
      <c r="G311" s="179"/>
      <c r="H311" s="179"/>
      <c r="I311" s="180"/>
      <c r="J311" s="101"/>
      <c r="K311" s="102"/>
      <c r="L311" s="181"/>
      <c r="M311" s="182"/>
      <c r="N311" s="181"/>
      <c r="O311" s="183"/>
      <c r="P311" s="183"/>
      <c r="Q311" s="182"/>
      <c r="R311" s="71"/>
      <c r="T311" s="103"/>
      <c r="U311" s="23" t="s">
        <v>25</v>
      </c>
      <c r="V311" s="104">
        <v>0.095</v>
      </c>
      <c r="W311" s="104">
        <f>V311*K311</f>
        <v>0</v>
      </c>
      <c r="X311" s="104">
        <v>0</v>
      </c>
      <c r="Y311" s="104">
        <f>X311*K311</f>
        <v>0</v>
      </c>
      <c r="Z311" s="104">
        <v>0.04</v>
      </c>
      <c r="AA311" s="105">
        <f>Z311*K311</f>
        <v>0</v>
      </c>
      <c r="AR311" s="5" t="s">
        <v>87</v>
      </c>
      <c r="AT311" s="5" t="s">
        <v>83</v>
      </c>
      <c r="AU311" s="5" t="s">
        <v>49</v>
      </c>
      <c r="AY311" s="5" t="s">
        <v>82</v>
      </c>
      <c r="BE311" s="106">
        <f>IF(U311="základní",N311,0)</f>
        <v>0</v>
      </c>
      <c r="BF311" s="106">
        <f>IF(U311="snížená",N311,0)</f>
        <v>0</v>
      </c>
      <c r="BG311" s="106">
        <f>IF(U311="zákl. přenesená",N311,0)</f>
        <v>0</v>
      </c>
      <c r="BH311" s="106">
        <f>IF(U311="sníž. přenesená",N311,0)</f>
        <v>0</v>
      </c>
      <c r="BI311" s="106">
        <f>IF(U311="nulová",N311,0)</f>
        <v>0</v>
      </c>
      <c r="BJ311" s="5" t="s">
        <v>44</v>
      </c>
      <c r="BK311" s="106">
        <f>ROUND(L311*K311,2)</f>
        <v>0</v>
      </c>
      <c r="BL311" s="5" t="s">
        <v>87</v>
      </c>
      <c r="BM311" s="5" t="s">
        <v>420</v>
      </c>
    </row>
    <row r="312" spans="2:65" s="17" customFormat="1" ht="31.5" customHeight="1" hidden="1">
      <c r="B312" s="69"/>
      <c r="C312" s="99"/>
      <c r="D312" s="99"/>
      <c r="E312" s="100"/>
      <c r="F312" s="178"/>
      <c r="G312" s="179"/>
      <c r="H312" s="179"/>
      <c r="I312" s="180"/>
      <c r="J312" s="101"/>
      <c r="K312" s="102"/>
      <c r="L312" s="181"/>
      <c r="M312" s="182"/>
      <c r="N312" s="181"/>
      <c r="O312" s="183"/>
      <c r="P312" s="183"/>
      <c r="Q312" s="182"/>
      <c r="R312" s="71"/>
      <c r="T312" s="103"/>
      <c r="U312" s="23" t="s">
        <v>25</v>
      </c>
      <c r="V312" s="104">
        <v>1.235</v>
      </c>
      <c r="W312" s="104">
        <f>V312*K312</f>
        <v>0</v>
      </c>
      <c r="X312" s="104">
        <v>0.29757</v>
      </c>
      <c r="Y312" s="104">
        <f>X312*K312</f>
        <v>0</v>
      </c>
      <c r="Z312" s="104">
        <v>0</v>
      </c>
      <c r="AA312" s="105">
        <f>Z312*K312</f>
        <v>0</v>
      </c>
      <c r="AR312" s="5" t="s">
        <v>87</v>
      </c>
      <c r="AT312" s="5" t="s">
        <v>83</v>
      </c>
      <c r="AU312" s="5" t="s">
        <v>49</v>
      </c>
      <c r="AY312" s="5" t="s">
        <v>82</v>
      </c>
      <c r="BE312" s="106">
        <f>IF(U312="základní",N312,0)</f>
        <v>0</v>
      </c>
      <c r="BF312" s="106">
        <f>IF(U312="snížená",N312,0)</f>
        <v>0</v>
      </c>
      <c r="BG312" s="106">
        <f>IF(U312="zákl. přenesená",N312,0)</f>
        <v>0</v>
      </c>
      <c r="BH312" s="106">
        <f>IF(U312="sníž. přenesená",N312,0)</f>
        <v>0</v>
      </c>
      <c r="BI312" s="106">
        <f>IF(U312="nulová",N312,0)</f>
        <v>0</v>
      </c>
      <c r="BJ312" s="5" t="s">
        <v>44</v>
      </c>
      <c r="BK312" s="106">
        <f>ROUND(L312*K312,2)</f>
        <v>0</v>
      </c>
      <c r="BL312" s="5" t="s">
        <v>87</v>
      </c>
      <c r="BM312" s="5" t="s">
        <v>421</v>
      </c>
    </row>
    <row r="313" spans="2:51" s="112" customFormat="1" ht="22.5" customHeight="1" hidden="1">
      <c r="B313" s="113"/>
      <c r="C313" s="114"/>
      <c r="D313" s="114"/>
      <c r="E313" s="115"/>
      <c r="F313" s="174"/>
      <c r="G313" s="174"/>
      <c r="H313" s="174"/>
      <c r="I313" s="174"/>
      <c r="J313" s="114"/>
      <c r="K313" s="115"/>
      <c r="L313" s="114"/>
      <c r="M313" s="114"/>
      <c r="N313" s="114"/>
      <c r="O313" s="114"/>
      <c r="P313" s="114"/>
      <c r="Q313" s="114"/>
      <c r="R313" s="116"/>
      <c r="T313" s="117"/>
      <c r="U313" s="114"/>
      <c r="V313" s="114"/>
      <c r="W313" s="114"/>
      <c r="X313" s="114"/>
      <c r="Y313" s="114"/>
      <c r="Z313" s="114"/>
      <c r="AA313" s="118"/>
      <c r="AT313" s="119" t="s">
        <v>176</v>
      </c>
      <c r="AU313" s="119" t="s">
        <v>49</v>
      </c>
      <c r="AV313" s="112" t="s">
        <v>44</v>
      </c>
      <c r="AW313" s="112" t="s">
        <v>20</v>
      </c>
      <c r="AX313" s="112" t="s">
        <v>42</v>
      </c>
      <c r="AY313" s="119" t="s">
        <v>82</v>
      </c>
    </row>
    <row r="314" spans="2:51" s="120" customFormat="1" ht="22.5" customHeight="1" hidden="1">
      <c r="B314" s="121"/>
      <c r="C314" s="122"/>
      <c r="D314" s="122"/>
      <c r="E314" s="123"/>
      <c r="F314" s="185"/>
      <c r="G314" s="185"/>
      <c r="H314" s="185"/>
      <c r="I314" s="185"/>
      <c r="J314" s="122"/>
      <c r="K314" s="124"/>
      <c r="L314" s="122"/>
      <c r="M314" s="122"/>
      <c r="N314" s="122"/>
      <c r="O314" s="122"/>
      <c r="P314" s="122"/>
      <c r="Q314" s="122"/>
      <c r="R314" s="125"/>
      <c r="T314" s="126"/>
      <c r="U314" s="122"/>
      <c r="V314" s="122"/>
      <c r="W314" s="122"/>
      <c r="X314" s="122"/>
      <c r="Y314" s="122"/>
      <c r="Z314" s="122"/>
      <c r="AA314" s="127"/>
      <c r="AT314" s="128" t="s">
        <v>176</v>
      </c>
      <c r="AU314" s="128" t="s">
        <v>49</v>
      </c>
      <c r="AV314" s="120" t="s">
        <v>49</v>
      </c>
      <c r="AW314" s="120" t="s">
        <v>20</v>
      </c>
      <c r="AX314" s="120" t="s">
        <v>44</v>
      </c>
      <c r="AY314" s="128" t="s">
        <v>82</v>
      </c>
    </row>
    <row r="315" spans="2:65" s="17" customFormat="1" ht="31.5" customHeight="1" hidden="1">
      <c r="B315" s="69"/>
      <c r="C315" s="107"/>
      <c r="D315" s="107"/>
      <c r="E315" s="108"/>
      <c r="F315" s="187"/>
      <c r="G315" s="188"/>
      <c r="H315" s="188"/>
      <c r="I315" s="189"/>
      <c r="J315" s="109"/>
      <c r="K315" s="110"/>
      <c r="L315" s="190"/>
      <c r="M315" s="191"/>
      <c r="N315" s="190"/>
      <c r="O315" s="192"/>
      <c r="P315" s="192"/>
      <c r="Q315" s="191"/>
      <c r="R315" s="71"/>
      <c r="T315" s="103"/>
      <c r="U315" s="23" t="s">
        <v>25</v>
      </c>
      <c r="V315" s="104">
        <v>0</v>
      </c>
      <c r="W315" s="104">
        <f>V315*K315</f>
        <v>0</v>
      </c>
      <c r="X315" s="104">
        <v>0.0565</v>
      </c>
      <c r="Y315" s="104">
        <f>X315*K315</f>
        <v>0</v>
      </c>
      <c r="Z315" s="104">
        <v>0</v>
      </c>
      <c r="AA315" s="105">
        <f>Z315*K315</f>
        <v>0</v>
      </c>
      <c r="AR315" s="5" t="s">
        <v>101</v>
      </c>
      <c r="AT315" s="5" t="s">
        <v>97</v>
      </c>
      <c r="AU315" s="5" t="s">
        <v>49</v>
      </c>
      <c r="AY315" s="5" t="s">
        <v>82</v>
      </c>
      <c r="BE315" s="106">
        <f>IF(U315="základní",N315,0)</f>
        <v>0</v>
      </c>
      <c r="BF315" s="106">
        <f>IF(U315="snížená",N315,0)</f>
        <v>0</v>
      </c>
      <c r="BG315" s="106">
        <f>IF(U315="zákl. přenesená",N315,0)</f>
        <v>0</v>
      </c>
      <c r="BH315" s="106">
        <f>IF(U315="sníž. přenesená",N315,0)</f>
        <v>0</v>
      </c>
      <c r="BI315" s="106">
        <f>IF(U315="nulová",N315,0)</f>
        <v>0</v>
      </c>
      <c r="BJ315" s="5" t="s">
        <v>44</v>
      </c>
      <c r="BK315" s="106">
        <f>ROUND(L315*K315,2)</f>
        <v>0</v>
      </c>
      <c r="BL315" s="5" t="s">
        <v>87</v>
      </c>
      <c r="BM315" s="5" t="s">
        <v>422</v>
      </c>
    </row>
    <row r="316" spans="2:65" s="17" customFormat="1" ht="31.5" customHeight="1" hidden="1">
      <c r="B316" s="69"/>
      <c r="C316" s="99"/>
      <c r="D316" s="99"/>
      <c r="E316" s="100"/>
      <c r="F316" s="178"/>
      <c r="G316" s="179"/>
      <c r="H316" s="179"/>
      <c r="I316" s="180"/>
      <c r="J316" s="101"/>
      <c r="K316" s="102"/>
      <c r="L316" s="181"/>
      <c r="M316" s="182"/>
      <c r="N316" s="181"/>
      <c r="O316" s="183"/>
      <c r="P316" s="183"/>
      <c r="Q316" s="182"/>
      <c r="R316" s="71"/>
      <c r="T316" s="103"/>
      <c r="U316" s="23" t="s">
        <v>25</v>
      </c>
      <c r="V316" s="104">
        <v>1.098</v>
      </c>
      <c r="W316" s="104">
        <f>V316*K316</f>
        <v>0</v>
      </c>
      <c r="X316" s="104">
        <v>0.03465</v>
      </c>
      <c r="Y316" s="104">
        <f>X316*K316</f>
        <v>0</v>
      </c>
      <c r="Z316" s="104">
        <v>0</v>
      </c>
      <c r="AA316" s="105">
        <f>Z316*K316</f>
        <v>0</v>
      </c>
      <c r="AR316" s="5" t="s">
        <v>87</v>
      </c>
      <c r="AT316" s="5" t="s">
        <v>83</v>
      </c>
      <c r="AU316" s="5" t="s">
        <v>49</v>
      </c>
      <c r="AY316" s="5" t="s">
        <v>82</v>
      </c>
      <c r="BE316" s="106">
        <f>IF(U316="základní",N316,0)</f>
        <v>0</v>
      </c>
      <c r="BF316" s="106">
        <f>IF(U316="snížená",N316,0)</f>
        <v>0</v>
      </c>
      <c r="BG316" s="106">
        <f>IF(U316="zákl. přenesená",N316,0)</f>
        <v>0</v>
      </c>
      <c r="BH316" s="106">
        <f>IF(U316="sníž. přenesená",N316,0)</f>
        <v>0</v>
      </c>
      <c r="BI316" s="106">
        <f>IF(U316="nulová",N316,0)</f>
        <v>0</v>
      </c>
      <c r="BJ316" s="5" t="s">
        <v>44</v>
      </c>
      <c r="BK316" s="106">
        <f>ROUND(L316*K316,2)</f>
        <v>0</v>
      </c>
      <c r="BL316" s="5" t="s">
        <v>87</v>
      </c>
      <c r="BM316" s="5" t="s">
        <v>423</v>
      </c>
    </row>
    <row r="317" spans="2:51" s="112" customFormat="1" ht="22.5" customHeight="1" hidden="1">
      <c r="B317" s="113"/>
      <c r="C317" s="114"/>
      <c r="D317" s="114"/>
      <c r="E317" s="115"/>
      <c r="F317" s="174"/>
      <c r="G317" s="174"/>
      <c r="H317" s="174"/>
      <c r="I317" s="174"/>
      <c r="J317" s="114"/>
      <c r="K317" s="115"/>
      <c r="L317" s="114"/>
      <c r="M317" s="114"/>
      <c r="N317" s="114"/>
      <c r="O317" s="114"/>
      <c r="P317" s="114"/>
      <c r="Q317" s="114"/>
      <c r="R317" s="116"/>
      <c r="T317" s="117"/>
      <c r="U317" s="114"/>
      <c r="V317" s="114"/>
      <c r="W317" s="114"/>
      <c r="X317" s="114"/>
      <c r="Y317" s="114"/>
      <c r="Z317" s="114"/>
      <c r="AA317" s="118"/>
      <c r="AT317" s="119" t="s">
        <v>176</v>
      </c>
      <c r="AU317" s="119" t="s">
        <v>49</v>
      </c>
      <c r="AV317" s="112" t="s">
        <v>44</v>
      </c>
      <c r="AW317" s="112" t="s">
        <v>20</v>
      </c>
      <c r="AX317" s="112" t="s">
        <v>42</v>
      </c>
      <c r="AY317" s="119" t="s">
        <v>82</v>
      </c>
    </row>
    <row r="318" spans="2:51" s="120" customFormat="1" ht="22.5" customHeight="1" hidden="1">
      <c r="B318" s="121"/>
      <c r="C318" s="122"/>
      <c r="D318" s="122"/>
      <c r="E318" s="123"/>
      <c r="F318" s="175"/>
      <c r="G318" s="175"/>
      <c r="H318" s="175"/>
      <c r="I318" s="175"/>
      <c r="J318" s="122"/>
      <c r="K318" s="124"/>
      <c r="L318" s="122"/>
      <c r="M318" s="122"/>
      <c r="N318" s="122"/>
      <c r="O318" s="122"/>
      <c r="P318" s="122"/>
      <c r="Q318" s="122"/>
      <c r="R318" s="125"/>
      <c r="T318" s="126"/>
      <c r="U318" s="122"/>
      <c r="V318" s="122"/>
      <c r="W318" s="122"/>
      <c r="X318" s="122"/>
      <c r="Y318" s="122"/>
      <c r="Z318" s="122"/>
      <c r="AA318" s="127"/>
      <c r="AT318" s="128" t="s">
        <v>176</v>
      </c>
      <c r="AU318" s="128" t="s">
        <v>49</v>
      </c>
      <c r="AV318" s="120" t="s">
        <v>49</v>
      </c>
      <c r="AW318" s="120" t="s">
        <v>20</v>
      </c>
      <c r="AX318" s="120" t="s">
        <v>42</v>
      </c>
      <c r="AY318" s="128" t="s">
        <v>82</v>
      </c>
    </row>
    <row r="319" spans="2:51" s="112" customFormat="1" ht="22.5" customHeight="1" hidden="1">
      <c r="B319" s="113"/>
      <c r="C319" s="114"/>
      <c r="D319" s="114"/>
      <c r="E319" s="115"/>
      <c r="F319" s="184"/>
      <c r="G319" s="184"/>
      <c r="H319" s="184"/>
      <c r="I319" s="184"/>
      <c r="J319" s="114"/>
      <c r="K319" s="115"/>
      <c r="L319" s="114"/>
      <c r="M319" s="114"/>
      <c r="N319" s="114"/>
      <c r="O319" s="114"/>
      <c r="P319" s="114"/>
      <c r="Q319" s="114"/>
      <c r="R319" s="116"/>
      <c r="T319" s="117"/>
      <c r="U319" s="114"/>
      <c r="V319" s="114"/>
      <c r="W319" s="114"/>
      <c r="X319" s="114"/>
      <c r="Y319" s="114"/>
      <c r="Z319" s="114"/>
      <c r="AA319" s="118"/>
      <c r="AT319" s="119" t="s">
        <v>176</v>
      </c>
      <c r="AU319" s="119" t="s">
        <v>49</v>
      </c>
      <c r="AV319" s="112" t="s">
        <v>44</v>
      </c>
      <c r="AW319" s="112" t="s">
        <v>20</v>
      </c>
      <c r="AX319" s="112" t="s">
        <v>42</v>
      </c>
      <c r="AY319" s="119" t="s">
        <v>82</v>
      </c>
    </row>
    <row r="320" spans="2:51" s="120" customFormat="1" ht="22.5" customHeight="1" hidden="1">
      <c r="B320" s="121"/>
      <c r="C320" s="122"/>
      <c r="D320" s="122"/>
      <c r="E320" s="123"/>
      <c r="F320" s="175"/>
      <c r="G320" s="175"/>
      <c r="H320" s="175"/>
      <c r="I320" s="175"/>
      <c r="J320" s="122"/>
      <c r="K320" s="124"/>
      <c r="L320" s="122"/>
      <c r="M320" s="122"/>
      <c r="N320" s="122"/>
      <c r="O320" s="122"/>
      <c r="P320" s="122"/>
      <c r="Q320" s="122"/>
      <c r="R320" s="125"/>
      <c r="T320" s="126"/>
      <c r="U320" s="122"/>
      <c r="V320" s="122"/>
      <c r="W320" s="122"/>
      <c r="X320" s="122"/>
      <c r="Y320" s="122"/>
      <c r="Z320" s="122"/>
      <c r="AA320" s="127"/>
      <c r="AT320" s="128" t="s">
        <v>176</v>
      </c>
      <c r="AU320" s="128" t="s">
        <v>49</v>
      </c>
      <c r="AV320" s="120" t="s">
        <v>49</v>
      </c>
      <c r="AW320" s="120" t="s">
        <v>20</v>
      </c>
      <c r="AX320" s="120" t="s">
        <v>42</v>
      </c>
      <c r="AY320" s="128" t="s">
        <v>82</v>
      </c>
    </row>
    <row r="321" spans="2:51" s="129" customFormat="1" ht="22.5" customHeight="1" hidden="1">
      <c r="B321" s="130"/>
      <c r="C321" s="131"/>
      <c r="D321" s="131"/>
      <c r="E321" s="132"/>
      <c r="F321" s="186"/>
      <c r="G321" s="186"/>
      <c r="H321" s="186"/>
      <c r="I321" s="186"/>
      <c r="J321" s="131"/>
      <c r="K321" s="133"/>
      <c r="L321" s="131"/>
      <c r="M321" s="131"/>
      <c r="N321" s="131"/>
      <c r="O321" s="131"/>
      <c r="P321" s="131"/>
      <c r="Q321" s="131"/>
      <c r="R321" s="134"/>
      <c r="T321" s="135"/>
      <c r="U321" s="131"/>
      <c r="V321" s="131"/>
      <c r="W321" s="131"/>
      <c r="X321" s="131"/>
      <c r="Y321" s="131"/>
      <c r="Z321" s="131"/>
      <c r="AA321" s="136"/>
      <c r="AT321" s="137" t="s">
        <v>176</v>
      </c>
      <c r="AU321" s="137" t="s">
        <v>49</v>
      </c>
      <c r="AV321" s="129" t="s">
        <v>87</v>
      </c>
      <c r="AW321" s="129" t="s">
        <v>20</v>
      </c>
      <c r="AX321" s="129" t="s">
        <v>44</v>
      </c>
      <c r="AY321" s="137" t="s">
        <v>82</v>
      </c>
    </row>
    <row r="322" spans="2:65" s="17" customFormat="1" ht="31.5" customHeight="1" hidden="1">
      <c r="B322" s="69"/>
      <c r="C322" s="107"/>
      <c r="D322" s="107"/>
      <c r="E322" s="108"/>
      <c r="F322" s="187"/>
      <c r="G322" s="188"/>
      <c r="H322" s="188"/>
      <c r="I322" s="189"/>
      <c r="J322" s="109"/>
      <c r="K322" s="110"/>
      <c r="L322" s="190"/>
      <c r="M322" s="191"/>
      <c r="N322" s="190"/>
      <c r="O322" s="192"/>
      <c r="P322" s="192"/>
      <c r="Q322" s="191"/>
      <c r="R322" s="71"/>
      <c r="T322" s="103"/>
      <c r="U322" s="23" t="s">
        <v>25</v>
      </c>
      <c r="V322" s="104">
        <v>0</v>
      </c>
      <c r="W322" s="104">
        <f>V322*K322</f>
        <v>0</v>
      </c>
      <c r="X322" s="104">
        <v>0.056</v>
      </c>
      <c r="Y322" s="104">
        <f>X322*K322</f>
        <v>0</v>
      </c>
      <c r="Z322" s="104">
        <v>0</v>
      </c>
      <c r="AA322" s="105">
        <f>Z322*K322</f>
        <v>0</v>
      </c>
      <c r="AR322" s="5" t="s">
        <v>101</v>
      </c>
      <c r="AT322" s="5" t="s">
        <v>97</v>
      </c>
      <c r="AU322" s="5" t="s">
        <v>49</v>
      </c>
      <c r="AY322" s="5" t="s">
        <v>82</v>
      </c>
      <c r="BE322" s="106">
        <f>IF(U322="základní",N322,0)</f>
        <v>0</v>
      </c>
      <c r="BF322" s="106">
        <f>IF(U322="snížená",N322,0)</f>
        <v>0</v>
      </c>
      <c r="BG322" s="106">
        <f>IF(U322="zákl. přenesená",N322,0)</f>
        <v>0</v>
      </c>
      <c r="BH322" s="106">
        <f>IF(U322="sníž. přenesená",N322,0)</f>
        <v>0</v>
      </c>
      <c r="BI322" s="106">
        <f>IF(U322="nulová",N322,0)</f>
        <v>0</v>
      </c>
      <c r="BJ322" s="5" t="s">
        <v>44</v>
      </c>
      <c r="BK322" s="106">
        <f>ROUND(L322*K322,2)</f>
        <v>0</v>
      </c>
      <c r="BL322" s="5" t="s">
        <v>87</v>
      </c>
      <c r="BM322" s="5" t="s">
        <v>424</v>
      </c>
    </row>
    <row r="323" spans="2:47" s="17" customFormat="1" ht="22.5" customHeight="1" hidden="1">
      <c r="B323" s="18"/>
      <c r="C323" s="19"/>
      <c r="D323" s="19"/>
      <c r="E323" s="19"/>
      <c r="F323" s="194"/>
      <c r="G323" s="194"/>
      <c r="H323" s="194"/>
      <c r="I323" s="194"/>
      <c r="J323" s="19"/>
      <c r="K323" s="19"/>
      <c r="L323" s="19"/>
      <c r="M323" s="19"/>
      <c r="N323" s="19"/>
      <c r="O323" s="19"/>
      <c r="P323" s="19"/>
      <c r="Q323" s="19"/>
      <c r="R323" s="20"/>
      <c r="T323" s="111"/>
      <c r="U323" s="19"/>
      <c r="V323" s="19"/>
      <c r="W323" s="19"/>
      <c r="X323" s="19"/>
      <c r="Y323" s="19"/>
      <c r="Z323" s="19"/>
      <c r="AA323" s="40"/>
      <c r="AT323" s="5" t="s">
        <v>159</v>
      </c>
      <c r="AU323" s="5" t="s">
        <v>49</v>
      </c>
    </row>
    <row r="324" spans="2:65" s="17" customFormat="1" ht="22.5" customHeight="1" hidden="1">
      <c r="B324" s="69"/>
      <c r="C324" s="99"/>
      <c r="D324" s="99"/>
      <c r="E324" s="100"/>
      <c r="F324" s="178"/>
      <c r="G324" s="179"/>
      <c r="H324" s="179"/>
      <c r="I324" s="180"/>
      <c r="J324" s="101"/>
      <c r="K324" s="102"/>
      <c r="L324" s="181"/>
      <c r="M324" s="182"/>
      <c r="N324" s="181"/>
      <c r="O324" s="183"/>
      <c r="P324" s="183"/>
      <c r="Q324" s="182"/>
      <c r="R324" s="71"/>
      <c r="T324" s="103"/>
      <c r="U324" s="23" t="s">
        <v>25</v>
      </c>
      <c r="V324" s="104">
        <v>0.02</v>
      </c>
      <c r="W324" s="104">
        <f>V324*K324</f>
        <v>0</v>
      </c>
      <c r="X324" s="104">
        <v>0.08003</v>
      </c>
      <c r="Y324" s="104">
        <f>X324*K324</f>
        <v>0</v>
      </c>
      <c r="Z324" s="104">
        <v>0</v>
      </c>
      <c r="AA324" s="105">
        <f>Z324*K324</f>
        <v>0</v>
      </c>
      <c r="AR324" s="5" t="s">
        <v>87</v>
      </c>
      <c r="AT324" s="5" t="s">
        <v>83</v>
      </c>
      <c r="AU324" s="5" t="s">
        <v>49</v>
      </c>
      <c r="AY324" s="5" t="s">
        <v>82</v>
      </c>
      <c r="BE324" s="106">
        <f>IF(U324="základní",N324,0)</f>
        <v>0</v>
      </c>
      <c r="BF324" s="106">
        <f>IF(U324="snížená",N324,0)</f>
        <v>0</v>
      </c>
      <c r="BG324" s="106">
        <f>IF(U324="zákl. přenesená",N324,0)</f>
        <v>0</v>
      </c>
      <c r="BH324" s="106">
        <f>IF(U324="sníž. přenesená",N324,0)</f>
        <v>0</v>
      </c>
      <c r="BI324" s="106">
        <f>IF(U324="nulová",N324,0)</f>
        <v>0</v>
      </c>
      <c r="BJ324" s="5" t="s">
        <v>44</v>
      </c>
      <c r="BK324" s="106">
        <f>ROUND(L324*K324,2)</f>
        <v>0</v>
      </c>
      <c r="BL324" s="5" t="s">
        <v>87</v>
      </c>
      <c r="BM324" s="5" t="s">
        <v>425</v>
      </c>
    </row>
    <row r="325" spans="2:65" s="17" customFormat="1" ht="22.5" customHeight="1" hidden="1">
      <c r="B325" s="69"/>
      <c r="C325" s="99"/>
      <c r="D325" s="99"/>
      <c r="E325" s="100"/>
      <c r="F325" s="178"/>
      <c r="G325" s="179"/>
      <c r="H325" s="179"/>
      <c r="I325" s="180"/>
      <c r="J325" s="101"/>
      <c r="K325" s="102"/>
      <c r="L325" s="181"/>
      <c r="M325" s="182"/>
      <c r="N325" s="181"/>
      <c r="O325" s="183"/>
      <c r="P325" s="183"/>
      <c r="Q325" s="182"/>
      <c r="R325" s="71"/>
      <c r="T325" s="103"/>
      <c r="U325" s="23" t="s">
        <v>25</v>
      </c>
      <c r="V325" s="104">
        <v>0.026</v>
      </c>
      <c r="W325" s="104">
        <f>V325*K325</f>
        <v>0</v>
      </c>
      <c r="X325" s="104">
        <v>0.27994</v>
      </c>
      <c r="Y325" s="104">
        <f>X325*K325</f>
        <v>0</v>
      </c>
      <c r="Z325" s="104">
        <v>0</v>
      </c>
      <c r="AA325" s="105">
        <f>Z325*K325</f>
        <v>0</v>
      </c>
      <c r="AR325" s="5" t="s">
        <v>87</v>
      </c>
      <c r="AT325" s="5" t="s">
        <v>83</v>
      </c>
      <c r="AU325" s="5" t="s">
        <v>49</v>
      </c>
      <c r="AY325" s="5" t="s">
        <v>82</v>
      </c>
      <c r="BE325" s="106">
        <f>IF(U325="základní",N325,0)</f>
        <v>0</v>
      </c>
      <c r="BF325" s="106">
        <f>IF(U325="snížená",N325,0)</f>
        <v>0</v>
      </c>
      <c r="BG325" s="106">
        <f>IF(U325="zákl. přenesená",N325,0)</f>
        <v>0</v>
      </c>
      <c r="BH325" s="106">
        <f>IF(U325="sníž. přenesená",N325,0)</f>
        <v>0</v>
      </c>
      <c r="BI325" s="106">
        <f>IF(U325="nulová",N325,0)</f>
        <v>0</v>
      </c>
      <c r="BJ325" s="5" t="s">
        <v>44</v>
      </c>
      <c r="BK325" s="106">
        <f>ROUND(L325*K325,2)</f>
        <v>0</v>
      </c>
      <c r="BL325" s="5" t="s">
        <v>87</v>
      </c>
      <c r="BM325" s="5" t="s">
        <v>426</v>
      </c>
    </row>
    <row r="326" spans="2:65" s="17" customFormat="1" ht="31.5" customHeight="1" hidden="1">
      <c r="B326" s="69"/>
      <c r="C326" s="99"/>
      <c r="D326" s="99"/>
      <c r="E326" s="100"/>
      <c r="F326" s="178"/>
      <c r="G326" s="179"/>
      <c r="H326" s="179"/>
      <c r="I326" s="180"/>
      <c r="J326" s="101"/>
      <c r="K326" s="102"/>
      <c r="L326" s="181"/>
      <c r="M326" s="182"/>
      <c r="N326" s="181"/>
      <c r="O326" s="183"/>
      <c r="P326" s="183"/>
      <c r="Q326" s="182"/>
      <c r="R326" s="71"/>
      <c r="T326" s="103"/>
      <c r="U326" s="23" t="s">
        <v>25</v>
      </c>
      <c r="V326" s="104">
        <v>0.635</v>
      </c>
      <c r="W326" s="104">
        <f>V326*K326</f>
        <v>0</v>
      </c>
      <c r="X326" s="104">
        <v>0.08425</v>
      </c>
      <c r="Y326" s="104">
        <f>X326*K326</f>
        <v>0</v>
      </c>
      <c r="Z326" s="104">
        <v>0</v>
      </c>
      <c r="AA326" s="105">
        <f>Z326*K326</f>
        <v>0</v>
      </c>
      <c r="AR326" s="5" t="s">
        <v>87</v>
      </c>
      <c r="AT326" s="5" t="s">
        <v>83</v>
      </c>
      <c r="AU326" s="5" t="s">
        <v>49</v>
      </c>
      <c r="AY326" s="5" t="s">
        <v>82</v>
      </c>
      <c r="BE326" s="106">
        <f>IF(U326="základní",N326,0)</f>
        <v>0</v>
      </c>
      <c r="BF326" s="106">
        <f>IF(U326="snížená",N326,0)</f>
        <v>0</v>
      </c>
      <c r="BG326" s="106">
        <f>IF(U326="zákl. přenesená",N326,0)</f>
        <v>0</v>
      </c>
      <c r="BH326" s="106">
        <f>IF(U326="sníž. přenesená",N326,0)</f>
        <v>0</v>
      </c>
      <c r="BI326" s="106">
        <f>IF(U326="nulová",N326,0)</f>
        <v>0</v>
      </c>
      <c r="BJ326" s="5" t="s">
        <v>44</v>
      </c>
      <c r="BK326" s="106">
        <f>ROUND(L326*K326,2)</f>
        <v>0</v>
      </c>
      <c r="BL326" s="5" t="s">
        <v>87</v>
      </c>
      <c r="BM326" s="5" t="s">
        <v>427</v>
      </c>
    </row>
    <row r="327" spans="2:51" s="112" customFormat="1" ht="22.5" customHeight="1" hidden="1">
      <c r="B327" s="113"/>
      <c r="C327" s="114"/>
      <c r="D327" s="114"/>
      <c r="E327" s="115"/>
      <c r="F327" s="174"/>
      <c r="G327" s="174"/>
      <c r="H327" s="174"/>
      <c r="I327" s="174"/>
      <c r="J327" s="114"/>
      <c r="K327" s="115"/>
      <c r="L327" s="114"/>
      <c r="M327" s="114"/>
      <c r="N327" s="114"/>
      <c r="O327" s="114"/>
      <c r="P327" s="114"/>
      <c r="Q327" s="114"/>
      <c r="R327" s="116"/>
      <c r="T327" s="117"/>
      <c r="U327" s="114"/>
      <c r="V327" s="114"/>
      <c r="W327" s="114"/>
      <c r="X327" s="114"/>
      <c r="Y327" s="114"/>
      <c r="Z327" s="114"/>
      <c r="AA327" s="118"/>
      <c r="AT327" s="119" t="s">
        <v>176</v>
      </c>
      <c r="AU327" s="119" t="s">
        <v>49</v>
      </c>
      <c r="AV327" s="112" t="s">
        <v>44</v>
      </c>
      <c r="AW327" s="112" t="s">
        <v>20</v>
      </c>
      <c r="AX327" s="112" t="s">
        <v>42</v>
      </c>
      <c r="AY327" s="119" t="s">
        <v>82</v>
      </c>
    </row>
    <row r="328" spans="2:51" s="120" customFormat="1" ht="22.5" customHeight="1" hidden="1">
      <c r="B328" s="121"/>
      <c r="C328" s="122"/>
      <c r="D328" s="122"/>
      <c r="E328" s="123"/>
      <c r="F328" s="185"/>
      <c r="G328" s="185"/>
      <c r="H328" s="185"/>
      <c r="I328" s="185"/>
      <c r="J328" s="122"/>
      <c r="K328" s="124"/>
      <c r="L328" s="122"/>
      <c r="M328" s="122"/>
      <c r="N328" s="122"/>
      <c r="O328" s="122"/>
      <c r="P328" s="122"/>
      <c r="Q328" s="122"/>
      <c r="R328" s="125"/>
      <c r="T328" s="126"/>
      <c r="U328" s="122"/>
      <c r="V328" s="122"/>
      <c r="W328" s="122"/>
      <c r="X328" s="122"/>
      <c r="Y328" s="122"/>
      <c r="Z328" s="122"/>
      <c r="AA328" s="127"/>
      <c r="AT328" s="128" t="s">
        <v>176</v>
      </c>
      <c r="AU328" s="128" t="s">
        <v>49</v>
      </c>
      <c r="AV328" s="120" t="s">
        <v>49</v>
      </c>
      <c r="AW328" s="120" t="s">
        <v>20</v>
      </c>
      <c r="AX328" s="120" t="s">
        <v>44</v>
      </c>
      <c r="AY328" s="128" t="s">
        <v>82</v>
      </c>
    </row>
    <row r="329" spans="2:65" s="17" customFormat="1" ht="22.5" customHeight="1" hidden="1">
      <c r="B329" s="69"/>
      <c r="C329" s="107"/>
      <c r="D329" s="107"/>
      <c r="E329" s="108"/>
      <c r="F329" s="187"/>
      <c r="G329" s="188"/>
      <c r="H329" s="188"/>
      <c r="I329" s="189"/>
      <c r="J329" s="109"/>
      <c r="K329" s="110"/>
      <c r="L329" s="190"/>
      <c r="M329" s="191"/>
      <c r="N329" s="190"/>
      <c r="O329" s="192"/>
      <c r="P329" s="192"/>
      <c r="Q329" s="191"/>
      <c r="R329" s="71"/>
      <c r="T329" s="103"/>
      <c r="U329" s="23" t="s">
        <v>25</v>
      </c>
      <c r="V329" s="104">
        <v>0</v>
      </c>
      <c r="W329" s="104">
        <f>V329*K329</f>
        <v>0</v>
      </c>
      <c r="X329" s="104">
        <v>0.131</v>
      </c>
      <c r="Y329" s="104">
        <f>X329*K329</f>
        <v>0</v>
      </c>
      <c r="Z329" s="104">
        <v>0</v>
      </c>
      <c r="AA329" s="105">
        <f>Z329*K329</f>
        <v>0</v>
      </c>
      <c r="AR329" s="5" t="s">
        <v>101</v>
      </c>
      <c r="AT329" s="5" t="s">
        <v>97</v>
      </c>
      <c r="AU329" s="5" t="s">
        <v>49</v>
      </c>
      <c r="AY329" s="5" t="s">
        <v>82</v>
      </c>
      <c r="BE329" s="106">
        <f>IF(U329="základní",N329,0)</f>
        <v>0</v>
      </c>
      <c r="BF329" s="106">
        <f>IF(U329="snížená",N329,0)</f>
        <v>0</v>
      </c>
      <c r="BG329" s="106">
        <f>IF(U329="zákl. přenesená",N329,0)</f>
        <v>0</v>
      </c>
      <c r="BH329" s="106">
        <f>IF(U329="sníž. přenesená",N329,0)</f>
        <v>0</v>
      </c>
      <c r="BI329" s="106">
        <f>IF(U329="nulová",N329,0)</f>
        <v>0</v>
      </c>
      <c r="BJ329" s="5" t="s">
        <v>44</v>
      </c>
      <c r="BK329" s="106">
        <f>ROUND(L329*K329,2)</f>
        <v>0</v>
      </c>
      <c r="BL329" s="5" t="s">
        <v>87</v>
      </c>
      <c r="BM329" s="5" t="s">
        <v>428</v>
      </c>
    </row>
    <row r="330" spans="2:65" s="17" customFormat="1" ht="31.5" customHeight="1" hidden="1">
      <c r="B330" s="69"/>
      <c r="C330" s="99"/>
      <c r="D330" s="99"/>
      <c r="E330" s="100"/>
      <c r="F330" s="178"/>
      <c r="G330" s="179"/>
      <c r="H330" s="179"/>
      <c r="I330" s="180"/>
      <c r="J330" s="101"/>
      <c r="K330" s="102"/>
      <c r="L330" s="181"/>
      <c r="M330" s="182"/>
      <c r="N330" s="181"/>
      <c r="O330" s="183"/>
      <c r="P330" s="183"/>
      <c r="Q330" s="182"/>
      <c r="R330" s="71"/>
      <c r="T330" s="103"/>
      <c r="U330" s="23" t="s">
        <v>25</v>
      </c>
      <c r="V330" s="104">
        <v>0.14</v>
      </c>
      <c r="W330" s="104">
        <f>V330*K330</f>
        <v>0</v>
      </c>
      <c r="X330" s="104">
        <v>0.10095</v>
      </c>
      <c r="Y330" s="104">
        <f>X330*K330</f>
        <v>0</v>
      </c>
      <c r="Z330" s="104">
        <v>0</v>
      </c>
      <c r="AA330" s="105">
        <f>Z330*K330</f>
        <v>0</v>
      </c>
      <c r="AR330" s="5" t="s">
        <v>87</v>
      </c>
      <c r="AT330" s="5" t="s">
        <v>83</v>
      </c>
      <c r="AU330" s="5" t="s">
        <v>49</v>
      </c>
      <c r="AY330" s="5" t="s">
        <v>82</v>
      </c>
      <c r="BE330" s="106">
        <f>IF(U330="základní",N330,0)</f>
        <v>0</v>
      </c>
      <c r="BF330" s="106">
        <f>IF(U330="snížená",N330,0)</f>
        <v>0</v>
      </c>
      <c r="BG330" s="106">
        <f>IF(U330="zákl. přenesená",N330,0)</f>
        <v>0</v>
      </c>
      <c r="BH330" s="106">
        <f>IF(U330="sníž. přenesená",N330,0)</f>
        <v>0</v>
      </c>
      <c r="BI330" s="106">
        <f>IF(U330="nulová",N330,0)</f>
        <v>0</v>
      </c>
      <c r="BJ330" s="5" t="s">
        <v>44</v>
      </c>
      <c r="BK330" s="106">
        <f>ROUND(L330*K330,2)</f>
        <v>0</v>
      </c>
      <c r="BL330" s="5" t="s">
        <v>87</v>
      </c>
      <c r="BM330" s="5" t="s">
        <v>429</v>
      </c>
    </row>
    <row r="331" spans="2:51" s="112" customFormat="1" ht="22.5" customHeight="1" hidden="1">
      <c r="B331" s="113"/>
      <c r="C331" s="114"/>
      <c r="D331" s="114"/>
      <c r="E331" s="115"/>
      <c r="F331" s="174"/>
      <c r="G331" s="174"/>
      <c r="H331" s="174"/>
      <c r="I331" s="174"/>
      <c r="J331" s="114"/>
      <c r="K331" s="115"/>
      <c r="L331" s="114"/>
      <c r="M331" s="114"/>
      <c r="N331" s="114"/>
      <c r="O331" s="114"/>
      <c r="P331" s="114"/>
      <c r="Q331" s="114"/>
      <c r="R331" s="116"/>
      <c r="T331" s="117"/>
      <c r="U331" s="114"/>
      <c r="V331" s="114"/>
      <c r="W331" s="114"/>
      <c r="X331" s="114"/>
      <c r="Y331" s="114"/>
      <c r="Z331" s="114"/>
      <c r="AA331" s="118"/>
      <c r="AT331" s="119" t="s">
        <v>176</v>
      </c>
      <c r="AU331" s="119" t="s">
        <v>49</v>
      </c>
      <c r="AV331" s="112" t="s">
        <v>44</v>
      </c>
      <c r="AW331" s="112" t="s">
        <v>20</v>
      </c>
      <c r="AX331" s="112" t="s">
        <v>42</v>
      </c>
      <c r="AY331" s="119" t="s">
        <v>82</v>
      </c>
    </row>
    <row r="332" spans="2:51" s="120" customFormat="1" ht="22.5" customHeight="1" hidden="1">
      <c r="B332" s="121"/>
      <c r="C332" s="122"/>
      <c r="D332" s="122"/>
      <c r="E332" s="123"/>
      <c r="F332" s="185"/>
      <c r="G332" s="185"/>
      <c r="H332" s="185"/>
      <c r="I332" s="185"/>
      <c r="J332" s="122"/>
      <c r="K332" s="124"/>
      <c r="L332" s="122"/>
      <c r="M332" s="122"/>
      <c r="N332" s="122"/>
      <c r="O332" s="122"/>
      <c r="P332" s="122"/>
      <c r="Q332" s="122"/>
      <c r="R332" s="125"/>
      <c r="T332" s="126"/>
      <c r="U332" s="122"/>
      <c r="V332" s="122"/>
      <c r="W332" s="122"/>
      <c r="X332" s="122"/>
      <c r="Y332" s="122"/>
      <c r="Z332" s="122"/>
      <c r="AA332" s="127"/>
      <c r="AT332" s="128" t="s">
        <v>176</v>
      </c>
      <c r="AU332" s="128" t="s">
        <v>49</v>
      </c>
      <c r="AV332" s="120" t="s">
        <v>49</v>
      </c>
      <c r="AW332" s="120" t="s">
        <v>20</v>
      </c>
      <c r="AX332" s="120" t="s">
        <v>44</v>
      </c>
      <c r="AY332" s="128" t="s">
        <v>82</v>
      </c>
    </row>
    <row r="333" spans="2:65" s="17" customFormat="1" ht="31.5" customHeight="1" hidden="1">
      <c r="B333" s="69"/>
      <c r="C333" s="107"/>
      <c r="D333" s="107"/>
      <c r="E333" s="108"/>
      <c r="F333" s="187"/>
      <c r="G333" s="188"/>
      <c r="H333" s="188"/>
      <c r="I333" s="189"/>
      <c r="J333" s="109"/>
      <c r="K333" s="110"/>
      <c r="L333" s="190"/>
      <c r="M333" s="191"/>
      <c r="N333" s="190"/>
      <c r="O333" s="192"/>
      <c r="P333" s="192"/>
      <c r="Q333" s="191"/>
      <c r="R333" s="71"/>
      <c r="T333" s="103"/>
      <c r="U333" s="23" t="s">
        <v>25</v>
      </c>
      <c r="V333" s="104">
        <v>0</v>
      </c>
      <c r="W333" s="104">
        <f>V333*K333</f>
        <v>0</v>
      </c>
      <c r="X333" s="104">
        <v>0.014</v>
      </c>
      <c r="Y333" s="104">
        <f>X333*K333</f>
        <v>0</v>
      </c>
      <c r="Z333" s="104">
        <v>0</v>
      </c>
      <c r="AA333" s="105">
        <f>Z333*K333</f>
        <v>0</v>
      </c>
      <c r="AR333" s="5" t="s">
        <v>101</v>
      </c>
      <c r="AT333" s="5" t="s">
        <v>97</v>
      </c>
      <c r="AU333" s="5" t="s">
        <v>49</v>
      </c>
      <c r="AY333" s="5" t="s">
        <v>82</v>
      </c>
      <c r="BE333" s="106">
        <f>IF(U333="základní",N333,0)</f>
        <v>0</v>
      </c>
      <c r="BF333" s="106">
        <f>IF(U333="snížená",N333,0)</f>
        <v>0</v>
      </c>
      <c r="BG333" s="106">
        <f>IF(U333="zákl. přenesená",N333,0)</f>
        <v>0</v>
      </c>
      <c r="BH333" s="106">
        <f>IF(U333="sníž. přenesená",N333,0)</f>
        <v>0</v>
      </c>
      <c r="BI333" s="106">
        <f>IF(U333="nulová",N333,0)</f>
        <v>0</v>
      </c>
      <c r="BJ333" s="5" t="s">
        <v>44</v>
      </c>
      <c r="BK333" s="106">
        <f>ROUND(L333*K333,2)</f>
        <v>0</v>
      </c>
      <c r="BL333" s="5" t="s">
        <v>87</v>
      </c>
      <c r="BM333" s="5" t="s">
        <v>430</v>
      </c>
    </row>
    <row r="334" spans="2:65" s="17" customFormat="1" ht="31.5" customHeight="1" hidden="1">
      <c r="B334" s="69"/>
      <c r="C334" s="99"/>
      <c r="D334" s="99"/>
      <c r="E334" s="100"/>
      <c r="F334" s="178"/>
      <c r="G334" s="179"/>
      <c r="H334" s="179"/>
      <c r="I334" s="180"/>
      <c r="J334" s="101"/>
      <c r="K334" s="102"/>
      <c r="L334" s="181"/>
      <c r="M334" s="182"/>
      <c r="N334" s="181"/>
      <c r="O334" s="183"/>
      <c r="P334" s="183"/>
      <c r="Q334" s="182"/>
      <c r="R334" s="71"/>
      <c r="T334" s="103"/>
      <c r="U334" s="23" t="s">
        <v>25</v>
      </c>
      <c r="V334" s="104">
        <v>0.64</v>
      </c>
      <c r="W334" s="104">
        <f>V334*K334</f>
        <v>0</v>
      </c>
      <c r="X334" s="104">
        <v>0</v>
      </c>
      <c r="Y334" s="104">
        <f>X334*K334</f>
        <v>0</v>
      </c>
      <c r="Z334" s="104">
        <v>0.07</v>
      </c>
      <c r="AA334" s="105">
        <f>Z334*K334</f>
        <v>0</v>
      </c>
      <c r="AR334" s="5" t="s">
        <v>87</v>
      </c>
      <c r="AT334" s="5" t="s">
        <v>83</v>
      </c>
      <c r="AU334" s="5" t="s">
        <v>49</v>
      </c>
      <c r="AY334" s="5" t="s">
        <v>82</v>
      </c>
      <c r="BE334" s="106">
        <f>IF(U334="základní",N334,0)</f>
        <v>0</v>
      </c>
      <c r="BF334" s="106">
        <f>IF(U334="snížená",N334,0)</f>
        <v>0</v>
      </c>
      <c r="BG334" s="106">
        <f>IF(U334="zákl. přenesená",N334,0)</f>
        <v>0</v>
      </c>
      <c r="BH334" s="106">
        <f>IF(U334="sníž. přenesená",N334,0)</f>
        <v>0</v>
      </c>
      <c r="BI334" s="106">
        <f>IF(U334="nulová",N334,0)</f>
        <v>0</v>
      </c>
      <c r="BJ334" s="5" t="s">
        <v>44</v>
      </c>
      <c r="BK334" s="106">
        <f>ROUND(L334*K334,2)</f>
        <v>0</v>
      </c>
      <c r="BL334" s="5" t="s">
        <v>87</v>
      </c>
      <c r="BM334" s="5" t="s">
        <v>431</v>
      </c>
    </row>
    <row r="335" spans="2:51" s="112" customFormat="1" ht="22.5" customHeight="1" hidden="1">
      <c r="B335" s="113"/>
      <c r="C335" s="114"/>
      <c r="D335" s="114"/>
      <c r="E335" s="115"/>
      <c r="F335" s="174"/>
      <c r="G335" s="174"/>
      <c r="H335" s="174"/>
      <c r="I335" s="174"/>
      <c r="J335" s="114"/>
      <c r="K335" s="115"/>
      <c r="L335" s="114"/>
      <c r="M335" s="114"/>
      <c r="N335" s="114"/>
      <c r="O335" s="114"/>
      <c r="P335" s="114"/>
      <c r="Q335" s="114"/>
      <c r="R335" s="116"/>
      <c r="T335" s="117"/>
      <c r="U335" s="114"/>
      <c r="V335" s="114"/>
      <c r="W335" s="114"/>
      <c r="X335" s="114"/>
      <c r="Y335" s="114"/>
      <c r="Z335" s="114"/>
      <c r="AA335" s="118"/>
      <c r="AT335" s="119" t="s">
        <v>176</v>
      </c>
      <c r="AU335" s="119" t="s">
        <v>49</v>
      </c>
      <c r="AV335" s="112" t="s">
        <v>44</v>
      </c>
      <c r="AW335" s="112" t="s">
        <v>20</v>
      </c>
      <c r="AX335" s="112" t="s">
        <v>42</v>
      </c>
      <c r="AY335" s="119" t="s">
        <v>82</v>
      </c>
    </row>
    <row r="336" spans="2:51" s="120" customFormat="1" ht="22.5" customHeight="1" hidden="1">
      <c r="B336" s="121"/>
      <c r="C336" s="122"/>
      <c r="D336" s="122"/>
      <c r="E336" s="123"/>
      <c r="F336" s="175"/>
      <c r="G336" s="175"/>
      <c r="H336" s="175"/>
      <c r="I336" s="175"/>
      <c r="J336" s="122"/>
      <c r="K336" s="124"/>
      <c r="L336" s="122"/>
      <c r="M336" s="122"/>
      <c r="N336" s="122"/>
      <c r="O336" s="122"/>
      <c r="P336" s="122"/>
      <c r="Q336" s="122"/>
      <c r="R336" s="125"/>
      <c r="T336" s="126"/>
      <c r="U336" s="122"/>
      <c r="V336" s="122"/>
      <c r="W336" s="122"/>
      <c r="X336" s="122"/>
      <c r="Y336" s="122"/>
      <c r="Z336" s="122"/>
      <c r="AA336" s="127"/>
      <c r="AT336" s="128" t="s">
        <v>176</v>
      </c>
      <c r="AU336" s="128" t="s">
        <v>49</v>
      </c>
      <c r="AV336" s="120" t="s">
        <v>49</v>
      </c>
      <c r="AW336" s="120" t="s">
        <v>20</v>
      </c>
      <c r="AX336" s="120" t="s">
        <v>44</v>
      </c>
      <c r="AY336" s="128" t="s">
        <v>82</v>
      </c>
    </row>
    <row r="337" spans="2:63" s="87" customFormat="1" ht="29.85" customHeight="1" hidden="1">
      <c r="B337" s="88"/>
      <c r="C337" s="89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167"/>
      <c r="O337" s="167"/>
      <c r="P337" s="167"/>
      <c r="Q337" s="167"/>
      <c r="R337" s="91"/>
      <c r="T337" s="92"/>
      <c r="U337" s="89"/>
      <c r="V337" s="89"/>
      <c r="W337" s="93">
        <f>SUM(W338:W341)</f>
        <v>0</v>
      </c>
      <c r="X337" s="89"/>
      <c r="Y337" s="93">
        <f>SUM(Y338:Y341)</f>
        <v>0</v>
      </c>
      <c r="Z337" s="89"/>
      <c r="AA337" s="94">
        <f>SUM(AA338:AA341)</f>
        <v>0</v>
      </c>
      <c r="AR337" s="95" t="s">
        <v>44</v>
      </c>
      <c r="AT337" s="96" t="s">
        <v>41</v>
      </c>
      <c r="AU337" s="96" t="s">
        <v>44</v>
      </c>
      <c r="AY337" s="95" t="s">
        <v>82</v>
      </c>
      <c r="BK337" s="97">
        <f>SUM(BK338:BK341)</f>
        <v>0</v>
      </c>
    </row>
    <row r="338" spans="2:65" s="17" customFormat="1" ht="22.5" customHeight="1" hidden="1">
      <c r="B338" s="69"/>
      <c r="C338" s="99"/>
      <c r="D338" s="99"/>
      <c r="E338" s="100"/>
      <c r="F338" s="178"/>
      <c r="G338" s="179"/>
      <c r="H338" s="179"/>
      <c r="I338" s="180"/>
      <c r="J338" s="101"/>
      <c r="K338" s="102"/>
      <c r="L338" s="181"/>
      <c r="M338" s="182"/>
      <c r="N338" s="181"/>
      <c r="O338" s="183"/>
      <c r="P338" s="183"/>
      <c r="Q338" s="182"/>
      <c r="R338" s="71"/>
      <c r="T338" s="103"/>
      <c r="U338" s="23" t="s">
        <v>25</v>
      </c>
      <c r="V338" s="104">
        <v>0.416</v>
      </c>
      <c r="W338" s="104">
        <f>V338*K338</f>
        <v>0</v>
      </c>
      <c r="X338" s="104">
        <v>0.07287</v>
      </c>
      <c r="Y338" s="104">
        <f>X338*K338</f>
        <v>0</v>
      </c>
      <c r="Z338" s="104">
        <v>0</v>
      </c>
      <c r="AA338" s="105">
        <f>Z338*K338</f>
        <v>0</v>
      </c>
      <c r="AR338" s="5" t="s">
        <v>87</v>
      </c>
      <c r="AT338" s="5" t="s">
        <v>83</v>
      </c>
      <c r="AU338" s="5" t="s">
        <v>49</v>
      </c>
      <c r="AY338" s="5" t="s">
        <v>82</v>
      </c>
      <c r="BE338" s="106">
        <f>IF(U338="základní",N338,0)</f>
        <v>0</v>
      </c>
      <c r="BF338" s="106">
        <f>IF(U338="snížená",N338,0)</f>
        <v>0</v>
      </c>
      <c r="BG338" s="106">
        <f>IF(U338="zákl. přenesená",N338,0)</f>
        <v>0</v>
      </c>
      <c r="BH338" s="106">
        <f>IF(U338="sníž. přenesená",N338,0)</f>
        <v>0</v>
      </c>
      <c r="BI338" s="106">
        <f>IF(U338="nulová",N338,0)</f>
        <v>0</v>
      </c>
      <c r="BJ338" s="5" t="s">
        <v>44</v>
      </c>
      <c r="BK338" s="106">
        <f>ROUND(L338*K338,2)</f>
        <v>0</v>
      </c>
      <c r="BL338" s="5" t="s">
        <v>87</v>
      </c>
      <c r="BM338" s="5" t="s">
        <v>432</v>
      </c>
    </row>
    <row r="339" spans="2:65" s="17" customFormat="1" ht="31.5" customHeight="1" hidden="1">
      <c r="B339" s="69"/>
      <c r="C339" s="107"/>
      <c r="D339" s="107"/>
      <c r="E339" s="108"/>
      <c r="F339" s="187"/>
      <c r="G339" s="188"/>
      <c r="H339" s="188"/>
      <c r="I339" s="189"/>
      <c r="J339" s="109"/>
      <c r="K339" s="110"/>
      <c r="L339" s="190"/>
      <c r="M339" s="191"/>
      <c r="N339" s="190"/>
      <c r="O339" s="192"/>
      <c r="P339" s="192"/>
      <c r="Q339" s="191"/>
      <c r="R339" s="71"/>
      <c r="T339" s="103"/>
      <c r="U339" s="23" t="s">
        <v>25</v>
      </c>
      <c r="V339" s="104">
        <v>0</v>
      </c>
      <c r="W339" s="104">
        <f>V339*K339</f>
        <v>0</v>
      </c>
      <c r="X339" s="104">
        <v>0.0145</v>
      </c>
      <c r="Y339" s="104">
        <f>X339*K339</f>
        <v>0</v>
      </c>
      <c r="Z339" s="104">
        <v>0</v>
      </c>
      <c r="AA339" s="105">
        <f>Z339*K339</f>
        <v>0</v>
      </c>
      <c r="AR339" s="5" t="s">
        <v>101</v>
      </c>
      <c r="AT339" s="5" t="s">
        <v>97</v>
      </c>
      <c r="AU339" s="5" t="s">
        <v>49</v>
      </c>
      <c r="AY339" s="5" t="s">
        <v>82</v>
      </c>
      <c r="BE339" s="106">
        <f>IF(U339="základní",N339,0)</f>
        <v>0</v>
      </c>
      <c r="BF339" s="106">
        <f>IF(U339="snížená",N339,0)</f>
        <v>0</v>
      </c>
      <c r="BG339" s="106">
        <f>IF(U339="zákl. přenesená",N339,0)</f>
        <v>0</v>
      </c>
      <c r="BH339" s="106">
        <f>IF(U339="sníž. přenesená",N339,0)</f>
        <v>0</v>
      </c>
      <c r="BI339" s="106">
        <f>IF(U339="nulová",N339,0)</f>
        <v>0</v>
      </c>
      <c r="BJ339" s="5" t="s">
        <v>44</v>
      </c>
      <c r="BK339" s="106">
        <f>ROUND(L339*K339,2)</f>
        <v>0</v>
      </c>
      <c r="BL339" s="5" t="s">
        <v>87</v>
      </c>
      <c r="BM339" s="5" t="s">
        <v>433</v>
      </c>
    </row>
    <row r="340" spans="2:65" s="17" customFormat="1" ht="31.5" customHeight="1" hidden="1">
      <c r="B340" s="69"/>
      <c r="C340" s="99"/>
      <c r="D340" s="99"/>
      <c r="E340" s="100"/>
      <c r="F340" s="178"/>
      <c r="G340" s="179"/>
      <c r="H340" s="179"/>
      <c r="I340" s="180"/>
      <c r="J340" s="101"/>
      <c r="K340" s="102"/>
      <c r="L340" s="181"/>
      <c r="M340" s="182"/>
      <c r="N340" s="181"/>
      <c r="O340" s="183"/>
      <c r="P340" s="183"/>
      <c r="Q340" s="182"/>
      <c r="R340" s="71"/>
      <c r="T340" s="103"/>
      <c r="U340" s="23" t="s">
        <v>25</v>
      </c>
      <c r="V340" s="104">
        <v>0.85</v>
      </c>
      <c r="W340" s="104">
        <f>V340*K340</f>
        <v>0</v>
      </c>
      <c r="X340" s="104">
        <v>0.00116</v>
      </c>
      <c r="Y340" s="104">
        <f>X340*K340</f>
        <v>0</v>
      </c>
      <c r="Z340" s="104">
        <v>0</v>
      </c>
      <c r="AA340" s="105">
        <f>Z340*K340</f>
        <v>0</v>
      </c>
      <c r="AR340" s="5" t="s">
        <v>87</v>
      </c>
      <c r="AT340" s="5" t="s">
        <v>83</v>
      </c>
      <c r="AU340" s="5" t="s">
        <v>49</v>
      </c>
      <c r="AY340" s="5" t="s">
        <v>82</v>
      </c>
      <c r="BE340" s="106">
        <f>IF(U340="základní",N340,0)</f>
        <v>0</v>
      </c>
      <c r="BF340" s="106">
        <f>IF(U340="snížená",N340,0)</f>
        <v>0</v>
      </c>
      <c r="BG340" s="106">
        <f>IF(U340="zákl. přenesená",N340,0)</f>
        <v>0</v>
      </c>
      <c r="BH340" s="106">
        <f>IF(U340="sníž. přenesená",N340,0)</f>
        <v>0</v>
      </c>
      <c r="BI340" s="106">
        <f>IF(U340="nulová",N340,0)</f>
        <v>0</v>
      </c>
      <c r="BJ340" s="5" t="s">
        <v>44</v>
      </c>
      <c r="BK340" s="106">
        <f>ROUND(L340*K340,2)</f>
        <v>0</v>
      </c>
      <c r="BL340" s="5" t="s">
        <v>87</v>
      </c>
      <c r="BM340" s="5" t="s">
        <v>434</v>
      </c>
    </row>
    <row r="341" spans="2:65" s="17" customFormat="1" ht="31.5" customHeight="1" hidden="1">
      <c r="B341" s="69"/>
      <c r="C341" s="107"/>
      <c r="D341" s="107"/>
      <c r="E341" s="108"/>
      <c r="F341" s="187"/>
      <c r="G341" s="188"/>
      <c r="H341" s="188"/>
      <c r="I341" s="189"/>
      <c r="J341" s="109"/>
      <c r="K341" s="110"/>
      <c r="L341" s="190"/>
      <c r="M341" s="191"/>
      <c r="N341" s="190"/>
      <c r="O341" s="192"/>
      <c r="P341" s="192"/>
      <c r="Q341" s="191"/>
      <c r="R341" s="71"/>
      <c r="T341" s="103"/>
      <c r="U341" s="23" t="s">
        <v>25</v>
      </c>
      <c r="V341" s="104">
        <v>0</v>
      </c>
      <c r="W341" s="104">
        <f>V341*K341</f>
        <v>0</v>
      </c>
      <c r="X341" s="104">
        <v>0.07</v>
      </c>
      <c r="Y341" s="104">
        <f>X341*K341</f>
        <v>0</v>
      </c>
      <c r="Z341" s="104">
        <v>0</v>
      </c>
      <c r="AA341" s="105">
        <f>Z341*K341</f>
        <v>0</v>
      </c>
      <c r="AR341" s="5" t="s">
        <v>101</v>
      </c>
      <c r="AT341" s="5" t="s">
        <v>97</v>
      </c>
      <c r="AU341" s="5" t="s">
        <v>49</v>
      </c>
      <c r="AY341" s="5" t="s">
        <v>82</v>
      </c>
      <c r="BE341" s="106">
        <f>IF(U341="základní",N341,0)</f>
        <v>0</v>
      </c>
      <c r="BF341" s="106">
        <f>IF(U341="snížená",N341,0)</f>
        <v>0</v>
      </c>
      <c r="BG341" s="106">
        <f>IF(U341="zákl. přenesená",N341,0)</f>
        <v>0</v>
      </c>
      <c r="BH341" s="106">
        <f>IF(U341="sníž. přenesená",N341,0)</f>
        <v>0</v>
      </c>
      <c r="BI341" s="106">
        <f>IF(U341="nulová",N341,0)</f>
        <v>0</v>
      </c>
      <c r="BJ341" s="5" t="s">
        <v>44</v>
      </c>
      <c r="BK341" s="106">
        <f>ROUND(L341*K341,2)</f>
        <v>0</v>
      </c>
      <c r="BL341" s="5" t="s">
        <v>87</v>
      </c>
      <c r="BM341" s="5" t="s">
        <v>435</v>
      </c>
    </row>
    <row r="342" spans="2:63" s="87" customFormat="1" ht="29.85" customHeight="1">
      <c r="B342" s="88"/>
      <c r="C342" s="89"/>
      <c r="D342" s="98" t="s">
        <v>63</v>
      </c>
      <c r="E342" s="98"/>
      <c r="F342" s="98"/>
      <c r="G342" s="98"/>
      <c r="H342" s="98"/>
      <c r="I342" s="98"/>
      <c r="J342" s="98"/>
      <c r="K342" s="98"/>
      <c r="L342" s="98"/>
      <c r="M342" s="98"/>
      <c r="N342" s="170">
        <f>BK342</f>
        <v>0</v>
      </c>
      <c r="O342" s="170"/>
      <c r="P342" s="170"/>
      <c r="Q342" s="170"/>
      <c r="R342" s="91"/>
      <c r="T342" s="92"/>
      <c r="U342" s="89"/>
      <c r="V342" s="89"/>
      <c r="W342" s="93">
        <f>SUM(W343:W343)</f>
        <v>226.79190999999997</v>
      </c>
      <c r="X342" s="89"/>
      <c r="Y342" s="93">
        <f>SUM(Y343:Y343)</f>
        <v>0</v>
      </c>
      <c r="Z342" s="89"/>
      <c r="AA342" s="94">
        <f>SUM(AA343:AA343)</f>
        <v>0</v>
      </c>
      <c r="AR342" s="95" t="s">
        <v>44</v>
      </c>
      <c r="AT342" s="96" t="s">
        <v>41</v>
      </c>
      <c r="AU342" s="96" t="s">
        <v>44</v>
      </c>
      <c r="AY342" s="95" t="s">
        <v>82</v>
      </c>
      <c r="BK342" s="97">
        <f>SUM(BK343:BK343)</f>
        <v>0</v>
      </c>
    </row>
    <row r="343" spans="2:65" s="17" customFormat="1" ht="31.5" customHeight="1">
      <c r="B343" s="69"/>
      <c r="C343" s="99">
        <v>152</v>
      </c>
      <c r="D343" s="99" t="s">
        <v>83</v>
      </c>
      <c r="E343" s="100" t="s">
        <v>436</v>
      </c>
      <c r="F343" s="168" t="s">
        <v>437</v>
      </c>
      <c r="G343" s="168"/>
      <c r="H343" s="168"/>
      <c r="I343" s="168"/>
      <c r="J343" s="101" t="s">
        <v>145</v>
      </c>
      <c r="K343" s="102">
        <v>64.247</v>
      </c>
      <c r="L343" s="169"/>
      <c r="M343" s="169"/>
      <c r="N343" s="169">
        <f>ROUND(L343*K343,2)</f>
        <v>0</v>
      </c>
      <c r="O343" s="169"/>
      <c r="P343" s="169"/>
      <c r="Q343" s="169"/>
      <c r="R343" s="71"/>
      <c r="T343" s="103"/>
      <c r="U343" s="138" t="s">
        <v>25</v>
      </c>
      <c r="V343" s="139">
        <v>3.53</v>
      </c>
      <c r="W343" s="139">
        <f>V343*K343</f>
        <v>226.79190999999997</v>
      </c>
      <c r="X343" s="139">
        <v>0</v>
      </c>
      <c r="Y343" s="139">
        <f>X343*K343</f>
        <v>0</v>
      </c>
      <c r="Z343" s="139">
        <v>0</v>
      </c>
      <c r="AA343" s="140">
        <f>Z343*K343</f>
        <v>0</v>
      </c>
      <c r="AR343" s="5" t="s">
        <v>87</v>
      </c>
      <c r="AT343" s="5" t="s">
        <v>83</v>
      </c>
      <c r="AU343" s="5" t="s">
        <v>49</v>
      </c>
      <c r="AY343" s="5" t="s">
        <v>82</v>
      </c>
      <c r="BE343" s="106">
        <f>IF(U343="základní",N343,0)</f>
        <v>0</v>
      </c>
      <c r="BF343" s="106">
        <f>IF(U343="snížená",N343,0)</f>
        <v>0</v>
      </c>
      <c r="BG343" s="106">
        <f>IF(U343="zákl. přenesená",N343,0)</f>
        <v>0</v>
      </c>
      <c r="BH343" s="106">
        <f>IF(U343="sníž. přenesená",N343,0)</f>
        <v>0</v>
      </c>
      <c r="BI343" s="106">
        <f>IF(U343="nulová",N343,0)</f>
        <v>0</v>
      </c>
      <c r="BJ343" s="5" t="s">
        <v>44</v>
      </c>
      <c r="BK343" s="106">
        <f>ROUND(L343*K343,2)</f>
        <v>0</v>
      </c>
      <c r="BL343" s="5" t="s">
        <v>87</v>
      </c>
      <c r="BM343" s="5" t="s">
        <v>438</v>
      </c>
    </row>
    <row r="344" spans="2:18" s="17" customFormat="1" ht="6.95" customHeight="1"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5"/>
    </row>
  </sheetData>
  <mergeCells count="582">
    <mergeCell ref="F343:I343"/>
    <mergeCell ref="L343:M343"/>
    <mergeCell ref="N343:Q343"/>
    <mergeCell ref="N93:Q93"/>
    <mergeCell ref="F341:I341"/>
    <mergeCell ref="L341:M341"/>
    <mergeCell ref="N341:Q341"/>
    <mergeCell ref="N342:Q342"/>
    <mergeCell ref="F240:I240"/>
    <mergeCell ref="F239:I239"/>
    <mergeCell ref="N238:Q238"/>
    <mergeCell ref="L238:M238"/>
    <mergeCell ref="F238:I238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32:I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31:I331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12:I312"/>
    <mergeCell ref="L312:M312"/>
    <mergeCell ref="N312:Q312"/>
    <mergeCell ref="F313:I313"/>
    <mergeCell ref="F314:I314"/>
    <mergeCell ref="F315:I315"/>
    <mergeCell ref="L315:M315"/>
    <mergeCell ref="N315:Q315"/>
    <mergeCell ref="F316:I316"/>
    <mergeCell ref="L316:M316"/>
    <mergeCell ref="N316:Q316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L307:M307"/>
    <mergeCell ref="N307:Q307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L300:M300"/>
    <mergeCell ref="N300:Q300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69:I269"/>
    <mergeCell ref="L269:M269"/>
    <mergeCell ref="N269:Q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57:I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F236:I236"/>
    <mergeCell ref="L236:M236"/>
    <mergeCell ref="N236:Q236"/>
    <mergeCell ref="F241:I241"/>
    <mergeCell ref="L241:M241"/>
    <mergeCell ref="N241:Q241"/>
    <mergeCell ref="F242:I242"/>
    <mergeCell ref="F243:I243"/>
    <mergeCell ref="F244:I244"/>
    <mergeCell ref="N237:Q237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N215:Q215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69:I169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N145:Q145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N116:Q116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D98:H98"/>
    <mergeCell ref="N98:Q98"/>
    <mergeCell ref="L100:Q100"/>
    <mergeCell ref="C106:Q106"/>
    <mergeCell ref="F108:P108"/>
    <mergeCell ref="M110:P110"/>
    <mergeCell ref="M112:Q112"/>
    <mergeCell ref="M113:Q113"/>
    <mergeCell ref="F115:I115"/>
    <mergeCell ref="L115:M115"/>
    <mergeCell ref="N115:Q115"/>
    <mergeCell ref="N88:Q88"/>
    <mergeCell ref="N89:Q89"/>
    <mergeCell ref="N90:Q90"/>
    <mergeCell ref="N91:Q91"/>
    <mergeCell ref="N92:Q92"/>
    <mergeCell ref="N94:Q94"/>
    <mergeCell ref="N96:Q96"/>
    <mergeCell ref="D97:H97"/>
    <mergeCell ref="N97:Q97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1:K1"/>
    <mergeCell ref="C2:Q2"/>
    <mergeCell ref="S2:AC2"/>
    <mergeCell ref="C4:Q4"/>
    <mergeCell ref="F6:P6"/>
    <mergeCell ref="O8:P8"/>
    <mergeCell ref="O10:P10"/>
    <mergeCell ref="O11:P11"/>
    <mergeCell ref="O13:P13"/>
  </mergeCells>
  <hyperlinks>
    <hyperlink ref="F1" location="C2" display="1) Krycí list rozpočtu"/>
    <hyperlink ref="H1" location="C85" display="2) Rekapitulace rozpočtu"/>
    <hyperlink ref="L1" location="C118" display="3) Rozpočet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9" scale="9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Goláňová Jana, Ing.</cp:lastModifiedBy>
  <cp:lastPrinted>2017-09-26T10:36:39Z</cp:lastPrinted>
  <dcterms:created xsi:type="dcterms:W3CDTF">2017-09-22T18:56:47Z</dcterms:created>
  <dcterms:modified xsi:type="dcterms:W3CDTF">2017-09-26T10:36:57Z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