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10230" yWindow="-15" windowWidth="10275" windowHeight="816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Dílčí části" sheetId="12" r:id="rId4"/>
    <sheet name="VRN" sheetId="13" r:id="rId5"/>
    <sheet name="SO 07 Přeložka vodovodu" sheetId="16" r:id="rId6"/>
    <sheet name="SO 10 Rekonstrukce SK" sheetId="17" r:id="rId7"/>
  </sheets>
  <externalReferences>
    <externalReference r:id="rId8"/>
    <externalReference r:id="rId9"/>
    <externalReference r:id="rId10"/>
    <externalReference r:id="rId11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 localSheetId="5">[3]Stavba!$G$24</definedName>
    <definedName name="DPHSni" localSheetId="6">[4]Stavba!$G$24</definedName>
    <definedName name="DPHSni" localSheetId="4">[2]Stavba!$G$24</definedName>
    <definedName name="DPHSni">Stavba!$G$24</definedName>
    <definedName name="DPHZakl" localSheetId="5">[3]Stavba!$G$26</definedName>
    <definedName name="DPHZakl" localSheetId="6">[4]Stavba!$G$26</definedName>
    <definedName name="DPHZakl" localSheetId="4">[2]Stavba!$G$26</definedName>
    <definedName name="DPHZakl">Stavba!$G$26</definedName>
    <definedName name="dpsc" localSheetId="1">Stavba!$C$13</definedName>
    <definedName name="IČO" localSheetId="1">Stavba!$I$11</definedName>
    <definedName name="Mena" localSheetId="5">[3]Stavba!$J$29</definedName>
    <definedName name="Mena" localSheetId="6">[4]Stavba!$J$29</definedName>
    <definedName name="Mena" localSheetId="4">[2]Stavba!$J$29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'Dílčí části'!$A$1:$U$15</definedName>
    <definedName name="_xlnm.Print_Area" localSheetId="5">'SO 07 Přeložka vodovodu'!$A$1:$U$87</definedName>
    <definedName name="_xlnm.Print_Area" localSheetId="6">'SO 10 Rekonstrukce SK'!$A$1:$U$143</definedName>
    <definedName name="_xlnm.Print_Area" localSheetId="1">Stavba!$A$1:$J$50</definedName>
    <definedName name="_xlnm.Print_Area" localSheetId="4">VRN!$A$1:$U$50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 localSheetId="5">[3]Stavba!$G$23</definedName>
    <definedName name="ZakladDPHSni" localSheetId="6">[4]Stavba!$G$23</definedName>
    <definedName name="ZakladDPHSni" localSheetId="4">[2]Stavba!$G$23</definedName>
    <definedName name="ZakladDPHSni">Stavba!$G$23</definedName>
    <definedName name="ZakladDPHSniVypocet" localSheetId="1">Stavba!$F$40</definedName>
    <definedName name="ZakladDPHZakl" localSheetId="5">[3]Stavba!$G$25</definedName>
    <definedName name="ZakladDPHZakl" localSheetId="6">[4]Stavba!$G$25</definedName>
    <definedName name="ZakladDPHZakl" localSheetId="4">[2]Stavba!$G$25</definedName>
    <definedName name="ZakladDPHZakl">Stavba!$G$25</definedName>
    <definedName name="ZakladDPHZaklVypocet" localSheetId="1">Stavba!$G$40</definedName>
    <definedName name="ZaObjednatele">Stavba!$G$34</definedName>
    <definedName name="Zaokrouhleni" localSheetId="5">[3]Stavba!$G$27</definedName>
    <definedName name="Zaokrouhleni" localSheetId="6">[4]Stavba!$G$27</definedName>
    <definedName name="Zaokrouhleni" localSheetId="4">[2]Stavba!$G$27</definedName>
    <definedName name="Zaokrouhleni">Stavba!$G$27</definedName>
    <definedName name="ZaZhotovitele">Stavba!$D$34</definedName>
    <definedName name="Zhotovitel">Stavba!$D$11:$G$11</definedName>
  </definedNames>
  <calcPr calcId="1445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9" i="17" l="1"/>
  <c r="F25" i="17"/>
  <c r="G25" i="17" s="1"/>
  <c r="M25" i="17" s="1"/>
  <c r="F9" i="16"/>
  <c r="F11" i="13"/>
  <c r="G9" i="17"/>
  <c r="I9" i="17"/>
  <c r="I8" i="17" s="1"/>
  <c r="K9" i="17"/>
  <c r="K8" i="17" s="1"/>
  <c r="O9" i="17"/>
  <c r="O8" i="17" s="1"/>
  <c r="Q9" i="17"/>
  <c r="Q8" i="17" s="1"/>
  <c r="U9" i="17"/>
  <c r="U8" i="17" s="1"/>
  <c r="I25" i="17"/>
  <c r="K25" i="17"/>
  <c r="O25" i="17"/>
  <c r="Q25" i="17"/>
  <c r="U25" i="17"/>
  <c r="F33" i="17"/>
  <c r="G33" i="17"/>
  <c r="M33" i="17" s="1"/>
  <c r="I33" i="17"/>
  <c r="K33" i="17"/>
  <c r="O33" i="17"/>
  <c r="Q33" i="17"/>
  <c r="U33" i="17"/>
  <c r="F35" i="17"/>
  <c r="G35" i="17"/>
  <c r="M35" i="17" s="1"/>
  <c r="I35" i="17"/>
  <c r="K35" i="17"/>
  <c r="O35" i="17"/>
  <c r="Q35" i="17"/>
  <c r="U35" i="17"/>
  <c r="F37" i="17"/>
  <c r="G37" i="17"/>
  <c r="M37" i="17" s="1"/>
  <c r="I37" i="17"/>
  <c r="K37" i="17"/>
  <c r="O37" i="17"/>
  <c r="Q37" i="17"/>
  <c r="U37" i="17"/>
  <c r="F40" i="17"/>
  <c r="G40" i="17"/>
  <c r="M40" i="17" s="1"/>
  <c r="I40" i="17"/>
  <c r="I39" i="17" s="1"/>
  <c r="K40" i="17"/>
  <c r="K39" i="17" s="1"/>
  <c r="O40" i="17"/>
  <c r="O39" i="17" s="1"/>
  <c r="Q40" i="17"/>
  <c r="Q39" i="17" s="1"/>
  <c r="U40" i="17"/>
  <c r="U39" i="17" s="1"/>
  <c r="F44" i="17"/>
  <c r="G44" i="17"/>
  <c r="M44" i="17" s="1"/>
  <c r="I44" i="17"/>
  <c r="K44" i="17"/>
  <c r="O44" i="17"/>
  <c r="Q44" i="17"/>
  <c r="U44" i="17"/>
  <c r="F46" i="17"/>
  <c r="G46" i="17"/>
  <c r="M46" i="17" s="1"/>
  <c r="I46" i="17"/>
  <c r="K46" i="17"/>
  <c r="O46" i="17"/>
  <c r="Q46" i="17"/>
  <c r="U46" i="17"/>
  <c r="F49" i="17"/>
  <c r="G49" i="17"/>
  <c r="M49" i="17" s="1"/>
  <c r="I49" i="17"/>
  <c r="K49" i="17"/>
  <c r="O49" i="17"/>
  <c r="Q49" i="17"/>
  <c r="U49" i="17"/>
  <c r="F53" i="17"/>
  <c r="G53" i="17"/>
  <c r="M53" i="17" s="1"/>
  <c r="I53" i="17"/>
  <c r="K53" i="17"/>
  <c r="O53" i="17"/>
  <c r="Q53" i="17"/>
  <c r="U53" i="17"/>
  <c r="F55" i="17"/>
  <c r="G55" i="17"/>
  <c r="M55" i="17" s="1"/>
  <c r="I55" i="17"/>
  <c r="I54" i="17" s="1"/>
  <c r="K55" i="17"/>
  <c r="K54" i="17" s="1"/>
  <c r="O55" i="17"/>
  <c r="O54" i="17" s="1"/>
  <c r="Q55" i="17"/>
  <c r="Q54" i="17" s="1"/>
  <c r="U55" i="17"/>
  <c r="U54" i="17" s="1"/>
  <c r="F57" i="17"/>
  <c r="G57" i="17"/>
  <c r="M57" i="17" s="1"/>
  <c r="I57" i="17"/>
  <c r="K57" i="17"/>
  <c r="O57" i="17"/>
  <c r="Q57" i="17"/>
  <c r="U57" i="17"/>
  <c r="F58" i="17"/>
  <c r="G58" i="17"/>
  <c r="M58" i="17" s="1"/>
  <c r="I58" i="17"/>
  <c r="K58" i="17"/>
  <c r="O58" i="17"/>
  <c r="Q58" i="17"/>
  <c r="U58" i="17"/>
  <c r="F59" i="17"/>
  <c r="G59" i="17"/>
  <c r="M59" i="17" s="1"/>
  <c r="I59" i="17"/>
  <c r="K59" i="17"/>
  <c r="O59" i="17"/>
  <c r="Q59" i="17"/>
  <c r="U59" i="17"/>
  <c r="BA60" i="17"/>
  <c r="F61" i="17"/>
  <c r="G61" i="17"/>
  <c r="M61" i="17" s="1"/>
  <c r="I61" i="17"/>
  <c r="K61" i="17"/>
  <c r="O61" i="17"/>
  <c r="Q61" i="17"/>
  <c r="U61" i="17"/>
  <c r="F62" i="17"/>
  <c r="G62" i="17"/>
  <c r="M62" i="17" s="1"/>
  <c r="I62" i="17"/>
  <c r="K62" i="17"/>
  <c r="O62" i="17"/>
  <c r="Q62" i="17"/>
  <c r="U62" i="17"/>
  <c r="F63" i="17"/>
  <c r="G63" i="17"/>
  <c r="M63" i="17" s="1"/>
  <c r="I63" i="17"/>
  <c r="K63" i="17"/>
  <c r="O63" i="17"/>
  <c r="Q63" i="17"/>
  <c r="U63" i="17"/>
  <c r="F64" i="17"/>
  <c r="G64" i="17"/>
  <c r="M64" i="17" s="1"/>
  <c r="I64" i="17"/>
  <c r="K64" i="17"/>
  <c r="O64" i="17"/>
  <c r="Q64" i="17"/>
  <c r="U64" i="17"/>
  <c r="F65" i="17"/>
  <c r="G65" i="17"/>
  <c r="M65" i="17" s="1"/>
  <c r="I65" i="17"/>
  <c r="K65" i="17"/>
  <c r="O65" i="17"/>
  <c r="Q65" i="17"/>
  <c r="U65" i="17"/>
  <c r="BA66" i="17"/>
  <c r="F67" i="17"/>
  <c r="G67" i="17"/>
  <c r="M67" i="17" s="1"/>
  <c r="I67" i="17"/>
  <c r="K67" i="17"/>
  <c r="O67" i="17"/>
  <c r="Q67" i="17"/>
  <c r="U67" i="17"/>
  <c r="F69" i="17"/>
  <c r="G69" i="17"/>
  <c r="M69" i="17" s="1"/>
  <c r="I69" i="17"/>
  <c r="K69" i="17"/>
  <c r="O69" i="17"/>
  <c r="Q69" i="17"/>
  <c r="U69" i="17"/>
  <c r="F71" i="17"/>
  <c r="G71" i="17"/>
  <c r="M71" i="17" s="1"/>
  <c r="I71" i="17"/>
  <c r="K71" i="17"/>
  <c r="O71" i="17"/>
  <c r="Q71" i="17"/>
  <c r="U71" i="17"/>
  <c r="F72" i="17"/>
  <c r="G72" i="17"/>
  <c r="M72" i="17" s="1"/>
  <c r="I72" i="17"/>
  <c r="K72" i="17"/>
  <c r="O72" i="17"/>
  <c r="Q72" i="17"/>
  <c r="U72" i="17"/>
  <c r="BA73" i="17"/>
  <c r="F74" i="17"/>
  <c r="G74" i="17" s="1"/>
  <c r="I74" i="17"/>
  <c r="K74" i="17"/>
  <c r="O74" i="17"/>
  <c r="Q74" i="17"/>
  <c r="U74" i="17"/>
  <c r="BA75" i="17"/>
  <c r="F76" i="17"/>
  <c r="G76" i="17"/>
  <c r="M76" i="17" s="1"/>
  <c r="I76" i="17"/>
  <c r="K76" i="17"/>
  <c r="O76" i="17"/>
  <c r="Q76" i="17"/>
  <c r="U76" i="17"/>
  <c r="BA77" i="17"/>
  <c r="F78" i="17"/>
  <c r="G78" i="17" s="1"/>
  <c r="M78" i="17" s="1"/>
  <c r="I78" i="17"/>
  <c r="K78" i="17"/>
  <c r="O78" i="17"/>
  <c r="Q78" i="17"/>
  <c r="U78" i="17"/>
  <c r="F79" i="17"/>
  <c r="G79" i="17"/>
  <c r="M79" i="17" s="1"/>
  <c r="I79" i="17"/>
  <c r="K79" i="17"/>
  <c r="O79" i="17"/>
  <c r="Q79" i="17"/>
  <c r="U79" i="17"/>
  <c r="BA80" i="17"/>
  <c r="F82" i="17"/>
  <c r="G82" i="17"/>
  <c r="M82" i="17" s="1"/>
  <c r="I82" i="17"/>
  <c r="K82" i="17"/>
  <c r="O82" i="17"/>
  <c r="Q82" i="17"/>
  <c r="U82" i="17"/>
  <c r="BA83" i="17"/>
  <c r="F85" i="17"/>
  <c r="G85" i="17" s="1"/>
  <c r="M85" i="17" s="1"/>
  <c r="I85" i="17"/>
  <c r="K85" i="17"/>
  <c r="O85" i="17"/>
  <c r="Q85" i="17"/>
  <c r="U85" i="17"/>
  <c r="BA86" i="17"/>
  <c r="F88" i="17"/>
  <c r="G88" i="17"/>
  <c r="M88" i="17" s="1"/>
  <c r="I88" i="17"/>
  <c r="K88" i="17"/>
  <c r="O88" i="17"/>
  <c r="Q88" i="17"/>
  <c r="U88" i="17"/>
  <c r="BA89" i="17"/>
  <c r="F90" i="17"/>
  <c r="G90" i="17" s="1"/>
  <c r="M90" i="17" s="1"/>
  <c r="I90" i="17"/>
  <c r="K90" i="17"/>
  <c r="O90" i="17"/>
  <c r="Q90" i="17"/>
  <c r="U90" i="17"/>
  <c r="BA91" i="17"/>
  <c r="F92" i="17"/>
  <c r="G92" i="17"/>
  <c r="M92" i="17" s="1"/>
  <c r="I92" i="17"/>
  <c r="K92" i="17"/>
  <c r="O92" i="17"/>
  <c r="Q92" i="17"/>
  <c r="U92" i="17"/>
  <c r="BA93" i="17"/>
  <c r="F94" i="17"/>
  <c r="G94" i="17" s="1"/>
  <c r="M94" i="17" s="1"/>
  <c r="I94" i="17"/>
  <c r="K94" i="17"/>
  <c r="O94" i="17"/>
  <c r="Q94" i="17"/>
  <c r="U94" i="17"/>
  <c r="F95" i="17"/>
  <c r="G95" i="17" s="1"/>
  <c r="M95" i="17" s="1"/>
  <c r="I95" i="17"/>
  <c r="K95" i="17"/>
  <c r="O95" i="17"/>
  <c r="Q95" i="17"/>
  <c r="U95" i="17"/>
  <c r="F96" i="17"/>
  <c r="G96" i="17" s="1"/>
  <c r="M96" i="17" s="1"/>
  <c r="I96" i="17"/>
  <c r="K96" i="17"/>
  <c r="O96" i="17"/>
  <c r="Q96" i="17"/>
  <c r="U96" i="17"/>
  <c r="F98" i="17"/>
  <c r="G98" i="17" s="1"/>
  <c r="M98" i="17" s="1"/>
  <c r="I98" i="17"/>
  <c r="K98" i="17"/>
  <c r="O98" i="17"/>
  <c r="Q98" i="17"/>
  <c r="U98" i="17"/>
  <c r="BA99" i="17"/>
  <c r="F101" i="17"/>
  <c r="G101" i="17" s="1"/>
  <c r="I101" i="17"/>
  <c r="I100" i="17" s="1"/>
  <c r="K101" i="17"/>
  <c r="K100" i="17" s="1"/>
  <c r="O101" i="17"/>
  <c r="O100" i="17" s="1"/>
  <c r="Q101" i="17"/>
  <c r="Q100" i="17" s="1"/>
  <c r="U101" i="17"/>
  <c r="U100" i="17" s="1"/>
  <c r="F102" i="17"/>
  <c r="G102" i="17" s="1"/>
  <c r="M102" i="17" s="1"/>
  <c r="I102" i="17"/>
  <c r="K102" i="17"/>
  <c r="O102" i="17"/>
  <c r="Q102" i="17"/>
  <c r="U102" i="17"/>
  <c r="F103" i="17"/>
  <c r="G103" i="17" s="1"/>
  <c r="M103" i="17" s="1"/>
  <c r="I103" i="17"/>
  <c r="K103" i="17"/>
  <c r="O103" i="17"/>
  <c r="Q103" i="17"/>
  <c r="U103" i="17"/>
  <c r="F105" i="17"/>
  <c r="G105" i="17"/>
  <c r="G104" i="17" s="1"/>
  <c r="I105" i="17"/>
  <c r="I104" i="17" s="1"/>
  <c r="K105" i="17"/>
  <c r="K104" i="17" s="1"/>
  <c r="O105" i="17"/>
  <c r="O104" i="17" s="1"/>
  <c r="Q105" i="17"/>
  <c r="Q104" i="17" s="1"/>
  <c r="U105" i="17"/>
  <c r="U104" i="17" s="1"/>
  <c r="F107" i="17"/>
  <c r="G107" i="17"/>
  <c r="M107" i="17" s="1"/>
  <c r="I107" i="17"/>
  <c r="K107" i="17"/>
  <c r="O107" i="17"/>
  <c r="Q107" i="17"/>
  <c r="U107" i="17"/>
  <c r="F109" i="17"/>
  <c r="G109" i="17"/>
  <c r="M109" i="17" s="1"/>
  <c r="I109" i="17"/>
  <c r="K109" i="17"/>
  <c r="O109" i="17"/>
  <c r="Q109" i="17"/>
  <c r="U109" i="17"/>
  <c r="F110" i="17"/>
  <c r="G110" i="17"/>
  <c r="M110" i="17" s="1"/>
  <c r="I110" i="17"/>
  <c r="K110" i="17"/>
  <c r="O110" i="17"/>
  <c r="Q110" i="17"/>
  <c r="U110" i="17"/>
  <c r="F112" i="17"/>
  <c r="G112" i="17"/>
  <c r="M112" i="17" s="1"/>
  <c r="I112" i="17"/>
  <c r="K112" i="17"/>
  <c r="O112" i="17"/>
  <c r="Q112" i="17"/>
  <c r="U112" i="17"/>
  <c r="F113" i="17"/>
  <c r="G113" i="17"/>
  <c r="M113" i="17" s="1"/>
  <c r="I113" i="17"/>
  <c r="K113" i="17"/>
  <c r="O113" i="17"/>
  <c r="Q113" i="17"/>
  <c r="U113" i="17"/>
  <c r="F115" i="17"/>
  <c r="G115" i="17"/>
  <c r="M115" i="17" s="1"/>
  <c r="M114" i="17" s="1"/>
  <c r="I115" i="17"/>
  <c r="I114" i="17" s="1"/>
  <c r="K115" i="17"/>
  <c r="K114" i="17" s="1"/>
  <c r="O115" i="17"/>
  <c r="O114" i="17" s="1"/>
  <c r="Q115" i="17"/>
  <c r="Q114" i="17" s="1"/>
  <c r="U115" i="17"/>
  <c r="U114" i="17" s="1"/>
  <c r="BA116" i="17"/>
  <c r="F118" i="17"/>
  <c r="G118" i="17"/>
  <c r="M118" i="17" s="1"/>
  <c r="M117" i="17" s="1"/>
  <c r="I118" i="17"/>
  <c r="I117" i="17" s="1"/>
  <c r="K118" i="17"/>
  <c r="K117" i="17" s="1"/>
  <c r="O118" i="17"/>
  <c r="O117" i="17" s="1"/>
  <c r="Q118" i="17"/>
  <c r="Q117" i="17" s="1"/>
  <c r="U118" i="17"/>
  <c r="U117" i="17" s="1"/>
  <c r="G119" i="17"/>
  <c r="F120" i="17"/>
  <c r="G120" i="17"/>
  <c r="M120" i="17" s="1"/>
  <c r="I120" i="17"/>
  <c r="I119" i="17" s="1"/>
  <c r="K120" i="17"/>
  <c r="K119" i="17" s="1"/>
  <c r="O120" i="17"/>
  <c r="O119" i="17" s="1"/>
  <c r="Q120" i="17"/>
  <c r="Q119" i="17" s="1"/>
  <c r="U120" i="17"/>
  <c r="U119" i="17" s="1"/>
  <c r="F124" i="17"/>
  <c r="G124" i="17"/>
  <c r="M124" i="17" s="1"/>
  <c r="I124" i="17"/>
  <c r="K124" i="17"/>
  <c r="O124" i="17"/>
  <c r="Q124" i="17"/>
  <c r="U124" i="17"/>
  <c r="F127" i="17"/>
  <c r="G127" i="17"/>
  <c r="M127" i="17" s="1"/>
  <c r="I127" i="17"/>
  <c r="K127" i="17"/>
  <c r="O127" i="17"/>
  <c r="Q127" i="17"/>
  <c r="U127" i="17"/>
  <c r="F129" i="17"/>
  <c r="G129" i="17"/>
  <c r="M129" i="17" s="1"/>
  <c r="I129" i="17"/>
  <c r="K129" i="17"/>
  <c r="O129" i="17"/>
  <c r="Q129" i="17"/>
  <c r="U129" i="17"/>
  <c r="F130" i="17"/>
  <c r="G130" i="17"/>
  <c r="M130" i="17" s="1"/>
  <c r="I130" i="17"/>
  <c r="K130" i="17"/>
  <c r="O130" i="17"/>
  <c r="Q130" i="17"/>
  <c r="U130" i="17"/>
  <c r="AD133" i="17"/>
  <c r="G8" i="17" l="1"/>
  <c r="M101" i="17"/>
  <c r="M100" i="17" s="1"/>
  <c r="G100" i="17"/>
  <c r="M74" i="17"/>
  <c r="AC133" i="17"/>
  <c r="M39" i="17"/>
  <c r="M54" i="17"/>
  <c r="M119" i="17"/>
  <c r="G117" i="17"/>
  <c r="G114" i="17"/>
  <c r="M105" i="17"/>
  <c r="M104" i="17" s="1"/>
  <c r="G39" i="17"/>
  <c r="M9" i="17"/>
  <c r="M8" i="17" s="1"/>
  <c r="G54" i="17"/>
  <c r="G133" i="17" l="1"/>
  <c r="F15" i="12" s="1"/>
  <c r="G9" i="16"/>
  <c r="G8" i="16" s="1"/>
  <c r="I9" i="16"/>
  <c r="I8" i="16" s="1"/>
  <c r="K9" i="16"/>
  <c r="K8" i="16" s="1"/>
  <c r="O9" i="16"/>
  <c r="O8" i="16" s="1"/>
  <c r="Q9" i="16"/>
  <c r="Q8" i="16" s="1"/>
  <c r="U9" i="16"/>
  <c r="U8" i="16" s="1"/>
  <c r="F13" i="16"/>
  <c r="G13" i="16"/>
  <c r="M13" i="16" s="1"/>
  <c r="I13" i="16"/>
  <c r="K13" i="16"/>
  <c r="O13" i="16"/>
  <c r="Q13" i="16"/>
  <c r="U13" i="16"/>
  <c r="F15" i="16"/>
  <c r="G15" i="16"/>
  <c r="M15" i="16" s="1"/>
  <c r="I15" i="16"/>
  <c r="K15" i="16"/>
  <c r="O15" i="16"/>
  <c r="Q15" i="16"/>
  <c r="U15" i="16"/>
  <c r="F18" i="16"/>
  <c r="G18" i="16"/>
  <c r="M18" i="16" s="1"/>
  <c r="M17" i="16" s="1"/>
  <c r="I18" i="16"/>
  <c r="I17" i="16" s="1"/>
  <c r="K18" i="16"/>
  <c r="K17" i="16" s="1"/>
  <c r="O18" i="16"/>
  <c r="O17" i="16" s="1"/>
  <c r="Q18" i="16"/>
  <c r="Q17" i="16" s="1"/>
  <c r="U18" i="16"/>
  <c r="U17" i="16" s="1"/>
  <c r="F21" i="16"/>
  <c r="G21" i="16"/>
  <c r="M21" i="16" s="1"/>
  <c r="M20" i="16" s="1"/>
  <c r="I21" i="16"/>
  <c r="I20" i="16" s="1"/>
  <c r="K21" i="16"/>
  <c r="K20" i="16" s="1"/>
  <c r="O21" i="16"/>
  <c r="O20" i="16" s="1"/>
  <c r="Q21" i="16"/>
  <c r="Q20" i="16" s="1"/>
  <c r="U21" i="16"/>
  <c r="U20" i="16" s="1"/>
  <c r="F26" i="16"/>
  <c r="G26" i="16" s="1"/>
  <c r="I26" i="16"/>
  <c r="I25" i="16" s="1"/>
  <c r="K26" i="16"/>
  <c r="K25" i="16" s="1"/>
  <c r="O26" i="16"/>
  <c r="O25" i="16" s="1"/>
  <c r="Q26" i="16"/>
  <c r="Q25" i="16" s="1"/>
  <c r="U26" i="16"/>
  <c r="U25" i="16" s="1"/>
  <c r="BA27" i="16"/>
  <c r="F28" i="16"/>
  <c r="G28" i="16"/>
  <c r="M28" i="16" s="1"/>
  <c r="I28" i="16"/>
  <c r="K28" i="16"/>
  <c r="O28" i="16"/>
  <c r="Q28" i="16"/>
  <c r="U28" i="16"/>
  <c r="BA29" i="16"/>
  <c r="F30" i="16"/>
  <c r="G30" i="16"/>
  <c r="M30" i="16" s="1"/>
  <c r="I30" i="16"/>
  <c r="K30" i="16"/>
  <c r="O30" i="16"/>
  <c r="Q30" i="16"/>
  <c r="U30" i="16"/>
  <c r="F31" i="16"/>
  <c r="G31" i="16"/>
  <c r="M31" i="16" s="1"/>
  <c r="I31" i="16"/>
  <c r="K31" i="16"/>
  <c r="O31" i="16"/>
  <c r="Q31" i="16"/>
  <c r="U31" i="16"/>
  <c r="F32" i="16"/>
  <c r="G32" i="16"/>
  <c r="M32" i="16" s="1"/>
  <c r="I32" i="16"/>
  <c r="K32" i="16"/>
  <c r="O32" i="16"/>
  <c r="Q32" i="16"/>
  <c r="U32" i="16"/>
  <c r="F33" i="16"/>
  <c r="G33" i="16"/>
  <c r="M33" i="16" s="1"/>
  <c r="I33" i="16"/>
  <c r="K33" i="16"/>
  <c r="O33" i="16"/>
  <c r="Q33" i="16"/>
  <c r="U33" i="16"/>
  <c r="F34" i="16"/>
  <c r="G34" i="16"/>
  <c r="M34" i="16" s="1"/>
  <c r="I34" i="16"/>
  <c r="K34" i="16"/>
  <c r="O34" i="16"/>
  <c r="Q34" i="16"/>
  <c r="U34" i="16"/>
  <c r="F35" i="16"/>
  <c r="G35" i="16"/>
  <c r="M35" i="16" s="1"/>
  <c r="I35" i="16"/>
  <c r="K35" i="16"/>
  <c r="O35" i="16"/>
  <c r="Q35" i="16"/>
  <c r="U35" i="16"/>
  <c r="F36" i="16"/>
  <c r="G36" i="16"/>
  <c r="M36" i="16" s="1"/>
  <c r="I36" i="16"/>
  <c r="K36" i="16"/>
  <c r="O36" i="16"/>
  <c r="Q36" i="16"/>
  <c r="U36" i="16"/>
  <c r="F37" i="16"/>
  <c r="G37" i="16"/>
  <c r="M37" i="16" s="1"/>
  <c r="I37" i="16"/>
  <c r="K37" i="16"/>
  <c r="O37" i="16"/>
  <c r="Q37" i="16"/>
  <c r="U37" i="16"/>
  <c r="F39" i="16"/>
  <c r="G39" i="16"/>
  <c r="M39" i="16" s="1"/>
  <c r="I39" i="16"/>
  <c r="K39" i="16"/>
  <c r="O39" i="16"/>
  <c r="Q39" i="16"/>
  <c r="U39" i="16"/>
  <c r="F41" i="16"/>
  <c r="G41" i="16"/>
  <c r="M41" i="16" s="1"/>
  <c r="I41" i="16"/>
  <c r="K41" i="16"/>
  <c r="O41" i="16"/>
  <c r="Q41" i="16"/>
  <c r="U41" i="16"/>
  <c r="F44" i="16"/>
  <c r="G44" i="16"/>
  <c r="M44" i="16" s="1"/>
  <c r="I44" i="16"/>
  <c r="K44" i="16"/>
  <c r="O44" i="16"/>
  <c r="Q44" i="16"/>
  <c r="U44" i="16"/>
  <c r="F45" i="16"/>
  <c r="G45" i="16"/>
  <c r="M45" i="16" s="1"/>
  <c r="I45" i="16"/>
  <c r="K45" i="16"/>
  <c r="O45" i="16"/>
  <c r="Q45" i="16"/>
  <c r="U45" i="16"/>
  <c r="F46" i="16"/>
  <c r="G46" i="16"/>
  <c r="M46" i="16" s="1"/>
  <c r="I46" i="16"/>
  <c r="K46" i="16"/>
  <c r="O46" i="16"/>
  <c r="Q46" i="16"/>
  <c r="U46" i="16"/>
  <c r="F47" i="16"/>
  <c r="G47" i="16"/>
  <c r="M47" i="16" s="1"/>
  <c r="I47" i="16"/>
  <c r="K47" i="16"/>
  <c r="O47" i="16"/>
  <c r="Q47" i="16"/>
  <c r="U47" i="16"/>
  <c r="F48" i="16"/>
  <c r="G48" i="16"/>
  <c r="M48" i="16" s="1"/>
  <c r="I48" i="16"/>
  <c r="K48" i="16"/>
  <c r="O48" i="16"/>
  <c r="Q48" i="16"/>
  <c r="U48" i="16"/>
  <c r="F49" i="16"/>
  <c r="G49" i="16"/>
  <c r="M49" i="16" s="1"/>
  <c r="I49" i="16"/>
  <c r="K49" i="16"/>
  <c r="O49" i="16"/>
  <c r="Q49" i="16"/>
  <c r="U49" i="16"/>
  <c r="F50" i="16"/>
  <c r="G50" i="16"/>
  <c r="M50" i="16" s="1"/>
  <c r="I50" i="16"/>
  <c r="K50" i="16"/>
  <c r="O50" i="16"/>
  <c r="Q50" i="16"/>
  <c r="U50" i="16"/>
  <c r="F51" i="16"/>
  <c r="G51" i="16"/>
  <c r="M51" i="16" s="1"/>
  <c r="I51" i="16"/>
  <c r="K51" i="16"/>
  <c r="O51" i="16"/>
  <c r="Q51" i="16"/>
  <c r="U51" i="16"/>
  <c r="F52" i="16"/>
  <c r="G52" i="16"/>
  <c r="M52" i="16" s="1"/>
  <c r="I52" i="16"/>
  <c r="K52" i="16"/>
  <c r="O52" i="16"/>
  <c r="Q52" i="16"/>
  <c r="U52" i="16"/>
  <c r="F53" i="16"/>
  <c r="G53" i="16"/>
  <c r="M53" i="16" s="1"/>
  <c r="I53" i="16"/>
  <c r="K53" i="16"/>
  <c r="O53" i="16"/>
  <c r="Q53" i="16"/>
  <c r="U53" i="16"/>
  <c r="BA54" i="16"/>
  <c r="F55" i="16"/>
  <c r="G55" i="16"/>
  <c r="M55" i="16" s="1"/>
  <c r="I55" i="16"/>
  <c r="K55" i="16"/>
  <c r="O55" i="16"/>
  <c r="Q55" i="16"/>
  <c r="U55" i="16"/>
  <c r="BA56" i="16"/>
  <c r="F57" i="16"/>
  <c r="G57" i="16"/>
  <c r="M57" i="16" s="1"/>
  <c r="I57" i="16"/>
  <c r="K57" i="16"/>
  <c r="O57" i="16"/>
  <c r="Q57" i="16"/>
  <c r="U57" i="16"/>
  <c r="BA58" i="16"/>
  <c r="F59" i="16"/>
  <c r="G59" i="16" s="1"/>
  <c r="M59" i="16" s="1"/>
  <c r="I59" i="16"/>
  <c r="K59" i="16"/>
  <c r="O59" i="16"/>
  <c r="Q59" i="16"/>
  <c r="U59" i="16"/>
  <c r="F60" i="16"/>
  <c r="G60" i="16" s="1"/>
  <c r="M60" i="16" s="1"/>
  <c r="I60" i="16"/>
  <c r="K60" i="16"/>
  <c r="O60" i="16"/>
  <c r="Q60" i="16"/>
  <c r="U60" i="16"/>
  <c r="BA61" i="16"/>
  <c r="F62" i="16"/>
  <c r="G62" i="16"/>
  <c r="M62" i="16" s="1"/>
  <c r="I62" i="16"/>
  <c r="K62" i="16"/>
  <c r="O62" i="16"/>
  <c r="Q62" i="16"/>
  <c r="U62" i="16"/>
  <c r="F63" i="16"/>
  <c r="G63" i="16"/>
  <c r="M63" i="16" s="1"/>
  <c r="I63" i="16"/>
  <c r="K63" i="16"/>
  <c r="O63" i="16"/>
  <c r="Q63" i="16"/>
  <c r="U63" i="16"/>
  <c r="F64" i="16"/>
  <c r="G64" i="16"/>
  <c r="M64" i="16" s="1"/>
  <c r="I64" i="16"/>
  <c r="K64" i="16"/>
  <c r="O64" i="16"/>
  <c r="Q64" i="16"/>
  <c r="U64" i="16"/>
  <c r="BA65" i="16"/>
  <c r="F66" i="16"/>
  <c r="G66" i="16"/>
  <c r="M66" i="16" s="1"/>
  <c r="I66" i="16"/>
  <c r="K66" i="16"/>
  <c r="O66" i="16"/>
  <c r="Q66" i="16"/>
  <c r="U66" i="16"/>
  <c r="F67" i="16"/>
  <c r="G67" i="16"/>
  <c r="M67" i="16" s="1"/>
  <c r="I67" i="16"/>
  <c r="K67" i="16"/>
  <c r="O67" i="16"/>
  <c r="Q67" i="16"/>
  <c r="U67" i="16"/>
  <c r="F68" i="16"/>
  <c r="G68" i="16"/>
  <c r="M68" i="16" s="1"/>
  <c r="I68" i="16"/>
  <c r="K68" i="16"/>
  <c r="O68" i="16"/>
  <c r="Q68" i="16"/>
  <c r="U68" i="16"/>
  <c r="F69" i="16"/>
  <c r="G69" i="16"/>
  <c r="M69" i="16" s="1"/>
  <c r="I69" i="16"/>
  <c r="K69" i="16"/>
  <c r="O69" i="16"/>
  <c r="Q69" i="16"/>
  <c r="U69" i="16"/>
  <c r="F71" i="16"/>
  <c r="G71" i="16"/>
  <c r="M71" i="16" s="1"/>
  <c r="M70" i="16" s="1"/>
  <c r="I71" i="16"/>
  <c r="I70" i="16" s="1"/>
  <c r="K71" i="16"/>
  <c r="K70" i="16" s="1"/>
  <c r="O71" i="16"/>
  <c r="O70" i="16" s="1"/>
  <c r="Q71" i="16"/>
  <c r="Q70" i="16" s="1"/>
  <c r="U71" i="16"/>
  <c r="U70" i="16" s="1"/>
  <c r="F73" i="16"/>
  <c r="G73" i="16" s="1"/>
  <c r="I73" i="16"/>
  <c r="I72" i="16" s="1"/>
  <c r="K73" i="16"/>
  <c r="K72" i="16" s="1"/>
  <c r="O73" i="16"/>
  <c r="O72" i="16" s="1"/>
  <c r="Q73" i="16"/>
  <c r="Q72" i="16" s="1"/>
  <c r="U73" i="16"/>
  <c r="U72" i="16" s="1"/>
  <c r="F74" i="16"/>
  <c r="G74" i="16" s="1"/>
  <c r="M74" i="16" s="1"/>
  <c r="I74" i="16"/>
  <c r="K74" i="16"/>
  <c r="O74" i="16"/>
  <c r="Q74" i="16"/>
  <c r="U74" i="16"/>
  <c r="AD77" i="16"/>
  <c r="G72" i="16" l="1"/>
  <c r="M73" i="16"/>
  <c r="M72" i="16" s="1"/>
  <c r="M26" i="16"/>
  <c r="M25" i="16" s="1"/>
  <c r="G25" i="16"/>
  <c r="AC77" i="16"/>
  <c r="G70" i="16"/>
  <c r="G17" i="16"/>
  <c r="G77" i="16" s="1"/>
  <c r="F12" i="12" s="1"/>
  <c r="M9" i="16"/>
  <c r="M8" i="16" s="1"/>
  <c r="G20" i="16"/>
  <c r="F9" i="13" l="1"/>
  <c r="F13" i="13"/>
  <c r="F37" i="13"/>
  <c r="G9" i="13" l="1"/>
  <c r="I9" i="13"/>
  <c r="I8" i="13" s="1"/>
  <c r="K9" i="13"/>
  <c r="K8" i="13" s="1"/>
  <c r="O9" i="13"/>
  <c r="O8" i="13" s="1"/>
  <c r="Q9" i="13"/>
  <c r="Q8" i="13" s="1"/>
  <c r="U9" i="13"/>
  <c r="U8" i="13" s="1"/>
  <c r="BA10" i="13"/>
  <c r="G11" i="13"/>
  <c r="M11" i="13" s="1"/>
  <c r="I11" i="13"/>
  <c r="K11" i="13"/>
  <c r="O11" i="13"/>
  <c r="Q11" i="13"/>
  <c r="U11" i="13"/>
  <c r="BA12" i="13"/>
  <c r="G13" i="13"/>
  <c r="M13" i="13" s="1"/>
  <c r="I13" i="13"/>
  <c r="K13" i="13"/>
  <c r="O13" i="13"/>
  <c r="Q13" i="13"/>
  <c r="U13" i="13"/>
  <c r="BA14" i="13"/>
  <c r="F15" i="13"/>
  <c r="G15" i="13"/>
  <c r="M15" i="13" s="1"/>
  <c r="I15" i="13"/>
  <c r="K15" i="13"/>
  <c r="O15" i="13"/>
  <c r="Q15" i="13"/>
  <c r="U15" i="13"/>
  <c r="BA16" i="13"/>
  <c r="F17" i="13"/>
  <c r="G17" i="13"/>
  <c r="M17" i="13" s="1"/>
  <c r="I17" i="13"/>
  <c r="K17" i="13"/>
  <c r="O17" i="13"/>
  <c r="Q17" i="13"/>
  <c r="U17" i="13"/>
  <c r="BA18" i="13"/>
  <c r="F19" i="13"/>
  <c r="G19" i="13" s="1"/>
  <c r="M19" i="13" s="1"/>
  <c r="I19" i="13"/>
  <c r="K19" i="13"/>
  <c r="O19" i="13"/>
  <c r="Q19" i="13"/>
  <c r="U19" i="13"/>
  <c r="BA20" i="13"/>
  <c r="F21" i="13"/>
  <c r="G21" i="13"/>
  <c r="M21" i="13" s="1"/>
  <c r="I21" i="13"/>
  <c r="K21" i="13"/>
  <c r="O21" i="13"/>
  <c r="Q21" i="13"/>
  <c r="U21" i="13"/>
  <c r="BA22" i="13"/>
  <c r="F23" i="13"/>
  <c r="G23" i="13"/>
  <c r="M23" i="13" s="1"/>
  <c r="I23" i="13"/>
  <c r="K23" i="13"/>
  <c r="O23" i="13"/>
  <c r="Q23" i="13"/>
  <c r="U23" i="13"/>
  <c r="F24" i="13"/>
  <c r="G24" i="13"/>
  <c r="M24" i="13" s="1"/>
  <c r="I24" i="13"/>
  <c r="K24" i="13"/>
  <c r="O24" i="13"/>
  <c r="Q24" i="13"/>
  <c r="U24" i="13"/>
  <c r="BA25" i="13"/>
  <c r="F26" i="13"/>
  <c r="G26" i="13"/>
  <c r="M26" i="13" s="1"/>
  <c r="I26" i="13"/>
  <c r="K26" i="13"/>
  <c r="O26" i="13"/>
  <c r="Q26" i="13"/>
  <c r="U26" i="13"/>
  <c r="F27" i="13"/>
  <c r="G27" i="13"/>
  <c r="M27" i="13" s="1"/>
  <c r="I27" i="13"/>
  <c r="K27" i="13"/>
  <c r="O27" i="13"/>
  <c r="Q27" i="13"/>
  <c r="U27" i="13"/>
  <c r="BA28" i="13"/>
  <c r="F29" i="13"/>
  <c r="G29" i="13" s="1"/>
  <c r="M29" i="13" s="1"/>
  <c r="I29" i="13"/>
  <c r="K29" i="13"/>
  <c r="O29" i="13"/>
  <c r="Q29" i="13"/>
  <c r="U29" i="13"/>
  <c r="F30" i="13"/>
  <c r="G30" i="13" s="1"/>
  <c r="M30" i="13" s="1"/>
  <c r="I30" i="13"/>
  <c r="K30" i="13"/>
  <c r="O30" i="13"/>
  <c r="Q30" i="13"/>
  <c r="U30" i="13"/>
  <c r="BA31" i="13"/>
  <c r="F32" i="13"/>
  <c r="G32" i="13" s="1"/>
  <c r="M32" i="13" s="1"/>
  <c r="I32" i="13"/>
  <c r="K32" i="13"/>
  <c r="O32" i="13"/>
  <c r="Q32" i="13"/>
  <c r="U32" i="13"/>
  <c r="BA33" i="13"/>
  <c r="F34" i="13"/>
  <c r="G34" i="13"/>
  <c r="M34" i="13" s="1"/>
  <c r="I34" i="13"/>
  <c r="K34" i="13"/>
  <c r="O34" i="13"/>
  <c r="Q34" i="13"/>
  <c r="U34" i="13"/>
  <c r="F35" i="13"/>
  <c r="G35" i="13"/>
  <c r="M35" i="13" s="1"/>
  <c r="I35" i="13"/>
  <c r="K35" i="13"/>
  <c r="O35" i="13"/>
  <c r="Q35" i="13"/>
  <c r="U35" i="13"/>
  <c r="BA36" i="13"/>
  <c r="G37" i="13"/>
  <c r="M37" i="13" s="1"/>
  <c r="I37" i="13"/>
  <c r="K37" i="13"/>
  <c r="O37" i="13"/>
  <c r="Q37" i="13"/>
  <c r="U37" i="13"/>
  <c r="BA38" i="13"/>
  <c r="AC40" i="13"/>
  <c r="G8" i="13" l="1"/>
  <c r="G40" i="13" s="1"/>
  <c r="F9" i="12" s="1"/>
  <c r="AD40" i="13"/>
  <c r="M9" i="13"/>
  <c r="M8" i="13" s="1"/>
  <c r="G15" i="12" l="1"/>
  <c r="G14" i="12" s="1"/>
  <c r="G49" i="1" s="1"/>
  <c r="H49" i="1" s="1"/>
  <c r="I49" i="1" s="1"/>
  <c r="G12" i="12"/>
  <c r="G9" i="12"/>
  <c r="G8" i="12" s="1"/>
  <c r="G47" i="1" s="1"/>
  <c r="H47" i="1" s="1"/>
  <c r="I47" i="1" s="1"/>
  <c r="J21" i="1"/>
  <c r="J23" i="1"/>
  <c r="G11" i="12" l="1"/>
  <c r="G48" i="1" s="1"/>
  <c r="H48" i="1" l="1"/>
  <c r="I48" i="1" s="1"/>
  <c r="I50" i="1" s="1"/>
  <c r="G50" i="1"/>
  <c r="G21" i="1" s="1"/>
  <c r="G25" i="1" s="1"/>
  <c r="BA15" i="12"/>
  <c r="BA11" i="12"/>
  <c r="BA10" i="12"/>
  <c r="I9" i="12"/>
  <c r="K9" i="12"/>
  <c r="M9" i="12"/>
  <c r="O9" i="12"/>
  <c r="Q9" i="12"/>
  <c r="U9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F40" i="1"/>
  <c r="G40" i="1"/>
  <c r="H40" i="1"/>
  <c r="I40" i="1"/>
  <c r="J39" i="1" s="1"/>
  <c r="J40" i="1" s="1"/>
  <c r="J28" i="1"/>
  <c r="J26" i="1"/>
  <c r="G38" i="1"/>
  <c r="F38" i="1"/>
  <c r="J24" i="1"/>
  <c r="J25" i="1"/>
  <c r="J27" i="1"/>
  <c r="E24" i="1"/>
  <c r="E26" i="1"/>
  <c r="G26" i="1" l="1"/>
  <c r="G29" i="1" s="1"/>
  <c r="H50" i="1"/>
  <c r="J49" i="1"/>
  <c r="J47" i="1"/>
  <c r="J48" i="1"/>
  <c r="O8" i="12"/>
  <c r="U8" i="12"/>
  <c r="K8" i="12"/>
  <c r="Q8" i="12"/>
  <c r="I8" i="12"/>
  <c r="M8" i="12"/>
  <c r="J50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<sst xmlns="http://schemas.openxmlformats.org/spreadsheetml/2006/main" count="972" uniqueCount="424">
  <si>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</si>
  <si>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</si>
  <si>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</si>
  <si>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</si>
  <si>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</si>
  <si>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</si>
  <si>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</si>
  <si>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</si>
  <si>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</si>
  <si>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</si>
  <si>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</si>
  <si>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</si>
  <si>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</si>
  <si>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</si>
  <si>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</si>
  <si>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</si>
  <si>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</si>
  <si>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</si>
  <si>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</si>
  <si>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</si>
  <si>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</si>
  <si>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</si>
  <si>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</si>
  <si>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</si>
  <si>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</si>
  <si>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</si>
  <si>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</si>
  <si>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Celkem</t>
  </si>
  <si>
    <t>Dodávka</t>
  </si>
  <si>
    <t>Montáž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</si>
  <si>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</si>
  <si>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</si>
  <si>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</si>
  <si>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</si>
  <si>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</si>
  <si>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</si>
  <si>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</si>
  <si>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</si>
  <si>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</si>
  <si>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</si>
  <si>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veřejné prostranství u ZŠ Na Kopcích</t>
  </si>
  <si>
    <t>Rozpočet:</t>
  </si>
  <si>
    <t>Misto</t>
  </si>
  <si>
    <t>Vedlejší rozpočtové náklady</t>
  </si>
  <si>
    <t>Město Třebíč</t>
  </si>
  <si>
    <t>Karlovo nám. 104/55</t>
  </si>
  <si>
    <t>Třebíč</t>
  </si>
  <si>
    <t>674 01</t>
  </si>
  <si>
    <t>002 90 629</t>
  </si>
  <si>
    <t>CZ 00290629</t>
  </si>
  <si>
    <t>Rozpočet</t>
  </si>
  <si>
    <t>Celkem za stavbu</t>
  </si>
  <si>
    <t>CZK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</si>
  <si>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</si>
  <si>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</si>
  <si>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</si>
  <si>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</si>
  <si>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</si>
  <si>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</si>
  <si>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</si>
  <si>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</si>
  <si>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</si>
  <si>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</si>
  <si>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</si>
  <si>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</si>
  <si>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</si>
  <si>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</si>
  <si>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</si>
  <si>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</si>
  <si>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</si>
  <si>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</si>
  <si>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</si>
  <si>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</si>
  <si>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</si>
  <si>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</si>
  <si>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</si>
  <si>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</si>
  <si>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</si>
  <si>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</si>
  <si>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DIL</t>
  </si>
  <si>
    <t>POL1_0</t>
  </si>
  <si>
    <t>POP</t>
  </si>
  <si>
    <t>Revitalizace veřejného prostranství u ZŠ Na Kopcích</t>
  </si>
  <si>
    <t>celkem</t>
  </si>
  <si>
    <t>Celkem s DPH</t>
  </si>
  <si>
    <t>SO 07</t>
  </si>
  <si>
    <t>SO 10</t>
  </si>
  <si>
    <t>Přeložka vodovodu</t>
  </si>
  <si>
    <t>Rekonstrukce splaškové kanalizace</t>
  </si>
  <si>
    <t>kpl.</t>
  </si>
  <si>
    <t>neuznatelné náklady</t>
  </si>
  <si>
    <t>Ozn. položky</t>
  </si>
  <si>
    <t>Souhrn stavebních objektů</t>
  </si>
  <si>
    <t>Souhrnný výkaz výměr, VAS</t>
  </si>
  <si>
    <t>END</t>
  </si>
  <si>
    <t/>
  </si>
  <si>
    <t>POPUZIV</t>
  </si>
  <si>
    <t>Poznámky uchazeče k zadání</t>
  </si>
  <si>
    <t>SUM</t>
  </si>
  <si>
    <t>Náklady na provedení skutečného zaměření stavby v rozsahu nezbytném pro zápis změny do katastru nemovitostí. Součástí zaměření bude zaměření nových IS, ploch a vybavení, vč.dodávní akceptačního protokolu.</t>
  </si>
  <si>
    <t>Soubor</t>
  </si>
  <si>
    <t xml:space="preserve">Geodetické zaměření skutečného provedení  </t>
  </si>
  <si>
    <t>005241020R</t>
  </si>
  <si>
    <t>Náklady na vyhotovení dokumentace skutečného provedení stavby a její předání objednateli v požadované formě počtu paré.</t>
  </si>
  <si>
    <t xml:space="preserve">Dokumentace skutečného provedení </t>
  </si>
  <si>
    <t>005241010R</t>
  </si>
  <si>
    <t xml:space="preserve">Bezpečnostní a hygienická opatření na staveništi </t>
  </si>
  <si>
    <t>005211080R</t>
  </si>
  <si>
    <t>Vypracování fotodokumentace požadovaného děje a konstrukcí v požadovaných časových intervalech v dig. formátu.</t>
  </si>
  <si>
    <t>Vypracování fotodokumentace</t>
  </si>
  <si>
    <t>005216-VLR</t>
  </si>
  <si>
    <t>Doklad o odzkoušení funkčnosti všech osazených armatur, protokol o provedení tlakové zkoušky, propláchnutí a desinfekci potrubí, krácený rozbor pitné vody, kontrola funkčnosti identifikačního vodiče, zkouška vodotěsnosti kanalizačního potrubí, šachet a nádrží, protokol o inspekci kanalizačního potrubí kamerou.</t>
  </si>
  <si>
    <t>Provedení potřebných zkoušek a rozborů</t>
  </si>
  <si>
    <t>005215-VLR</t>
  </si>
  <si>
    <t>Poplatky a zajištění výluk na propojení inž. sítí</t>
  </si>
  <si>
    <t>005213-VLR</t>
  </si>
  <si>
    <t>Ostatní inženýrská činnost - aktualizace existencí sítí, jednání s DOSS a dalšími dotčenými subjekty pro potřeby provádění stavby.</t>
  </si>
  <si>
    <t>Ostatní inženýrská činnost</t>
  </si>
  <si>
    <t>005212-VLR</t>
  </si>
  <si>
    <t xml:space="preserve">Užívání veřejných ploch a prostranství  </t>
  </si>
  <si>
    <t>005211040R</t>
  </si>
  <si>
    <t>Náklady na vyhotovení návrhu dočasného dopravního značení, jeho projednání s dotčenými orgány a organizacemi, dodání dopravních značek, jejich rozmístění a přemísťování a jejich údržba v průběhu výstavby včetně následného odstranění po ukončení stavebních prací. Zejména označení výjezdů ze staveniště na silnici.</t>
  </si>
  <si>
    <t xml:space="preserve">Dočasná dopravní opatření </t>
  </si>
  <si>
    <t>005211030R</t>
  </si>
  <si>
    <t>Ochrana stávaj. inženýrských sítí na staveništi</t>
  </si>
  <si>
    <t>005211020R</t>
  </si>
  <si>
    <t>Koordinace stavebních a technologických dodávek stavby.</t>
  </si>
  <si>
    <t>Koordinační činnost</t>
  </si>
  <si>
    <t>005124010R</t>
  </si>
  <si>
    <t>Odstranění objektů zařízení staveniště a jejich odvoz. Položka zahrnuje i náklady na úpravu povrchů po odstranění zařízení staveniště a úklid ploch, na kterých bylo zařízení staveniště provozováno. Část vymezená oplocením a všechny ostatní používané plochy budou vyklizené, vyčištěné, travnaté plochy posečené, vyhrabané.</t>
  </si>
  <si>
    <t>Odstranění zařízení staveniště</t>
  </si>
  <si>
    <t>005121030R</t>
  </si>
  <si>
    <t>Náklady na vybavení objektů zařízení staveniště, ostraha staveniště, náklady na energie spotřebované dodavatelem v rámci provozu zařízení staveniště, údržba a opravy stavebních buněk a mobilního WC, přesuny oplocení a přesuny materiálu potřebného k vytvoření provizorních a dočasných zpevněných ploch a koridorů realizovaných běhěm stavby pro umožnění průchodu uzemím a vstupu do ZŠ a MŠ vč. dodání materiálu pro dočasně zp. plochy (veškeré náklady související s popsanou etapizací viz. "dodatek č.1 k PD"). Náklady na potřebný úklid v prostorách zařízení staveniště, bezokladný úklid znečištěných komunikací.</t>
  </si>
  <si>
    <t xml:space="preserve">Provoz zařízení staveniště </t>
  </si>
  <si>
    <t>005121020R</t>
  </si>
  <si>
    <t>Případná příprava území pro objekty zařízení staveniště a vlastní vybudování objektů zařízení staveniště. Buňky, mobilní WC, oplocení, provizorní a dočasné zpevněné plochy a koridory realizované běhěm stavby pro umožnění průchodu uzemím a vstupu do ZŠ a MŠ vč. dodání materiálu pro dočasně zp. plochy (veškeré náklady související s popsanou etapizací viz. "dodatek č.1 k PD"). Zahrnuje i poplatky za zábory veřejných ploch.</t>
  </si>
  <si>
    <t>Vybudování zařízení staveniště</t>
  </si>
  <si>
    <t>005121010R</t>
  </si>
  <si>
    <t>Účast geologa/geotechnika/statika během stavby. Včetně upřesňujících rozborů zemin pro určení těžitelnosti dle aktuální stavu staveniště a zhodnocení základové spáry.</t>
  </si>
  <si>
    <t xml:space="preserve">Průzkumné práce </t>
  </si>
  <si>
    <t>004111010R</t>
  </si>
  <si>
    <t>Zaměření a vytyčení stávajících inženýrských sítí v místě stavby z hlediska jejich ochrany při provádění stavby.</t>
  </si>
  <si>
    <t>Vytyčení inženýrských sítí</t>
  </si>
  <si>
    <t>005111021R</t>
  </si>
  <si>
    <t>Vytyčení stavby a geodetické práce během stavby.</t>
  </si>
  <si>
    <t>Vytyčení stavby</t>
  </si>
  <si>
    <t>005111020R</t>
  </si>
  <si>
    <t>Díl:</t>
  </si>
  <si>
    <t>Číslo položky</t>
  </si>
  <si>
    <t>Vedlejší rozpočtové náklady, VAS</t>
  </si>
  <si>
    <t>2) Nedílnou součástí tohoto výkazu výměr (rozpočtu) je projektová dokumentace!!! Nelze provést cenovou nabídku bez porovnání s projektovou dokumentací.</t>
  </si>
  <si>
    <t>1) Rozsah rozpočtu je shodný s rozsahem projektové dokumentace. Ve výkopových pracích nejsou zohledněny terénní úpravy související z dopravním řešením a sadovýmí úpravami.</t>
  </si>
  <si>
    <t xml:space="preserve">Popis rozpočtu:  - </t>
  </si>
  <si>
    <t>VV</t>
  </si>
  <si>
    <t>10*97,14432</t>
  </si>
  <si>
    <t>m3</t>
  </si>
  <si>
    <t>Příplatek za odvoz za každých dalších 1000 m</t>
  </si>
  <si>
    <t>460600002R00</t>
  </si>
  <si>
    <t>Naložení a odvoz zeminy, odvoz na vzdálenost 10000 m</t>
  </si>
  <si>
    <t>460600001RT8</t>
  </si>
  <si>
    <t>Zemní práce při montážích</t>
  </si>
  <si>
    <t>M46</t>
  </si>
  <si>
    <t>t</t>
  </si>
  <si>
    <t>Přesun hmot, trubní vedení plastová, otevř. výkop</t>
  </si>
  <si>
    <t>998276101R00</t>
  </si>
  <si>
    <t>Staveništní přesun hmot</t>
  </si>
  <si>
    <t>99</t>
  </si>
  <si>
    <t>m</t>
  </si>
  <si>
    <t>Tlaková zkouška vodovodního potrubí DN 200</t>
  </si>
  <si>
    <t>892351111R00</t>
  </si>
  <si>
    <t>Tlaková zkouška vodovodního potrubí DN 80</t>
  </si>
  <si>
    <t>892241111R00</t>
  </si>
  <si>
    <t>Desinfekce vodovodního potrubí DN 200</t>
  </si>
  <si>
    <t>892353111R00</t>
  </si>
  <si>
    <t>Desinfekce vodovodního potrubí DN 80</t>
  </si>
  <si>
    <t>892233111R00</t>
  </si>
  <si>
    <t>Není obsaženo v databázi RTS, cenová soustava vlastní</t>
  </si>
  <si>
    <t>soubor</t>
  </si>
  <si>
    <t>Montážní práce na vodovodu, drobný instal. naterál</t>
  </si>
  <si>
    <t>5</t>
  </si>
  <si>
    <t>kus</t>
  </si>
  <si>
    <t>Montáž hydrantů nadzemních DN 80</t>
  </si>
  <si>
    <t>891247211R00</t>
  </si>
  <si>
    <t>Montáž hydrantů podzemních DN 80</t>
  </si>
  <si>
    <t>891247111R00</t>
  </si>
  <si>
    <t>POL3_0</t>
  </si>
  <si>
    <t>Deska nosná šoupátkového poklopu č. 3482</t>
  </si>
  <si>
    <t>4</t>
  </si>
  <si>
    <t>Poklop k podz. hydrantu č. 1950 - voda</t>
  </si>
  <si>
    <t>42200760R</t>
  </si>
  <si>
    <t>Podzemní hydrant "D" plnoprůtokový PN16 č. D490</t>
  </si>
  <si>
    <t>3</t>
  </si>
  <si>
    <t>Nadzemní objezdový hydrant litinový, tuhý 1,5m, PN16 č. 5053H4</t>
  </si>
  <si>
    <t>2</t>
  </si>
  <si>
    <t>Koleno přírubové s patkou a hrdlem pro PE , DN80/D90 č. 5045, voda</t>
  </si>
  <si>
    <t>1</t>
  </si>
  <si>
    <t>Deska nosná šoupátkového poklopu č. 3481</t>
  </si>
  <si>
    <t>422915501R</t>
  </si>
  <si>
    <t>Poklop uliční šoupátkový č. 1750  - voda</t>
  </si>
  <si>
    <t>42200750R</t>
  </si>
  <si>
    <t>Souprava zemní č. 9500E3 DN50 -100, 1,3-1,8m, voda</t>
  </si>
  <si>
    <t>42293250R</t>
  </si>
  <si>
    <t>Šoupátko 4040 E3 DN 80/90 hrdla-voda</t>
  </si>
  <si>
    <t>42228354R</t>
  </si>
  <si>
    <t>Přírubové spojení - litin.potr.7602, 150/170, voda</t>
  </si>
  <si>
    <t>422935346R</t>
  </si>
  <si>
    <t>Přírubové spojení - ocel.potr.7601, 150/168, voda</t>
  </si>
  <si>
    <t>422935337R</t>
  </si>
  <si>
    <t>Přírubové spojení - litin.potr.7602, 80/98, voda</t>
  </si>
  <si>
    <t>422935343R</t>
  </si>
  <si>
    <t>Přírubové spoj. - pro PE,PVC č.0400 80/90, voda</t>
  </si>
  <si>
    <t>422935366R</t>
  </si>
  <si>
    <t>Přírubové spoj. - pro PE,PVC č.0400 150/160, voda</t>
  </si>
  <si>
    <t>422935374R</t>
  </si>
  <si>
    <t>5*2,5</t>
  </si>
  <si>
    <t>151,1+6,5+7,2</t>
  </si>
  <si>
    <t>Vodič signalizační CYY 6 mm2</t>
  </si>
  <si>
    <t>899731114R00</t>
  </si>
  <si>
    <t>Fólie výstražná z PVC bílá, šířka 22 cm</t>
  </si>
  <si>
    <t>899721111R00</t>
  </si>
  <si>
    <t>2*(4+23+3)</t>
  </si>
  <si>
    <t>Přirážka za 1 spoj elektrotvarovky d 160 mm</t>
  </si>
  <si>
    <t>877312121R00</t>
  </si>
  <si>
    <t>Elektrotvarovka - T-kus redukovaný d160/90, PE100, SDR11</t>
  </si>
  <si>
    <t>286538148R</t>
  </si>
  <si>
    <t>Elektrotvarovka - koleno 90° d160, PE100, SDR11</t>
  </si>
  <si>
    <t>286538100R</t>
  </si>
  <si>
    <t>Elektrotvarovka - spojka d160, PE100, SDR11, bez dorazu</t>
  </si>
  <si>
    <t>286538011R</t>
  </si>
  <si>
    <t>Přirážka za 1 spoj elektrotvarovky d 90 mm</t>
  </si>
  <si>
    <t>877242121R00</t>
  </si>
  <si>
    <t>Elektrotvarovka - spojka d90, PE100, SDR11, bez dorazu</t>
  </si>
  <si>
    <t>286538007R</t>
  </si>
  <si>
    <t>Montáž trubek polyetylenových ve výkopu d 160 mm</t>
  </si>
  <si>
    <t>871311121R00</t>
  </si>
  <si>
    <t>Montáž potrubí polyetylenového ve výkopu d 90 mm</t>
  </si>
  <si>
    <t>871241121R00</t>
  </si>
  <si>
    <t>Trubka tlaková RC1 PE100 160x14,6 mm PN16, tyč 6 m/tyč 12 m</t>
  </si>
  <si>
    <t>286134137R</t>
  </si>
  <si>
    <t>Trubka tlaková RC1 PE100 90x8,2 mm PN16, tyč 6 m/tyč 12 m</t>
  </si>
  <si>
    <t>286134129R</t>
  </si>
  <si>
    <t>Trubní vedení</t>
  </si>
  <si>
    <t>8</t>
  </si>
  <si>
    <t>0,8*0,56*7,2</t>
  </si>
  <si>
    <t>0,8*0,56*6,5</t>
  </si>
  <si>
    <t>0,8*0,56*(151,1+1+1)</t>
  </si>
  <si>
    <t>Lože pod potrubí z kameniva těženého 0 - 4 mm</t>
  </si>
  <si>
    <t>451572111R00</t>
  </si>
  <si>
    <t>Vodorovné konstrukce</t>
  </si>
  <si>
    <t>2*1,5</t>
  </si>
  <si>
    <t>Trativody z PVC drenážních flexibilních trubek</t>
  </si>
  <si>
    <t>212810010RA0</t>
  </si>
  <si>
    <t>Základy,zvláštní zakládání</t>
  </si>
  <si>
    <t>1,3*(194,8224-120,096)</t>
  </si>
  <si>
    <t>Poplatek za skládku horniny 1- 4, č. dle katal. odpadů 17 05 04</t>
  </si>
  <si>
    <t>199000002R00</t>
  </si>
  <si>
    <t>194,8224-74,7264</t>
  </si>
  <si>
    <t>Zásyp jam, rýh, šachet se zhutněním</t>
  </si>
  <si>
    <t>174101101R00</t>
  </si>
  <si>
    <t>0,8*1,46*7,2</t>
  </si>
  <si>
    <t>0,8*1,46*6,5</t>
  </si>
  <si>
    <t>0,8*1,46*(151,1+1+1)</t>
  </si>
  <si>
    <t>Hloubení zapaž.rýh šířky.do 200 cm v hornině.1-4</t>
  </si>
  <si>
    <t>132200112RA0</t>
  </si>
  <si>
    <t>Zemní práce</t>
  </si>
  <si>
    <t>veřejné prostranství u ZŠ Na Kopcích, 67401 Třebíč</t>
  </si>
  <si>
    <t>Revitalizace veřejného prostranství u ZŠ Na Kopcích - SO 07 - Přeložka vodovodu</t>
  </si>
  <si>
    <t>3) Nedílnou součástí tohoto výkazu výměr (rozpočtu) je projektová dokumentace!!! Nelze provést cenovou nabídku bez porovnání s projektovou dokumentací.</t>
  </si>
  <si>
    <t>2) Rozsah rozpočtu je shodný s rozsahem projektové dokumentace. Ve výkopových pracích nejsou zohledněny terénní úpravy související z dopravním řešením a sadovýmí úpravami.</t>
  </si>
  <si>
    <t>1) Na potrubí je započítáno 10% délky jako přirážka na prořez.</t>
  </si>
  <si>
    <t>10*285,8167</t>
  </si>
  <si>
    <t>3,456*1,6</t>
  </si>
  <si>
    <t>Kamenivo drcené 0/63, JHM</t>
  </si>
  <si>
    <t>583423602R</t>
  </si>
  <si>
    <t>výplň rušených šachet:11,50025*1,6</t>
  </si>
  <si>
    <t>(10,968+3,258)*1,6</t>
  </si>
  <si>
    <t>Kamenivo drcené 0/32, JHM</t>
  </si>
  <si>
    <t>583423202R</t>
  </si>
  <si>
    <t>frakce 0/32:54,3*1*0,06</t>
  </si>
  <si>
    <t>frakce 0/32:182,8*1*0,06</t>
  </si>
  <si>
    <t>frakce 0/63:6*2,4*2,4*0,1</t>
  </si>
  <si>
    <t>Podkladová vrstva ze štěrkopísku, rozprostření a zhutnění</t>
  </si>
  <si>
    <t>460650015RT1</t>
  </si>
  <si>
    <t>Přesun hmot, kanalizace kameninové, otevřený výkop</t>
  </si>
  <si>
    <t>998275101R00</t>
  </si>
  <si>
    <t>Demontáž horní části revizní šachty, (konus, prstenec, poklop)</t>
  </si>
  <si>
    <t>Demolice</t>
  </si>
  <si>
    <t>98</t>
  </si>
  <si>
    <t>Poplatek za uložení suti - směs betonu, cihel, dřeva, skupina odpadu 170904</t>
  </si>
  <si>
    <t>979990107R00</t>
  </si>
  <si>
    <t>Uložení suti na skládku bez zhutnění</t>
  </si>
  <si>
    <t>979093111R00</t>
  </si>
  <si>
    <t>10*3,2</t>
  </si>
  <si>
    <t>Příplatek k odvozu za každý další 1 km</t>
  </si>
  <si>
    <t>979081121R00</t>
  </si>
  <si>
    <t>Odvoz suti a vybour. hmot na skládku do 1 km, kontejnerem 7 t</t>
  </si>
  <si>
    <t>979081111RT3</t>
  </si>
  <si>
    <t>24*3,2</t>
  </si>
  <si>
    <t>Příplatek k vnitrost. dopravě suti za dalších 5 m</t>
  </si>
  <si>
    <t>979082121R00</t>
  </si>
  <si>
    <t>4*(0,12+0,6+0,08)</t>
  </si>
  <si>
    <t>Vnitrostaveništní doprava suti do 10 m</t>
  </si>
  <si>
    <t>979082111R00</t>
  </si>
  <si>
    <t>Prorážení otvorů</t>
  </si>
  <si>
    <t>97</t>
  </si>
  <si>
    <t xml:space="preserve">m     </t>
  </si>
  <si>
    <t>Výplň potrubí cementopopílkovou suspenzí DN 300</t>
  </si>
  <si>
    <t>936452115R00</t>
  </si>
  <si>
    <t>Výplň potrubí cementopopílkovou suspenzí DN 200</t>
  </si>
  <si>
    <t>936452113R00</t>
  </si>
  <si>
    <t>Výplň potrubí cementopopílkovou suspenzí DN 150</t>
  </si>
  <si>
    <t>936452112R00</t>
  </si>
  <si>
    <t>Dokončovací práce inž.staveb</t>
  </si>
  <si>
    <t>93</t>
  </si>
  <si>
    <t>Ostatní montážní práce na kanalizaci, (napojení na stáv. potrubí, frézování otvorů apod)</t>
  </si>
  <si>
    <t>16,72+36,74+183,81</t>
  </si>
  <si>
    <t>Zkouška těsnosti kanalizace DN do 300, vodou</t>
  </si>
  <si>
    <t>892581111R00</t>
  </si>
  <si>
    <t>Příplatek za zřízení kanal. přípojky DN 100 - 300</t>
  </si>
  <si>
    <t>831263195R00</t>
  </si>
  <si>
    <t>Příplatek za práce ve sklonu přes 20 %, DN 100-400</t>
  </si>
  <si>
    <t>831262191R00</t>
  </si>
  <si>
    <t>Montáž tvarov. kamenin. odboč. pryž. krouž. DN 300, včetně dodávky šikmé odbočky DN 300/200</t>
  </si>
  <si>
    <t>837371221RT3</t>
  </si>
  <si>
    <t>Montáž tvarov. kamenin. odboč. pryž. krouž. DN 300, včetně dodávky šikmé odbočky DN 300/150</t>
  </si>
  <si>
    <t>837371221RT2</t>
  </si>
  <si>
    <t>Montáž tvarov. kamenin. odboč. pryž. krouž. DN 200, včetně dodávky šikmé odbočky DN 200/200</t>
  </si>
  <si>
    <t>837351221RT3</t>
  </si>
  <si>
    <t>167,1*1,1</t>
  </si>
  <si>
    <t>Montáž trub kameninových, pryž. kroužek, DN 300, včetně dodávky trub kamenin. DN 300 dl. 2500 mm</t>
  </si>
  <si>
    <t>831372121RT3</t>
  </si>
  <si>
    <t>33,4*1,1</t>
  </si>
  <si>
    <t>Montáž trub kameninových, pryž. kroužek, DN 200, včetně dodávky trub kamenin. DN 200 dl. 1000 mm</t>
  </si>
  <si>
    <t>831352121RT2</t>
  </si>
  <si>
    <t>15,2*1,1</t>
  </si>
  <si>
    <t>Montáž trub kameninových, pryž. kroužek, DN 150, včetně dodávky trub kamenin. DN 150 dl. 1000 mm</t>
  </si>
  <si>
    <t>831312121RT2</t>
  </si>
  <si>
    <t>Osazení poklopu s rámem do 100 kg</t>
  </si>
  <si>
    <t>899102111R00</t>
  </si>
  <si>
    <t>Poklop litinový samonivelační D400, kanalizační bez ventilace, kruhový</t>
  </si>
  <si>
    <t>55244414R</t>
  </si>
  <si>
    <t>Betonový pražec pod potrubí z KAM, vč. betonových klínků</t>
  </si>
  <si>
    <t>Úprava dna u šachty Š0, vybetonováno, koryto z KAM</t>
  </si>
  <si>
    <t>Osaz. bet. dílců šachet, dna, na kroužek, do 5,0 t</t>
  </si>
  <si>
    <t>894423114R00</t>
  </si>
  <si>
    <t>21+6</t>
  </si>
  <si>
    <t>Osazení betonových dílců šachet do 1,4 t</t>
  </si>
  <si>
    <t>894421112R00</t>
  </si>
  <si>
    <t>2+2+6+3+2+2</t>
  </si>
  <si>
    <t>Osazení betonových dílců šachet do 0,5 t</t>
  </si>
  <si>
    <t>894421111R00</t>
  </si>
  <si>
    <t>Dno šachetní 100/60 max. 40, spec. viz dokumentace</t>
  </si>
  <si>
    <t>59224366.AR</t>
  </si>
  <si>
    <t>Prstenec vyrovnávací šachetní 63/12</t>
  </si>
  <si>
    <t>59224349R</t>
  </si>
  <si>
    <t>Prstenec vyrovnávací šachetní 63/10</t>
  </si>
  <si>
    <t>Prstenec vyrovnávací šachetní 63/8</t>
  </si>
  <si>
    <t>59224348.AR</t>
  </si>
  <si>
    <t>Prstenec vyrovnávací šachetní 63/4</t>
  </si>
  <si>
    <t>59224346R</t>
  </si>
  <si>
    <t>Konus šachetní 100-63/58/12</t>
  </si>
  <si>
    <t>59224353.AR</t>
  </si>
  <si>
    <t>Skruž šachetní 100/25/12</t>
  </si>
  <si>
    <t>59224358.AR</t>
  </si>
  <si>
    <t>Skruž šachetní 100/50/12</t>
  </si>
  <si>
    <t>59224359.AR</t>
  </si>
  <si>
    <t>2+3+4+5+4+3</t>
  </si>
  <si>
    <t>Skruž šachetní 100/100/12</t>
  </si>
  <si>
    <t>59224364.AR</t>
  </si>
  <si>
    <t>Osazení betonových pražců plochy do 500 cm2</t>
  </si>
  <si>
    <t>452111121R00</t>
  </si>
  <si>
    <t>pro DN150:19,4*1*0,17</t>
  </si>
  <si>
    <t>pro DN200:34,9*1*0,19</t>
  </si>
  <si>
    <t>pro DN300:182,8*1*0,23</t>
  </si>
  <si>
    <t>Sedlové lože pod potrubí z betonu C 12/15</t>
  </si>
  <si>
    <t>452312131R00</t>
  </si>
  <si>
    <t>54,3*1*0,08</t>
  </si>
  <si>
    <t>182,8*1*0,08</t>
  </si>
  <si>
    <t>Desky podkladní pod potrubí z betonu C 8/10</t>
  </si>
  <si>
    <t>452311121R00</t>
  </si>
  <si>
    <t>6*2,4*2,4*0,1</t>
  </si>
  <si>
    <t>Desky podkladní pod šachty z betonu , beton prostý třídy C 20/25</t>
  </si>
  <si>
    <t>452311151RT1</t>
  </si>
  <si>
    <t>pro DN150:19,4*1*0,28</t>
  </si>
  <si>
    <t>pro DN200:34,9*1*0,32</t>
  </si>
  <si>
    <t>pro DN300:182,8*1*0,4</t>
  </si>
  <si>
    <t>0,785*(3,32+3,8+3,69+3,84)</t>
  </si>
  <si>
    <t>Zásyp jam,rýh a šachet štěrkopískem</t>
  </si>
  <si>
    <t>174100050RA0</t>
  </si>
  <si>
    <t>1,3*(994,553+192,4416-967,1356)</t>
  </si>
  <si>
    <t>Poplatek za skládku horniny 5 - 7, č. dle katal. odpadů 17 05 04</t>
  </si>
  <si>
    <t>199000003R00</t>
  </si>
  <si>
    <t>994,553+192,4416-38,06-89,72-3,456-18,968-51,973-17,682</t>
  </si>
  <si>
    <t>2,4*2,4*3,33</t>
  </si>
  <si>
    <t>2,4*2,4*4,92</t>
  </si>
  <si>
    <t>2,4*2,4*5,74</t>
  </si>
  <si>
    <t>2,4*2,4*5,5</t>
  </si>
  <si>
    <t>2,4*2,4*5,91</t>
  </si>
  <si>
    <t>2,4*2,4*4,52</t>
  </si>
  <si>
    <t>2,4*2,4*3,49</t>
  </si>
  <si>
    <t>Hloubení šachet, pažení a rozepření, v hornině 5-7</t>
  </si>
  <si>
    <t>133100020RA0</t>
  </si>
  <si>
    <t>9,6*5,11*1</t>
  </si>
  <si>
    <t>10*5,2*1</t>
  </si>
  <si>
    <t>11,2*5,06*1</t>
  </si>
  <si>
    <t>4,2*5,16*1</t>
  </si>
  <si>
    <t>4,3*4,86*1</t>
  </si>
  <si>
    <t>4,8*3,94*1</t>
  </si>
  <si>
    <t>5,2*3,78*1</t>
  </si>
  <si>
    <t>5*3,51*1</t>
  </si>
  <si>
    <t>12*3,3*1</t>
  </si>
  <si>
    <t>5,5*5,34*1</t>
  </si>
  <si>
    <t>4,8*5,6*1</t>
  </si>
  <si>
    <t>19,5*5,33*1</t>
  </si>
  <si>
    <t>36,8*5,57*1</t>
  </si>
  <si>
    <t>38,2*5,08*1</t>
  </si>
  <si>
    <t>36,0*3,87*1</t>
  </si>
  <si>
    <t>Hloubení zapaž.rýh šířky do 200 cm v hornině 5-7</t>
  </si>
  <si>
    <t>132200122RA0</t>
  </si>
  <si>
    <t>Revitalizace veřejného prostranství u ZŠ Na Kopcích - SO 10 - Rekonstrukce SK</t>
  </si>
  <si>
    <t>Pro vodovod jsou navrženy vodovodní tlakové trubky dvouvrstvé, certifikace dle PAS 1075 – typ 2 – skládají se z vnější vrstvy (10 % jmenovité tloušťky stěny) modré barvy z PE 100 RC a z vnitřní koextrudované vrstvy (90 % jmenovité tloušťky stěny) černé barvy taktéž z PE 100 RC, rozměrové řady SDR 11.</t>
  </si>
  <si>
    <t>Truby kameninové základní oboustranně glazované, třída pevnosti 160 N/mm2.</t>
  </si>
  <si>
    <t>Pokop bude opatřen logem správce sítě.</t>
  </si>
  <si>
    <t>Třída betonu bude minimálně C40/50 a odolností betonu.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</si>
</sst>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4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49" fontId="0" fillId="0" borderId="1" xfId="0" applyNumberFormat="1" applyBorder="1"/>
    <xf numFmtId="49" fontId="0" fillId="0" borderId="35" xfId="0" applyNumberFormat="1" applyBorder="1" applyAlignment="1">
      <alignment vertical="center"/>
    </xf>
    <xf numFmtId="49" fontId="0" fillId="0" borderId="36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3" borderId="41" xfId="0" applyFill="1" applyBorder="1"/>
    <xf numFmtId="49" fontId="0" fillId="3" borderId="38" xfId="0" applyNumberFormat="1" applyFill="1" applyBorder="1"/>
    <xf numFmtId="0" fontId="0" fillId="3" borderId="38" xfId="0" applyFill="1" applyBorder="1"/>
    <xf numFmtId="0" fontId="0" fillId="3" borderId="37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17" fillId="0" borderId="0" xfId="0" applyNumberFormat="1" applyFont="1" applyAlignment="1">
      <alignment wrapText="1"/>
    </xf>
    <xf numFmtId="0" fontId="0" fillId="3" borderId="44" xfId="0" applyFill="1" applyBorder="1" applyAlignment="1">
      <alignment vertical="top"/>
    </xf>
    <xf numFmtId="0" fontId="0" fillId="3" borderId="45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0" fillId="3" borderId="46" xfId="0" applyFill="1" applyBorder="1" applyAlignment="1">
      <alignment wrapText="1"/>
    </xf>
    <xf numFmtId="0" fontId="0" fillId="3" borderId="47" xfId="0" applyFill="1" applyBorder="1" applyAlignment="1">
      <alignment vertical="top"/>
    </xf>
    <xf numFmtId="4" fontId="0" fillId="3" borderId="44" xfId="0" applyNumberForma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center"/>
    </xf>
    <xf numFmtId="0" fontId="0" fillId="0" borderId="38" xfId="0" applyBorder="1"/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" fontId="8" fillId="0" borderId="6" xfId="0" applyNumberFormat="1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/>
    <xf numFmtId="49" fontId="6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8" fillId="0" borderId="47" xfId="0" applyNumberFormat="1" applyFont="1" applyBorder="1" applyAlignment="1">
      <alignment horizontal="right" vertical="center"/>
    </xf>
    <xf numFmtId="0" fontId="0" fillId="0" borderId="38" xfId="0" applyBorder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7" fillId="0" borderId="15" xfId="0" applyNumberFormat="1" applyFont="1" applyBorder="1" applyAlignment="1">
      <alignment horizontal="center" vertical="center"/>
    </xf>
    <xf numFmtId="0" fontId="15" fillId="3" borderId="47" xfId="0" applyFont="1" applyFill="1" applyBorder="1" applyAlignment="1">
      <alignment vertical="center" wrapText="1"/>
    </xf>
    <xf numFmtId="0" fontId="15" fillId="3" borderId="43" xfId="0" applyFont="1" applyFill="1" applyBorder="1" applyAlignment="1">
      <alignment vertical="center" wrapText="1"/>
    </xf>
    <xf numFmtId="0" fontId="15" fillId="3" borderId="38" xfId="0" applyFont="1" applyFill="1" applyBorder="1" applyAlignment="1">
      <alignment vertical="center" wrapText="1"/>
    </xf>
    <xf numFmtId="0" fontId="15" fillId="3" borderId="44" xfId="0" applyFont="1" applyFill="1" applyBorder="1" applyAlignment="1">
      <alignment horizontal="center" vertical="center" wrapText="1"/>
    </xf>
    <xf numFmtId="1" fontId="7" fillId="0" borderId="44" xfId="0" applyNumberFormat="1" applyFont="1" applyBorder="1" applyAlignment="1">
      <alignment horizontal="center" vertical="center"/>
    </xf>
    <xf numFmtId="1" fontId="7" fillId="5" borderId="44" xfId="0" applyNumberFormat="1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top" shrinkToFit="1"/>
    </xf>
    <xf numFmtId="164" fontId="16" fillId="0" borderId="33" xfId="0" applyNumberFormat="1" applyFont="1" applyBorder="1" applyAlignment="1">
      <alignment horizontal="center" vertical="top" shrinkToFit="1"/>
    </xf>
    <xf numFmtId="4" fontId="16" fillId="0" borderId="33" xfId="0" applyNumberFormat="1" applyFont="1" applyBorder="1" applyAlignment="1">
      <alignment horizontal="right" vertical="top" shrinkToFit="1"/>
    </xf>
    <xf numFmtId="0" fontId="16" fillId="0" borderId="33" xfId="0" applyFont="1" applyBorder="1" applyAlignment="1">
      <alignment horizontal="center" vertical="center" shrinkToFit="1"/>
    </xf>
    <xf numFmtId="49" fontId="0" fillId="6" borderId="47" xfId="0" applyNumberFormat="1" applyFill="1" applyBorder="1" applyAlignment="1">
      <alignment horizontal="left" vertical="top"/>
    </xf>
    <xf numFmtId="49" fontId="0" fillId="6" borderId="38" xfId="0" applyNumberFormat="1" applyFill="1" applyBorder="1" applyAlignment="1">
      <alignment horizontal="center" vertical="center"/>
    </xf>
    <xf numFmtId="49" fontId="0" fillId="6" borderId="38" xfId="0" applyNumberFormat="1" applyFill="1" applyBorder="1" applyAlignment="1">
      <alignment horizontal="center" vertical="top"/>
    </xf>
    <xf numFmtId="49" fontId="0" fillId="6" borderId="38" xfId="0" applyNumberFormat="1" applyFill="1" applyBorder="1" applyAlignment="1">
      <alignment horizontal="right" vertical="top"/>
    </xf>
    <xf numFmtId="4" fontId="0" fillId="6" borderId="43" xfId="0" applyNumberFormat="1" applyFill="1" applyBorder="1" applyAlignment="1">
      <alignment horizontal="right" vertical="top"/>
    </xf>
    <xf numFmtId="0" fontId="0" fillId="6" borderId="47" xfId="0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9" fontId="0" fillId="6" borderId="47" xfId="0" applyNumberForma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49" fontId="0" fillId="5" borderId="46" xfId="0" applyNumberFormat="1" applyFill="1" applyBorder="1" applyAlignment="1">
      <alignment horizontal="center" vertical="center"/>
    </xf>
    <xf numFmtId="49" fontId="0" fillId="5" borderId="46" xfId="0" applyNumberFormat="1" applyFill="1" applyBorder="1" applyAlignment="1">
      <alignment vertical="center"/>
    </xf>
    <xf numFmtId="4" fontId="7" fillId="0" borderId="44" xfId="0" applyNumberFormat="1" applyFont="1" applyBorder="1" applyAlignment="1">
      <alignment horizontal="right" vertical="center"/>
    </xf>
    <xf numFmtId="4" fontId="7" fillId="5" borderId="44" xfId="0" applyNumberFormat="1" applyFont="1" applyFill="1" applyBorder="1" applyAlignment="1">
      <alignment horizontal="right" vertical="center"/>
    </xf>
    <xf numFmtId="49" fontId="8" fillId="7" borderId="0" xfId="0" applyNumberFormat="1" applyFont="1" applyFill="1" applyAlignment="1">
      <alignment horizontal="left" vertical="center"/>
    </xf>
    <xf numFmtId="49" fontId="8" fillId="7" borderId="6" xfId="0" applyNumberFormat="1" applyFont="1" applyFill="1" applyBorder="1" applyAlignment="1">
      <alignment horizontal="right" vertical="center"/>
    </xf>
    <xf numFmtId="0" fontId="0" fillId="0" borderId="14" xfId="0" applyBorder="1"/>
    <xf numFmtId="49" fontId="0" fillId="0" borderId="1" xfId="0" applyNumberForma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 indent="1"/>
    </xf>
    <xf numFmtId="0" fontId="16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vertical="top"/>
    </xf>
    <xf numFmtId="0" fontId="16" fillId="0" borderId="44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center" vertical="center" shrinkToFit="1"/>
    </xf>
    <xf numFmtId="3" fontId="16" fillId="0" borderId="44" xfId="0" applyNumberFormat="1" applyFont="1" applyBorder="1" applyAlignment="1">
      <alignment horizontal="center" vertical="top" shrinkToFit="1"/>
    </xf>
    <xf numFmtId="4" fontId="16" fillId="0" borderId="44" xfId="0" applyNumberFormat="1" applyFont="1" applyBorder="1" applyAlignment="1">
      <alignment horizontal="right" vertical="top" shrinkToFi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" fontId="8" fillId="3" borderId="43" xfId="0" applyNumberFormat="1" applyFont="1" applyFill="1" applyBorder="1" applyAlignment="1">
      <alignment vertical="top"/>
    </xf>
    <xf numFmtId="0" fontId="8" fillId="3" borderId="38" xfId="0" applyFont="1" applyFill="1" applyBorder="1" applyAlignment="1">
      <alignment vertical="top"/>
    </xf>
    <xf numFmtId="49" fontId="8" fillId="3" borderId="38" xfId="0" applyNumberFormat="1" applyFont="1" applyFill="1" applyBorder="1" applyAlignment="1">
      <alignment horizontal="left" vertical="top" wrapText="1"/>
    </xf>
    <xf numFmtId="49" fontId="8" fillId="3" borderId="38" xfId="0" applyNumberFormat="1" applyFont="1" applyFill="1" applyBorder="1" applyAlignment="1">
      <alignment vertical="top"/>
    </xf>
    <xf numFmtId="0" fontId="8" fillId="3" borderId="47" xfId="0" applyFont="1" applyFill="1" applyBorder="1" applyAlignment="1">
      <alignment vertical="top"/>
    </xf>
    <xf numFmtId="0" fontId="16" fillId="0" borderId="30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4" fontId="16" fillId="0" borderId="30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4" fontId="16" fillId="7" borderId="33" xfId="0" applyNumberFormat="1" applyFont="1" applyFill="1" applyBorder="1" applyAlignment="1" applyProtection="1">
      <alignment vertical="top" shrinkToFit="1"/>
      <protection locked="0"/>
    </xf>
    <xf numFmtId="164" fontId="16" fillId="0" borderId="33" xfId="0" applyNumberFormat="1" applyFont="1" applyBorder="1" applyAlignment="1">
      <alignment vertical="top" shrinkToFit="1"/>
    </xf>
    <xf numFmtId="164" fontId="0" fillId="3" borderId="44" xfId="0" applyNumberFormat="1" applyFill="1" applyBorder="1" applyAlignment="1">
      <alignment vertical="top"/>
    </xf>
    <xf numFmtId="49" fontId="0" fillId="3" borderId="44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0" fontId="0" fillId="3" borderId="46" xfId="0" applyFill="1" applyBorder="1"/>
    <xf numFmtId="0" fontId="0" fillId="3" borderId="34" xfId="0" applyFill="1" applyBorder="1"/>
    <xf numFmtId="49" fontId="0" fillId="3" borderId="46" xfId="0" applyNumberFormat="1" applyFill="1" applyBorder="1"/>
    <xf numFmtId="0" fontId="0" fillId="3" borderId="43" xfId="0" applyFill="1" applyBorder="1"/>
    <xf numFmtId="0" fontId="0" fillId="3" borderId="44" xfId="0" applyFill="1" applyBorder="1"/>
    <xf numFmtId="49" fontId="0" fillId="0" borderId="38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164" fontId="19" fillId="0" borderId="30" xfId="0" applyNumberFormat="1" applyFont="1" applyBorder="1" applyAlignment="1">
      <alignment vertical="top" wrapText="1" shrinkToFit="1"/>
    </xf>
    <xf numFmtId="0" fontId="0" fillId="3" borderId="30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" fontId="0" fillId="3" borderId="30" xfId="0" applyNumberFormat="1" applyFill="1" applyBorder="1" applyAlignment="1">
      <alignment vertical="top" shrinkToFit="1"/>
    </xf>
    <xf numFmtId="164" fontId="0" fillId="3" borderId="30" xfId="0" applyNumberFormat="1" applyFill="1" applyBorder="1" applyAlignment="1">
      <alignment vertical="top" shrinkToFit="1"/>
    </xf>
    <xf numFmtId="0" fontId="0" fillId="3" borderId="10" xfId="0" applyFill="1" applyBorder="1" applyAlignment="1">
      <alignment vertical="top"/>
    </xf>
    <xf numFmtId="164" fontId="19" fillId="0" borderId="33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49" fontId="0" fillId="0" borderId="38" xfId="0" applyNumberForma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7" fillId="5" borderId="47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49" fontId="7" fillId="0" borderId="47" xfId="0" applyNumberFormat="1" applyFont="1" applyBorder="1" applyAlignment="1">
      <alignment horizontal="left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49" fontId="7" fillId="0" borderId="43" xfId="0" applyNumberFormat="1" applyFont="1" applyBorder="1" applyAlignment="1">
      <alignment horizontal="left" vertical="center" wrapText="1"/>
    </xf>
    <xf numFmtId="4" fontId="13" fillId="0" borderId="0" xfId="0" applyNumberFormat="1" applyFont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4" fontId="11" fillId="0" borderId="47" xfId="0" applyNumberFormat="1" applyFont="1" applyBorder="1" applyAlignment="1">
      <alignment horizontal="right" vertical="center"/>
    </xf>
    <xf numFmtId="4" fontId="11" fillId="0" borderId="38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0" fillId="0" borderId="18" xfId="0" applyBorder="1" applyAlignment="1">
      <alignment horizont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2" xfId="0" applyNumberFormat="1" applyFont="1" applyBorder="1" applyAlignment="1">
      <alignment horizontal="right" vertical="center" indent="1"/>
    </xf>
    <xf numFmtId="1" fontId="0" fillId="0" borderId="0" xfId="0" applyNumberFormat="1" applyAlignment="1">
      <alignment horizontal="right" indent="1"/>
    </xf>
    <xf numFmtId="49" fontId="8" fillId="7" borderId="0" xfId="0" applyNumberFormat="1" applyFont="1" applyFill="1" applyAlignment="1">
      <alignment horizontal="left" vertical="center"/>
    </xf>
    <xf numFmtId="49" fontId="8" fillId="7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indent="1"/>
    </xf>
    <xf numFmtId="0" fontId="0" fillId="0" borderId="2" xfId="0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4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11" fillId="0" borderId="44" xfId="0" applyNumberFormat="1" applyFont="1" applyBorder="1" applyAlignment="1">
      <alignment horizontal="right" vertical="center" indent="1"/>
    </xf>
    <xf numFmtId="49" fontId="8" fillId="7" borderId="18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2" xfId="0" applyBorder="1" applyAlignment="1">
      <alignment vertical="center"/>
    </xf>
    <xf numFmtId="49" fontId="0" fillId="0" borderId="36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3" xfId="0" applyBorder="1" applyAlignment="1">
      <alignment vertical="center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50" xfId="0" applyNumberFormat="1" applyFont="1" applyBorder="1" applyAlignment="1">
      <alignment vertical="top" wrapText="1" shrinkToFit="1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7" borderId="34" xfId="0" applyFill="1" applyBorder="1" applyAlignment="1" applyProtection="1">
      <alignment vertical="top" wrapText="1"/>
      <protection locked="0"/>
    </xf>
    <xf numFmtId="0" fontId="0" fillId="7" borderId="18" xfId="0" applyFill="1" applyBorder="1" applyAlignment="1" applyProtection="1">
      <alignment vertical="top" wrapText="1"/>
      <protection locked="0"/>
    </xf>
    <xf numFmtId="0" fontId="0" fillId="7" borderId="18" xfId="0" applyFill="1" applyBorder="1" applyAlignment="1" applyProtection="1">
      <alignment horizontal="left" vertical="top" wrapText="1"/>
      <protection locked="0"/>
    </xf>
    <xf numFmtId="0" fontId="0" fillId="7" borderId="51" xfId="0" applyFill="1" applyBorder="1" applyAlignment="1" applyProtection="1">
      <alignment vertical="top" wrapText="1"/>
      <protection locked="0"/>
    </xf>
    <xf numFmtId="0" fontId="0" fillId="7" borderId="26" xfId="0" applyFill="1" applyBorder="1" applyAlignment="1" applyProtection="1">
      <alignment vertical="top" wrapText="1"/>
      <protection locked="0"/>
    </xf>
    <xf numFmtId="0" fontId="0" fillId="7" borderId="0" xfId="0" applyFill="1" applyAlignment="1" applyProtection="1">
      <alignment vertical="top" wrapText="1"/>
      <protection locked="0"/>
    </xf>
    <xf numFmtId="0" fontId="0" fillId="7" borderId="0" xfId="0" applyFill="1" applyAlignment="1" applyProtection="1">
      <alignment horizontal="left" vertical="top" wrapText="1"/>
      <protection locked="0"/>
    </xf>
    <xf numFmtId="0" fontId="0" fillId="7" borderId="50" xfId="0" applyFill="1" applyBorder="1" applyAlignment="1" applyProtection="1">
      <alignment vertical="top" wrapText="1"/>
      <protection locked="0"/>
    </xf>
    <xf numFmtId="0" fontId="0" fillId="7" borderId="10" xfId="0" applyFill="1" applyBorder="1" applyAlignment="1" applyProtection="1">
      <alignment vertical="top" wrapText="1"/>
      <protection locked="0"/>
    </xf>
    <xf numFmtId="0" fontId="0" fillId="7" borderId="6" xfId="0" applyFill="1" applyBorder="1" applyAlignment="1" applyProtection="1">
      <alignment vertical="top" wrapText="1"/>
      <protection locked="0"/>
    </xf>
    <xf numFmtId="0" fontId="0" fillId="7" borderId="6" xfId="0" applyFill="1" applyBorder="1" applyAlignment="1" applyProtection="1">
      <alignment horizontal="left" vertical="top" wrapText="1"/>
      <protection locked="0"/>
    </xf>
    <xf numFmtId="0" fontId="0" fillId="7" borderId="49" xfId="0" applyFill="1" applyBorder="1" applyAlignment="1" applyProtection="1">
      <alignment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6" xfId="0" applyFont="1" applyBorder="1" applyAlignment="1">
      <alignment vertical="top" wrapText="1" shrinkToFit="1"/>
    </xf>
    <xf numFmtId="164" fontId="18" fillId="0" borderId="6" xfId="0" applyNumberFormat="1" applyFont="1" applyBorder="1" applyAlignment="1">
      <alignment vertical="top" wrapText="1" shrinkToFit="1"/>
    </xf>
    <xf numFmtId="4" fontId="18" fillId="0" borderId="6" xfId="0" applyNumberFormat="1" applyFont="1" applyBorder="1" applyAlignment="1">
      <alignment vertical="top" wrapText="1" shrinkToFit="1"/>
    </xf>
    <xf numFmtId="4" fontId="18" fillId="0" borderId="49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wrapText="1"/>
    </xf>
    <xf numFmtId="0" fontId="0" fillId="0" borderId="0" xfId="0" applyAlignment="1"/>
    <xf numFmtId="0" fontId="0" fillId="7" borderId="0" xfId="0" applyFill="1" applyBorder="1" applyAlignment="1" applyProtection="1">
      <alignment vertical="top" wrapText="1"/>
      <protection locked="0"/>
    </xf>
    <xf numFmtId="0" fontId="0" fillId="7" borderId="0" xfId="0" applyFill="1" applyBorder="1" applyAlignment="1" applyProtection="1">
      <alignment horizontal="left" vertical="top" wrapText="1"/>
      <protection locked="0"/>
    </xf>
    <xf numFmtId="0" fontId="19" fillId="0" borderId="30" xfId="0" applyNumberFormat="1" applyFont="1" applyBorder="1" applyAlignment="1">
      <alignment vertical="top" wrapText="1" shrinkToFit="1"/>
    </xf>
    <xf numFmtId="0" fontId="19" fillId="0" borderId="30" xfId="0" quotePrefix="1" applyNumberFormat="1" applyFont="1" applyBorder="1" applyAlignment="1">
      <alignment horizontal="left" vertical="top" wrapText="1"/>
    </xf>
    <xf numFmtId="0" fontId="16" fillId="0" borderId="10" xfId="0" applyNumberFormat="1" applyFont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6" fillId="0" borderId="26" xfId="0" applyNumberFormat="1" applyFont="1" applyBorder="1" applyAlignment="1">
      <alignment vertical="top"/>
    </xf>
    <xf numFmtId="0" fontId="0" fillId="3" borderId="30" xfId="0" applyNumberFormat="1" applyFill="1" applyBorder="1" applyAlignment="1">
      <alignment horizontal="left" vertical="top" wrapText="1"/>
    </xf>
    <xf numFmtId="0" fontId="0" fillId="3" borderId="10" xfId="0" applyNumberFormat="1" applyFill="1" applyBorder="1" applyAlignment="1">
      <alignment vertical="top"/>
    </xf>
    <xf numFmtId="4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0" fontId="18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vertical="top" wrapText="1" shrinkToFit="1"/>
    </xf>
    <xf numFmtId="0" fontId="19" fillId="0" borderId="33" xfId="0" quotePrefix="1" applyNumberFormat="1" applyFont="1" applyBorder="1" applyAlignment="1">
      <alignment horizontal="left" vertical="top" wrapText="1"/>
    </xf>
    <xf numFmtId="49" fontId="0" fillId="3" borderId="38" xfId="0" applyNumberFormat="1" applyFill="1" applyBorder="1" applyAlignment="1"/>
    <xf numFmtId="0" fontId="0" fillId="0" borderId="44" xfId="0" applyFon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edlej&#353;&#237;%20rozpo&#269;tov&#233;%20n&#225;klady,%20VAS%20-%20v&#253;kaz%20v&#253;m&#283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%2007%20P&#344;ELO&#381;KA%20VODOVODU/SO07_P&#345;elo&#382;ka%20vodovodu%20-%20V&#253;kaz%20v&#253;m&#283;r,%20N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O%2010%20REKONSTRUKCE%20SPLA&#352;KOV&#201;%20KANALIZACE/SO10_Rekonstrukce%20SK%20-%20V&#253;kaz%20v&#253;m&#283;r,%20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0" t="s">
        <v>36</v>
      </c>
    </row>
    <row r="2" spans="1:7" ht="57.75" customHeight="1" x14ac:dyDescent="0.2">
      <c r="A2" s="199" t="s">
        <v>37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L11" sqref="L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34</v>
      </c>
      <c r="B1" s="227" t="s">
        <v>93</v>
      </c>
      <c r="C1" s="228"/>
      <c r="D1" s="228"/>
      <c r="E1" s="228"/>
      <c r="F1" s="228"/>
      <c r="G1" s="228"/>
      <c r="H1" s="228"/>
      <c r="I1" s="228"/>
      <c r="J1" s="229"/>
    </row>
    <row r="2" spans="1:15" ht="23.25" customHeight="1" x14ac:dyDescent="0.2">
      <c r="A2" s="3"/>
      <c r="B2" s="51" t="s">
        <v>38</v>
      </c>
      <c r="C2" s="119"/>
      <c r="D2" s="218" t="s">
        <v>82</v>
      </c>
      <c r="E2" s="219"/>
      <c r="F2" s="219"/>
      <c r="G2" s="219"/>
      <c r="H2" s="219"/>
      <c r="I2" s="219"/>
      <c r="J2" s="220"/>
      <c r="O2" s="1"/>
    </row>
    <row r="3" spans="1:15" ht="23.25" customHeight="1" x14ac:dyDescent="0.2">
      <c r="A3" s="3"/>
      <c r="B3" s="52" t="s">
        <v>42</v>
      </c>
      <c r="C3" s="120"/>
      <c r="D3" s="237" t="s">
        <v>40</v>
      </c>
      <c r="E3" s="238"/>
      <c r="F3" s="238"/>
      <c r="G3" s="238"/>
      <c r="H3" s="238"/>
      <c r="I3" s="238"/>
      <c r="J3" s="239"/>
    </row>
    <row r="4" spans="1:15" ht="23.25" hidden="1" customHeight="1" x14ac:dyDescent="0.2">
      <c r="A4" s="3"/>
      <c r="B4" s="53" t="s">
        <v>41</v>
      </c>
      <c r="C4" s="54"/>
      <c r="D4" s="55"/>
      <c r="E4" s="55"/>
      <c r="F4" s="56"/>
      <c r="G4" s="56"/>
      <c r="H4" s="56"/>
      <c r="I4" s="56"/>
      <c r="J4" s="57"/>
    </row>
    <row r="5" spans="1:15" ht="24" customHeight="1" x14ac:dyDescent="0.2">
      <c r="A5" s="3"/>
      <c r="B5" s="31" t="s">
        <v>21</v>
      </c>
      <c r="D5" s="121" t="s">
        <v>44</v>
      </c>
      <c r="E5" s="122"/>
      <c r="F5" s="122"/>
      <c r="G5" s="122"/>
      <c r="H5" s="123" t="s">
        <v>31</v>
      </c>
      <c r="I5" s="121" t="s">
        <v>48</v>
      </c>
      <c r="J5" s="9"/>
    </row>
    <row r="6" spans="1:15" ht="15.75" customHeight="1" x14ac:dyDescent="0.2">
      <c r="A6" s="3"/>
      <c r="B6" s="26"/>
      <c r="C6" s="122"/>
      <c r="D6" s="121" t="s">
        <v>45</v>
      </c>
      <c r="E6" s="122"/>
      <c r="F6" s="122"/>
      <c r="G6" s="122"/>
      <c r="H6" s="123" t="s">
        <v>32</v>
      </c>
      <c r="I6" s="121" t="s">
        <v>49</v>
      </c>
      <c r="J6" s="9"/>
    </row>
    <row r="7" spans="1:15" ht="15.75" customHeight="1" x14ac:dyDescent="0.2">
      <c r="A7" s="3"/>
      <c r="B7" s="27"/>
      <c r="C7" s="58" t="s">
        <v>47</v>
      </c>
      <c r="D7" s="50" t="s">
        <v>46</v>
      </c>
      <c r="E7" s="21"/>
      <c r="F7" s="21"/>
      <c r="G7" s="21"/>
      <c r="H7" s="22"/>
      <c r="I7" s="21"/>
      <c r="J7" s="33"/>
    </row>
    <row r="8" spans="1:15" ht="24" hidden="1" customHeight="1" x14ac:dyDescent="0.2">
      <c r="A8" s="3"/>
      <c r="B8" s="31" t="s">
        <v>19</v>
      </c>
      <c r="D8" s="124"/>
      <c r="H8" s="123" t="s">
        <v>31</v>
      </c>
      <c r="I8" s="124"/>
      <c r="J8" s="9"/>
    </row>
    <row r="9" spans="1:15" ht="15.75" hidden="1" customHeight="1" x14ac:dyDescent="0.2">
      <c r="A9" s="3"/>
      <c r="B9" s="3"/>
      <c r="D9" s="124"/>
      <c r="H9" s="123" t="s">
        <v>32</v>
      </c>
      <c r="I9" s="124"/>
      <c r="J9" s="9"/>
    </row>
    <row r="10" spans="1:15" ht="15.75" hidden="1" customHeight="1" x14ac:dyDescent="0.2">
      <c r="A10" s="3"/>
      <c r="B10" s="34"/>
      <c r="C10" s="17"/>
      <c r="D10" s="30"/>
      <c r="E10" s="22"/>
      <c r="F10" s="22"/>
      <c r="G10" s="14"/>
      <c r="H10" s="14"/>
      <c r="I10" s="35"/>
      <c r="J10" s="33"/>
    </row>
    <row r="11" spans="1:15" ht="24" customHeight="1" x14ac:dyDescent="0.2">
      <c r="A11" s="3"/>
      <c r="B11" s="31" t="s">
        <v>18</v>
      </c>
      <c r="D11" s="236"/>
      <c r="E11" s="236"/>
      <c r="F11" s="236"/>
      <c r="G11" s="236"/>
      <c r="H11" s="123" t="s">
        <v>31</v>
      </c>
      <c r="I11" s="156"/>
      <c r="J11" s="9"/>
    </row>
    <row r="12" spans="1:15" ht="15.75" customHeight="1" x14ac:dyDescent="0.2">
      <c r="A12" s="3"/>
      <c r="B12" s="26"/>
      <c r="C12" s="122"/>
      <c r="D12" s="223"/>
      <c r="E12" s="223"/>
      <c r="F12" s="223"/>
      <c r="G12" s="223"/>
      <c r="H12" s="123" t="s">
        <v>32</v>
      </c>
      <c r="I12" s="156"/>
      <c r="J12" s="9"/>
    </row>
    <row r="13" spans="1:15" ht="15.75" customHeight="1" x14ac:dyDescent="0.2">
      <c r="A13" s="3"/>
      <c r="B13" s="27"/>
      <c r="C13" s="157"/>
      <c r="D13" s="224"/>
      <c r="E13" s="224"/>
      <c r="F13" s="224"/>
      <c r="G13" s="224"/>
      <c r="H13" s="18"/>
      <c r="I13" s="21"/>
      <c r="J13" s="33"/>
    </row>
    <row r="14" spans="1:15" ht="24" customHeight="1" x14ac:dyDescent="0.2">
      <c r="A14" s="3"/>
      <c r="B14" s="40" t="s">
        <v>20</v>
      </c>
      <c r="C14" s="41"/>
      <c r="D14" s="42"/>
      <c r="E14" s="43"/>
      <c r="F14" s="43"/>
      <c r="G14" s="43"/>
      <c r="H14" s="44"/>
      <c r="I14" s="43"/>
      <c r="J14" s="45"/>
    </row>
    <row r="15" spans="1:15" ht="32.25" customHeight="1" x14ac:dyDescent="0.2">
      <c r="A15" s="3"/>
      <c r="B15" s="113"/>
      <c r="C15" s="114"/>
      <c r="E15" s="222"/>
      <c r="F15" s="222"/>
      <c r="G15" s="225"/>
      <c r="H15" s="225"/>
      <c r="I15" s="225"/>
      <c r="J15" s="226"/>
    </row>
    <row r="16" spans="1:15" ht="23.25" customHeight="1" x14ac:dyDescent="0.2">
      <c r="A16" s="90" t="s">
        <v>23</v>
      </c>
      <c r="B16" s="159"/>
      <c r="C16" s="115"/>
      <c r="E16" s="206"/>
      <c r="F16" s="206"/>
      <c r="G16" s="206"/>
      <c r="H16" s="206"/>
      <c r="I16" s="206"/>
      <c r="J16" s="221"/>
    </row>
    <row r="17" spans="1:10" ht="23.25" customHeight="1" x14ac:dyDescent="0.2">
      <c r="A17" s="90" t="s">
        <v>24</v>
      </c>
      <c r="B17" s="159"/>
      <c r="C17" s="115"/>
      <c r="E17" s="206"/>
      <c r="F17" s="206"/>
      <c r="G17" s="206"/>
      <c r="H17" s="206"/>
      <c r="I17" s="206"/>
      <c r="J17" s="221"/>
    </row>
    <row r="18" spans="1:10" ht="23.25" customHeight="1" x14ac:dyDescent="0.2">
      <c r="A18" s="90" t="s">
        <v>25</v>
      </c>
      <c r="B18" s="159"/>
      <c r="C18" s="115"/>
      <c r="E18" s="206"/>
      <c r="F18" s="206"/>
      <c r="G18" s="206"/>
      <c r="H18" s="206"/>
      <c r="I18" s="206"/>
      <c r="J18" s="221"/>
    </row>
    <row r="19" spans="1:10" ht="23.25" customHeight="1" x14ac:dyDescent="0.2">
      <c r="A19" s="90" t="s">
        <v>53</v>
      </c>
      <c r="B19" s="159"/>
      <c r="C19" s="115"/>
      <c r="E19" s="206"/>
      <c r="F19" s="206"/>
      <c r="G19" s="206"/>
      <c r="H19" s="206"/>
      <c r="I19" s="206"/>
      <c r="J19" s="221"/>
    </row>
    <row r="20" spans="1:10" ht="23.25" customHeight="1" x14ac:dyDescent="0.2">
      <c r="A20" s="90" t="s">
        <v>54</v>
      </c>
      <c r="B20" s="159"/>
      <c r="C20" s="115"/>
      <c r="E20" s="206"/>
      <c r="F20" s="206"/>
      <c r="G20" s="206"/>
      <c r="H20" s="206"/>
      <c r="I20" s="206"/>
      <c r="J20" s="221"/>
    </row>
    <row r="21" spans="1:10" ht="23.25" customHeight="1" x14ac:dyDescent="0.2">
      <c r="A21" s="158"/>
      <c r="B21" s="160" t="s">
        <v>51</v>
      </c>
      <c r="C21" s="117"/>
      <c r="D21" s="118"/>
      <c r="E21" s="235"/>
      <c r="F21" s="235"/>
      <c r="G21" s="208">
        <f>G50</f>
        <v>0</v>
      </c>
      <c r="H21" s="209"/>
      <c r="I21" s="209"/>
      <c r="J21" s="38" t="str">
        <f t="shared" ref="J21:J28" si="0">Mena</f>
        <v>CZK</v>
      </c>
    </row>
    <row r="22" spans="1:10" ht="33" customHeight="1" x14ac:dyDescent="0.2">
      <c r="A22" s="3"/>
      <c r="B22" s="34" t="s">
        <v>30</v>
      </c>
      <c r="C22" s="15"/>
      <c r="D22" s="14"/>
      <c r="E22" s="116"/>
      <c r="F22" s="29"/>
      <c r="G22" s="21"/>
      <c r="H22" s="21"/>
      <c r="I22" s="21"/>
      <c r="J22" s="36"/>
    </row>
    <row r="23" spans="1:10" ht="23.25" customHeight="1" x14ac:dyDescent="0.2">
      <c r="A23" s="3"/>
      <c r="B23" s="37" t="s">
        <v>11</v>
      </c>
      <c r="C23" s="111"/>
      <c r="D23" s="112"/>
      <c r="E23" s="125">
        <v>12</v>
      </c>
      <c r="F23" s="126" t="s">
        <v>0</v>
      </c>
      <c r="G23" s="233">
        <v>0</v>
      </c>
      <c r="H23" s="234"/>
      <c r="I23" s="234"/>
      <c r="J23" s="38" t="str">
        <f t="shared" si="0"/>
        <v>CZK</v>
      </c>
    </row>
    <row r="24" spans="1:10" ht="23.25" customHeight="1" x14ac:dyDescent="0.2">
      <c r="A24" s="3"/>
      <c r="B24" s="37" t="s">
        <v>12</v>
      </c>
      <c r="C24" s="111"/>
      <c r="D24" s="112"/>
      <c r="E24" s="125">
        <f>SazbaDPH1</f>
        <v>12</v>
      </c>
      <c r="F24" s="126" t="s">
        <v>0</v>
      </c>
      <c r="G24" s="208">
        <v>0</v>
      </c>
      <c r="H24" s="209"/>
      <c r="I24" s="209"/>
      <c r="J24" s="38" t="str">
        <f t="shared" si="0"/>
        <v>CZK</v>
      </c>
    </row>
    <row r="25" spans="1:10" ht="23.25" customHeight="1" x14ac:dyDescent="0.2">
      <c r="A25" s="3"/>
      <c r="B25" s="37" t="s">
        <v>13</v>
      </c>
      <c r="C25" s="111"/>
      <c r="D25" s="112"/>
      <c r="E25" s="125">
        <v>21</v>
      </c>
      <c r="F25" s="126" t="s">
        <v>0</v>
      </c>
      <c r="G25" s="233">
        <f>G21</f>
        <v>0</v>
      </c>
      <c r="H25" s="234"/>
      <c r="I25" s="234"/>
      <c r="J25" s="38" t="str">
        <f t="shared" si="0"/>
        <v>CZK</v>
      </c>
    </row>
    <row r="26" spans="1:10" ht="23.25" customHeight="1" x14ac:dyDescent="0.2">
      <c r="A26" s="3"/>
      <c r="B26" s="32" t="s">
        <v>14</v>
      </c>
      <c r="C26" s="15"/>
      <c r="D26" s="14"/>
      <c r="E26" s="28">
        <f>SazbaDPH2</f>
        <v>21</v>
      </c>
      <c r="F26" s="29" t="s">
        <v>0</v>
      </c>
      <c r="G26" s="230">
        <f>ZakladDPHZakl*E26/100</f>
        <v>0</v>
      </c>
      <c r="H26" s="231"/>
      <c r="I26" s="231"/>
      <c r="J26" s="36" t="str">
        <f t="shared" si="0"/>
        <v>CZK</v>
      </c>
    </row>
    <row r="27" spans="1:10" ht="23.25" customHeight="1" thickBot="1" x14ac:dyDescent="0.25">
      <c r="A27" s="3"/>
      <c r="B27" s="31" t="s">
        <v>4</v>
      </c>
      <c r="C27" s="115"/>
      <c r="D27" s="127"/>
      <c r="E27" s="115"/>
      <c r="F27" s="128"/>
      <c r="G27" s="232">
        <v>0</v>
      </c>
      <c r="H27" s="232"/>
      <c r="I27" s="232"/>
      <c r="J27" s="39" t="str">
        <f t="shared" si="0"/>
        <v>CZK</v>
      </c>
    </row>
    <row r="28" spans="1:10" ht="27.75" hidden="1" customHeight="1" thickBot="1" x14ac:dyDescent="0.25">
      <c r="A28" s="3"/>
      <c r="B28" s="77" t="s">
        <v>22</v>
      </c>
      <c r="C28" s="78"/>
      <c r="D28" s="78"/>
      <c r="E28" s="79"/>
      <c r="F28" s="80"/>
      <c r="G28" s="216">
        <v>353800</v>
      </c>
      <c r="H28" s="217"/>
      <c r="I28" s="217"/>
      <c r="J28" s="81" t="str">
        <f t="shared" si="0"/>
        <v>CZK</v>
      </c>
    </row>
    <row r="29" spans="1:10" ht="27.75" customHeight="1" thickBot="1" x14ac:dyDescent="0.25">
      <c r="A29" s="3"/>
      <c r="B29" s="77" t="s">
        <v>33</v>
      </c>
      <c r="C29" s="82"/>
      <c r="D29" s="82"/>
      <c r="E29" s="82"/>
      <c r="F29" s="82"/>
      <c r="G29" s="216">
        <f>ZakladDPHZakl+DPHZakl</f>
        <v>0</v>
      </c>
      <c r="H29" s="216"/>
      <c r="I29" s="216"/>
      <c r="J29" s="83" t="s">
        <v>52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16"/>
      <c r="C32" s="129" t="s">
        <v>10</v>
      </c>
      <c r="D32" s="24"/>
      <c r="E32" s="24"/>
      <c r="F32" s="129" t="s">
        <v>9</v>
      </c>
      <c r="G32" s="24"/>
      <c r="H32" s="25"/>
      <c r="I32" s="24"/>
      <c r="J32" s="10"/>
    </row>
    <row r="33" spans="1:10" ht="47.25" customHeight="1" x14ac:dyDescent="0.2">
      <c r="A33" s="3"/>
      <c r="B33" s="3"/>
      <c r="J33" s="10"/>
    </row>
    <row r="34" spans="1:10" s="20" customFormat="1" ht="18.75" customHeight="1" x14ac:dyDescent="0.2">
      <c r="A34" s="19"/>
      <c r="B34" s="19"/>
      <c r="D34" s="207"/>
      <c r="E34" s="207"/>
      <c r="G34" s="207"/>
      <c r="H34" s="207"/>
      <c r="I34" s="207"/>
      <c r="J34" s="23"/>
    </row>
    <row r="35" spans="1:10" ht="12.75" customHeight="1" x14ac:dyDescent="0.2">
      <c r="A35" s="3"/>
      <c r="B35" s="3"/>
      <c r="D35" s="215" t="s">
        <v>2</v>
      </c>
      <c r="E35" s="215"/>
      <c r="H35" s="130" t="s">
        <v>3</v>
      </c>
      <c r="J35" s="10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5">
      <c r="B37" s="47" t="s">
        <v>15</v>
      </c>
      <c r="C37" s="2"/>
      <c r="D37" s="2"/>
      <c r="E37" s="2"/>
      <c r="F37" s="69"/>
      <c r="G37" s="69"/>
      <c r="H37" s="69"/>
      <c r="I37" s="69"/>
      <c r="J37" s="2"/>
    </row>
    <row r="38" spans="1:10" ht="25.5" hidden="1" customHeight="1" x14ac:dyDescent="0.2">
      <c r="A38" s="61" t="s">
        <v>35</v>
      </c>
      <c r="B38" s="63" t="s">
        <v>16</v>
      </c>
      <c r="C38" s="64" t="s">
        <v>5</v>
      </c>
      <c r="D38" s="65"/>
      <c r="E38" s="65"/>
      <c r="F38" s="70" t="str">
        <f>B23</f>
        <v>Základ pro sníženou DPH</v>
      </c>
      <c r="G38" s="70" t="str">
        <f>B25</f>
        <v>Základ pro základní DPH</v>
      </c>
      <c r="H38" s="71" t="s">
        <v>17</v>
      </c>
      <c r="I38" s="71" t="s">
        <v>1</v>
      </c>
      <c r="J38" s="66" t="s">
        <v>0</v>
      </c>
    </row>
    <row r="39" spans="1:10" ht="25.5" hidden="1" customHeight="1" x14ac:dyDescent="0.2">
      <c r="A39" s="61">
        <v>1</v>
      </c>
      <c r="B39" s="67" t="s">
        <v>50</v>
      </c>
      <c r="C39" s="210" t="s">
        <v>43</v>
      </c>
      <c r="D39" s="211"/>
      <c r="E39" s="211"/>
      <c r="F39" s="72">
        <v>0</v>
      </c>
      <c r="G39" s="73">
        <v>353800</v>
      </c>
      <c r="H39" s="74">
        <v>74298</v>
      </c>
      <c r="I39" s="74">
        <v>428098</v>
      </c>
      <c r="J39" s="68">
        <f>IF(CenaCelkemVypocet=0,"",I39/CenaCelkemVypocet*100)</f>
        <v>100</v>
      </c>
    </row>
    <row r="40" spans="1:10" ht="25.5" hidden="1" customHeight="1" x14ac:dyDescent="0.2">
      <c r="A40" s="61"/>
      <c r="B40" s="212" t="s">
        <v>51</v>
      </c>
      <c r="C40" s="213"/>
      <c r="D40" s="213"/>
      <c r="E40" s="214"/>
      <c r="F40" s="75">
        <f>SUMIF(A39:A39,"=1",F39:F39)</f>
        <v>0</v>
      </c>
      <c r="G40" s="76">
        <f>SUMIF(A39:A39,"=1",G39:G39)</f>
        <v>353800</v>
      </c>
      <c r="H40" s="76">
        <f>SUMIF(A39:A39,"=1",H39:H39)</f>
        <v>74298</v>
      </c>
      <c r="I40" s="76">
        <f>SUMIF(A39:A39,"=1",I39:I39)</f>
        <v>428098</v>
      </c>
      <c r="J40" s="62">
        <f>SUMIF(A39:A39,"=1",J39:J39)</f>
        <v>100</v>
      </c>
    </row>
    <row r="44" spans="1:10" ht="15.75" x14ac:dyDescent="0.25">
      <c r="B44" s="84" t="s">
        <v>15</v>
      </c>
    </row>
    <row r="46" spans="1:10" ht="25.5" customHeight="1" x14ac:dyDescent="0.2">
      <c r="A46" s="85"/>
      <c r="B46" s="88" t="s">
        <v>16</v>
      </c>
      <c r="C46" s="132" t="s">
        <v>5</v>
      </c>
      <c r="D46" s="134"/>
      <c r="E46" s="134"/>
      <c r="F46" s="133"/>
      <c r="G46" s="135" t="s">
        <v>83</v>
      </c>
      <c r="H46" s="135" t="s">
        <v>69</v>
      </c>
      <c r="I46" s="135" t="s">
        <v>84</v>
      </c>
      <c r="J46" s="135" t="s">
        <v>0</v>
      </c>
    </row>
    <row r="47" spans="1:10" ht="25.5" customHeight="1" x14ac:dyDescent="0.2">
      <c r="A47" s="86"/>
      <c r="B47" s="89"/>
      <c r="C47" s="203" t="s">
        <v>26</v>
      </c>
      <c r="D47" s="204"/>
      <c r="E47" s="204"/>
      <c r="F47" s="205"/>
      <c r="G47" s="154">
        <f>'Dílčí části'!G8</f>
        <v>0</v>
      </c>
      <c r="H47" s="154">
        <f>G47*0.21</f>
        <v>0</v>
      </c>
      <c r="I47" s="154">
        <f>SUM(G47:H47)</f>
        <v>0</v>
      </c>
      <c r="J47" s="136" t="str">
        <f>IF($I$50=0,"",I47/$I$50*100)</f>
        <v/>
      </c>
    </row>
    <row r="48" spans="1:10" ht="25.5" customHeight="1" x14ac:dyDescent="0.2">
      <c r="A48" s="86"/>
      <c r="B48" s="131" t="s">
        <v>85</v>
      </c>
      <c r="C48" s="203" t="s">
        <v>87</v>
      </c>
      <c r="D48" s="204"/>
      <c r="E48" s="204"/>
      <c r="F48" s="205"/>
      <c r="G48" s="154">
        <f>'Dílčí části'!G11</f>
        <v>0</v>
      </c>
      <c r="H48" s="154">
        <f t="shared" ref="H48:H49" si="1">G48*0.21</f>
        <v>0</v>
      </c>
      <c r="I48" s="154">
        <f t="shared" ref="I48:I49" si="2">SUM(G48:H48)</f>
        <v>0</v>
      </c>
      <c r="J48" s="136" t="str">
        <f>IF($I$50=0,"",I48/$I$50*100)</f>
        <v/>
      </c>
    </row>
    <row r="49" spans="1:10" ht="25.5" customHeight="1" x14ac:dyDescent="0.2">
      <c r="A49" s="86"/>
      <c r="B49" s="131" t="s">
        <v>86</v>
      </c>
      <c r="C49" s="203" t="s">
        <v>88</v>
      </c>
      <c r="D49" s="204"/>
      <c r="E49" s="204"/>
      <c r="F49" s="205"/>
      <c r="G49" s="154">
        <f>'Dílčí části'!G14</f>
        <v>0</v>
      </c>
      <c r="H49" s="154">
        <f t="shared" si="1"/>
        <v>0</v>
      </c>
      <c r="I49" s="154">
        <f t="shared" si="2"/>
        <v>0</v>
      </c>
      <c r="J49" s="136" t="str">
        <f>IF($I$50=0,"",I49/$I$50*100)</f>
        <v/>
      </c>
    </row>
    <row r="50" spans="1:10" ht="25.5" customHeight="1" x14ac:dyDescent="0.2">
      <c r="A50" s="87"/>
      <c r="B50" s="200" t="s">
        <v>1</v>
      </c>
      <c r="C50" s="201"/>
      <c r="D50" s="201"/>
      <c r="E50" s="201"/>
      <c r="F50" s="202"/>
      <c r="G50" s="155">
        <f>SUM(G47:G49)</f>
        <v>0</v>
      </c>
      <c r="H50" s="155">
        <f>SUM(H47:H49)</f>
        <v>0</v>
      </c>
      <c r="I50" s="155">
        <f>SUM(I47:I49)</f>
        <v>0</v>
      </c>
      <c r="J50" s="137">
        <f>SUM(J47:J49)</f>
        <v>0</v>
      </c>
    </row>
    <row r="51" spans="1:10" x14ac:dyDescent="0.2">
      <c r="F51" s="60"/>
      <c r="G51" s="60"/>
      <c r="H51" s="60"/>
      <c r="I51" s="60"/>
      <c r="J51" s="60"/>
    </row>
    <row r="52" spans="1:10" x14ac:dyDescent="0.2">
      <c r="F52" s="60"/>
      <c r="G52" s="60"/>
      <c r="H52" s="60"/>
      <c r="I52" s="60"/>
      <c r="J52" s="60"/>
    </row>
    <row r="53" spans="1:10" x14ac:dyDescent="0.2">
      <c r="F53" s="60"/>
      <c r="G53" s="60"/>
      <c r="H53" s="60"/>
      <c r="I53" s="60"/>
      <c r="J53" s="60"/>
    </row>
  </sheetData>
  <sheetProtection password="EE9C" sheet="1" objects="1" scenarios="1"/>
  <protectedRanges>
    <protectedRange sqref="I11:I12 C13 D11:G13" name="Oblast1"/>
  </protectedRanges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2">
    <mergeCell ref="B1:J1"/>
    <mergeCell ref="G26:I26"/>
    <mergeCell ref="G27:I27"/>
    <mergeCell ref="G25:I25"/>
    <mergeCell ref="I16:J16"/>
    <mergeCell ref="I19:J19"/>
    <mergeCell ref="E21:F21"/>
    <mergeCell ref="D11:G11"/>
    <mergeCell ref="G24:I24"/>
    <mergeCell ref="G23:I23"/>
    <mergeCell ref="E19:F19"/>
    <mergeCell ref="E20:F20"/>
    <mergeCell ref="I20:J20"/>
    <mergeCell ref="D3:J3"/>
    <mergeCell ref="G19:H19"/>
    <mergeCell ref="G15:H15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2:G12"/>
    <mergeCell ref="D13:G13"/>
    <mergeCell ref="I15:J15"/>
    <mergeCell ref="E16:F16"/>
    <mergeCell ref="B50:F50"/>
    <mergeCell ref="C48:F48"/>
    <mergeCell ref="C49:F49"/>
    <mergeCell ref="C47:F47"/>
    <mergeCell ref="G20:H20"/>
    <mergeCell ref="G34:I34"/>
    <mergeCell ref="G21:I21"/>
    <mergeCell ref="C39:E39"/>
    <mergeCell ref="B40:E40"/>
    <mergeCell ref="D34:E34"/>
    <mergeCell ref="D35:E35"/>
    <mergeCell ref="G29:I29"/>
    <mergeCell ref="G28:I2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/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0" t="s">
        <v>6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49" t="s">
        <v>39</v>
      </c>
      <c r="B2" s="48"/>
      <c r="C2" s="242"/>
      <c r="D2" s="242"/>
      <c r="E2" s="242"/>
      <c r="F2" s="242"/>
      <c r="G2" s="243"/>
    </row>
    <row r="3" spans="1:7" ht="24.95" hidden="1" customHeight="1" x14ac:dyDescent="0.2">
      <c r="A3" s="49" t="s">
        <v>7</v>
      </c>
      <c r="B3" s="48"/>
      <c r="C3" s="242"/>
      <c r="D3" s="242"/>
      <c r="E3" s="242"/>
      <c r="F3" s="242"/>
      <c r="G3" s="243"/>
    </row>
    <row r="4" spans="1:7" ht="24.95" hidden="1" customHeight="1" x14ac:dyDescent="0.2">
      <c r="A4" s="49" t="s">
        <v>8</v>
      </c>
      <c r="B4" s="48"/>
      <c r="C4" s="242"/>
      <c r="D4" s="242"/>
      <c r="E4" s="242"/>
      <c r="F4" s="242"/>
      <c r="G4" s="243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5"/>
  <sheetViews>
    <sheetView zoomScaleNormal="100" workbookViewId="0">
      <selection activeCell="F18" sqref="F18"/>
    </sheetView>
  </sheetViews>
  <sheetFormatPr defaultRowHeight="12.75" outlineLevelRow="1" x14ac:dyDescent="0.2"/>
  <cols>
    <col min="1" max="1" width="4.28515625" customWidth="1"/>
    <col min="2" max="2" width="14.42578125" style="59" customWidth="1"/>
    <col min="3" max="3" width="35.7109375" style="59" customWidth="1"/>
    <col min="4" max="4" width="4.5703125" customWidth="1"/>
    <col min="5" max="5" width="8.7109375" customWidth="1"/>
    <col min="6" max="7" width="13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4" t="s">
        <v>93</v>
      </c>
      <c r="B1" s="244"/>
      <c r="C1" s="244"/>
      <c r="D1" s="244"/>
      <c r="E1" s="244"/>
      <c r="F1" s="244"/>
      <c r="G1" s="244"/>
      <c r="AE1" t="s">
        <v>56</v>
      </c>
    </row>
    <row r="2" spans="1:60" ht="24.95" customHeight="1" x14ac:dyDescent="0.2">
      <c r="A2" s="93" t="s">
        <v>55</v>
      </c>
      <c r="B2" s="91"/>
      <c r="C2" s="245" t="s">
        <v>82</v>
      </c>
      <c r="D2" s="246"/>
      <c r="E2" s="246"/>
      <c r="F2" s="246"/>
      <c r="G2" s="247"/>
      <c r="AE2" t="s">
        <v>57</v>
      </c>
    </row>
    <row r="3" spans="1:60" ht="24.95" customHeight="1" x14ac:dyDescent="0.2">
      <c r="A3" s="94" t="s">
        <v>7</v>
      </c>
      <c r="B3" s="92"/>
      <c r="C3" s="248" t="s">
        <v>92</v>
      </c>
      <c r="D3" s="249"/>
      <c r="E3" s="249"/>
      <c r="F3" s="249"/>
      <c r="G3" s="250"/>
      <c r="AE3" t="s">
        <v>58</v>
      </c>
    </row>
    <row r="4" spans="1:60" ht="24.95" hidden="1" customHeight="1" x14ac:dyDescent="0.2">
      <c r="A4" s="94" t="s">
        <v>8</v>
      </c>
      <c r="B4" s="92"/>
      <c r="C4" s="248"/>
      <c r="D4" s="249"/>
      <c r="E4" s="249"/>
      <c r="F4" s="249"/>
      <c r="G4" s="250"/>
      <c r="AE4" t="s">
        <v>59</v>
      </c>
    </row>
    <row r="5" spans="1:60" hidden="1" x14ac:dyDescent="0.2">
      <c r="A5" s="95" t="s">
        <v>60</v>
      </c>
      <c r="B5" s="96"/>
      <c r="C5" s="96"/>
      <c r="D5" s="97"/>
      <c r="E5" s="97"/>
      <c r="F5" s="97"/>
      <c r="G5" s="98"/>
      <c r="AE5" t="s">
        <v>61</v>
      </c>
    </row>
    <row r="7" spans="1:60" ht="38.25" x14ac:dyDescent="0.2">
      <c r="A7" s="151" t="s">
        <v>62</v>
      </c>
      <c r="B7" s="152" t="s">
        <v>91</v>
      </c>
      <c r="C7" s="153" t="s">
        <v>63</v>
      </c>
      <c r="D7" s="151" t="s">
        <v>64</v>
      </c>
      <c r="E7" s="151" t="s">
        <v>65</v>
      </c>
      <c r="F7" s="138" t="s">
        <v>66</v>
      </c>
      <c r="G7" s="151" t="s">
        <v>27</v>
      </c>
      <c r="H7" s="107" t="s">
        <v>28</v>
      </c>
      <c r="I7" s="107" t="s">
        <v>67</v>
      </c>
      <c r="J7" s="107" t="s">
        <v>29</v>
      </c>
      <c r="K7" s="107" t="s">
        <v>68</v>
      </c>
      <c r="L7" s="107" t="s">
        <v>69</v>
      </c>
      <c r="M7" s="107" t="s">
        <v>70</v>
      </c>
      <c r="N7" s="107" t="s">
        <v>71</v>
      </c>
      <c r="O7" s="107" t="s">
        <v>72</v>
      </c>
      <c r="P7" s="107" t="s">
        <v>73</v>
      </c>
      <c r="Q7" s="107" t="s">
        <v>74</v>
      </c>
      <c r="R7" s="107" t="s">
        <v>75</v>
      </c>
      <c r="S7" s="107" t="s">
        <v>76</v>
      </c>
      <c r="T7" s="107" t="s">
        <v>77</v>
      </c>
      <c r="U7" s="103" t="s">
        <v>78</v>
      </c>
    </row>
    <row r="8" spans="1:60" x14ac:dyDescent="0.2">
      <c r="A8" s="148">
        <v>0</v>
      </c>
      <c r="B8" s="150" t="s">
        <v>53</v>
      </c>
      <c r="C8" s="143" t="s">
        <v>43</v>
      </c>
      <c r="D8" s="144"/>
      <c r="E8" s="145"/>
      <c r="F8" s="146"/>
      <c r="G8" s="147">
        <f>SUM(G9)</f>
        <v>0</v>
      </c>
      <c r="H8" s="109"/>
      <c r="I8" s="109">
        <f>SUM(I9:I15)</f>
        <v>0</v>
      </c>
      <c r="J8" s="109"/>
      <c r="K8" s="109">
        <f>SUM(K9:K15)</f>
        <v>31000</v>
      </c>
      <c r="L8" s="109"/>
      <c r="M8" s="109">
        <f>SUM(M9:M15)</f>
        <v>0</v>
      </c>
      <c r="N8" s="102"/>
      <c r="O8" s="102">
        <f>SUM(O9:O15)</f>
        <v>0</v>
      </c>
      <c r="P8" s="102"/>
      <c r="Q8" s="102">
        <f>SUM(Q9:Q15)</f>
        <v>0</v>
      </c>
      <c r="R8" s="102"/>
      <c r="S8" s="102"/>
      <c r="T8" s="108"/>
      <c r="U8" s="102">
        <f>SUM(U9:U15)</f>
        <v>0</v>
      </c>
      <c r="AE8" t="s">
        <v>79</v>
      </c>
    </row>
    <row r="9" spans="1:60" outlineLevel="1" x14ac:dyDescent="0.2">
      <c r="A9" s="149"/>
      <c r="B9" s="149"/>
      <c r="C9" s="110" t="s">
        <v>43</v>
      </c>
      <c r="D9" s="142" t="s">
        <v>89</v>
      </c>
      <c r="E9" s="139">
        <v>1</v>
      </c>
      <c r="F9" s="141">
        <f>VRN!G40</f>
        <v>0</v>
      </c>
      <c r="G9" s="141">
        <f>E9*F9</f>
        <v>0</v>
      </c>
      <c r="H9" s="106">
        <v>0</v>
      </c>
      <c r="I9" s="106">
        <f>ROUND(E9*H9,2)</f>
        <v>0</v>
      </c>
      <c r="J9" s="106">
        <v>25000</v>
      </c>
      <c r="K9" s="106">
        <f>ROUND(E9*J9,2)</f>
        <v>25000</v>
      </c>
      <c r="L9" s="106">
        <v>21</v>
      </c>
      <c r="M9" s="106">
        <f>G9*(1+L9/100)</f>
        <v>0</v>
      </c>
      <c r="N9" s="104">
        <v>0</v>
      </c>
      <c r="O9" s="104">
        <f>ROUND(E9*N9,5)</f>
        <v>0</v>
      </c>
      <c r="P9" s="104">
        <v>0</v>
      </c>
      <c r="Q9" s="104">
        <f>ROUND(E9*P9,5)</f>
        <v>0</v>
      </c>
      <c r="R9" s="104"/>
      <c r="S9" s="104"/>
      <c r="T9" s="105">
        <v>0</v>
      </c>
      <c r="U9" s="104">
        <f>ROUND(E9*T9,2)</f>
        <v>0</v>
      </c>
      <c r="V9" s="99"/>
      <c r="W9" s="99"/>
      <c r="X9" s="99"/>
      <c r="Y9" s="99"/>
      <c r="Z9" s="99"/>
      <c r="AA9" s="99"/>
      <c r="AB9" s="99"/>
      <c r="AC9" s="99"/>
      <c r="AD9" s="99"/>
      <c r="AE9" s="99" t="s">
        <v>80</v>
      </c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</row>
    <row r="10" spans="1:60" ht="12.75" customHeight="1" outlineLevel="1" x14ac:dyDescent="0.2">
      <c r="A10" s="149"/>
      <c r="B10" s="149"/>
      <c r="C10" s="110"/>
      <c r="D10" s="142"/>
      <c r="E10" s="140"/>
      <c r="F10" s="141"/>
      <c r="G10" s="141"/>
      <c r="H10" s="106"/>
      <c r="I10" s="106"/>
      <c r="J10" s="106"/>
      <c r="K10" s="106"/>
      <c r="L10" s="106"/>
      <c r="M10" s="106"/>
      <c r="N10" s="104"/>
      <c r="O10" s="104"/>
      <c r="P10" s="104"/>
      <c r="Q10" s="104"/>
      <c r="R10" s="104"/>
      <c r="S10" s="104"/>
      <c r="T10" s="105"/>
      <c r="U10" s="104"/>
      <c r="V10" s="99"/>
      <c r="W10" s="99"/>
      <c r="X10" s="99"/>
      <c r="Y10" s="99"/>
      <c r="Z10" s="99"/>
      <c r="AA10" s="99"/>
      <c r="AB10" s="99"/>
      <c r="AC10" s="99"/>
      <c r="AD10" s="99"/>
      <c r="AE10" s="99" t="s">
        <v>81</v>
      </c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101">
        <f>C10</f>
        <v>0</v>
      </c>
      <c r="BB10" s="99"/>
      <c r="BC10" s="99"/>
      <c r="BD10" s="99"/>
      <c r="BE10" s="99"/>
      <c r="BF10" s="99"/>
      <c r="BG10" s="99"/>
      <c r="BH10" s="99"/>
    </row>
    <row r="11" spans="1:60" ht="12.75" customHeight="1" outlineLevel="1" x14ac:dyDescent="0.2">
      <c r="A11" s="148">
        <v>1</v>
      </c>
      <c r="B11" s="150" t="s">
        <v>85</v>
      </c>
      <c r="C11" s="143" t="s">
        <v>87</v>
      </c>
      <c r="D11" s="144"/>
      <c r="E11" s="145"/>
      <c r="F11" s="146"/>
      <c r="G11" s="147">
        <f>SUM(G12)</f>
        <v>0</v>
      </c>
      <c r="H11" s="106"/>
      <c r="I11" s="106"/>
      <c r="J11" s="106"/>
      <c r="K11" s="106"/>
      <c r="L11" s="106"/>
      <c r="M11" s="106"/>
      <c r="N11" s="104"/>
      <c r="O11" s="104"/>
      <c r="P11" s="104"/>
      <c r="Q11" s="104"/>
      <c r="R11" s="104"/>
      <c r="S11" s="104"/>
      <c r="T11" s="105"/>
      <c r="U11" s="104"/>
      <c r="V11" s="99"/>
      <c r="W11" s="99"/>
      <c r="X11" s="99"/>
      <c r="Y11" s="99"/>
      <c r="Z11" s="99"/>
      <c r="AA11" s="99"/>
      <c r="AB11" s="99"/>
      <c r="AC11" s="99"/>
      <c r="AD11" s="99"/>
      <c r="AE11" s="99" t="s">
        <v>81</v>
      </c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101" t="str">
        <f>C11</f>
        <v>Přeložka vodovodu</v>
      </c>
      <c r="BB11" s="99"/>
      <c r="BC11" s="99"/>
      <c r="BD11" s="99"/>
      <c r="BE11" s="99"/>
      <c r="BF11" s="99"/>
      <c r="BG11" s="99"/>
      <c r="BH11" s="99"/>
    </row>
    <row r="12" spans="1:60" ht="12.75" customHeight="1" outlineLevel="1" x14ac:dyDescent="0.2">
      <c r="A12" s="149"/>
      <c r="B12" s="100"/>
      <c r="C12" s="110" t="s">
        <v>90</v>
      </c>
      <c r="D12" s="142" t="s">
        <v>89</v>
      </c>
      <c r="E12" s="139">
        <v>1</v>
      </c>
      <c r="F12" s="141">
        <f>'SO 07 Přeložka vodovodu'!G77</f>
        <v>0</v>
      </c>
      <c r="G12" s="141">
        <f>E12*F12</f>
        <v>0</v>
      </c>
      <c r="H12" s="106">
        <v>0</v>
      </c>
      <c r="I12" s="106">
        <f>ROUND(E12*H12,2)</f>
        <v>0</v>
      </c>
      <c r="J12" s="106">
        <v>6000</v>
      </c>
      <c r="K12" s="106">
        <f>ROUND(E12*J12,2)</f>
        <v>6000</v>
      </c>
      <c r="L12" s="106">
        <v>21</v>
      </c>
      <c r="M12" s="106">
        <f>G12*(1+L12/100)</f>
        <v>0</v>
      </c>
      <c r="N12" s="104">
        <v>0</v>
      </c>
      <c r="O12" s="104">
        <f>ROUND(E12*N12,5)</f>
        <v>0</v>
      </c>
      <c r="P12" s="104">
        <v>0</v>
      </c>
      <c r="Q12" s="104">
        <f>ROUND(E12*P12,5)</f>
        <v>0</v>
      </c>
      <c r="R12" s="104"/>
      <c r="S12" s="104"/>
      <c r="T12" s="105">
        <v>0</v>
      </c>
      <c r="U12" s="104">
        <f>ROUND(E12*T12,2)</f>
        <v>0</v>
      </c>
      <c r="V12" s="99"/>
      <c r="W12" s="99"/>
      <c r="X12" s="99"/>
      <c r="Y12" s="99"/>
      <c r="Z12" s="99"/>
      <c r="AA12" s="99"/>
      <c r="AB12" s="99"/>
      <c r="AC12" s="99"/>
      <c r="AD12" s="99"/>
      <c r="AE12" s="99" t="s">
        <v>80</v>
      </c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</row>
    <row r="13" spans="1:60" ht="12.75" customHeight="1" outlineLevel="1" x14ac:dyDescent="0.2">
      <c r="A13" s="149"/>
      <c r="B13" s="100"/>
      <c r="C13" s="110"/>
      <c r="D13" s="142"/>
      <c r="E13" s="140"/>
      <c r="F13" s="141"/>
      <c r="G13" s="141"/>
      <c r="H13" s="106">
        <v>0</v>
      </c>
      <c r="I13" s="106">
        <f>ROUND(E13*H13,2)</f>
        <v>0</v>
      </c>
      <c r="J13" s="106">
        <v>9000</v>
      </c>
      <c r="K13" s="106">
        <f>ROUND(E13*J13,2)</f>
        <v>0</v>
      </c>
      <c r="L13" s="106">
        <v>21</v>
      </c>
      <c r="M13" s="106">
        <f>G13*(1+L13/100)</f>
        <v>0</v>
      </c>
      <c r="N13" s="104">
        <v>0</v>
      </c>
      <c r="O13" s="104">
        <f>ROUND(E13*N13,5)</f>
        <v>0</v>
      </c>
      <c r="P13" s="104">
        <v>0</v>
      </c>
      <c r="Q13" s="104">
        <f>ROUND(E13*P13,5)</f>
        <v>0</v>
      </c>
      <c r="R13" s="104"/>
      <c r="S13" s="104"/>
      <c r="T13" s="105">
        <v>0</v>
      </c>
      <c r="U13" s="104">
        <f>ROUND(E13*T13,2)</f>
        <v>0</v>
      </c>
      <c r="V13" s="99"/>
      <c r="W13" s="99"/>
      <c r="X13" s="99"/>
      <c r="Y13" s="99"/>
      <c r="Z13" s="99"/>
      <c r="AA13" s="99"/>
      <c r="AB13" s="99"/>
      <c r="AC13" s="99"/>
      <c r="AD13" s="99"/>
      <c r="AE13" s="99" t="s">
        <v>80</v>
      </c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</row>
    <row r="14" spans="1:60" ht="12.75" customHeight="1" outlineLevel="1" x14ac:dyDescent="0.2">
      <c r="A14" s="148">
        <v>2</v>
      </c>
      <c r="B14" s="150" t="s">
        <v>86</v>
      </c>
      <c r="C14" s="143" t="s">
        <v>88</v>
      </c>
      <c r="D14" s="144"/>
      <c r="E14" s="145"/>
      <c r="F14" s="146"/>
      <c r="G14" s="147">
        <f>SUM(G15:G15)</f>
        <v>0</v>
      </c>
      <c r="H14" s="106">
        <v>0</v>
      </c>
      <c r="I14" s="106">
        <f>ROUND(E14*H14,2)</f>
        <v>0</v>
      </c>
      <c r="J14" s="106">
        <v>1000</v>
      </c>
      <c r="K14" s="106">
        <f>ROUND(E14*J14,2)</f>
        <v>0</v>
      </c>
      <c r="L14" s="106">
        <v>21</v>
      </c>
      <c r="M14" s="106">
        <f>G14*(1+L14/100)</f>
        <v>0</v>
      </c>
      <c r="N14" s="104">
        <v>0</v>
      </c>
      <c r="O14" s="104">
        <f>ROUND(E14*N14,5)</f>
        <v>0</v>
      </c>
      <c r="P14" s="104">
        <v>0</v>
      </c>
      <c r="Q14" s="104">
        <f>ROUND(E14*P14,5)</f>
        <v>0</v>
      </c>
      <c r="R14" s="104"/>
      <c r="S14" s="104"/>
      <c r="T14" s="105">
        <v>0</v>
      </c>
      <c r="U14" s="104">
        <f>ROUND(E14*T14,2)</f>
        <v>0</v>
      </c>
      <c r="V14" s="99"/>
      <c r="W14" s="99"/>
      <c r="X14" s="99"/>
      <c r="Y14" s="99"/>
      <c r="Z14" s="99"/>
      <c r="AA14" s="99"/>
      <c r="AB14" s="99"/>
      <c r="AC14" s="99"/>
      <c r="AD14" s="99"/>
      <c r="AE14" s="99" t="s">
        <v>80</v>
      </c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</row>
    <row r="15" spans="1:60" ht="12.75" customHeight="1" outlineLevel="1" x14ac:dyDescent="0.2">
      <c r="A15" s="161"/>
      <c r="B15" s="162"/>
      <c r="C15" s="163" t="s">
        <v>90</v>
      </c>
      <c r="D15" s="164" t="s">
        <v>89</v>
      </c>
      <c r="E15" s="165">
        <v>1</v>
      </c>
      <c r="F15" s="166">
        <f>'SO 10 Rekonstrukce SK'!G133</f>
        <v>0</v>
      </c>
      <c r="G15" s="166">
        <f>E15*F15</f>
        <v>0</v>
      </c>
      <c r="H15" s="106"/>
      <c r="I15" s="106"/>
      <c r="J15" s="106"/>
      <c r="K15" s="106"/>
      <c r="L15" s="106"/>
      <c r="M15" s="106"/>
      <c r="N15" s="104"/>
      <c r="O15" s="104"/>
      <c r="P15" s="104"/>
      <c r="Q15" s="104"/>
      <c r="R15" s="104"/>
      <c r="S15" s="104"/>
      <c r="T15" s="105"/>
      <c r="U15" s="104"/>
      <c r="V15" s="99"/>
      <c r="W15" s="99"/>
      <c r="X15" s="99"/>
      <c r="Y15" s="99"/>
      <c r="Z15" s="99"/>
      <c r="AA15" s="99"/>
      <c r="AB15" s="99"/>
      <c r="AC15" s="99"/>
      <c r="AD15" s="99"/>
      <c r="AE15" s="99" t="s">
        <v>81</v>
      </c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101" t="str">
        <f>C15</f>
        <v>neuznatelné náklady</v>
      </c>
      <c r="BB15" s="99"/>
      <c r="BC15" s="99"/>
      <c r="BD15" s="99"/>
      <c r="BE15" s="99"/>
      <c r="BF15" s="99"/>
      <c r="BG15" s="99"/>
      <c r="BH15" s="99"/>
    </row>
  </sheetData>
  <sheetProtection password="EE9C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outlinePr summaryBelow="0"/>
  </sheetPr>
  <dimension ref="A1:BH50"/>
  <sheetViews>
    <sheetView workbookViewId="0">
      <selection activeCell="F11" sqref="F11"/>
    </sheetView>
  </sheetViews>
  <sheetFormatPr defaultRowHeight="12.75" outlineLevelRow="1" x14ac:dyDescent="0.2"/>
  <cols>
    <col min="1" max="1" width="4.28515625" customWidth="1"/>
    <col min="2" max="2" width="14.42578125" style="59" customWidth="1"/>
    <col min="3" max="3" width="38.28515625" style="5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4" t="s">
        <v>6</v>
      </c>
      <c r="B1" s="244"/>
      <c r="C1" s="244"/>
      <c r="D1" s="244"/>
      <c r="E1" s="244"/>
      <c r="F1" s="244"/>
      <c r="G1" s="244"/>
      <c r="AE1" t="s">
        <v>56</v>
      </c>
    </row>
    <row r="2" spans="1:60" ht="24.95" customHeight="1" x14ac:dyDescent="0.2">
      <c r="A2" s="189" t="s">
        <v>55</v>
      </c>
      <c r="B2" s="188"/>
      <c r="C2" s="256" t="s">
        <v>149</v>
      </c>
      <c r="D2" s="257"/>
      <c r="E2" s="257"/>
      <c r="F2" s="257"/>
      <c r="G2" s="250"/>
      <c r="AE2" t="s">
        <v>57</v>
      </c>
    </row>
    <row r="3" spans="1:60" ht="24.95" customHeight="1" x14ac:dyDescent="0.2">
      <c r="A3" s="189" t="s">
        <v>7</v>
      </c>
      <c r="B3" s="188"/>
      <c r="C3" s="256" t="s">
        <v>40</v>
      </c>
      <c r="D3" s="257"/>
      <c r="E3" s="257"/>
      <c r="F3" s="257"/>
      <c r="G3" s="250"/>
      <c r="AE3" t="s">
        <v>58</v>
      </c>
    </row>
    <row r="4" spans="1:60" ht="24.95" hidden="1" customHeight="1" x14ac:dyDescent="0.2">
      <c r="A4" s="189" t="s">
        <v>8</v>
      </c>
      <c r="B4" s="188"/>
      <c r="C4" s="256"/>
      <c r="D4" s="257"/>
      <c r="E4" s="257"/>
      <c r="F4" s="257"/>
      <c r="G4" s="250"/>
      <c r="AE4" t="s">
        <v>59</v>
      </c>
    </row>
    <row r="5" spans="1:60" hidden="1" x14ac:dyDescent="0.2">
      <c r="A5" s="187" t="s">
        <v>60</v>
      </c>
      <c r="B5" s="96"/>
      <c r="C5" s="96"/>
      <c r="D5" s="97"/>
      <c r="E5" s="97"/>
      <c r="F5" s="97"/>
      <c r="G5" s="186"/>
      <c r="AE5" t="s">
        <v>61</v>
      </c>
    </row>
    <row r="7" spans="1:60" ht="38.25" x14ac:dyDescent="0.2">
      <c r="A7" s="183" t="s">
        <v>62</v>
      </c>
      <c r="B7" s="185" t="s">
        <v>148</v>
      </c>
      <c r="C7" s="185" t="s">
        <v>63</v>
      </c>
      <c r="D7" s="183" t="s">
        <v>64</v>
      </c>
      <c r="E7" s="183" t="s">
        <v>65</v>
      </c>
      <c r="F7" s="184" t="s">
        <v>66</v>
      </c>
      <c r="G7" s="183" t="s">
        <v>27</v>
      </c>
      <c r="H7" s="107" t="s">
        <v>28</v>
      </c>
      <c r="I7" s="107" t="s">
        <v>67</v>
      </c>
      <c r="J7" s="107" t="s">
        <v>29</v>
      </c>
      <c r="K7" s="107" t="s">
        <v>68</v>
      </c>
      <c r="L7" s="107" t="s">
        <v>69</v>
      </c>
      <c r="M7" s="107" t="s">
        <v>70</v>
      </c>
      <c r="N7" s="107" t="s">
        <v>71</v>
      </c>
      <c r="O7" s="107" t="s">
        <v>72</v>
      </c>
      <c r="P7" s="107" t="s">
        <v>73</v>
      </c>
      <c r="Q7" s="107" t="s">
        <v>74</v>
      </c>
      <c r="R7" s="107" t="s">
        <v>75</v>
      </c>
      <c r="S7" s="107" t="s">
        <v>76</v>
      </c>
      <c r="T7" s="107" t="s">
        <v>77</v>
      </c>
      <c r="U7" s="107" t="s">
        <v>78</v>
      </c>
    </row>
    <row r="8" spans="1:60" x14ac:dyDescent="0.2">
      <c r="A8" s="108" t="s">
        <v>147</v>
      </c>
      <c r="B8" s="182" t="s">
        <v>53</v>
      </c>
      <c r="C8" s="181" t="s">
        <v>26</v>
      </c>
      <c r="D8" s="102"/>
      <c r="E8" s="180"/>
      <c r="F8" s="109"/>
      <c r="G8" s="109">
        <f>SUMIF(AE9:AE38,"&lt;&gt;NOR",G9:G38)</f>
        <v>0</v>
      </c>
      <c r="H8" s="109"/>
      <c r="I8" s="109">
        <f>SUM(I9:I38)</f>
        <v>0</v>
      </c>
      <c r="J8" s="109"/>
      <c r="K8" s="109">
        <f>SUM(K9:K38)</f>
        <v>0</v>
      </c>
      <c r="L8" s="109"/>
      <c r="M8" s="109">
        <f>SUM(M9:M38)</f>
        <v>0</v>
      </c>
      <c r="N8" s="102"/>
      <c r="O8" s="102">
        <f>SUM(O9:O38)</f>
        <v>0</v>
      </c>
      <c r="P8" s="102"/>
      <c r="Q8" s="102">
        <f>SUM(Q9:Q38)</f>
        <v>0</v>
      </c>
      <c r="R8" s="102"/>
      <c r="S8" s="102"/>
      <c r="T8" s="108"/>
      <c r="U8" s="102">
        <f>SUM(U9:U38)</f>
        <v>0</v>
      </c>
      <c r="AE8" t="s">
        <v>79</v>
      </c>
    </row>
    <row r="9" spans="1:60" outlineLevel="1" x14ac:dyDescent="0.2">
      <c r="A9" s="100">
        <v>1</v>
      </c>
      <c r="B9" s="100" t="s">
        <v>146</v>
      </c>
      <c r="C9" s="110" t="s">
        <v>145</v>
      </c>
      <c r="D9" s="104" t="s">
        <v>100</v>
      </c>
      <c r="E9" s="179">
        <v>1</v>
      </c>
      <c r="F9" s="178">
        <f>H9+J9</f>
        <v>0</v>
      </c>
      <c r="G9" s="106">
        <f>ROUND(E9*F9,2)</f>
        <v>0</v>
      </c>
      <c r="H9" s="106"/>
      <c r="I9" s="106">
        <f>ROUND(E9*H9,2)</f>
        <v>0</v>
      </c>
      <c r="J9" s="106"/>
      <c r="K9" s="106">
        <f>ROUND(E9*J9,2)</f>
        <v>0</v>
      </c>
      <c r="L9" s="106">
        <v>21</v>
      </c>
      <c r="M9" s="106">
        <f>G9*(1+L9/100)</f>
        <v>0</v>
      </c>
      <c r="N9" s="104">
        <v>0</v>
      </c>
      <c r="O9" s="104">
        <f>ROUND(E9*N9,5)</f>
        <v>0</v>
      </c>
      <c r="P9" s="104">
        <v>0</v>
      </c>
      <c r="Q9" s="104">
        <f>ROUND(E9*P9,5)</f>
        <v>0</v>
      </c>
      <c r="R9" s="104"/>
      <c r="S9" s="104"/>
      <c r="T9" s="105">
        <v>0</v>
      </c>
      <c r="U9" s="104">
        <f>ROUND(E9*T9,2)</f>
        <v>0</v>
      </c>
      <c r="V9" s="99"/>
      <c r="W9" s="99"/>
      <c r="X9" s="99"/>
      <c r="Y9" s="99"/>
      <c r="Z9" s="99"/>
      <c r="AA9" s="99"/>
      <c r="AB9" s="99"/>
      <c r="AC9" s="99"/>
      <c r="AD9" s="99"/>
      <c r="AE9" s="99" t="s">
        <v>80</v>
      </c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</row>
    <row r="10" spans="1:60" outlineLevel="1" x14ac:dyDescent="0.2">
      <c r="A10" s="100"/>
      <c r="B10" s="100"/>
      <c r="C10" s="251" t="s">
        <v>144</v>
      </c>
      <c r="D10" s="252"/>
      <c r="E10" s="253"/>
      <c r="F10" s="254"/>
      <c r="G10" s="255"/>
      <c r="H10" s="106"/>
      <c r="I10" s="106"/>
      <c r="J10" s="106"/>
      <c r="K10" s="106"/>
      <c r="L10" s="106"/>
      <c r="M10" s="106"/>
      <c r="N10" s="104"/>
      <c r="O10" s="104"/>
      <c r="P10" s="104"/>
      <c r="Q10" s="104"/>
      <c r="R10" s="104"/>
      <c r="S10" s="104"/>
      <c r="T10" s="105"/>
      <c r="U10" s="104"/>
      <c r="V10" s="99"/>
      <c r="W10" s="99"/>
      <c r="X10" s="99"/>
      <c r="Y10" s="99"/>
      <c r="Z10" s="99"/>
      <c r="AA10" s="99"/>
      <c r="AB10" s="99"/>
      <c r="AC10" s="99"/>
      <c r="AD10" s="99"/>
      <c r="AE10" s="99" t="s">
        <v>81</v>
      </c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101" t="str">
        <f>C10</f>
        <v>Vytyčení stavby a geodetické práce během stavby.</v>
      </c>
      <c r="BB10" s="99"/>
      <c r="BC10" s="99"/>
      <c r="BD10" s="99"/>
      <c r="BE10" s="99"/>
      <c r="BF10" s="99"/>
      <c r="BG10" s="99"/>
      <c r="BH10" s="99"/>
    </row>
    <row r="11" spans="1:60" outlineLevel="1" x14ac:dyDescent="0.2">
      <c r="A11" s="100">
        <v>2</v>
      </c>
      <c r="B11" s="100" t="s">
        <v>143</v>
      </c>
      <c r="C11" s="110" t="s">
        <v>142</v>
      </c>
      <c r="D11" s="104" t="s">
        <v>100</v>
      </c>
      <c r="E11" s="179">
        <v>1</v>
      </c>
      <c r="F11" s="178">
        <f>H11+J11</f>
        <v>0</v>
      </c>
      <c r="G11" s="106">
        <f>ROUND(E11*F11,2)</f>
        <v>0</v>
      </c>
      <c r="H11" s="106"/>
      <c r="I11" s="106">
        <f>ROUND(E11*H11,2)</f>
        <v>0</v>
      </c>
      <c r="J11" s="106"/>
      <c r="K11" s="106">
        <f>ROUND(E11*J11,2)</f>
        <v>0</v>
      </c>
      <c r="L11" s="106">
        <v>21</v>
      </c>
      <c r="M11" s="106">
        <f>G11*(1+L11/100)</f>
        <v>0</v>
      </c>
      <c r="N11" s="104">
        <v>0</v>
      </c>
      <c r="O11" s="104">
        <f>ROUND(E11*N11,5)</f>
        <v>0</v>
      </c>
      <c r="P11" s="104">
        <v>0</v>
      </c>
      <c r="Q11" s="104">
        <f>ROUND(E11*P11,5)</f>
        <v>0</v>
      </c>
      <c r="R11" s="104"/>
      <c r="S11" s="104"/>
      <c r="T11" s="105">
        <v>0</v>
      </c>
      <c r="U11" s="104">
        <f>ROUND(E11*T11,2)</f>
        <v>0</v>
      </c>
      <c r="V11" s="99"/>
      <c r="W11" s="99"/>
      <c r="X11" s="99"/>
      <c r="Y11" s="99"/>
      <c r="Z11" s="99"/>
      <c r="AA11" s="99"/>
      <c r="AB11" s="99"/>
      <c r="AC11" s="99"/>
      <c r="AD11" s="99"/>
      <c r="AE11" s="99" t="s">
        <v>80</v>
      </c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</row>
    <row r="12" spans="1:60" ht="22.5" outlineLevel="1" x14ac:dyDescent="0.2">
      <c r="A12" s="100"/>
      <c r="B12" s="100"/>
      <c r="C12" s="251" t="s">
        <v>141</v>
      </c>
      <c r="D12" s="252"/>
      <c r="E12" s="253"/>
      <c r="F12" s="254"/>
      <c r="G12" s="255"/>
      <c r="H12" s="106"/>
      <c r="I12" s="106"/>
      <c r="J12" s="106"/>
      <c r="K12" s="106"/>
      <c r="L12" s="106"/>
      <c r="M12" s="106"/>
      <c r="N12" s="104"/>
      <c r="O12" s="104"/>
      <c r="P12" s="104"/>
      <c r="Q12" s="104"/>
      <c r="R12" s="104"/>
      <c r="S12" s="104"/>
      <c r="T12" s="105"/>
      <c r="U12" s="104"/>
      <c r="V12" s="99"/>
      <c r="W12" s="99"/>
      <c r="X12" s="99"/>
      <c r="Y12" s="99"/>
      <c r="Z12" s="99"/>
      <c r="AA12" s="99"/>
      <c r="AB12" s="99"/>
      <c r="AC12" s="99"/>
      <c r="AD12" s="99"/>
      <c r="AE12" s="99" t="s">
        <v>81</v>
      </c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101" t="str">
        <f>C12</f>
        <v>Zaměření a vytyčení stávajících inženýrských sítí v místě stavby z hlediska jejich ochrany při provádění stavby.</v>
      </c>
      <c r="BB12" s="99"/>
      <c r="BC12" s="99"/>
      <c r="BD12" s="99"/>
      <c r="BE12" s="99"/>
      <c r="BF12" s="99"/>
      <c r="BG12" s="99"/>
      <c r="BH12" s="99"/>
    </row>
    <row r="13" spans="1:60" outlineLevel="1" x14ac:dyDescent="0.2">
      <c r="A13" s="100">
        <v>3</v>
      </c>
      <c r="B13" s="100" t="s">
        <v>140</v>
      </c>
      <c r="C13" s="110" t="s">
        <v>139</v>
      </c>
      <c r="D13" s="104" t="s">
        <v>100</v>
      </c>
      <c r="E13" s="179">
        <v>1</v>
      </c>
      <c r="F13" s="178">
        <f>H13+J13</f>
        <v>0</v>
      </c>
      <c r="G13" s="106">
        <f>ROUND(E13*F13,2)</f>
        <v>0</v>
      </c>
      <c r="H13" s="106"/>
      <c r="I13" s="106">
        <f>ROUND(E13*H13,2)</f>
        <v>0</v>
      </c>
      <c r="J13" s="106"/>
      <c r="K13" s="106">
        <f>ROUND(E13*J13,2)</f>
        <v>0</v>
      </c>
      <c r="L13" s="106">
        <v>21</v>
      </c>
      <c r="M13" s="106">
        <f>G13*(1+L13/100)</f>
        <v>0</v>
      </c>
      <c r="N13" s="104">
        <v>0</v>
      </c>
      <c r="O13" s="104">
        <f>ROUND(E13*N13,5)</f>
        <v>0</v>
      </c>
      <c r="P13" s="104">
        <v>0</v>
      </c>
      <c r="Q13" s="104">
        <f>ROUND(E13*P13,5)</f>
        <v>0</v>
      </c>
      <c r="R13" s="104"/>
      <c r="S13" s="104"/>
      <c r="T13" s="105">
        <v>0</v>
      </c>
      <c r="U13" s="104">
        <f>ROUND(E13*T13,2)</f>
        <v>0</v>
      </c>
      <c r="V13" s="99"/>
      <c r="W13" s="99"/>
      <c r="X13" s="99"/>
      <c r="Y13" s="99"/>
      <c r="Z13" s="99"/>
      <c r="AA13" s="99"/>
      <c r="AB13" s="99"/>
      <c r="AC13" s="99"/>
      <c r="AD13" s="99"/>
      <c r="AE13" s="99" t="s">
        <v>80</v>
      </c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</row>
    <row r="14" spans="1:60" ht="22.5" outlineLevel="1" x14ac:dyDescent="0.2">
      <c r="A14" s="100"/>
      <c r="B14" s="100"/>
      <c r="C14" s="251" t="s">
        <v>138</v>
      </c>
      <c r="D14" s="252"/>
      <c r="E14" s="253"/>
      <c r="F14" s="254"/>
      <c r="G14" s="255"/>
      <c r="H14" s="106"/>
      <c r="I14" s="106"/>
      <c r="J14" s="106"/>
      <c r="K14" s="106"/>
      <c r="L14" s="106"/>
      <c r="M14" s="106"/>
      <c r="N14" s="104"/>
      <c r="O14" s="104"/>
      <c r="P14" s="104"/>
      <c r="Q14" s="104"/>
      <c r="R14" s="104"/>
      <c r="S14" s="104"/>
      <c r="T14" s="105"/>
      <c r="U14" s="104"/>
      <c r="V14" s="99"/>
      <c r="W14" s="99"/>
      <c r="X14" s="99"/>
      <c r="Y14" s="99"/>
      <c r="Z14" s="99"/>
      <c r="AA14" s="99"/>
      <c r="AB14" s="99"/>
      <c r="AC14" s="99"/>
      <c r="AD14" s="99"/>
      <c r="AE14" s="99" t="s">
        <v>81</v>
      </c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101" t="str">
        <f>C14</f>
        <v>Účast geologa/geotechnika/statika během stavby. Včetně upřesňujících rozborů zemin pro určení těžitelnosti dle aktuální stavu staveniště a zhodnocení základové spáry.</v>
      </c>
      <c r="BB14" s="99"/>
      <c r="BC14" s="99"/>
      <c r="BD14" s="99"/>
      <c r="BE14" s="99"/>
      <c r="BF14" s="99"/>
      <c r="BG14" s="99"/>
      <c r="BH14" s="99"/>
    </row>
    <row r="15" spans="1:60" outlineLevel="1" x14ac:dyDescent="0.2">
      <c r="A15" s="100">
        <v>4</v>
      </c>
      <c r="B15" s="100" t="s">
        <v>137</v>
      </c>
      <c r="C15" s="110" t="s">
        <v>136</v>
      </c>
      <c r="D15" s="104" t="s">
        <v>100</v>
      </c>
      <c r="E15" s="179">
        <v>1</v>
      </c>
      <c r="F15" s="178">
        <f>H15+J15</f>
        <v>0</v>
      </c>
      <c r="G15" s="106">
        <f>ROUND(E15*F15,2)</f>
        <v>0</v>
      </c>
      <c r="H15" s="106"/>
      <c r="I15" s="106">
        <f>ROUND(E15*H15,2)</f>
        <v>0</v>
      </c>
      <c r="J15" s="106"/>
      <c r="K15" s="106">
        <f>ROUND(E15*J15,2)</f>
        <v>0</v>
      </c>
      <c r="L15" s="106">
        <v>21</v>
      </c>
      <c r="M15" s="106">
        <f>G15*(1+L15/100)</f>
        <v>0</v>
      </c>
      <c r="N15" s="104">
        <v>0</v>
      </c>
      <c r="O15" s="104">
        <f>ROUND(E15*N15,5)</f>
        <v>0</v>
      </c>
      <c r="P15" s="104">
        <v>0</v>
      </c>
      <c r="Q15" s="104">
        <f>ROUND(E15*P15,5)</f>
        <v>0</v>
      </c>
      <c r="R15" s="104"/>
      <c r="S15" s="104"/>
      <c r="T15" s="105">
        <v>0</v>
      </c>
      <c r="U15" s="104">
        <f>ROUND(E15*T15,2)</f>
        <v>0</v>
      </c>
      <c r="V15" s="99"/>
      <c r="W15" s="99"/>
      <c r="X15" s="99"/>
      <c r="Y15" s="99"/>
      <c r="Z15" s="99"/>
      <c r="AA15" s="99"/>
      <c r="AB15" s="99"/>
      <c r="AC15" s="99"/>
      <c r="AD15" s="99"/>
      <c r="AE15" s="99" t="s">
        <v>80</v>
      </c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</row>
    <row r="16" spans="1:60" ht="56.25" outlineLevel="1" x14ac:dyDescent="0.2">
      <c r="A16" s="100"/>
      <c r="B16" s="100"/>
      <c r="C16" s="251" t="s">
        <v>135</v>
      </c>
      <c r="D16" s="252"/>
      <c r="E16" s="253"/>
      <c r="F16" s="254"/>
      <c r="G16" s="255"/>
      <c r="H16" s="106"/>
      <c r="I16" s="106"/>
      <c r="J16" s="106"/>
      <c r="K16" s="106"/>
      <c r="L16" s="106"/>
      <c r="M16" s="106"/>
      <c r="N16" s="104"/>
      <c r="O16" s="104"/>
      <c r="P16" s="104"/>
      <c r="Q16" s="104"/>
      <c r="R16" s="104"/>
      <c r="S16" s="104"/>
      <c r="T16" s="105"/>
      <c r="U16" s="104"/>
      <c r="V16" s="99"/>
      <c r="W16" s="99"/>
      <c r="X16" s="99"/>
      <c r="Y16" s="99"/>
      <c r="Z16" s="99"/>
      <c r="AA16" s="99"/>
      <c r="AB16" s="99"/>
      <c r="AC16" s="99"/>
      <c r="AD16" s="99"/>
      <c r="AE16" s="99" t="s">
        <v>81</v>
      </c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101" t="str">
        <f>C16</f>
        <v>Případná příprava území pro objekty zařízení staveniště a vlastní vybudování objektů zařízení staveniště. Buňky, mobilní WC, oplocení, provizorní a dočasné zpevněné plochy a koridory realizované běhěm stavby pro umožnění průchodu uzemím a vstupu do ZŠ a MŠ vč. dodání materiálu pro dočasně zp. plochy (veškeré náklady související s popsanou etapizací viz. "dodatek č.1 k PD"). Zahrnuje i poplatky za zábory veřejných ploch.</v>
      </c>
      <c r="BB16" s="99"/>
      <c r="BC16" s="99"/>
      <c r="BD16" s="99"/>
      <c r="BE16" s="99"/>
      <c r="BF16" s="99"/>
      <c r="BG16" s="99"/>
      <c r="BH16" s="99"/>
    </row>
    <row r="17" spans="1:60" outlineLevel="1" x14ac:dyDescent="0.2">
      <c r="A17" s="100">
        <v>5</v>
      </c>
      <c r="B17" s="100" t="s">
        <v>134</v>
      </c>
      <c r="C17" s="110" t="s">
        <v>133</v>
      </c>
      <c r="D17" s="104" t="s">
        <v>100</v>
      </c>
      <c r="E17" s="179">
        <v>1</v>
      </c>
      <c r="F17" s="178">
        <f>H17+J17</f>
        <v>0</v>
      </c>
      <c r="G17" s="106">
        <f>ROUND(E17*F17,2)</f>
        <v>0</v>
      </c>
      <c r="H17" s="106"/>
      <c r="I17" s="106">
        <f>ROUND(E17*H17,2)</f>
        <v>0</v>
      </c>
      <c r="J17" s="106"/>
      <c r="K17" s="106">
        <f>ROUND(E17*J17,2)</f>
        <v>0</v>
      </c>
      <c r="L17" s="106">
        <v>21</v>
      </c>
      <c r="M17" s="106">
        <f>G17*(1+L17/100)</f>
        <v>0</v>
      </c>
      <c r="N17" s="104">
        <v>0</v>
      </c>
      <c r="O17" s="104">
        <f>ROUND(E17*N17,5)</f>
        <v>0</v>
      </c>
      <c r="P17" s="104">
        <v>0</v>
      </c>
      <c r="Q17" s="104">
        <f>ROUND(E17*P17,5)</f>
        <v>0</v>
      </c>
      <c r="R17" s="104"/>
      <c r="S17" s="104"/>
      <c r="T17" s="105">
        <v>0</v>
      </c>
      <c r="U17" s="104">
        <f>ROUND(E17*T17,2)</f>
        <v>0</v>
      </c>
      <c r="V17" s="99"/>
      <c r="W17" s="99"/>
      <c r="X17" s="99"/>
      <c r="Y17" s="99"/>
      <c r="Z17" s="99"/>
      <c r="AA17" s="99"/>
      <c r="AB17" s="99"/>
      <c r="AC17" s="99"/>
      <c r="AD17" s="99"/>
      <c r="AE17" s="99" t="s">
        <v>80</v>
      </c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</row>
    <row r="18" spans="1:60" ht="78.75" outlineLevel="1" x14ac:dyDescent="0.2">
      <c r="A18" s="100"/>
      <c r="B18" s="100"/>
      <c r="C18" s="251" t="s">
        <v>132</v>
      </c>
      <c r="D18" s="252"/>
      <c r="E18" s="253"/>
      <c r="F18" s="254"/>
      <c r="G18" s="255"/>
      <c r="H18" s="106"/>
      <c r="I18" s="106"/>
      <c r="J18" s="106"/>
      <c r="K18" s="106"/>
      <c r="L18" s="106"/>
      <c r="M18" s="106"/>
      <c r="N18" s="104"/>
      <c r="O18" s="104"/>
      <c r="P18" s="104"/>
      <c r="Q18" s="104"/>
      <c r="R18" s="104"/>
      <c r="S18" s="104"/>
      <c r="T18" s="105"/>
      <c r="U18" s="104"/>
      <c r="V18" s="99"/>
      <c r="W18" s="99"/>
      <c r="X18" s="99"/>
      <c r="Y18" s="99"/>
      <c r="Z18" s="99"/>
      <c r="AA18" s="99"/>
      <c r="AB18" s="99"/>
      <c r="AC18" s="99"/>
      <c r="AD18" s="99"/>
      <c r="AE18" s="99" t="s">
        <v>81</v>
      </c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101" t="str">
        <f>C18</f>
        <v>Náklady na vybavení objektů zařízení staveniště, ostraha staveniště, náklady na energie spotřebované dodavatelem v rámci provozu zařízení staveniště, údržba a opravy stavebních buněk a mobilního WC, přesuny oplocení a přesuny materiálu potřebného k vytvoření provizorních a dočasných zpevněných ploch a koridorů realizovaných běhěm stavby pro umožnění průchodu uzemím a vstupu do ZŠ a MŠ vč. dodání materiálu pro dočasně zp. plochy (veškeré náklady související s popsanou etapizací viz. "dodatek č.1 k PD"). Náklady na potřebný úklid v prostorách zařízení staveniště, bezokladný úklid znečištěných komunikací.</v>
      </c>
      <c r="BB18" s="99"/>
      <c r="BC18" s="99"/>
      <c r="BD18" s="99"/>
      <c r="BE18" s="99"/>
      <c r="BF18" s="99"/>
      <c r="BG18" s="99"/>
      <c r="BH18" s="99"/>
    </row>
    <row r="19" spans="1:60" outlineLevel="1" x14ac:dyDescent="0.2">
      <c r="A19" s="100">
        <v>6</v>
      </c>
      <c r="B19" s="100" t="s">
        <v>131</v>
      </c>
      <c r="C19" s="110" t="s">
        <v>130</v>
      </c>
      <c r="D19" s="104" t="s">
        <v>100</v>
      </c>
      <c r="E19" s="179">
        <v>1</v>
      </c>
      <c r="F19" s="178">
        <f>H19+J19</f>
        <v>0</v>
      </c>
      <c r="G19" s="106">
        <f>ROUND(E19*F19,2)</f>
        <v>0</v>
      </c>
      <c r="H19" s="106"/>
      <c r="I19" s="106">
        <f>ROUND(E19*H19,2)</f>
        <v>0</v>
      </c>
      <c r="J19" s="106"/>
      <c r="K19" s="106">
        <f>ROUND(E19*J19,2)</f>
        <v>0</v>
      </c>
      <c r="L19" s="106">
        <v>21</v>
      </c>
      <c r="M19" s="106">
        <f>G19*(1+L19/100)</f>
        <v>0</v>
      </c>
      <c r="N19" s="104">
        <v>0</v>
      </c>
      <c r="O19" s="104">
        <f>ROUND(E19*N19,5)</f>
        <v>0</v>
      </c>
      <c r="P19" s="104">
        <v>0</v>
      </c>
      <c r="Q19" s="104">
        <f>ROUND(E19*P19,5)</f>
        <v>0</v>
      </c>
      <c r="R19" s="104"/>
      <c r="S19" s="104"/>
      <c r="T19" s="105">
        <v>0</v>
      </c>
      <c r="U19" s="104">
        <f>ROUND(E19*T19,2)</f>
        <v>0</v>
      </c>
      <c r="V19" s="99"/>
      <c r="W19" s="99"/>
      <c r="X19" s="99"/>
      <c r="Y19" s="99"/>
      <c r="Z19" s="99"/>
      <c r="AA19" s="99"/>
      <c r="AB19" s="99"/>
      <c r="AC19" s="99"/>
      <c r="AD19" s="99"/>
      <c r="AE19" s="99" t="s">
        <v>80</v>
      </c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</row>
    <row r="20" spans="1:60" ht="45" outlineLevel="1" x14ac:dyDescent="0.2">
      <c r="A20" s="100"/>
      <c r="B20" s="100"/>
      <c r="C20" s="251" t="s">
        <v>129</v>
      </c>
      <c r="D20" s="252"/>
      <c r="E20" s="253"/>
      <c r="F20" s="254"/>
      <c r="G20" s="255"/>
      <c r="H20" s="106"/>
      <c r="I20" s="106"/>
      <c r="J20" s="106"/>
      <c r="K20" s="106"/>
      <c r="L20" s="106"/>
      <c r="M20" s="106"/>
      <c r="N20" s="104"/>
      <c r="O20" s="104"/>
      <c r="P20" s="104"/>
      <c r="Q20" s="104"/>
      <c r="R20" s="104"/>
      <c r="S20" s="104"/>
      <c r="T20" s="105"/>
      <c r="U20" s="104"/>
      <c r="V20" s="99"/>
      <c r="W20" s="99"/>
      <c r="X20" s="99"/>
      <c r="Y20" s="99"/>
      <c r="Z20" s="99"/>
      <c r="AA20" s="99"/>
      <c r="AB20" s="99"/>
      <c r="AC20" s="99"/>
      <c r="AD20" s="99"/>
      <c r="AE20" s="99" t="s">
        <v>81</v>
      </c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101" t="str">
        <f>C20</f>
        <v>Odstranění objektů zařízení staveniště a jejich odvoz. Položka zahrnuje i náklady na úpravu povrchů po odstranění zařízení staveniště a úklid ploch, na kterých bylo zařízení staveniště provozováno. Část vymezená oplocením a všechny ostatní používané plochy budou vyklizené, vyčištěné, travnaté plochy posečené, vyhrabané.</v>
      </c>
      <c r="BB20" s="99"/>
      <c r="BC20" s="99"/>
      <c r="BD20" s="99"/>
      <c r="BE20" s="99"/>
      <c r="BF20" s="99"/>
      <c r="BG20" s="99"/>
      <c r="BH20" s="99"/>
    </row>
    <row r="21" spans="1:60" outlineLevel="1" x14ac:dyDescent="0.2">
      <c r="A21" s="100">
        <v>7</v>
      </c>
      <c r="B21" s="100" t="s">
        <v>128</v>
      </c>
      <c r="C21" s="110" t="s">
        <v>127</v>
      </c>
      <c r="D21" s="104" t="s">
        <v>100</v>
      </c>
      <c r="E21" s="179">
        <v>1</v>
      </c>
      <c r="F21" s="178">
        <f>H21+J21</f>
        <v>0</v>
      </c>
      <c r="G21" s="106">
        <f>ROUND(E21*F21,2)</f>
        <v>0</v>
      </c>
      <c r="H21" s="106"/>
      <c r="I21" s="106">
        <f>ROUND(E21*H21,2)</f>
        <v>0</v>
      </c>
      <c r="J21" s="106"/>
      <c r="K21" s="106">
        <f>ROUND(E21*J21,2)</f>
        <v>0</v>
      </c>
      <c r="L21" s="106">
        <v>21</v>
      </c>
      <c r="M21" s="106">
        <f>G21*(1+L21/100)</f>
        <v>0</v>
      </c>
      <c r="N21" s="104">
        <v>0</v>
      </c>
      <c r="O21" s="104">
        <f>ROUND(E21*N21,5)</f>
        <v>0</v>
      </c>
      <c r="P21" s="104">
        <v>0</v>
      </c>
      <c r="Q21" s="104">
        <f>ROUND(E21*P21,5)</f>
        <v>0</v>
      </c>
      <c r="R21" s="104"/>
      <c r="S21" s="104"/>
      <c r="T21" s="105">
        <v>0</v>
      </c>
      <c r="U21" s="104">
        <f>ROUND(E21*T21,2)</f>
        <v>0</v>
      </c>
      <c r="V21" s="99"/>
      <c r="W21" s="99"/>
      <c r="X21" s="99"/>
      <c r="Y21" s="99"/>
      <c r="Z21" s="99"/>
      <c r="AA21" s="99"/>
      <c r="AB21" s="99"/>
      <c r="AC21" s="99"/>
      <c r="AD21" s="99"/>
      <c r="AE21" s="99" t="s">
        <v>80</v>
      </c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</row>
    <row r="22" spans="1:60" outlineLevel="1" x14ac:dyDescent="0.2">
      <c r="A22" s="100"/>
      <c r="B22" s="100"/>
      <c r="C22" s="251" t="s">
        <v>126</v>
      </c>
      <c r="D22" s="252"/>
      <c r="E22" s="253"/>
      <c r="F22" s="254"/>
      <c r="G22" s="255"/>
      <c r="H22" s="106"/>
      <c r="I22" s="106"/>
      <c r="J22" s="106"/>
      <c r="K22" s="106"/>
      <c r="L22" s="106"/>
      <c r="M22" s="106"/>
      <c r="N22" s="104"/>
      <c r="O22" s="104"/>
      <c r="P22" s="104"/>
      <c r="Q22" s="104"/>
      <c r="R22" s="104"/>
      <c r="S22" s="104"/>
      <c r="T22" s="105"/>
      <c r="U22" s="104"/>
      <c r="V22" s="99"/>
      <c r="W22" s="99"/>
      <c r="X22" s="99"/>
      <c r="Y22" s="99"/>
      <c r="Z22" s="99"/>
      <c r="AA22" s="99"/>
      <c r="AB22" s="99"/>
      <c r="AC22" s="99"/>
      <c r="AD22" s="99"/>
      <c r="AE22" s="99" t="s">
        <v>81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01" t="str">
        <f>C22</f>
        <v>Koordinace stavebních a technologických dodávek stavby.</v>
      </c>
      <c r="BB22" s="99"/>
      <c r="BC22" s="99"/>
      <c r="BD22" s="99"/>
      <c r="BE22" s="99"/>
      <c r="BF22" s="99"/>
      <c r="BG22" s="99"/>
      <c r="BH22" s="99"/>
    </row>
    <row r="23" spans="1:60" outlineLevel="1" x14ac:dyDescent="0.2">
      <c r="A23" s="100">
        <v>8</v>
      </c>
      <c r="B23" s="100" t="s">
        <v>125</v>
      </c>
      <c r="C23" s="110" t="s">
        <v>124</v>
      </c>
      <c r="D23" s="104" t="s">
        <v>100</v>
      </c>
      <c r="E23" s="179">
        <v>1</v>
      </c>
      <c r="F23" s="178">
        <f>H23+J23</f>
        <v>0</v>
      </c>
      <c r="G23" s="106">
        <f>ROUND(E23*F23,2)</f>
        <v>0</v>
      </c>
      <c r="H23" s="106"/>
      <c r="I23" s="106">
        <f>ROUND(E23*H23,2)</f>
        <v>0</v>
      </c>
      <c r="J23" s="106"/>
      <c r="K23" s="106">
        <f>ROUND(E23*J23,2)</f>
        <v>0</v>
      </c>
      <c r="L23" s="106">
        <v>21</v>
      </c>
      <c r="M23" s="106">
        <f>G23*(1+L23/100)</f>
        <v>0</v>
      </c>
      <c r="N23" s="104">
        <v>0</v>
      </c>
      <c r="O23" s="104">
        <f>ROUND(E23*N23,5)</f>
        <v>0</v>
      </c>
      <c r="P23" s="104">
        <v>0</v>
      </c>
      <c r="Q23" s="104">
        <f>ROUND(E23*P23,5)</f>
        <v>0</v>
      </c>
      <c r="R23" s="104"/>
      <c r="S23" s="104"/>
      <c r="T23" s="105">
        <v>0</v>
      </c>
      <c r="U23" s="104">
        <f>ROUND(E23*T23,2)</f>
        <v>0</v>
      </c>
      <c r="V23" s="99"/>
      <c r="W23" s="99"/>
      <c r="X23" s="99"/>
      <c r="Y23" s="99"/>
      <c r="Z23" s="99"/>
      <c r="AA23" s="99"/>
      <c r="AB23" s="99"/>
      <c r="AC23" s="99"/>
      <c r="AD23" s="99"/>
      <c r="AE23" s="99" t="s">
        <v>80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</row>
    <row r="24" spans="1:60" outlineLevel="1" x14ac:dyDescent="0.2">
      <c r="A24" s="100">
        <v>9</v>
      </c>
      <c r="B24" s="100" t="s">
        <v>123</v>
      </c>
      <c r="C24" s="110" t="s">
        <v>122</v>
      </c>
      <c r="D24" s="104" t="s">
        <v>100</v>
      </c>
      <c r="E24" s="179">
        <v>1</v>
      </c>
      <c r="F24" s="178">
        <f>H24+J24</f>
        <v>0</v>
      </c>
      <c r="G24" s="106">
        <f>ROUND(E24*F24,2)</f>
        <v>0</v>
      </c>
      <c r="H24" s="106"/>
      <c r="I24" s="106">
        <f>ROUND(E24*H24,2)</f>
        <v>0</v>
      </c>
      <c r="J24" s="106"/>
      <c r="K24" s="106">
        <f>ROUND(E24*J24,2)</f>
        <v>0</v>
      </c>
      <c r="L24" s="106">
        <v>21</v>
      </c>
      <c r="M24" s="106">
        <f>G24*(1+L24/100)</f>
        <v>0</v>
      </c>
      <c r="N24" s="104">
        <v>0</v>
      </c>
      <c r="O24" s="104">
        <f>ROUND(E24*N24,5)</f>
        <v>0</v>
      </c>
      <c r="P24" s="104">
        <v>0</v>
      </c>
      <c r="Q24" s="104">
        <f>ROUND(E24*P24,5)</f>
        <v>0</v>
      </c>
      <c r="R24" s="104"/>
      <c r="S24" s="104"/>
      <c r="T24" s="105">
        <v>0</v>
      </c>
      <c r="U24" s="104">
        <f>ROUND(E24*T24,2)</f>
        <v>0</v>
      </c>
      <c r="V24" s="99"/>
      <c r="W24" s="99"/>
      <c r="X24" s="99"/>
      <c r="Y24" s="99"/>
      <c r="Z24" s="99"/>
      <c r="AA24" s="99"/>
      <c r="AB24" s="99"/>
      <c r="AC24" s="99"/>
      <c r="AD24" s="99"/>
      <c r="AE24" s="99" t="s">
        <v>80</v>
      </c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</row>
    <row r="25" spans="1:60" ht="45" outlineLevel="1" x14ac:dyDescent="0.2">
      <c r="A25" s="100"/>
      <c r="B25" s="100"/>
      <c r="C25" s="251" t="s">
        <v>121</v>
      </c>
      <c r="D25" s="252"/>
      <c r="E25" s="253"/>
      <c r="F25" s="254"/>
      <c r="G25" s="255"/>
      <c r="H25" s="106"/>
      <c r="I25" s="106"/>
      <c r="J25" s="106"/>
      <c r="K25" s="106"/>
      <c r="L25" s="106"/>
      <c r="M25" s="106"/>
      <c r="N25" s="104"/>
      <c r="O25" s="104"/>
      <c r="P25" s="104"/>
      <c r="Q25" s="104"/>
      <c r="R25" s="104"/>
      <c r="S25" s="104"/>
      <c r="T25" s="105"/>
      <c r="U25" s="104"/>
      <c r="V25" s="99"/>
      <c r="W25" s="99"/>
      <c r="X25" s="99"/>
      <c r="Y25" s="99"/>
      <c r="Z25" s="99"/>
      <c r="AA25" s="99"/>
      <c r="AB25" s="99"/>
      <c r="AC25" s="99"/>
      <c r="AD25" s="99"/>
      <c r="AE25" s="99" t="s">
        <v>81</v>
      </c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101" t="str">
        <f>C25</f>
        <v>Náklady na vyhotovení návrhu dočasného dopravního značení, jeho projednání s dotčenými orgány a organizacemi, dodání dopravních značek, jejich rozmístění a přemísťování a jejich údržba v průběhu výstavby včetně následného odstranění po ukončení stavebních prací. Zejména označení výjezdů ze staveniště na silnici.</v>
      </c>
      <c r="BB25" s="99"/>
      <c r="BC25" s="99"/>
      <c r="BD25" s="99"/>
      <c r="BE25" s="99"/>
      <c r="BF25" s="99"/>
      <c r="BG25" s="99"/>
      <c r="BH25" s="99"/>
    </row>
    <row r="26" spans="1:60" outlineLevel="1" x14ac:dyDescent="0.2">
      <c r="A26" s="100">
        <v>10</v>
      </c>
      <c r="B26" s="100" t="s">
        <v>120</v>
      </c>
      <c r="C26" s="110" t="s">
        <v>119</v>
      </c>
      <c r="D26" s="104" t="s">
        <v>100</v>
      </c>
      <c r="E26" s="179">
        <v>1</v>
      </c>
      <c r="F26" s="178">
        <f>H26+J26</f>
        <v>0</v>
      </c>
      <c r="G26" s="106">
        <f>ROUND(E26*F26,2)</f>
        <v>0</v>
      </c>
      <c r="H26" s="106"/>
      <c r="I26" s="106">
        <f>ROUND(E26*H26,2)</f>
        <v>0</v>
      </c>
      <c r="J26" s="106"/>
      <c r="K26" s="106">
        <f>ROUND(E26*J26,2)</f>
        <v>0</v>
      </c>
      <c r="L26" s="106">
        <v>21</v>
      </c>
      <c r="M26" s="106">
        <f>G26*(1+L26/100)</f>
        <v>0</v>
      </c>
      <c r="N26" s="104">
        <v>0</v>
      </c>
      <c r="O26" s="104">
        <f>ROUND(E26*N26,5)</f>
        <v>0</v>
      </c>
      <c r="P26" s="104">
        <v>0</v>
      </c>
      <c r="Q26" s="104">
        <f>ROUND(E26*P26,5)</f>
        <v>0</v>
      </c>
      <c r="R26" s="104"/>
      <c r="S26" s="104"/>
      <c r="T26" s="105">
        <v>0</v>
      </c>
      <c r="U26" s="104">
        <f>ROUND(E26*T26,2)</f>
        <v>0</v>
      </c>
      <c r="V26" s="99"/>
      <c r="W26" s="99"/>
      <c r="X26" s="99"/>
      <c r="Y26" s="99"/>
      <c r="Z26" s="99"/>
      <c r="AA26" s="99"/>
      <c r="AB26" s="99"/>
      <c r="AC26" s="99"/>
      <c r="AD26" s="99"/>
      <c r="AE26" s="99" t="s">
        <v>80</v>
      </c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</row>
    <row r="27" spans="1:60" outlineLevel="1" x14ac:dyDescent="0.2">
      <c r="A27" s="100">
        <v>11</v>
      </c>
      <c r="B27" s="100" t="s">
        <v>118</v>
      </c>
      <c r="C27" s="110" t="s">
        <v>117</v>
      </c>
      <c r="D27" s="104" t="s">
        <v>100</v>
      </c>
      <c r="E27" s="179">
        <v>1</v>
      </c>
      <c r="F27" s="178">
        <f>H27+J27</f>
        <v>0</v>
      </c>
      <c r="G27" s="106">
        <f>ROUND(E27*F27,2)</f>
        <v>0</v>
      </c>
      <c r="H27" s="106"/>
      <c r="I27" s="106">
        <f>ROUND(E27*H27,2)</f>
        <v>0</v>
      </c>
      <c r="J27" s="106"/>
      <c r="K27" s="106">
        <f>ROUND(E27*J27,2)</f>
        <v>0</v>
      </c>
      <c r="L27" s="106">
        <v>21</v>
      </c>
      <c r="M27" s="106">
        <f>G27*(1+L27/100)</f>
        <v>0</v>
      </c>
      <c r="N27" s="104">
        <v>0</v>
      </c>
      <c r="O27" s="104">
        <f>ROUND(E27*N27,5)</f>
        <v>0</v>
      </c>
      <c r="P27" s="104">
        <v>0</v>
      </c>
      <c r="Q27" s="104">
        <f>ROUND(E27*P27,5)</f>
        <v>0</v>
      </c>
      <c r="R27" s="104"/>
      <c r="S27" s="104"/>
      <c r="T27" s="105">
        <v>0</v>
      </c>
      <c r="U27" s="104">
        <f>ROUND(E27*T27,2)</f>
        <v>0</v>
      </c>
      <c r="V27" s="99"/>
      <c r="W27" s="99"/>
      <c r="X27" s="99"/>
      <c r="Y27" s="99"/>
      <c r="Z27" s="99"/>
      <c r="AA27" s="99"/>
      <c r="AB27" s="99"/>
      <c r="AC27" s="99"/>
      <c r="AD27" s="99"/>
      <c r="AE27" s="99" t="s">
        <v>80</v>
      </c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</row>
    <row r="28" spans="1:60" ht="22.5" outlineLevel="1" x14ac:dyDescent="0.2">
      <c r="A28" s="100"/>
      <c r="B28" s="100"/>
      <c r="C28" s="251" t="s">
        <v>116</v>
      </c>
      <c r="D28" s="252"/>
      <c r="E28" s="253"/>
      <c r="F28" s="254"/>
      <c r="G28" s="255"/>
      <c r="H28" s="106"/>
      <c r="I28" s="106"/>
      <c r="J28" s="106"/>
      <c r="K28" s="106"/>
      <c r="L28" s="106"/>
      <c r="M28" s="106"/>
      <c r="N28" s="104"/>
      <c r="O28" s="104"/>
      <c r="P28" s="104"/>
      <c r="Q28" s="104"/>
      <c r="R28" s="104"/>
      <c r="S28" s="104"/>
      <c r="T28" s="105"/>
      <c r="U28" s="104"/>
      <c r="V28" s="99"/>
      <c r="W28" s="99"/>
      <c r="X28" s="99"/>
      <c r="Y28" s="99"/>
      <c r="Z28" s="99"/>
      <c r="AA28" s="99"/>
      <c r="AB28" s="99"/>
      <c r="AC28" s="99"/>
      <c r="AD28" s="99"/>
      <c r="AE28" s="99" t="s">
        <v>81</v>
      </c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101" t="str">
        <f>C28</f>
        <v>Ostatní inženýrská činnost - aktualizace existencí sítí, jednání s DOSS a dalšími dotčenými subjekty pro potřeby provádění stavby.</v>
      </c>
      <c r="BB28" s="99"/>
      <c r="BC28" s="99"/>
      <c r="BD28" s="99"/>
      <c r="BE28" s="99"/>
      <c r="BF28" s="99"/>
      <c r="BG28" s="99"/>
      <c r="BH28" s="99"/>
    </row>
    <row r="29" spans="1:60" outlineLevel="1" x14ac:dyDescent="0.2">
      <c r="A29" s="100">
        <v>12</v>
      </c>
      <c r="B29" s="100" t="s">
        <v>115</v>
      </c>
      <c r="C29" s="110" t="s">
        <v>114</v>
      </c>
      <c r="D29" s="104" t="s">
        <v>100</v>
      </c>
      <c r="E29" s="179">
        <v>1</v>
      </c>
      <c r="F29" s="178">
        <f>H29+J29</f>
        <v>0</v>
      </c>
      <c r="G29" s="106">
        <f>ROUND(E29*F29,2)</f>
        <v>0</v>
      </c>
      <c r="H29" s="106"/>
      <c r="I29" s="106">
        <f>ROUND(E29*H29,2)</f>
        <v>0</v>
      </c>
      <c r="J29" s="106"/>
      <c r="K29" s="106">
        <f>ROUND(E29*J29,2)</f>
        <v>0</v>
      </c>
      <c r="L29" s="106">
        <v>21</v>
      </c>
      <c r="M29" s="106">
        <f>G29*(1+L29/100)</f>
        <v>0</v>
      </c>
      <c r="N29" s="104">
        <v>0</v>
      </c>
      <c r="O29" s="104">
        <f>ROUND(E29*N29,5)</f>
        <v>0</v>
      </c>
      <c r="P29" s="104">
        <v>0</v>
      </c>
      <c r="Q29" s="104">
        <f>ROUND(E29*P29,5)</f>
        <v>0</v>
      </c>
      <c r="R29" s="104"/>
      <c r="S29" s="104"/>
      <c r="T29" s="105">
        <v>0</v>
      </c>
      <c r="U29" s="104">
        <f>ROUND(E29*T29,2)</f>
        <v>0</v>
      </c>
      <c r="V29" s="99"/>
      <c r="W29" s="99"/>
      <c r="X29" s="99"/>
      <c r="Y29" s="99"/>
      <c r="Z29" s="99"/>
      <c r="AA29" s="99"/>
      <c r="AB29" s="99"/>
      <c r="AC29" s="99"/>
      <c r="AD29" s="99"/>
      <c r="AE29" s="99" t="s">
        <v>80</v>
      </c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</row>
    <row r="30" spans="1:60" outlineLevel="1" x14ac:dyDescent="0.2">
      <c r="A30" s="100">
        <v>13</v>
      </c>
      <c r="B30" s="100" t="s">
        <v>113</v>
      </c>
      <c r="C30" s="110" t="s">
        <v>112</v>
      </c>
      <c r="D30" s="104" t="s">
        <v>100</v>
      </c>
      <c r="E30" s="179">
        <v>1</v>
      </c>
      <c r="F30" s="178">
        <f>H30+J30</f>
        <v>0</v>
      </c>
      <c r="G30" s="106">
        <f>ROUND(E30*F30,2)</f>
        <v>0</v>
      </c>
      <c r="H30" s="106"/>
      <c r="I30" s="106">
        <f>ROUND(E30*H30,2)</f>
        <v>0</v>
      </c>
      <c r="J30" s="106"/>
      <c r="K30" s="106">
        <f>ROUND(E30*J30,2)</f>
        <v>0</v>
      </c>
      <c r="L30" s="106">
        <v>21</v>
      </c>
      <c r="M30" s="106">
        <f>G30*(1+L30/100)</f>
        <v>0</v>
      </c>
      <c r="N30" s="104">
        <v>0</v>
      </c>
      <c r="O30" s="104">
        <f>ROUND(E30*N30,5)</f>
        <v>0</v>
      </c>
      <c r="P30" s="104">
        <v>0</v>
      </c>
      <c r="Q30" s="104">
        <f>ROUND(E30*P30,5)</f>
        <v>0</v>
      </c>
      <c r="R30" s="104"/>
      <c r="S30" s="104"/>
      <c r="T30" s="105">
        <v>0</v>
      </c>
      <c r="U30" s="104">
        <f>ROUND(E30*T30,2)</f>
        <v>0</v>
      </c>
      <c r="V30" s="99"/>
      <c r="W30" s="99"/>
      <c r="X30" s="99"/>
      <c r="Y30" s="99"/>
      <c r="Z30" s="99"/>
      <c r="AA30" s="99"/>
      <c r="AB30" s="99"/>
      <c r="AC30" s="99"/>
      <c r="AD30" s="99"/>
      <c r="AE30" s="99" t="s">
        <v>80</v>
      </c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</row>
    <row r="31" spans="1:60" ht="45" outlineLevel="1" x14ac:dyDescent="0.2">
      <c r="A31" s="100"/>
      <c r="B31" s="100"/>
      <c r="C31" s="251" t="s">
        <v>111</v>
      </c>
      <c r="D31" s="252"/>
      <c r="E31" s="253"/>
      <c r="F31" s="254"/>
      <c r="G31" s="255"/>
      <c r="H31" s="106"/>
      <c r="I31" s="106"/>
      <c r="J31" s="106"/>
      <c r="K31" s="106"/>
      <c r="L31" s="106"/>
      <c r="M31" s="106"/>
      <c r="N31" s="104"/>
      <c r="O31" s="104"/>
      <c r="P31" s="104"/>
      <c r="Q31" s="104"/>
      <c r="R31" s="104"/>
      <c r="S31" s="104"/>
      <c r="T31" s="105"/>
      <c r="U31" s="104"/>
      <c r="V31" s="99"/>
      <c r="W31" s="99"/>
      <c r="X31" s="99"/>
      <c r="Y31" s="99"/>
      <c r="Z31" s="99"/>
      <c r="AA31" s="99"/>
      <c r="AB31" s="99"/>
      <c r="AC31" s="99"/>
      <c r="AD31" s="99"/>
      <c r="AE31" s="99" t="s">
        <v>81</v>
      </c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101" t="str">
        <f>C31</f>
        <v>Doklad o odzkoušení funkčnosti všech osazených armatur, protokol o provedení tlakové zkoušky, propláchnutí a desinfekci potrubí, krácený rozbor pitné vody, kontrola funkčnosti identifikačního vodiče, zkouška vodotěsnosti kanalizačního potrubí, šachet a nádrží, protokol o inspekci kanalizačního potrubí kamerou.</v>
      </c>
      <c r="BB31" s="99"/>
      <c r="BC31" s="99"/>
      <c r="BD31" s="99"/>
      <c r="BE31" s="99"/>
      <c r="BF31" s="99"/>
      <c r="BG31" s="99"/>
      <c r="BH31" s="99"/>
    </row>
    <row r="32" spans="1:60" outlineLevel="1" x14ac:dyDescent="0.2">
      <c r="A32" s="100">
        <v>14</v>
      </c>
      <c r="B32" s="100" t="s">
        <v>110</v>
      </c>
      <c r="C32" s="110" t="s">
        <v>109</v>
      </c>
      <c r="D32" s="104" t="s">
        <v>100</v>
      </c>
      <c r="E32" s="179">
        <v>1</v>
      </c>
      <c r="F32" s="178">
        <f>H32+J32</f>
        <v>0</v>
      </c>
      <c r="G32" s="106">
        <f>ROUND(E32*F32,2)</f>
        <v>0</v>
      </c>
      <c r="H32" s="106"/>
      <c r="I32" s="106">
        <f>ROUND(E32*H32,2)</f>
        <v>0</v>
      </c>
      <c r="J32" s="106"/>
      <c r="K32" s="106">
        <f>ROUND(E32*J32,2)</f>
        <v>0</v>
      </c>
      <c r="L32" s="106">
        <v>21</v>
      </c>
      <c r="M32" s="106">
        <f>G32*(1+L32/100)</f>
        <v>0</v>
      </c>
      <c r="N32" s="104">
        <v>0</v>
      </c>
      <c r="O32" s="104">
        <f>ROUND(E32*N32,5)</f>
        <v>0</v>
      </c>
      <c r="P32" s="104">
        <v>0</v>
      </c>
      <c r="Q32" s="104">
        <f>ROUND(E32*P32,5)</f>
        <v>0</v>
      </c>
      <c r="R32" s="104"/>
      <c r="S32" s="104"/>
      <c r="T32" s="105">
        <v>0</v>
      </c>
      <c r="U32" s="104">
        <f>ROUND(E32*T32,2)</f>
        <v>0</v>
      </c>
      <c r="V32" s="99"/>
      <c r="W32" s="99"/>
      <c r="X32" s="99"/>
      <c r="Y32" s="99"/>
      <c r="Z32" s="99"/>
      <c r="AA32" s="99"/>
      <c r="AB32" s="99"/>
      <c r="AC32" s="99"/>
      <c r="AD32" s="99"/>
      <c r="AE32" s="99" t="s">
        <v>80</v>
      </c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</row>
    <row r="33" spans="1:60" ht="22.5" outlineLevel="1" x14ac:dyDescent="0.2">
      <c r="A33" s="100"/>
      <c r="B33" s="100"/>
      <c r="C33" s="251" t="s">
        <v>108</v>
      </c>
      <c r="D33" s="252"/>
      <c r="E33" s="253"/>
      <c r="F33" s="254"/>
      <c r="G33" s="255"/>
      <c r="H33" s="106"/>
      <c r="I33" s="106"/>
      <c r="J33" s="106"/>
      <c r="K33" s="106"/>
      <c r="L33" s="106"/>
      <c r="M33" s="106"/>
      <c r="N33" s="104"/>
      <c r="O33" s="104"/>
      <c r="P33" s="104"/>
      <c r="Q33" s="104"/>
      <c r="R33" s="104"/>
      <c r="S33" s="104"/>
      <c r="T33" s="105"/>
      <c r="U33" s="104"/>
      <c r="V33" s="99"/>
      <c r="W33" s="99"/>
      <c r="X33" s="99"/>
      <c r="Y33" s="99"/>
      <c r="Z33" s="99"/>
      <c r="AA33" s="99"/>
      <c r="AB33" s="99"/>
      <c r="AC33" s="99"/>
      <c r="AD33" s="99"/>
      <c r="AE33" s="99" t="s">
        <v>81</v>
      </c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101" t="str">
        <f>C33</f>
        <v>Vypracování fotodokumentace požadovaného děje a konstrukcí v požadovaných časových intervalech v dig. formátu.</v>
      </c>
      <c r="BB33" s="99"/>
      <c r="BC33" s="99"/>
      <c r="BD33" s="99"/>
      <c r="BE33" s="99"/>
      <c r="BF33" s="99"/>
      <c r="BG33" s="99"/>
      <c r="BH33" s="99"/>
    </row>
    <row r="34" spans="1:60" outlineLevel="1" x14ac:dyDescent="0.2">
      <c r="A34" s="100">
        <v>15</v>
      </c>
      <c r="B34" s="100" t="s">
        <v>107</v>
      </c>
      <c r="C34" s="110" t="s">
        <v>106</v>
      </c>
      <c r="D34" s="104" t="s">
        <v>100</v>
      </c>
      <c r="E34" s="179">
        <v>1</v>
      </c>
      <c r="F34" s="178">
        <f>H34+J34</f>
        <v>0</v>
      </c>
      <c r="G34" s="106">
        <f>ROUND(E34*F34,2)</f>
        <v>0</v>
      </c>
      <c r="H34" s="106"/>
      <c r="I34" s="106">
        <f>ROUND(E34*H34,2)</f>
        <v>0</v>
      </c>
      <c r="J34" s="106"/>
      <c r="K34" s="106">
        <f>ROUND(E34*J34,2)</f>
        <v>0</v>
      </c>
      <c r="L34" s="106">
        <v>21</v>
      </c>
      <c r="M34" s="106">
        <f>G34*(1+L34/100)</f>
        <v>0</v>
      </c>
      <c r="N34" s="104">
        <v>0</v>
      </c>
      <c r="O34" s="104">
        <f>ROUND(E34*N34,5)</f>
        <v>0</v>
      </c>
      <c r="P34" s="104">
        <v>0</v>
      </c>
      <c r="Q34" s="104">
        <f>ROUND(E34*P34,5)</f>
        <v>0</v>
      </c>
      <c r="R34" s="104"/>
      <c r="S34" s="104"/>
      <c r="T34" s="105">
        <v>0</v>
      </c>
      <c r="U34" s="104">
        <f>ROUND(E34*T34,2)</f>
        <v>0</v>
      </c>
      <c r="V34" s="99"/>
      <c r="W34" s="99"/>
      <c r="X34" s="99"/>
      <c r="Y34" s="99"/>
      <c r="Z34" s="99"/>
      <c r="AA34" s="99"/>
      <c r="AB34" s="99"/>
      <c r="AC34" s="99"/>
      <c r="AD34" s="99"/>
      <c r="AE34" s="99" t="s">
        <v>80</v>
      </c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</row>
    <row r="35" spans="1:60" outlineLevel="1" x14ac:dyDescent="0.2">
      <c r="A35" s="100">
        <v>16</v>
      </c>
      <c r="B35" s="100" t="s">
        <v>105</v>
      </c>
      <c r="C35" s="110" t="s">
        <v>104</v>
      </c>
      <c r="D35" s="104" t="s">
        <v>100</v>
      </c>
      <c r="E35" s="179">
        <v>1</v>
      </c>
      <c r="F35" s="178">
        <f>H35+J35</f>
        <v>0</v>
      </c>
      <c r="G35" s="106">
        <f>ROUND(E35*F35,2)</f>
        <v>0</v>
      </c>
      <c r="H35" s="106"/>
      <c r="I35" s="106">
        <f>ROUND(E35*H35,2)</f>
        <v>0</v>
      </c>
      <c r="J35" s="106"/>
      <c r="K35" s="106">
        <f>ROUND(E35*J35,2)</f>
        <v>0</v>
      </c>
      <c r="L35" s="106">
        <v>21</v>
      </c>
      <c r="M35" s="106">
        <f>G35*(1+L35/100)</f>
        <v>0</v>
      </c>
      <c r="N35" s="104">
        <v>0</v>
      </c>
      <c r="O35" s="104">
        <f>ROUND(E35*N35,5)</f>
        <v>0</v>
      </c>
      <c r="P35" s="104">
        <v>0</v>
      </c>
      <c r="Q35" s="104">
        <f>ROUND(E35*P35,5)</f>
        <v>0</v>
      </c>
      <c r="R35" s="104"/>
      <c r="S35" s="104"/>
      <c r="T35" s="105">
        <v>0</v>
      </c>
      <c r="U35" s="104">
        <f>ROUND(E35*T35,2)</f>
        <v>0</v>
      </c>
      <c r="V35" s="99"/>
      <c r="W35" s="99"/>
      <c r="X35" s="99"/>
      <c r="Y35" s="99"/>
      <c r="Z35" s="99"/>
      <c r="AA35" s="99"/>
      <c r="AB35" s="99"/>
      <c r="AC35" s="99"/>
      <c r="AD35" s="99"/>
      <c r="AE35" s="99" t="s">
        <v>80</v>
      </c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</row>
    <row r="36" spans="1:60" ht="22.5" outlineLevel="1" x14ac:dyDescent="0.2">
      <c r="A36" s="100"/>
      <c r="B36" s="100"/>
      <c r="C36" s="251" t="s">
        <v>103</v>
      </c>
      <c r="D36" s="252"/>
      <c r="E36" s="253"/>
      <c r="F36" s="254"/>
      <c r="G36" s="255"/>
      <c r="H36" s="106"/>
      <c r="I36" s="106"/>
      <c r="J36" s="106"/>
      <c r="K36" s="106"/>
      <c r="L36" s="106"/>
      <c r="M36" s="106"/>
      <c r="N36" s="104"/>
      <c r="O36" s="104"/>
      <c r="P36" s="104"/>
      <c r="Q36" s="104"/>
      <c r="R36" s="104"/>
      <c r="S36" s="104"/>
      <c r="T36" s="105"/>
      <c r="U36" s="104"/>
      <c r="V36" s="99"/>
      <c r="W36" s="99"/>
      <c r="X36" s="99"/>
      <c r="Y36" s="99"/>
      <c r="Z36" s="99"/>
      <c r="AA36" s="99"/>
      <c r="AB36" s="99"/>
      <c r="AC36" s="99"/>
      <c r="AD36" s="99"/>
      <c r="AE36" s="99" t="s">
        <v>81</v>
      </c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101" t="str">
        <f>C36</f>
        <v>Náklady na vyhotovení dokumentace skutečného provedení stavby a její předání objednateli v požadované formě počtu paré.</v>
      </c>
      <c r="BB36" s="99"/>
      <c r="BC36" s="99"/>
      <c r="BD36" s="99"/>
      <c r="BE36" s="99"/>
      <c r="BF36" s="99"/>
      <c r="BG36" s="99"/>
      <c r="BH36" s="99"/>
    </row>
    <row r="37" spans="1:60" outlineLevel="1" x14ac:dyDescent="0.2">
      <c r="A37" s="100">
        <v>17</v>
      </c>
      <c r="B37" s="100" t="s">
        <v>102</v>
      </c>
      <c r="C37" s="110" t="s">
        <v>101</v>
      </c>
      <c r="D37" s="104" t="s">
        <v>100</v>
      </c>
      <c r="E37" s="179">
        <v>1</v>
      </c>
      <c r="F37" s="178">
        <f>H37+J37</f>
        <v>0</v>
      </c>
      <c r="G37" s="106">
        <f>ROUND(E37*F37,2)</f>
        <v>0</v>
      </c>
      <c r="H37" s="106"/>
      <c r="I37" s="106">
        <f>ROUND(E37*H37,2)</f>
        <v>0</v>
      </c>
      <c r="J37" s="106"/>
      <c r="K37" s="106">
        <f>ROUND(E37*J37,2)</f>
        <v>0</v>
      </c>
      <c r="L37" s="106">
        <v>21</v>
      </c>
      <c r="M37" s="106">
        <f>G37*(1+L37/100)</f>
        <v>0</v>
      </c>
      <c r="N37" s="104">
        <v>0</v>
      </c>
      <c r="O37" s="104">
        <f>ROUND(E37*N37,5)</f>
        <v>0</v>
      </c>
      <c r="P37" s="104">
        <v>0</v>
      </c>
      <c r="Q37" s="104">
        <f>ROUND(E37*P37,5)</f>
        <v>0</v>
      </c>
      <c r="R37" s="104"/>
      <c r="S37" s="104"/>
      <c r="T37" s="105">
        <v>0</v>
      </c>
      <c r="U37" s="104">
        <f>ROUND(E37*T37,2)</f>
        <v>0</v>
      </c>
      <c r="V37" s="99"/>
      <c r="W37" s="99"/>
      <c r="X37" s="99"/>
      <c r="Y37" s="99"/>
      <c r="Z37" s="99"/>
      <c r="AA37" s="99"/>
      <c r="AB37" s="99"/>
      <c r="AC37" s="99"/>
      <c r="AD37" s="99"/>
      <c r="AE37" s="99" t="s">
        <v>80</v>
      </c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</row>
    <row r="38" spans="1:60" ht="33.75" outlineLevel="1" x14ac:dyDescent="0.2">
      <c r="A38" s="177"/>
      <c r="B38" s="177"/>
      <c r="C38" s="270" t="s">
        <v>99</v>
      </c>
      <c r="D38" s="271"/>
      <c r="E38" s="272"/>
      <c r="F38" s="273"/>
      <c r="G38" s="274"/>
      <c r="H38" s="176"/>
      <c r="I38" s="176"/>
      <c r="J38" s="176"/>
      <c r="K38" s="176"/>
      <c r="L38" s="176"/>
      <c r="M38" s="176"/>
      <c r="N38" s="174"/>
      <c r="O38" s="174"/>
      <c r="P38" s="174"/>
      <c r="Q38" s="174"/>
      <c r="R38" s="174"/>
      <c r="S38" s="174"/>
      <c r="T38" s="175"/>
      <c r="U38" s="174"/>
      <c r="V38" s="99"/>
      <c r="W38" s="99"/>
      <c r="X38" s="99"/>
      <c r="Y38" s="99"/>
      <c r="Z38" s="99"/>
      <c r="AA38" s="99"/>
      <c r="AB38" s="99"/>
      <c r="AC38" s="99"/>
      <c r="AD38" s="99"/>
      <c r="AE38" s="99" t="s">
        <v>81</v>
      </c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101" t="str">
        <f>C38</f>
        <v>Náklady na provedení skutečného zaměření stavby v rozsahu nezbytném pro zápis změny do katastru nemovitostí. Součástí zaměření bude zaměření nových IS, ploch a vybavení, vč.dodávní akceptačního protokolu.</v>
      </c>
      <c r="BB38" s="99"/>
      <c r="BC38" s="99"/>
      <c r="BD38" s="99"/>
      <c r="BE38" s="99"/>
      <c r="BF38" s="99"/>
      <c r="BG38" s="99"/>
      <c r="BH38" s="99"/>
    </row>
    <row r="39" spans="1:60" x14ac:dyDescent="0.2">
      <c r="A39" s="4"/>
      <c r="B39" s="5" t="s">
        <v>95</v>
      </c>
      <c r="C39" s="168" t="s">
        <v>95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AC39">
        <v>12</v>
      </c>
      <c r="AD39">
        <v>21</v>
      </c>
    </row>
    <row r="40" spans="1:60" x14ac:dyDescent="0.2">
      <c r="A40" s="173"/>
      <c r="B40" s="172" t="s">
        <v>27</v>
      </c>
      <c r="C40" s="171" t="s">
        <v>95</v>
      </c>
      <c r="D40" s="170"/>
      <c r="E40" s="170"/>
      <c r="F40" s="170"/>
      <c r="G40" s="169">
        <f>G8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AC40">
        <f>SUMIF(L7:L38,AC39,G7:G38)</f>
        <v>0</v>
      </c>
      <c r="AD40">
        <f>SUMIF(L7:L38,AD39,G7:G38)</f>
        <v>0</v>
      </c>
      <c r="AE40" t="s">
        <v>98</v>
      </c>
    </row>
    <row r="41" spans="1:60" x14ac:dyDescent="0.2">
      <c r="A41" s="4"/>
      <c r="B41" s="5" t="s">
        <v>95</v>
      </c>
      <c r="C41" s="168" t="s">
        <v>95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60" x14ac:dyDescent="0.2">
      <c r="A42" s="4"/>
      <c r="B42" s="5" t="s">
        <v>95</v>
      </c>
      <c r="C42" s="168" t="s">
        <v>95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60" x14ac:dyDescent="0.2">
      <c r="A43" s="275" t="s">
        <v>97</v>
      </c>
      <c r="B43" s="275"/>
      <c r="C43" s="27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60" x14ac:dyDescent="0.2">
      <c r="A44" s="258"/>
      <c r="B44" s="259"/>
      <c r="C44" s="260"/>
      <c r="D44" s="259"/>
      <c r="E44" s="259"/>
      <c r="F44" s="259"/>
      <c r="G44" s="26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AE44" t="s">
        <v>96</v>
      </c>
    </row>
    <row r="45" spans="1:60" x14ac:dyDescent="0.2">
      <c r="A45" s="262"/>
      <c r="B45" s="263"/>
      <c r="C45" s="264"/>
      <c r="D45" s="263"/>
      <c r="E45" s="263"/>
      <c r="F45" s="263"/>
      <c r="G45" s="26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60" x14ac:dyDescent="0.2">
      <c r="A46" s="262"/>
      <c r="B46" s="263"/>
      <c r="C46" s="264"/>
      <c r="D46" s="263"/>
      <c r="E46" s="263"/>
      <c r="F46" s="263"/>
      <c r="G46" s="26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60" x14ac:dyDescent="0.2">
      <c r="A47" s="262"/>
      <c r="B47" s="263"/>
      <c r="C47" s="264"/>
      <c r="D47" s="263"/>
      <c r="E47" s="263"/>
      <c r="F47" s="263"/>
      <c r="G47" s="26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60" x14ac:dyDescent="0.2">
      <c r="A48" s="266"/>
      <c r="B48" s="267"/>
      <c r="C48" s="268"/>
      <c r="D48" s="267"/>
      <c r="E48" s="267"/>
      <c r="F48" s="267"/>
      <c r="G48" s="26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31" x14ac:dyDescent="0.2">
      <c r="A49" s="4"/>
      <c r="B49" s="5" t="s">
        <v>95</v>
      </c>
      <c r="C49" s="168" t="s">
        <v>95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31" x14ac:dyDescent="0.2">
      <c r="C50" s="167"/>
      <c r="AE50" t="s">
        <v>94</v>
      </c>
    </row>
  </sheetData>
  <sheetProtection password="EE9C" sheet="1" objects="1" scenarios="1"/>
  <protectedRanges>
    <protectedRange algorithmName="SHA-512" hashValue="pybtE3+MQQ6lb/HsghRFfcKx7rpKjLbzY1DYRjZy9X2GoECrSQRIDHgkChpb7/Uyf+ngUAalygACAGghhOj1dA==" saltValue="Mmnb7UFcCw2700OaefJzgg==" spinCount="100000" sqref="F9 F11 F13 F15 F17 F19 F21 F23 F24 F26 F27 F29:F30 F32 F34:F35 F37 A44:G48" name="Oblast1"/>
  </protectedRanges>
  <mergeCells count="19">
    <mergeCell ref="C20:G20"/>
    <mergeCell ref="C22:G22"/>
    <mergeCell ref="A44:G48"/>
    <mergeCell ref="C28:G28"/>
    <mergeCell ref="C31:G31"/>
    <mergeCell ref="C33:G33"/>
    <mergeCell ref="C36:G36"/>
    <mergeCell ref="C38:G38"/>
    <mergeCell ref="A43:C43"/>
    <mergeCell ref="C25:G25"/>
    <mergeCell ref="C12:G12"/>
    <mergeCell ref="C14:G14"/>
    <mergeCell ref="C16:G16"/>
    <mergeCell ref="C18:G18"/>
    <mergeCell ref="A1:G1"/>
    <mergeCell ref="C2:G2"/>
    <mergeCell ref="C3:G3"/>
    <mergeCell ref="C4:G4"/>
    <mergeCell ref="C10:G10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outlinePr summaryBelow="0"/>
  </sheetPr>
  <dimension ref="A1:BH92"/>
  <sheetViews>
    <sheetView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59" customWidth="1"/>
    <col min="3" max="3" width="38.28515625" style="5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4" t="s">
        <v>6</v>
      </c>
      <c r="B1" s="244"/>
      <c r="C1" s="244"/>
      <c r="D1" s="244"/>
      <c r="E1" s="244"/>
      <c r="F1" s="244"/>
      <c r="G1" s="244"/>
      <c r="AE1" t="s">
        <v>56</v>
      </c>
    </row>
    <row r="2" spans="1:60" ht="24.95" customHeight="1" x14ac:dyDescent="0.2">
      <c r="A2" s="295" t="s">
        <v>55</v>
      </c>
      <c r="B2" s="198"/>
      <c r="C2" s="256" t="s">
        <v>266</v>
      </c>
      <c r="D2" s="257"/>
      <c r="E2" s="257"/>
      <c r="F2" s="257"/>
      <c r="G2" s="250"/>
      <c r="AE2" t="s">
        <v>57</v>
      </c>
    </row>
    <row r="3" spans="1:60" ht="24.95" customHeight="1" x14ac:dyDescent="0.2">
      <c r="A3" s="295" t="s">
        <v>7</v>
      </c>
      <c r="B3" s="198"/>
      <c r="C3" s="256" t="s">
        <v>265</v>
      </c>
      <c r="D3" s="257"/>
      <c r="E3" s="257"/>
      <c r="F3" s="257"/>
      <c r="G3" s="250"/>
      <c r="AE3" t="s">
        <v>58</v>
      </c>
    </row>
    <row r="4" spans="1:60" ht="24.95" hidden="1" customHeight="1" x14ac:dyDescent="0.2">
      <c r="A4" s="295" t="s">
        <v>8</v>
      </c>
      <c r="B4" s="198"/>
      <c r="C4" s="256"/>
      <c r="D4" s="257"/>
      <c r="E4" s="257"/>
      <c r="F4" s="257"/>
      <c r="G4" s="250"/>
      <c r="AE4" t="s">
        <v>59</v>
      </c>
    </row>
    <row r="5" spans="1:60" hidden="1" x14ac:dyDescent="0.2">
      <c r="A5" s="187" t="s">
        <v>60</v>
      </c>
      <c r="B5" s="294"/>
      <c r="C5" s="96"/>
      <c r="D5" s="97"/>
      <c r="E5" s="97"/>
      <c r="F5" s="97"/>
      <c r="G5" s="186"/>
      <c r="AE5" t="s">
        <v>61</v>
      </c>
    </row>
    <row r="7" spans="1:60" ht="38.25" x14ac:dyDescent="0.2">
      <c r="A7" s="183" t="s">
        <v>62</v>
      </c>
      <c r="B7" s="185" t="s">
        <v>148</v>
      </c>
      <c r="C7" s="185" t="s">
        <v>63</v>
      </c>
      <c r="D7" s="183" t="s">
        <v>64</v>
      </c>
      <c r="E7" s="183" t="s">
        <v>65</v>
      </c>
      <c r="F7" s="184" t="s">
        <v>66</v>
      </c>
      <c r="G7" s="183" t="s">
        <v>27</v>
      </c>
      <c r="H7" s="107" t="s">
        <v>28</v>
      </c>
      <c r="I7" s="107" t="s">
        <v>67</v>
      </c>
      <c r="J7" s="107" t="s">
        <v>29</v>
      </c>
      <c r="K7" s="107" t="s">
        <v>68</v>
      </c>
      <c r="L7" s="107" t="s">
        <v>69</v>
      </c>
      <c r="M7" s="107" t="s">
        <v>70</v>
      </c>
      <c r="N7" s="107" t="s">
        <v>71</v>
      </c>
      <c r="O7" s="107" t="s">
        <v>72</v>
      </c>
      <c r="P7" s="107" t="s">
        <v>73</v>
      </c>
      <c r="Q7" s="107" t="s">
        <v>74</v>
      </c>
      <c r="R7" s="107" t="s">
        <v>75</v>
      </c>
      <c r="S7" s="107" t="s">
        <v>76</v>
      </c>
      <c r="T7" s="107" t="s">
        <v>77</v>
      </c>
      <c r="U7" s="107" t="s">
        <v>78</v>
      </c>
    </row>
    <row r="8" spans="1:60" x14ac:dyDescent="0.2">
      <c r="A8" s="108" t="s">
        <v>147</v>
      </c>
      <c r="B8" s="182" t="s">
        <v>195</v>
      </c>
      <c r="C8" s="181" t="s">
        <v>264</v>
      </c>
      <c r="D8" s="102"/>
      <c r="E8" s="180"/>
      <c r="F8" s="109"/>
      <c r="G8" s="109">
        <f>SUMIF(AE9:AE16,"&lt;&gt;NOR",G9:G16)</f>
        <v>0</v>
      </c>
      <c r="H8" s="109"/>
      <c r="I8" s="109">
        <f>SUM(I9:I16)</f>
        <v>0</v>
      </c>
      <c r="J8" s="109"/>
      <c r="K8" s="109">
        <f>SUM(K9:K16)</f>
        <v>0</v>
      </c>
      <c r="L8" s="109"/>
      <c r="M8" s="109">
        <f>SUM(M9:M16)</f>
        <v>0</v>
      </c>
      <c r="N8" s="102"/>
      <c r="O8" s="102">
        <f>SUM(O9:O16)</f>
        <v>0.45783000000000001</v>
      </c>
      <c r="P8" s="102"/>
      <c r="Q8" s="102">
        <f>SUM(Q9:Q16)</f>
        <v>0</v>
      </c>
      <c r="R8" s="102"/>
      <c r="S8" s="102"/>
      <c r="T8" s="108"/>
      <c r="U8" s="102">
        <f>SUM(U9:U16)</f>
        <v>486.71</v>
      </c>
      <c r="AE8" t="s">
        <v>79</v>
      </c>
    </row>
    <row r="9" spans="1:60" outlineLevel="1" x14ac:dyDescent="0.2">
      <c r="A9" s="100">
        <v>1</v>
      </c>
      <c r="B9" s="285" t="s">
        <v>263</v>
      </c>
      <c r="C9" s="284" t="s">
        <v>262</v>
      </c>
      <c r="D9" s="104" t="s">
        <v>155</v>
      </c>
      <c r="E9" s="179">
        <v>194.82239999999999</v>
      </c>
      <c r="F9" s="178">
        <f>H9+J9</f>
        <v>0</v>
      </c>
      <c r="G9" s="106">
        <f>ROUND(E9*F9,2)</f>
        <v>0</v>
      </c>
      <c r="H9" s="106"/>
      <c r="I9" s="106">
        <f>ROUND(E9*H9,2)</f>
        <v>0</v>
      </c>
      <c r="J9" s="106"/>
      <c r="K9" s="106">
        <f>ROUND(E9*J9,2)</f>
        <v>0</v>
      </c>
      <c r="L9" s="106">
        <v>12</v>
      </c>
      <c r="M9" s="106">
        <f>G9*(1+L9/100)</f>
        <v>0</v>
      </c>
      <c r="N9" s="104">
        <v>2.3500000000000001E-3</v>
      </c>
      <c r="O9" s="104">
        <f>ROUND(E9*N9,5)</f>
        <v>0.45783000000000001</v>
      </c>
      <c r="P9" s="104">
        <v>0</v>
      </c>
      <c r="Q9" s="104">
        <f>ROUND(E9*P9,5)</f>
        <v>0</v>
      </c>
      <c r="R9" s="104"/>
      <c r="S9" s="104"/>
      <c r="T9" s="105">
        <v>2.3736999999999999</v>
      </c>
      <c r="U9" s="104">
        <f>ROUND(E9*T9,2)</f>
        <v>462.45</v>
      </c>
      <c r="V9" s="99"/>
      <c r="W9" s="99"/>
      <c r="X9" s="99"/>
      <c r="Y9" s="99"/>
      <c r="Z9" s="99"/>
      <c r="AA9" s="99"/>
      <c r="AB9" s="99"/>
      <c r="AC9" s="99"/>
      <c r="AD9" s="99"/>
      <c r="AE9" s="99" t="s">
        <v>80</v>
      </c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</row>
    <row r="10" spans="1:60" outlineLevel="1" x14ac:dyDescent="0.2">
      <c r="A10" s="100"/>
      <c r="B10" s="285"/>
      <c r="C10" s="293" t="s">
        <v>261</v>
      </c>
      <c r="D10" s="292"/>
      <c r="E10" s="196">
        <v>178.82079999999999</v>
      </c>
      <c r="F10" s="106"/>
      <c r="G10" s="106"/>
      <c r="H10" s="106"/>
      <c r="I10" s="106"/>
      <c r="J10" s="106"/>
      <c r="K10" s="106"/>
      <c r="L10" s="106"/>
      <c r="M10" s="106"/>
      <c r="N10" s="104"/>
      <c r="O10" s="104"/>
      <c r="P10" s="104"/>
      <c r="Q10" s="104"/>
      <c r="R10" s="104"/>
      <c r="S10" s="104"/>
      <c r="T10" s="105"/>
      <c r="U10" s="104"/>
      <c r="V10" s="99"/>
      <c r="W10" s="99"/>
      <c r="X10" s="99"/>
      <c r="Y10" s="99"/>
      <c r="Z10" s="99"/>
      <c r="AA10" s="99"/>
      <c r="AB10" s="99"/>
      <c r="AC10" s="99"/>
      <c r="AD10" s="99"/>
      <c r="AE10" s="99" t="s">
        <v>153</v>
      </c>
      <c r="AF10" s="99">
        <v>0</v>
      </c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</row>
    <row r="11" spans="1:60" outlineLevel="1" x14ac:dyDescent="0.2">
      <c r="A11" s="100"/>
      <c r="B11" s="285"/>
      <c r="C11" s="293" t="s">
        <v>260</v>
      </c>
      <c r="D11" s="292"/>
      <c r="E11" s="196">
        <v>7.5919999999999996</v>
      </c>
      <c r="F11" s="106"/>
      <c r="G11" s="106"/>
      <c r="H11" s="106"/>
      <c r="I11" s="106"/>
      <c r="J11" s="106"/>
      <c r="K11" s="106"/>
      <c r="L11" s="106"/>
      <c r="M11" s="106"/>
      <c r="N11" s="104"/>
      <c r="O11" s="104"/>
      <c r="P11" s="104"/>
      <c r="Q11" s="104"/>
      <c r="R11" s="104"/>
      <c r="S11" s="104"/>
      <c r="T11" s="105"/>
      <c r="U11" s="104"/>
      <c r="V11" s="99"/>
      <c r="W11" s="99"/>
      <c r="X11" s="99"/>
      <c r="Y11" s="99"/>
      <c r="Z11" s="99"/>
      <c r="AA11" s="99"/>
      <c r="AB11" s="99"/>
      <c r="AC11" s="99"/>
      <c r="AD11" s="99"/>
      <c r="AE11" s="99" t="s">
        <v>153</v>
      </c>
      <c r="AF11" s="99">
        <v>0</v>
      </c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</row>
    <row r="12" spans="1:60" outlineLevel="1" x14ac:dyDescent="0.2">
      <c r="A12" s="100"/>
      <c r="B12" s="285"/>
      <c r="C12" s="293" t="s">
        <v>259</v>
      </c>
      <c r="D12" s="292"/>
      <c r="E12" s="196">
        <v>8.4095999999999993</v>
      </c>
      <c r="F12" s="106"/>
      <c r="G12" s="106"/>
      <c r="H12" s="106"/>
      <c r="I12" s="106"/>
      <c r="J12" s="106"/>
      <c r="K12" s="106"/>
      <c r="L12" s="106"/>
      <c r="M12" s="106"/>
      <c r="N12" s="104"/>
      <c r="O12" s="104"/>
      <c r="P12" s="104"/>
      <c r="Q12" s="104"/>
      <c r="R12" s="104"/>
      <c r="S12" s="104"/>
      <c r="T12" s="105"/>
      <c r="U12" s="104"/>
      <c r="V12" s="99"/>
      <c r="W12" s="99"/>
      <c r="X12" s="99"/>
      <c r="Y12" s="99"/>
      <c r="Z12" s="99"/>
      <c r="AA12" s="99"/>
      <c r="AB12" s="99"/>
      <c r="AC12" s="99"/>
      <c r="AD12" s="99"/>
      <c r="AE12" s="99" t="s">
        <v>153</v>
      </c>
      <c r="AF12" s="99">
        <v>0</v>
      </c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</row>
    <row r="13" spans="1:60" outlineLevel="1" x14ac:dyDescent="0.2">
      <c r="A13" s="100">
        <v>2</v>
      </c>
      <c r="B13" s="285" t="s">
        <v>258</v>
      </c>
      <c r="C13" s="284" t="s">
        <v>257</v>
      </c>
      <c r="D13" s="104" t="s">
        <v>155</v>
      </c>
      <c r="E13" s="179">
        <v>120.096</v>
      </c>
      <c r="F13" s="178">
        <f>H13+J13</f>
        <v>0</v>
      </c>
      <c r="G13" s="106">
        <f>ROUND(E13*F13,2)</f>
        <v>0</v>
      </c>
      <c r="H13" s="106"/>
      <c r="I13" s="106">
        <f>ROUND(E13*H13,2)</f>
        <v>0</v>
      </c>
      <c r="J13" s="106"/>
      <c r="K13" s="106">
        <f>ROUND(E13*J13,2)</f>
        <v>0</v>
      </c>
      <c r="L13" s="106">
        <v>12</v>
      </c>
      <c r="M13" s="106">
        <f>G13*(1+L13/100)</f>
        <v>0</v>
      </c>
      <c r="N13" s="104">
        <v>0</v>
      </c>
      <c r="O13" s="104">
        <f>ROUND(E13*N13,5)</f>
        <v>0</v>
      </c>
      <c r="P13" s="104">
        <v>0</v>
      </c>
      <c r="Q13" s="104">
        <f>ROUND(E13*P13,5)</f>
        <v>0</v>
      </c>
      <c r="R13" s="104"/>
      <c r="S13" s="104"/>
      <c r="T13" s="105">
        <v>0.20200000000000001</v>
      </c>
      <c r="U13" s="104">
        <f>ROUND(E13*T13,2)</f>
        <v>24.26</v>
      </c>
      <c r="V13" s="99"/>
      <c r="W13" s="99"/>
      <c r="X13" s="99"/>
      <c r="Y13" s="99"/>
      <c r="Z13" s="99"/>
      <c r="AA13" s="99"/>
      <c r="AB13" s="99"/>
      <c r="AC13" s="99"/>
      <c r="AD13" s="99"/>
      <c r="AE13" s="99" t="s">
        <v>80</v>
      </c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</row>
    <row r="14" spans="1:60" outlineLevel="1" x14ac:dyDescent="0.2">
      <c r="A14" s="100"/>
      <c r="B14" s="285"/>
      <c r="C14" s="293" t="s">
        <v>256</v>
      </c>
      <c r="D14" s="292"/>
      <c r="E14" s="196">
        <v>120.096</v>
      </c>
      <c r="F14" s="106"/>
      <c r="G14" s="106"/>
      <c r="H14" s="106"/>
      <c r="I14" s="106"/>
      <c r="J14" s="106"/>
      <c r="K14" s="106"/>
      <c r="L14" s="106"/>
      <c r="M14" s="106"/>
      <c r="N14" s="104"/>
      <c r="O14" s="104"/>
      <c r="P14" s="104"/>
      <c r="Q14" s="104"/>
      <c r="R14" s="104"/>
      <c r="S14" s="104"/>
      <c r="T14" s="105"/>
      <c r="U14" s="104"/>
      <c r="V14" s="99"/>
      <c r="W14" s="99"/>
      <c r="X14" s="99"/>
      <c r="Y14" s="99"/>
      <c r="Z14" s="99"/>
      <c r="AA14" s="99"/>
      <c r="AB14" s="99"/>
      <c r="AC14" s="99"/>
      <c r="AD14" s="99"/>
      <c r="AE14" s="99" t="s">
        <v>153</v>
      </c>
      <c r="AF14" s="99">
        <v>0</v>
      </c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</row>
    <row r="15" spans="1:60" ht="22.5" outlineLevel="1" x14ac:dyDescent="0.2">
      <c r="A15" s="100">
        <v>3</v>
      </c>
      <c r="B15" s="285" t="s">
        <v>255</v>
      </c>
      <c r="C15" s="284" t="s">
        <v>254</v>
      </c>
      <c r="D15" s="104" t="s">
        <v>155</v>
      </c>
      <c r="E15" s="179">
        <v>97.144319999999993</v>
      </c>
      <c r="F15" s="178">
        <f>H15+J15</f>
        <v>0</v>
      </c>
      <c r="G15" s="106">
        <f>ROUND(E15*F15,2)</f>
        <v>0</v>
      </c>
      <c r="H15" s="106"/>
      <c r="I15" s="106">
        <f>ROUND(E15*H15,2)</f>
        <v>0</v>
      </c>
      <c r="J15" s="106"/>
      <c r="K15" s="106">
        <f>ROUND(E15*J15,2)</f>
        <v>0</v>
      </c>
      <c r="L15" s="106">
        <v>12</v>
      </c>
      <c r="M15" s="106">
        <f>G15*(1+L15/100)</f>
        <v>0</v>
      </c>
      <c r="N15" s="104">
        <v>0</v>
      </c>
      <c r="O15" s="104">
        <f>ROUND(E15*N15,5)</f>
        <v>0</v>
      </c>
      <c r="P15" s="104">
        <v>0</v>
      </c>
      <c r="Q15" s="104">
        <f>ROUND(E15*P15,5)</f>
        <v>0</v>
      </c>
      <c r="R15" s="104"/>
      <c r="S15" s="104"/>
      <c r="T15" s="105">
        <v>0</v>
      </c>
      <c r="U15" s="104">
        <f>ROUND(E15*T15,2)</f>
        <v>0</v>
      </c>
      <c r="V15" s="99"/>
      <c r="W15" s="99"/>
      <c r="X15" s="99"/>
      <c r="Y15" s="99"/>
      <c r="Z15" s="99"/>
      <c r="AA15" s="99"/>
      <c r="AB15" s="99"/>
      <c r="AC15" s="99"/>
      <c r="AD15" s="99"/>
      <c r="AE15" s="99" t="s">
        <v>80</v>
      </c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</row>
    <row r="16" spans="1:60" outlineLevel="1" x14ac:dyDescent="0.2">
      <c r="A16" s="100"/>
      <c r="B16" s="285"/>
      <c r="C16" s="293" t="s">
        <v>253</v>
      </c>
      <c r="D16" s="292"/>
      <c r="E16" s="196">
        <v>97.144319999999993</v>
      </c>
      <c r="F16" s="106"/>
      <c r="G16" s="106"/>
      <c r="H16" s="106"/>
      <c r="I16" s="106"/>
      <c r="J16" s="106"/>
      <c r="K16" s="106"/>
      <c r="L16" s="106"/>
      <c r="M16" s="106"/>
      <c r="N16" s="104"/>
      <c r="O16" s="104"/>
      <c r="P16" s="104"/>
      <c r="Q16" s="104"/>
      <c r="R16" s="104"/>
      <c r="S16" s="104"/>
      <c r="T16" s="105"/>
      <c r="U16" s="104"/>
      <c r="V16" s="99"/>
      <c r="W16" s="99"/>
      <c r="X16" s="99"/>
      <c r="Y16" s="99"/>
      <c r="Z16" s="99"/>
      <c r="AA16" s="99"/>
      <c r="AB16" s="99"/>
      <c r="AC16" s="99"/>
      <c r="AD16" s="99"/>
      <c r="AE16" s="99" t="s">
        <v>153</v>
      </c>
      <c r="AF16" s="99">
        <v>0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</row>
    <row r="17" spans="1:60" x14ac:dyDescent="0.2">
      <c r="A17" s="195" t="s">
        <v>147</v>
      </c>
      <c r="B17" s="287" t="s">
        <v>193</v>
      </c>
      <c r="C17" s="286" t="s">
        <v>252</v>
      </c>
      <c r="D17" s="191"/>
      <c r="E17" s="194"/>
      <c r="F17" s="193"/>
      <c r="G17" s="193">
        <f>SUMIF(AE18:AE19,"&lt;&gt;NOR",G18:G19)</f>
        <v>0</v>
      </c>
      <c r="H17" s="193"/>
      <c r="I17" s="193">
        <f>SUM(I18:I19)</f>
        <v>0</v>
      </c>
      <c r="J17" s="193"/>
      <c r="K17" s="193">
        <f>SUM(K18:K19)</f>
        <v>0</v>
      </c>
      <c r="L17" s="193"/>
      <c r="M17" s="193">
        <f>SUM(M18:M19)</f>
        <v>0</v>
      </c>
      <c r="N17" s="191"/>
      <c r="O17" s="191">
        <f>SUM(O18:O19)</f>
        <v>1.30857</v>
      </c>
      <c r="P17" s="191"/>
      <c r="Q17" s="191">
        <f>SUM(Q18:Q19)</f>
        <v>0</v>
      </c>
      <c r="R17" s="191"/>
      <c r="S17" s="191"/>
      <c r="T17" s="192"/>
      <c r="U17" s="191">
        <f>SUM(U18:U19)</f>
        <v>2.35</v>
      </c>
      <c r="AE17" t="s">
        <v>79</v>
      </c>
    </row>
    <row r="18" spans="1:60" outlineLevel="1" x14ac:dyDescent="0.2">
      <c r="A18" s="100">
        <v>4</v>
      </c>
      <c r="B18" s="285" t="s">
        <v>251</v>
      </c>
      <c r="C18" s="284" t="s">
        <v>250</v>
      </c>
      <c r="D18" s="104" t="s">
        <v>167</v>
      </c>
      <c r="E18" s="179">
        <v>3</v>
      </c>
      <c r="F18" s="178">
        <f>H18+J18</f>
        <v>0</v>
      </c>
      <c r="G18" s="106">
        <f>ROUND(E18*F18,2)</f>
        <v>0</v>
      </c>
      <c r="H18" s="106"/>
      <c r="I18" s="106">
        <f>ROUND(E18*H18,2)</f>
        <v>0</v>
      </c>
      <c r="J18" s="106"/>
      <c r="K18" s="106">
        <f>ROUND(E18*J18,2)</f>
        <v>0</v>
      </c>
      <c r="L18" s="106">
        <v>12</v>
      </c>
      <c r="M18" s="106">
        <f>G18*(1+L18/100)</f>
        <v>0</v>
      </c>
      <c r="N18" s="104">
        <v>0.43619000000000002</v>
      </c>
      <c r="O18" s="104">
        <f>ROUND(E18*N18,5)</f>
        <v>1.30857</v>
      </c>
      <c r="P18" s="104">
        <v>0</v>
      </c>
      <c r="Q18" s="104">
        <f>ROUND(E18*P18,5)</f>
        <v>0</v>
      </c>
      <c r="R18" s="104"/>
      <c r="S18" s="104"/>
      <c r="T18" s="105">
        <v>0.78358000000000005</v>
      </c>
      <c r="U18" s="104">
        <f>ROUND(E18*T18,2)</f>
        <v>2.35</v>
      </c>
      <c r="V18" s="99"/>
      <c r="W18" s="99"/>
      <c r="X18" s="99"/>
      <c r="Y18" s="99"/>
      <c r="Z18" s="99"/>
      <c r="AA18" s="99"/>
      <c r="AB18" s="99"/>
      <c r="AC18" s="99"/>
      <c r="AD18" s="99"/>
      <c r="AE18" s="99" t="s">
        <v>80</v>
      </c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</row>
    <row r="19" spans="1:60" outlineLevel="1" x14ac:dyDescent="0.2">
      <c r="A19" s="100"/>
      <c r="B19" s="285"/>
      <c r="C19" s="293" t="s">
        <v>249</v>
      </c>
      <c r="D19" s="292"/>
      <c r="E19" s="196">
        <v>3</v>
      </c>
      <c r="F19" s="106"/>
      <c r="G19" s="106"/>
      <c r="H19" s="106"/>
      <c r="I19" s="106"/>
      <c r="J19" s="106"/>
      <c r="K19" s="106"/>
      <c r="L19" s="106"/>
      <c r="M19" s="106"/>
      <c r="N19" s="104"/>
      <c r="O19" s="104"/>
      <c r="P19" s="104"/>
      <c r="Q19" s="104"/>
      <c r="R19" s="104"/>
      <c r="S19" s="104"/>
      <c r="T19" s="105"/>
      <c r="U19" s="104"/>
      <c r="V19" s="99"/>
      <c r="W19" s="99"/>
      <c r="X19" s="99"/>
      <c r="Y19" s="99"/>
      <c r="Z19" s="99"/>
      <c r="AA19" s="99"/>
      <c r="AB19" s="99"/>
      <c r="AC19" s="99"/>
      <c r="AD19" s="99"/>
      <c r="AE19" s="99" t="s">
        <v>153</v>
      </c>
      <c r="AF19" s="99">
        <v>0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</row>
    <row r="20" spans="1:60" x14ac:dyDescent="0.2">
      <c r="A20" s="195" t="s">
        <v>147</v>
      </c>
      <c r="B20" s="287" t="s">
        <v>187</v>
      </c>
      <c r="C20" s="286" t="s">
        <v>248</v>
      </c>
      <c r="D20" s="191"/>
      <c r="E20" s="194"/>
      <c r="F20" s="193"/>
      <c r="G20" s="193">
        <f>SUMIF(AE21:AE24,"&lt;&gt;NOR",G21:G24)</f>
        <v>0</v>
      </c>
      <c r="H20" s="193"/>
      <c r="I20" s="193">
        <f>SUM(I21:I24)</f>
        <v>0</v>
      </c>
      <c r="J20" s="193"/>
      <c r="K20" s="193">
        <f>SUM(K21:K24)</f>
        <v>0</v>
      </c>
      <c r="L20" s="193"/>
      <c r="M20" s="193">
        <f>SUM(M21:M24)</f>
        <v>0</v>
      </c>
      <c r="N20" s="191"/>
      <c r="O20" s="191">
        <f>SUM(O21:O24)</f>
        <v>84.605230000000006</v>
      </c>
      <c r="P20" s="191"/>
      <c r="Q20" s="191">
        <f>SUM(Q21:Q24)</f>
        <v>0</v>
      </c>
      <c r="R20" s="191"/>
      <c r="S20" s="191"/>
      <c r="T20" s="192"/>
      <c r="U20" s="191">
        <f>SUM(U21:U24)</f>
        <v>126.66</v>
      </c>
      <c r="AE20" t="s">
        <v>79</v>
      </c>
    </row>
    <row r="21" spans="1:60" outlineLevel="1" x14ac:dyDescent="0.2">
      <c r="A21" s="100">
        <v>5</v>
      </c>
      <c r="B21" s="285" t="s">
        <v>247</v>
      </c>
      <c r="C21" s="284" t="s">
        <v>246</v>
      </c>
      <c r="D21" s="104" t="s">
        <v>155</v>
      </c>
      <c r="E21" s="179">
        <v>74.726399999999998</v>
      </c>
      <c r="F21" s="178">
        <f>H21+J21</f>
        <v>0</v>
      </c>
      <c r="G21" s="106">
        <f>ROUND(E21*F21,2)</f>
        <v>0</v>
      </c>
      <c r="H21" s="106"/>
      <c r="I21" s="106">
        <f>ROUND(E21*H21,2)</f>
        <v>0</v>
      </c>
      <c r="J21" s="106"/>
      <c r="K21" s="106">
        <f>ROUND(E21*J21,2)</f>
        <v>0</v>
      </c>
      <c r="L21" s="106">
        <v>12</v>
      </c>
      <c r="M21" s="106">
        <f>G21*(1+L21/100)</f>
        <v>0</v>
      </c>
      <c r="N21" s="104">
        <v>1.1322000000000001</v>
      </c>
      <c r="O21" s="104">
        <f>ROUND(E21*N21,5)</f>
        <v>84.605230000000006</v>
      </c>
      <c r="P21" s="104">
        <v>0</v>
      </c>
      <c r="Q21" s="104">
        <f>ROUND(E21*P21,5)</f>
        <v>0</v>
      </c>
      <c r="R21" s="104"/>
      <c r="S21" s="104"/>
      <c r="T21" s="105">
        <v>1.6950000000000001</v>
      </c>
      <c r="U21" s="104">
        <f>ROUND(E21*T21,2)</f>
        <v>126.66</v>
      </c>
      <c r="V21" s="99"/>
      <c r="W21" s="99"/>
      <c r="X21" s="99"/>
      <c r="Y21" s="99"/>
      <c r="Z21" s="99"/>
      <c r="AA21" s="99"/>
      <c r="AB21" s="99"/>
      <c r="AC21" s="99"/>
      <c r="AD21" s="99"/>
      <c r="AE21" s="99" t="s">
        <v>80</v>
      </c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</row>
    <row r="22" spans="1:60" outlineLevel="1" x14ac:dyDescent="0.2">
      <c r="A22" s="100"/>
      <c r="B22" s="285"/>
      <c r="C22" s="293" t="s">
        <v>245</v>
      </c>
      <c r="D22" s="292"/>
      <c r="E22" s="196">
        <v>68.588800000000006</v>
      </c>
      <c r="F22" s="106"/>
      <c r="G22" s="106"/>
      <c r="H22" s="106"/>
      <c r="I22" s="106"/>
      <c r="J22" s="106"/>
      <c r="K22" s="106"/>
      <c r="L22" s="106"/>
      <c r="M22" s="106"/>
      <c r="N22" s="104"/>
      <c r="O22" s="104"/>
      <c r="P22" s="104"/>
      <c r="Q22" s="104"/>
      <c r="R22" s="104"/>
      <c r="S22" s="104"/>
      <c r="T22" s="105"/>
      <c r="U22" s="104"/>
      <c r="V22" s="99"/>
      <c r="W22" s="99"/>
      <c r="X22" s="99"/>
      <c r="Y22" s="99"/>
      <c r="Z22" s="99"/>
      <c r="AA22" s="99"/>
      <c r="AB22" s="99"/>
      <c r="AC22" s="99"/>
      <c r="AD22" s="99"/>
      <c r="AE22" s="99" t="s">
        <v>153</v>
      </c>
      <c r="AF22" s="99">
        <v>0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</row>
    <row r="23" spans="1:60" outlineLevel="1" x14ac:dyDescent="0.2">
      <c r="A23" s="100"/>
      <c r="B23" s="285"/>
      <c r="C23" s="293" t="s">
        <v>244</v>
      </c>
      <c r="D23" s="292"/>
      <c r="E23" s="196">
        <v>2.9119999999999999</v>
      </c>
      <c r="F23" s="106"/>
      <c r="G23" s="106"/>
      <c r="H23" s="106"/>
      <c r="I23" s="106"/>
      <c r="J23" s="106"/>
      <c r="K23" s="106"/>
      <c r="L23" s="106"/>
      <c r="M23" s="106"/>
      <c r="N23" s="104"/>
      <c r="O23" s="104"/>
      <c r="P23" s="104"/>
      <c r="Q23" s="104"/>
      <c r="R23" s="104"/>
      <c r="S23" s="104"/>
      <c r="T23" s="105"/>
      <c r="U23" s="104"/>
      <c r="V23" s="99"/>
      <c r="W23" s="99"/>
      <c r="X23" s="99"/>
      <c r="Y23" s="99"/>
      <c r="Z23" s="99"/>
      <c r="AA23" s="99"/>
      <c r="AB23" s="99"/>
      <c r="AC23" s="99"/>
      <c r="AD23" s="99"/>
      <c r="AE23" s="99" t="s">
        <v>153</v>
      </c>
      <c r="AF23" s="99">
        <v>0</v>
      </c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</row>
    <row r="24" spans="1:60" outlineLevel="1" x14ac:dyDescent="0.2">
      <c r="A24" s="100"/>
      <c r="B24" s="285"/>
      <c r="C24" s="293" t="s">
        <v>243</v>
      </c>
      <c r="D24" s="292"/>
      <c r="E24" s="196">
        <v>3.2256</v>
      </c>
      <c r="F24" s="106"/>
      <c r="G24" s="106"/>
      <c r="H24" s="106"/>
      <c r="I24" s="106"/>
      <c r="J24" s="106"/>
      <c r="K24" s="106"/>
      <c r="L24" s="106"/>
      <c r="M24" s="106"/>
      <c r="N24" s="104"/>
      <c r="O24" s="104"/>
      <c r="P24" s="104"/>
      <c r="Q24" s="104"/>
      <c r="R24" s="104"/>
      <c r="S24" s="104"/>
      <c r="T24" s="105"/>
      <c r="U24" s="104"/>
      <c r="V24" s="99"/>
      <c r="W24" s="99"/>
      <c r="X24" s="99"/>
      <c r="Y24" s="99"/>
      <c r="Z24" s="99"/>
      <c r="AA24" s="99"/>
      <c r="AB24" s="99"/>
      <c r="AC24" s="99"/>
      <c r="AD24" s="99"/>
      <c r="AE24" s="99" t="s">
        <v>153</v>
      </c>
      <c r="AF24" s="99">
        <v>0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</row>
    <row r="25" spans="1:60" x14ac:dyDescent="0.2">
      <c r="A25" s="195" t="s">
        <v>147</v>
      </c>
      <c r="B25" s="287" t="s">
        <v>242</v>
      </c>
      <c r="C25" s="286" t="s">
        <v>241</v>
      </c>
      <c r="D25" s="191"/>
      <c r="E25" s="194"/>
      <c r="F25" s="193"/>
      <c r="G25" s="193">
        <f>SUMIF(AE26:AE69,"&lt;&gt;NOR",G26:G69)</f>
        <v>0</v>
      </c>
      <c r="H25" s="193"/>
      <c r="I25" s="193">
        <f>SUM(I26:I69)</f>
        <v>0</v>
      </c>
      <c r="J25" s="193"/>
      <c r="K25" s="193">
        <f>SUM(K26:K69)</f>
        <v>0</v>
      </c>
      <c r="L25" s="193"/>
      <c r="M25" s="193">
        <f>SUM(M26:M69)</f>
        <v>0</v>
      </c>
      <c r="N25" s="191"/>
      <c r="O25" s="191">
        <f>SUM(O26:O69)</f>
        <v>1.4008500000000006</v>
      </c>
      <c r="P25" s="191"/>
      <c r="Q25" s="191">
        <f>SUM(Q26:Q69)</f>
        <v>0</v>
      </c>
      <c r="R25" s="191"/>
      <c r="S25" s="191"/>
      <c r="T25" s="192"/>
      <c r="U25" s="191">
        <f>SUM(U26:U69)</f>
        <v>145.84</v>
      </c>
      <c r="AE25" t="s">
        <v>79</v>
      </c>
    </row>
    <row r="26" spans="1:60" ht="22.5" outlineLevel="1" x14ac:dyDescent="0.2">
      <c r="A26" s="100">
        <v>6</v>
      </c>
      <c r="B26" s="285" t="s">
        <v>240</v>
      </c>
      <c r="C26" s="284" t="s">
        <v>239</v>
      </c>
      <c r="D26" s="104" t="s">
        <v>167</v>
      </c>
      <c r="E26" s="179">
        <v>18</v>
      </c>
      <c r="F26" s="178">
        <f>H26+J26</f>
        <v>0</v>
      </c>
      <c r="G26" s="106">
        <f>ROUND(E26*F26,2)</f>
        <v>0</v>
      </c>
      <c r="H26" s="106"/>
      <c r="I26" s="106">
        <f>ROUND(E26*H26,2)</f>
        <v>0</v>
      </c>
      <c r="J26" s="106"/>
      <c r="K26" s="106">
        <f>ROUND(E26*J26,2)</f>
        <v>0</v>
      </c>
      <c r="L26" s="106">
        <v>12</v>
      </c>
      <c r="M26" s="106">
        <f>G26*(1+L26/100)</f>
        <v>0</v>
      </c>
      <c r="N26" s="104">
        <v>2.1199999999999999E-3</v>
      </c>
      <c r="O26" s="104">
        <f>ROUND(E26*N26,5)</f>
        <v>3.8159999999999999E-2</v>
      </c>
      <c r="P26" s="104">
        <v>0</v>
      </c>
      <c r="Q26" s="104">
        <f>ROUND(E26*P26,5)</f>
        <v>0</v>
      </c>
      <c r="R26" s="104"/>
      <c r="S26" s="104"/>
      <c r="T26" s="105">
        <v>0</v>
      </c>
      <c r="U26" s="104">
        <f>ROUND(E26*T26,2)</f>
        <v>0</v>
      </c>
      <c r="V26" s="99"/>
      <c r="W26" s="99"/>
      <c r="X26" s="99"/>
      <c r="Y26" s="99"/>
      <c r="Z26" s="99"/>
      <c r="AA26" s="99"/>
      <c r="AB26" s="99"/>
      <c r="AC26" s="99"/>
      <c r="AD26" s="99"/>
      <c r="AE26" s="99" t="s">
        <v>185</v>
      </c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</row>
    <row r="27" spans="1:60" ht="45" outlineLevel="1" x14ac:dyDescent="0.2">
      <c r="A27" s="100"/>
      <c r="B27" s="285"/>
      <c r="C27" s="291" t="s">
        <v>420</v>
      </c>
      <c r="D27" s="290"/>
      <c r="E27" s="289"/>
      <c r="F27" s="288"/>
      <c r="G27" s="255"/>
      <c r="H27" s="106"/>
      <c r="I27" s="106"/>
      <c r="J27" s="106"/>
      <c r="K27" s="106"/>
      <c r="L27" s="106"/>
      <c r="M27" s="106"/>
      <c r="N27" s="104"/>
      <c r="O27" s="104"/>
      <c r="P27" s="104"/>
      <c r="Q27" s="104"/>
      <c r="R27" s="104"/>
      <c r="S27" s="104"/>
      <c r="T27" s="105"/>
      <c r="U27" s="104"/>
      <c r="V27" s="99"/>
      <c r="W27" s="99"/>
      <c r="X27" s="99"/>
      <c r="Y27" s="99"/>
      <c r="Z27" s="99"/>
      <c r="AA27" s="99"/>
      <c r="AB27" s="99"/>
      <c r="AC27" s="99"/>
      <c r="AD27" s="99"/>
      <c r="AE27" s="99" t="s">
        <v>81</v>
      </c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101" t="str">
        <f>C27</f>
        <v>Pro vodovod jsou navrženy vodovodní tlakové trubky dvouvrstvé, certifikace dle PAS 1075 – typ 2 – skládají se z vnější vrstvy (10 % jmenovité tloušťky stěny) modré barvy z PE 100 RC a z vnitřní koextrudované vrstvy (90 % jmenovité tloušťky stěny) černé barvy taktéž z PE 100 RC, rozměrové řady SDR 11.</v>
      </c>
      <c r="BB27" s="99"/>
      <c r="BC27" s="99"/>
      <c r="BD27" s="99"/>
      <c r="BE27" s="99"/>
      <c r="BF27" s="99"/>
      <c r="BG27" s="99"/>
      <c r="BH27" s="99"/>
    </row>
    <row r="28" spans="1:60" ht="22.5" outlineLevel="1" x14ac:dyDescent="0.2">
      <c r="A28" s="100">
        <v>7</v>
      </c>
      <c r="B28" s="285" t="s">
        <v>238</v>
      </c>
      <c r="C28" s="284" t="s">
        <v>237</v>
      </c>
      <c r="D28" s="104" t="s">
        <v>167</v>
      </c>
      <c r="E28" s="179">
        <v>156</v>
      </c>
      <c r="F28" s="178">
        <f>H28+J28</f>
        <v>0</v>
      </c>
      <c r="G28" s="106">
        <f>ROUND(E28*F28,2)</f>
        <v>0</v>
      </c>
      <c r="H28" s="106"/>
      <c r="I28" s="106">
        <f>ROUND(E28*H28,2)</f>
        <v>0</v>
      </c>
      <c r="J28" s="106"/>
      <c r="K28" s="106">
        <f>ROUND(E28*J28,2)</f>
        <v>0</v>
      </c>
      <c r="L28" s="106">
        <v>12</v>
      </c>
      <c r="M28" s="106">
        <f>G28*(1+L28/100)</f>
        <v>0</v>
      </c>
      <c r="N28" s="104">
        <v>6.6699999999999997E-3</v>
      </c>
      <c r="O28" s="104">
        <f>ROUND(E28*N28,5)</f>
        <v>1.0405199999999999</v>
      </c>
      <c r="P28" s="104">
        <v>0</v>
      </c>
      <c r="Q28" s="104">
        <f>ROUND(E28*P28,5)</f>
        <v>0</v>
      </c>
      <c r="R28" s="104"/>
      <c r="S28" s="104"/>
      <c r="T28" s="105">
        <v>0</v>
      </c>
      <c r="U28" s="104">
        <f>ROUND(E28*T28,2)</f>
        <v>0</v>
      </c>
      <c r="V28" s="99"/>
      <c r="W28" s="99"/>
      <c r="X28" s="99"/>
      <c r="Y28" s="99"/>
      <c r="Z28" s="99"/>
      <c r="AA28" s="99"/>
      <c r="AB28" s="99"/>
      <c r="AC28" s="99"/>
      <c r="AD28" s="99"/>
      <c r="AE28" s="99" t="s">
        <v>185</v>
      </c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</row>
    <row r="29" spans="1:60" ht="45" outlineLevel="1" x14ac:dyDescent="0.2">
      <c r="A29" s="100"/>
      <c r="B29" s="285"/>
      <c r="C29" s="291" t="s">
        <v>420</v>
      </c>
      <c r="D29" s="290"/>
      <c r="E29" s="289"/>
      <c r="F29" s="288"/>
      <c r="G29" s="255"/>
      <c r="H29" s="106"/>
      <c r="I29" s="106"/>
      <c r="J29" s="106"/>
      <c r="K29" s="106"/>
      <c r="L29" s="106"/>
      <c r="M29" s="106"/>
      <c r="N29" s="104"/>
      <c r="O29" s="104"/>
      <c r="P29" s="104"/>
      <c r="Q29" s="104"/>
      <c r="R29" s="104"/>
      <c r="S29" s="104"/>
      <c r="T29" s="105"/>
      <c r="U29" s="104"/>
      <c r="V29" s="99"/>
      <c r="W29" s="99"/>
      <c r="X29" s="99"/>
      <c r="Y29" s="99"/>
      <c r="Z29" s="99"/>
      <c r="AA29" s="99"/>
      <c r="AB29" s="99"/>
      <c r="AC29" s="99"/>
      <c r="AD29" s="99"/>
      <c r="AE29" s="99" t="s">
        <v>81</v>
      </c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101" t="str">
        <f>C29</f>
        <v>Pro vodovod jsou navrženy vodovodní tlakové trubky dvouvrstvé, certifikace dle PAS 1075 – typ 2 – skládají se z vnější vrstvy (10 % jmenovité tloušťky stěny) modré barvy z PE 100 RC a z vnitřní koextrudované vrstvy (90 % jmenovité tloušťky stěny) černé barvy taktéž z PE 100 RC, rozměrové řady SDR 11.</v>
      </c>
      <c r="BB29" s="99"/>
      <c r="BC29" s="99"/>
      <c r="BD29" s="99"/>
      <c r="BE29" s="99"/>
      <c r="BF29" s="99"/>
      <c r="BG29" s="99"/>
      <c r="BH29" s="99"/>
    </row>
    <row r="30" spans="1:60" outlineLevel="1" x14ac:dyDescent="0.2">
      <c r="A30" s="100">
        <v>8</v>
      </c>
      <c r="B30" s="285" t="s">
        <v>236</v>
      </c>
      <c r="C30" s="284" t="s">
        <v>235</v>
      </c>
      <c r="D30" s="104" t="s">
        <v>167</v>
      </c>
      <c r="E30" s="179">
        <v>13.7</v>
      </c>
      <c r="F30" s="178">
        <f>H30+J30</f>
        <v>0</v>
      </c>
      <c r="G30" s="106">
        <f>ROUND(E30*F30,2)</f>
        <v>0</v>
      </c>
      <c r="H30" s="106"/>
      <c r="I30" s="106">
        <f>ROUND(E30*H30,2)</f>
        <v>0</v>
      </c>
      <c r="J30" s="106"/>
      <c r="K30" s="106">
        <f>ROUND(E30*J30,2)</f>
        <v>0</v>
      </c>
      <c r="L30" s="106">
        <v>12</v>
      </c>
      <c r="M30" s="106">
        <f>G30*(1+L30/100)</f>
        <v>0</v>
      </c>
      <c r="N30" s="104">
        <v>0</v>
      </c>
      <c r="O30" s="104">
        <f>ROUND(E30*N30,5)</f>
        <v>0</v>
      </c>
      <c r="P30" s="104">
        <v>0</v>
      </c>
      <c r="Q30" s="104">
        <f>ROUND(E30*P30,5)</f>
        <v>0</v>
      </c>
      <c r="R30" s="104"/>
      <c r="S30" s="104"/>
      <c r="T30" s="105">
        <v>0.126</v>
      </c>
      <c r="U30" s="104">
        <f>ROUND(E30*T30,2)</f>
        <v>1.73</v>
      </c>
      <c r="V30" s="99"/>
      <c r="W30" s="99"/>
      <c r="X30" s="99"/>
      <c r="Y30" s="99"/>
      <c r="Z30" s="99"/>
      <c r="AA30" s="99"/>
      <c r="AB30" s="99"/>
      <c r="AC30" s="99"/>
      <c r="AD30" s="99"/>
      <c r="AE30" s="99" t="s">
        <v>80</v>
      </c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</row>
    <row r="31" spans="1:60" outlineLevel="1" x14ac:dyDescent="0.2">
      <c r="A31" s="100">
        <v>9</v>
      </c>
      <c r="B31" s="285" t="s">
        <v>234</v>
      </c>
      <c r="C31" s="284" t="s">
        <v>233</v>
      </c>
      <c r="D31" s="104" t="s">
        <v>167</v>
      </c>
      <c r="E31" s="179">
        <v>151.1</v>
      </c>
      <c r="F31" s="178">
        <f>H31+J31</f>
        <v>0</v>
      </c>
      <c r="G31" s="106">
        <f>ROUND(E31*F31,2)</f>
        <v>0</v>
      </c>
      <c r="H31" s="106"/>
      <c r="I31" s="106">
        <f>ROUND(E31*H31,2)</f>
        <v>0</v>
      </c>
      <c r="J31" s="106"/>
      <c r="K31" s="106">
        <f>ROUND(E31*J31,2)</f>
        <v>0</v>
      </c>
      <c r="L31" s="106">
        <v>12</v>
      </c>
      <c r="M31" s="106">
        <f>G31*(1+L31/100)</f>
        <v>0</v>
      </c>
      <c r="N31" s="104">
        <v>0</v>
      </c>
      <c r="O31" s="104">
        <f>ROUND(E31*N31,5)</f>
        <v>0</v>
      </c>
      <c r="P31" s="104">
        <v>0</v>
      </c>
      <c r="Q31" s="104">
        <f>ROUND(E31*P31,5)</f>
        <v>0</v>
      </c>
      <c r="R31" s="104"/>
      <c r="S31" s="104"/>
      <c r="T31" s="105">
        <v>0.216</v>
      </c>
      <c r="U31" s="104">
        <f>ROUND(E31*T31,2)</f>
        <v>32.64</v>
      </c>
      <c r="V31" s="99"/>
      <c r="W31" s="99"/>
      <c r="X31" s="99"/>
      <c r="Y31" s="99"/>
      <c r="Z31" s="99"/>
      <c r="AA31" s="99"/>
      <c r="AB31" s="99"/>
      <c r="AC31" s="99"/>
      <c r="AD31" s="99"/>
      <c r="AE31" s="99" t="s">
        <v>80</v>
      </c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</row>
    <row r="32" spans="1:60" ht="22.5" outlineLevel="1" x14ac:dyDescent="0.2">
      <c r="A32" s="100">
        <v>10</v>
      </c>
      <c r="B32" s="285" t="s">
        <v>232</v>
      </c>
      <c r="C32" s="284" t="s">
        <v>231</v>
      </c>
      <c r="D32" s="104" t="s">
        <v>180</v>
      </c>
      <c r="E32" s="179">
        <v>1</v>
      </c>
      <c r="F32" s="178">
        <f>H32+J32</f>
        <v>0</v>
      </c>
      <c r="G32" s="106">
        <f>ROUND(E32*F32,2)</f>
        <v>0</v>
      </c>
      <c r="H32" s="106"/>
      <c r="I32" s="106">
        <f>ROUND(E32*H32,2)</f>
        <v>0</v>
      </c>
      <c r="J32" s="106"/>
      <c r="K32" s="106">
        <f>ROUND(E32*J32,2)</f>
        <v>0</v>
      </c>
      <c r="L32" s="106">
        <v>12</v>
      </c>
      <c r="M32" s="106">
        <f>G32*(1+L32/100)</f>
        <v>0</v>
      </c>
      <c r="N32" s="104">
        <v>4.4000000000000002E-4</v>
      </c>
      <c r="O32" s="104">
        <f>ROUND(E32*N32,5)</f>
        <v>4.4000000000000002E-4</v>
      </c>
      <c r="P32" s="104">
        <v>0</v>
      </c>
      <c r="Q32" s="104">
        <f>ROUND(E32*P32,5)</f>
        <v>0</v>
      </c>
      <c r="R32" s="104"/>
      <c r="S32" s="104"/>
      <c r="T32" s="105">
        <v>0</v>
      </c>
      <c r="U32" s="104">
        <f>ROUND(E32*T32,2)</f>
        <v>0</v>
      </c>
      <c r="V32" s="99"/>
      <c r="W32" s="99"/>
      <c r="X32" s="99"/>
      <c r="Y32" s="99"/>
      <c r="Z32" s="99"/>
      <c r="AA32" s="99"/>
      <c r="AB32" s="99"/>
      <c r="AC32" s="99"/>
      <c r="AD32" s="99"/>
      <c r="AE32" s="99" t="s">
        <v>185</v>
      </c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</row>
    <row r="33" spans="1:60" outlineLevel="1" x14ac:dyDescent="0.2">
      <c r="A33" s="100">
        <v>11</v>
      </c>
      <c r="B33" s="285" t="s">
        <v>230</v>
      </c>
      <c r="C33" s="284" t="s">
        <v>229</v>
      </c>
      <c r="D33" s="104" t="s">
        <v>180</v>
      </c>
      <c r="E33" s="179">
        <v>2</v>
      </c>
      <c r="F33" s="178">
        <f>H33+J33</f>
        <v>0</v>
      </c>
      <c r="G33" s="106">
        <f>ROUND(E33*F33,2)</f>
        <v>0</v>
      </c>
      <c r="H33" s="106"/>
      <c r="I33" s="106">
        <f>ROUND(E33*H33,2)</f>
        <v>0</v>
      </c>
      <c r="J33" s="106"/>
      <c r="K33" s="106">
        <f>ROUND(E33*J33,2)</f>
        <v>0</v>
      </c>
      <c r="L33" s="106">
        <v>12</v>
      </c>
      <c r="M33" s="106">
        <f>G33*(1+L33/100)</f>
        <v>0</v>
      </c>
      <c r="N33" s="104">
        <v>0</v>
      </c>
      <c r="O33" s="104">
        <f>ROUND(E33*N33,5)</f>
        <v>0</v>
      </c>
      <c r="P33" s="104">
        <v>0</v>
      </c>
      <c r="Q33" s="104">
        <f>ROUND(E33*P33,5)</f>
        <v>0</v>
      </c>
      <c r="R33" s="104"/>
      <c r="S33" s="104"/>
      <c r="T33" s="105">
        <v>0.28320000000000001</v>
      </c>
      <c r="U33" s="104">
        <f>ROUND(E33*T33,2)</f>
        <v>0.56999999999999995</v>
      </c>
      <c r="V33" s="99"/>
      <c r="W33" s="99"/>
      <c r="X33" s="99"/>
      <c r="Y33" s="99"/>
      <c r="Z33" s="99"/>
      <c r="AA33" s="99"/>
      <c r="AB33" s="99"/>
      <c r="AC33" s="99"/>
      <c r="AD33" s="99"/>
      <c r="AE33" s="99" t="s">
        <v>80</v>
      </c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</row>
    <row r="34" spans="1:60" ht="22.5" outlineLevel="1" x14ac:dyDescent="0.2">
      <c r="A34" s="100">
        <v>12</v>
      </c>
      <c r="B34" s="285" t="s">
        <v>228</v>
      </c>
      <c r="C34" s="284" t="s">
        <v>227</v>
      </c>
      <c r="D34" s="104" t="s">
        <v>180</v>
      </c>
      <c r="E34" s="179">
        <v>23</v>
      </c>
      <c r="F34" s="178">
        <f>H34+J34</f>
        <v>0</v>
      </c>
      <c r="G34" s="106">
        <f>ROUND(E34*F34,2)</f>
        <v>0</v>
      </c>
      <c r="H34" s="106"/>
      <c r="I34" s="106">
        <f>ROUND(E34*H34,2)</f>
        <v>0</v>
      </c>
      <c r="J34" s="106"/>
      <c r="K34" s="106">
        <f>ROUND(E34*J34,2)</f>
        <v>0</v>
      </c>
      <c r="L34" s="106">
        <v>12</v>
      </c>
      <c r="M34" s="106">
        <f>G34*(1+L34/100)</f>
        <v>0</v>
      </c>
      <c r="N34" s="104">
        <v>1.7700000000000001E-3</v>
      </c>
      <c r="O34" s="104">
        <f>ROUND(E34*N34,5)</f>
        <v>4.0710000000000003E-2</v>
      </c>
      <c r="P34" s="104">
        <v>0</v>
      </c>
      <c r="Q34" s="104">
        <f>ROUND(E34*P34,5)</f>
        <v>0</v>
      </c>
      <c r="R34" s="104"/>
      <c r="S34" s="104"/>
      <c r="T34" s="105">
        <v>0</v>
      </c>
      <c r="U34" s="104">
        <f>ROUND(E34*T34,2)</f>
        <v>0</v>
      </c>
      <c r="V34" s="99"/>
      <c r="W34" s="99"/>
      <c r="X34" s="99"/>
      <c r="Y34" s="99"/>
      <c r="Z34" s="99"/>
      <c r="AA34" s="99"/>
      <c r="AB34" s="99"/>
      <c r="AC34" s="99"/>
      <c r="AD34" s="99"/>
      <c r="AE34" s="99" t="s">
        <v>185</v>
      </c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</row>
    <row r="35" spans="1:60" outlineLevel="1" x14ac:dyDescent="0.2">
      <c r="A35" s="100">
        <v>13</v>
      </c>
      <c r="B35" s="285" t="s">
        <v>226</v>
      </c>
      <c r="C35" s="284" t="s">
        <v>225</v>
      </c>
      <c r="D35" s="104" t="s">
        <v>180</v>
      </c>
      <c r="E35" s="179">
        <v>4</v>
      </c>
      <c r="F35" s="178">
        <f>H35+J35</f>
        <v>0</v>
      </c>
      <c r="G35" s="106">
        <f>ROUND(E35*F35,2)</f>
        <v>0</v>
      </c>
      <c r="H35" s="106"/>
      <c r="I35" s="106">
        <f>ROUND(E35*H35,2)</f>
        <v>0</v>
      </c>
      <c r="J35" s="106"/>
      <c r="K35" s="106">
        <f>ROUND(E35*J35,2)</f>
        <v>0</v>
      </c>
      <c r="L35" s="106">
        <v>12</v>
      </c>
      <c r="M35" s="106">
        <f>G35*(1+L35/100)</f>
        <v>0</v>
      </c>
      <c r="N35" s="104">
        <v>4.8500000000000001E-3</v>
      </c>
      <c r="O35" s="104">
        <f>ROUND(E35*N35,5)</f>
        <v>1.9400000000000001E-2</v>
      </c>
      <c r="P35" s="104">
        <v>0</v>
      </c>
      <c r="Q35" s="104">
        <f>ROUND(E35*P35,5)</f>
        <v>0</v>
      </c>
      <c r="R35" s="104"/>
      <c r="S35" s="104"/>
      <c r="T35" s="105">
        <v>0</v>
      </c>
      <c r="U35" s="104">
        <f>ROUND(E35*T35,2)</f>
        <v>0</v>
      </c>
      <c r="V35" s="99"/>
      <c r="W35" s="99"/>
      <c r="X35" s="99"/>
      <c r="Y35" s="99"/>
      <c r="Z35" s="99"/>
      <c r="AA35" s="99"/>
      <c r="AB35" s="99"/>
      <c r="AC35" s="99"/>
      <c r="AD35" s="99"/>
      <c r="AE35" s="99" t="s">
        <v>185</v>
      </c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</row>
    <row r="36" spans="1:60" ht="22.5" outlineLevel="1" x14ac:dyDescent="0.2">
      <c r="A36" s="100">
        <v>14</v>
      </c>
      <c r="B36" s="285" t="s">
        <v>224</v>
      </c>
      <c r="C36" s="284" t="s">
        <v>223</v>
      </c>
      <c r="D36" s="104" t="s">
        <v>180</v>
      </c>
      <c r="E36" s="179">
        <v>3</v>
      </c>
      <c r="F36" s="178">
        <f>H36+J36</f>
        <v>0</v>
      </c>
      <c r="G36" s="106">
        <f>ROUND(E36*F36,2)</f>
        <v>0</v>
      </c>
      <c r="H36" s="106"/>
      <c r="I36" s="106">
        <f>ROUND(E36*H36,2)</f>
        <v>0</v>
      </c>
      <c r="J36" s="106"/>
      <c r="K36" s="106">
        <f>ROUND(E36*J36,2)</f>
        <v>0</v>
      </c>
      <c r="L36" s="106">
        <v>12</v>
      </c>
      <c r="M36" s="106">
        <f>G36*(1+L36/100)</f>
        <v>0</v>
      </c>
      <c r="N36" s="104">
        <v>5.8199999999999997E-3</v>
      </c>
      <c r="O36" s="104">
        <f>ROUND(E36*N36,5)</f>
        <v>1.746E-2</v>
      </c>
      <c r="P36" s="104">
        <v>0</v>
      </c>
      <c r="Q36" s="104">
        <f>ROUND(E36*P36,5)</f>
        <v>0</v>
      </c>
      <c r="R36" s="104"/>
      <c r="S36" s="104"/>
      <c r="T36" s="105">
        <v>0</v>
      </c>
      <c r="U36" s="104">
        <f>ROUND(E36*T36,2)</f>
        <v>0</v>
      </c>
      <c r="V36" s="99"/>
      <c r="W36" s="99"/>
      <c r="X36" s="99"/>
      <c r="Y36" s="99"/>
      <c r="Z36" s="99"/>
      <c r="AA36" s="99"/>
      <c r="AB36" s="99"/>
      <c r="AC36" s="99"/>
      <c r="AD36" s="99"/>
      <c r="AE36" s="99" t="s">
        <v>185</v>
      </c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</row>
    <row r="37" spans="1:60" outlineLevel="1" x14ac:dyDescent="0.2">
      <c r="A37" s="100">
        <v>15</v>
      </c>
      <c r="B37" s="285" t="s">
        <v>222</v>
      </c>
      <c r="C37" s="284" t="s">
        <v>221</v>
      </c>
      <c r="D37" s="104" t="s">
        <v>180</v>
      </c>
      <c r="E37" s="179">
        <v>60</v>
      </c>
      <c r="F37" s="178">
        <f>H37+J37</f>
        <v>0</v>
      </c>
      <c r="G37" s="106">
        <f>ROUND(E37*F37,2)</f>
        <v>0</v>
      </c>
      <c r="H37" s="106"/>
      <c r="I37" s="106">
        <f>ROUND(E37*H37,2)</f>
        <v>0</v>
      </c>
      <c r="J37" s="106"/>
      <c r="K37" s="106">
        <f>ROUND(E37*J37,2)</f>
        <v>0</v>
      </c>
      <c r="L37" s="106">
        <v>12</v>
      </c>
      <c r="M37" s="106">
        <f>G37*(1+L37/100)</f>
        <v>0</v>
      </c>
      <c r="N37" s="104">
        <v>0</v>
      </c>
      <c r="O37" s="104">
        <f>ROUND(E37*N37,5)</f>
        <v>0</v>
      </c>
      <c r="P37" s="104">
        <v>0</v>
      </c>
      <c r="Q37" s="104">
        <f>ROUND(E37*P37,5)</f>
        <v>0</v>
      </c>
      <c r="R37" s="104"/>
      <c r="S37" s="104"/>
      <c r="T37" s="105">
        <v>0.44688</v>
      </c>
      <c r="U37" s="104">
        <f>ROUND(E37*T37,2)</f>
        <v>26.81</v>
      </c>
      <c r="V37" s="99"/>
      <c r="W37" s="99"/>
      <c r="X37" s="99"/>
      <c r="Y37" s="99"/>
      <c r="Z37" s="99"/>
      <c r="AA37" s="99"/>
      <c r="AB37" s="99"/>
      <c r="AC37" s="99"/>
      <c r="AD37" s="99"/>
      <c r="AE37" s="99" t="s">
        <v>80</v>
      </c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</row>
    <row r="38" spans="1:60" outlineLevel="1" x14ac:dyDescent="0.2">
      <c r="A38" s="100"/>
      <c r="B38" s="285"/>
      <c r="C38" s="293" t="s">
        <v>220</v>
      </c>
      <c r="D38" s="292"/>
      <c r="E38" s="196">
        <v>60</v>
      </c>
      <c r="F38" s="106"/>
      <c r="G38" s="106"/>
      <c r="H38" s="106"/>
      <c r="I38" s="106"/>
      <c r="J38" s="106"/>
      <c r="K38" s="106"/>
      <c r="L38" s="106"/>
      <c r="M38" s="106"/>
      <c r="N38" s="104"/>
      <c r="O38" s="104"/>
      <c r="P38" s="104"/>
      <c r="Q38" s="104"/>
      <c r="R38" s="104"/>
      <c r="S38" s="104"/>
      <c r="T38" s="105"/>
      <c r="U38" s="104"/>
      <c r="V38" s="99"/>
      <c r="W38" s="99"/>
      <c r="X38" s="99"/>
      <c r="Y38" s="99"/>
      <c r="Z38" s="99"/>
      <c r="AA38" s="99"/>
      <c r="AB38" s="99"/>
      <c r="AC38" s="99"/>
      <c r="AD38" s="99"/>
      <c r="AE38" s="99" t="s">
        <v>153</v>
      </c>
      <c r="AF38" s="99">
        <v>0</v>
      </c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</row>
    <row r="39" spans="1:60" outlineLevel="1" x14ac:dyDescent="0.2">
      <c r="A39" s="100">
        <v>16</v>
      </c>
      <c r="B39" s="285" t="s">
        <v>219</v>
      </c>
      <c r="C39" s="284" t="s">
        <v>218</v>
      </c>
      <c r="D39" s="104" t="s">
        <v>167</v>
      </c>
      <c r="E39" s="179">
        <v>164.8</v>
      </c>
      <c r="F39" s="178">
        <f>H39+J39</f>
        <v>0</v>
      </c>
      <c r="G39" s="106">
        <f>ROUND(E39*F39,2)</f>
        <v>0</v>
      </c>
      <c r="H39" s="106"/>
      <c r="I39" s="106">
        <f>ROUND(E39*H39,2)</f>
        <v>0</v>
      </c>
      <c r="J39" s="106"/>
      <c r="K39" s="106">
        <f>ROUND(E39*J39,2)</f>
        <v>0</v>
      </c>
      <c r="L39" s="106">
        <v>12</v>
      </c>
      <c r="M39" s="106">
        <f>G39*(1+L39/100)</f>
        <v>0</v>
      </c>
      <c r="N39" s="104">
        <v>0</v>
      </c>
      <c r="O39" s="104">
        <f>ROUND(E39*N39,5)</f>
        <v>0</v>
      </c>
      <c r="P39" s="104">
        <v>0</v>
      </c>
      <c r="Q39" s="104">
        <f>ROUND(E39*P39,5)</f>
        <v>0</v>
      </c>
      <c r="R39" s="104"/>
      <c r="S39" s="104"/>
      <c r="T39" s="105">
        <v>2.5999999999999999E-2</v>
      </c>
      <c r="U39" s="104">
        <f>ROUND(E39*T39,2)</f>
        <v>4.28</v>
      </c>
      <c r="V39" s="99"/>
      <c r="W39" s="99"/>
      <c r="X39" s="99"/>
      <c r="Y39" s="99"/>
      <c r="Z39" s="99"/>
      <c r="AA39" s="99"/>
      <c r="AB39" s="99"/>
      <c r="AC39" s="99"/>
      <c r="AD39" s="99"/>
      <c r="AE39" s="99" t="s">
        <v>80</v>
      </c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</row>
    <row r="40" spans="1:60" outlineLevel="1" x14ac:dyDescent="0.2">
      <c r="A40" s="100"/>
      <c r="B40" s="285"/>
      <c r="C40" s="293" t="s">
        <v>215</v>
      </c>
      <c r="D40" s="292"/>
      <c r="E40" s="196">
        <v>164.8</v>
      </c>
      <c r="F40" s="106"/>
      <c r="G40" s="106"/>
      <c r="H40" s="106"/>
      <c r="I40" s="106"/>
      <c r="J40" s="106"/>
      <c r="K40" s="106"/>
      <c r="L40" s="106"/>
      <c r="M40" s="106"/>
      <c r="N40" s="104"/>
      <c r="O40" s="104"/>
      <c r="P40" s="104"/>
      <c r="Q40" s="104"/>
      <c r="R40" s="104"/>
      <c r="S40" s="104"/>
      <c r="T40" s="105"/>
      <c r="U40" s="104"/>
      <c r="V40" s="99"/>
      <c r="W40" s="99"/>
      <c r="X40" s="99"/>
      <c r="Y40" s="99"/>
      <c r="Z40" s="99"/>
      <c r="AA40" s="99"/>
      <c r="AB40" s="99"/>
      <c r="AC40" s="99"/>
      <c r="AD40" s="99"/>
      <c r="AE40" s="99" t="s">
        <v>153</v>
      </c>
      <c r="AF40" s="99">
        <v>0</v>
      </c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</row>
    <row r="41" spans="1:60" outlineLevel="1" x14ac:dyDescent="0.2">
      <c r="A41" s="100">
        <v>17</v>
      </c>
      <c r="B41" s="285" t="s">
        <v>217</v>
      </c>
      <c r="C41" s="284" t="s">
        <v>216</v>
      </c>
      <c r="D41" s="104" t="s">
        <v>167</v>
      </c>
      <c r="E41" s="179">
        <v>177.3</v>
      </c>
      <c r="F41" s="178">
        <f>H41+J41</f>
        <v>0</v>
      </c>
      <c r="G41" s="106">
        <f>ROUND(E41*F41,2)</f>
        <v>0</v>
      </c>
      <c r="H41" s="106"/>
      <c r="I41" s="106">
        <f>ROUND(E41*H41,2)</f>
        <v>0</v>
      </c>
      <c r="J41" s="106"/>
      <c r="K41" s="106">
        <f>ROUND(E41*J41,2)</f>
        <v>0</v>
      </c>
      <c r="L41" s="106">
        <v>12</v>
      </c>
      <c r="M41" s="106">
        <f>G41*(1+L41/100)</f>
        <v>0</v>
      </c>
      <c r="N41" s="104">
        <v>8.0000000000000007E-5</v>
      </c>
      <c r="O41" s="104">
        <f>ROUND(E41*N41,5)</f>
        <v>1.418E-2</v>
      </c>
      <c r="P41" s="104">
        <v>0</v>
      </c>
      <c r="Q41" s="104">
        <f>ROUND(E41*P41,5)</f>
        <v>0</v>
      </c>
      <c r="R41" s="104"/>
      <c r="S41" s="104"/>
      <c r="T41" s="105">
        <v>3.4000000000000002E-2</v>
      </c>
      <c r="U41" s="104">
        <f>ROUND(E41*T41,2)</f>
        <v>6.03</v>
      </c>
      <c r="V41" s="99"/>
      <c r="W41" s="99"/>
      <c r="X41" s="99"/>
      <c r="Y41" s="99"/>
      <c r="Z41" s="99"/>
      <c r="AA41" s="99"/>
      <c r="AB41" s="99"/>
      <c r="AC41" s="99"/>
      <c r="AD41" s="99"/>
      <c r="AE41" s="99" t="s">
        <v>80</v>
      </c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</row>
    <row r="42" spans="1:60" outlineLevel="1" x14ac:dyDescent="0.2">
      <c r="A42" s="100"/>
      <c r="B42" s="285"/>
      <c r="C42" s="293" t="s">
        <v>215</v>
      </c>
      <c r="D42" s="292"/>
      <c r="E42" s="196">
        <v>164.8</v>
      </c>
      <c r="F42" s="106"/>
      <c r="G42" s="106"/>
      <c r="H42" s="106"/>
      <c r="I42" s="106"/>
      <c r="J42" s="106"/>
      <c r="K42" s="106"/>
      <c r="L42" s="106"/>
      <c r="M42" s="106"/>
      <c r="N42" s="104"/>
      <c r="O42" s="104"/>
      <c r="P42" s="104"/>
      <c r="Q42" s="104"/>
      <c r="R42" s="104"/>
      <c r="S42" s="104"/>
      <c r="T42" s="105"/>
      <c r="U42" s="104"/>
      <c r="V42" s="99"/>
      <c r="W42" s="99"/>
      <c r="X42" s="99"/>
      <c r="Y42" s="99"/>
      <c r="Z42" s="99"/>
      <c r="AA42" s="99"/>
      <c r="AB42" s="99"/>
      <c r="AC42" s="99"/>
      <c r="AD42" s="99"/>
      <c r="AE42" s="99" t="s">
        <v>153</v>
      </c>
      <c r="AF42" s="99">
        <v>0</v>
      </c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</row>
    <row r="43" spans="1:60" outlineLevel="1" x14ac:dyDescent="0.2">
      <c r="A43" s="100"/>
      <c r="B43" s="285"/>
      <c r="C43" s="293" t="s">
        <v>214</v>
      </c>
      <c r="D43" s="292"/>
      <c r="E43" s="196">
        <v>12.5</v>
      </c>
      <c r="F43" s="106"/>
      <c r="G43" s="106"/>
      <c r="H43" s="106"/>
      <c r="I43" s="106"/>
      <c r="J43" s="106"/>
      <c r="K43" s="106"/>
      <c r="L43" s="106"/>
      <c r="M43" s="106"/>
      <c r="N43" s="104"/>
      <c r="O43" s="104"/>
      <c r="P43" s="104"/>
      <c r="Q43" s="104"/>
      <c r="R43" s="104"/>
      <c r="S43" s="104"/>
      <c r="T43" s="105"/>
      <c r="U43" s="104"/>
      <c r="V43" s="99"/>
      <c r="W43" s="99"/>
      <c r="X43" s="99"/>
      <c r="Y43" s="99"/>
      <c r="Z43" s="99"/>
      <c r="AA43" s="99"/>
      <c r="AB43" s="99"/>
      <c r="AC43" s="99"/>
      <c r="AD43" s="99"/>
      <c r="AE43" s="99" t="s">
        <v>153</v>
      </c>
      <c r="AF43" s="99">
        <v>0</v>
      </c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</row>
    <row r="44" spans="1:60" outlineLevel="1" x14ac:dyDescent="0.2">
      <c r="A44" s="100">
        <v>18</v>
      </c>
      <c r="B44" s="285" t="s">
        <v>213</v>
      </c>
      <c r="C44" s="284" t="s">
        <v>212</v>
      </c>
      <c r="D44" s="104" t="s">
        <v>180</v>
      </c>
      <c r="E44" s="179">
        <v>2</v>
      </c>
      <c r="F44" s="178">
        <f>H44+J44</f>
        <v>0</v>
      </c>
      <c r="G44" s="106">
        <f>ROUND(E44*F44,2)</f>
        <v>0</v>
      </c>
      <c r="H44" s="106"/>
      <c r="I44" s="106">
        <f>ROUND(E44*H44,2)</f>
        <v>0</v>
      </c>
      <c r="J44" s="106"/>
      <c r="K44" s="106">
        <f>ROUND(E44*J44,2)</f>
        <v>0</v>
      </c>
      <c r="L44" s="106">
        <v>12</v>
      </c>
      <c r="M44" s="106">
        <f>G44*(1+L44/100)</f>
        <v>0</v>
      </c>
      <c r="N44" s="104">
        <v>1.0500000000000001E-2</v>
      </c>
      <c r="O44" s="104">
        <f>ROUND(E44*N44,5)</f>
        <v>2.1000000000000001E-2</v>
      </c>
      <c r="P44" s="104">
        <v>0</v>
      </c>
      <c r="Q44" s="104">
        <f>ROUND(E44*P44,5)</f>
        <v>0</v>
      </c>
      <c r="R44" s="104"/>
      <c r="S44" s="104"/>
      <c r="T44" s="105">
        <v>0</v>
      </c>
      <c r="U44" s="104">
        <f>ROUND(E44*T44,2)</f>
        <v>0</v>
      </c>
      <c r="V44" s="99"/>
      <c r="W44" s="99"/>
      <c r="X44" s="99"/>
      <c r="Y44" s="99"/>
      <c r="Z44" s="99"/>
      <c r="AA44" s="99"/>
      <c r="AB44" s="99"/>
      <c r="AC44" s="99"/>
      <c r="AD44" s="99"/>
      <c r="AE44" s="99" t="s">
        <v>185</v>
      </c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</row>
    <row r="45" spans="1:60" outlineLevel="1" x14ac:dyDescent="0.2">
      <c r="A45" s="100">
        <v>19</v>
      </c>
      <c r="B45" s="285" t="s">
        <v>211</v>
      </c>
      <c r="C45" s="284" t="s">
        <v>210</v>
      </c>
      <c r="D45" s="104" t="s">
        <v>180</v>
      </c>
      <c r="E45" s="179">
        <v>1</v>
      </c>
      <c r="F45" s="178">
        <f>H45+J45</f>
        <v>0</v>
      </c>
      <c r="G45" s="106">
        <f>ROUND(E45*F45,2)</f>
        <v>0</v>
      </c>
      <c r="H45" s="106"/>
      <c r="I45" s="106">
        <f>ROUND(E45*H45,2)</f>
        <v>0</v>
      </c>
      <c r="J45" s="106"/>
      <c r="K45" s="106">
        <f>ROUND(E45*J45,2)</f>
        <v>0</v>
      </c>
      <c r="L45" s="106">
        <v>12</v>
      </c>
      <c r="M45" s="106">
        <f>G45*(1+L45/100)</f>
        <v>0</v>
      </c>
      <c r="N45" s="104">
        <v>5.4999999999999997E-3</v>
      </c>
      <c r="O45" s="104">
        <f>ROUND(E45*N45,5)</f>
        <v>5.4999999999999997E-3</v>
      </c>
      <c r="P45" s="104">
        <v>0</v>
      </c>
      <c r="Q45" s="104">
        <f>ROUND(E45*P45,5)</f>
        <v>0</v>
      </c>
      <c r="R45" s="104"/>
      <c r="S45" s="104"/>
      <c r="T45" s="105">
        <v>0</v>
      </c>
      <c r="U45" s="104">
        <f>ROUND(E45*T45,2)</f>
        <v>0</v>
      </c>
      <c r="V45" s="99"/>
      <c r="W45" s="99"/>
      <c r="X45" s="99"/>
      <c r="Y45" s="99"/>
      <c r="Z45" s="99"/>
      <c r="AA45" s="99"/>
      <c r="AB45" s="99"/>
      <c r="AC45" s="99"/>
      <c r="AD45" s="99"/>
      <c r="AE45" s="99" t="s">
        <v>185</v>
      </c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</row>
    <row r="46" spans="1:60" outlineLevel="1" x14ac:dyDescent="0.2">
      <c r="A46" s="100">
        <v>20</v>
      </c>
      <c r="B46" s="285" t="s">
        <v>209</v>
      </c>
      <c r="C46" s="284" t="s">
        <v>208</v>
      </c>
      <c r="D46" s="104" t="s">
        <v>180</v>
      </c>
      <c r="E46" s="179">
        <v>1</v>
      </c>
      <c r="F46" s="178">
        <f>H46+J46</f>
        <v>0</v>
      </c>
      <c r="G46" s="106">
        <f>ROUND(E46*F46,2)</f>
        <v>0</v>
      </c>
      <c r="H46" s="106"/>
      <c r="I46" s="106">
        <f>ROUND(E46*H46,2)</f>
        <v>0</v>
      </c>
      <c r="J46" s="106"/>
      <c r="K46" s="106">
        <f>ROUND(E46*J46,2)</f>
        <v>0</v>
      </c>
      <c r="L46" s="106">
        <v>12</v>
      </c>
      <c r="M46" s="106">
        <f>G46*(1+L46/100)</f>
        <v>0</v>
      </c>
      <c r="N46" s="104">
        <v>3.8999999999999998E-3</v>
      </c>
      <c r="O46" s="104">
        <f>ROUND(E46*N46,5)</f>
        <v>3.8999999999999998E-3</v>
      </c>
      <c r="P46" s="104">
        <v>0</v>
      </c>
      <c r="Q46" s="104">
        <f>ROUND(E46*P46,5)</f>
        <v>0</v>
      </c>
      <c r="R46" s="104"/>
      <c r="S46" s="104"/>
      <c r="T46" s="105">
        <v>0</v>
      </c>
      <c r="U46" s="104">
        <f>ROUND(E46*T46,2)</f>
        <v>0</v>
      </c>
      <c r="V46" s="99"/>
      <c r="W46" s="99"/>
      <c r="X46" s="99"/>
      <c r="Y46" s="99"/>
      <c r="Z46" s="99"/>
      <c r="AA46" s="99"/>
      <c r="AB46" s="99"/>
      <c r="AC46" s="99"/>
      <c r="AD46" s="99"/>
      <c r="AE46" s="99" t="s">
        <v>185</v>
      </c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</row>
    <row r="47" spans="1:60" outlineLevel="1" x14ac:dyDescent="0.2">
      <c r="A47" s="100">
        <v>21</v>
      </c>
      <c r="B47" s="285" t="s">
        <v>207</v>
      </c>
      <c r="C47" s="284" t="s">
        <v>206</v>
      </c>
      <c r="D47" s="104" t="s">
        <v>180</v>
      </c>
      <c r="E47" s="179">
        <v>1</v>
      </c>
      <c r="F47" s="178">
        <f>H47+J47</f>
        <v>0</v>
      </c>
      <c r="G47" s="106">
        <f>ROUND(E47*F47,2)</f>
        <v>0</v>
      </c>
      <c r="H47" s="106"/>
      <c r="I47" s="106">
        <f>ROUND(E47*H47,2)</f>
        <v>0</v>
      </c>
      <c r="J47" s="106"/>
      <c r="K47" s="106">
        <f>ROUND(E47*J47,2)</f>
        <v>0</v>
      </c>
      <c r="L47" s="106">
        <v>12</v>
      </c>
      <c r="M47" s="106">
        <f>G47*(1+L47/100)</f>
        <v>0</v>
      </c>
      <c r="N47" s="104">
        <v>7.4999999999999997E-3</v>
      </c>
      <c r="O47" s="104">
        <f>ROUND(E47*N47,5)</f>
        <v>7.4999999999999997E-3</v>
      </c>
      <c r="P47" s="104">
        <v>0</v>
      </c>
      <c r="Q47" s="104">
        <f>ROUND(E47*P47,5)</f>
        <v>0</v>
      </c>
      <c r="R47" s="104"/>
      <c r="S47" s="104"/>
      <c r="T47" s="105">
        <v>0</v>
      </c>
      <c r="U47" s="104">
        <f>ROUND(E47*T47,2)</f>
        <v>0</v>
      </c>
      <c r="V47" s="99"/>
      <c r="W47" s="99"/>
      <c r="X47" s="99"/>
      <c r="Y47" s="99"/>
      <c r="Z47" s="99"/>
      <c r="AA47" s="99"/>
      <c r="AB47" s="99"/>
      <c r="AC47" s="99"/>
      <c r="AD47" s="99"/>
      <c r="AE47" s="99" t="s">
        <v>185</v>
      </c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</row>
    <row r="48" spans="1:60" outlineLevel="1" x14ac:dyDescent="0.2">
      <c r="A48" s="100">
        <v>22</v>
      </c>
      <c r="B48" s="285" t="s">
        <v>205</v>
      </c>
      <c r="C48" s="284" t="s">
        <v>204</v>
      </c>
      <c r="D48" s="104" t="s">
        <v>180</v>
      </c>
      <c r="E48" s="179">
        <v>1</v>
      </c>
      <c r="F48" s="178">
        <f>H48+J48</f>
        <v>0</v>
      </c>
      <c r="G48" s="106">
        <f>ROUND(E48*F48,2)</f>
        <v>0</v>
      </c>
      <c r="H48" s="106"/>
      <c r="I48" s="106">
        <f>ROUND(E48*H48,2)</f>
        <v>0</v>
      </c>
      <c r="J48" s="106"/>
      <c r="K48" s="106">
        <f>ROUND(E48*J48,2)</f>
        <v>0</v>
      </c>
      <c r="L48" s="106">
        <v>12</v>
      </c>
      <c r="M48" s="106">
        <f>G48*(1+L48/100)</f>
        <v>0</v>
      </c>
      <c r="N48" s="104">
        <v>9.2999999999999992E-3</v>
      </c>
      <c r="O48" s="104">
        <f>ROUND(E48*N48,5)</f>
        <v>9.2999999999999992E-3</v>
      </c>
      <c r="P48" s="104">
        <v>0</v>
      </c>
      <c r="Q48" s="104">
        <f>ROUND(E48*P48,5)</f>
        <v>0</v>
      </c>
      <c r="R48" s="104"/>
      <c r="S48" s="104"/>
      <c r="T48" s="105">
        <v>0</v>
      </c>
      <c r="U48" s="104">
        <f>ROUND(E48*T48,2)</f>
        <v>0</v>
      </c>
      <c r="V48" s="99"/>
      <c r="W48" s="99"/>
      <c r="X48" s="99"/>
      <c r="Y48" s="99"/>
      <c r="Z48" s="99"/>
      <c r="AA48" s="99"/>
      <c r="AB48" s="99"/>
      <c r="AC48" s="99"/>
      <c r="AD48" s="99"/>
      <c r="AE48" s="99" t="s">
        <v>185</v>
      </c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</row>
    <row r="49" spans="1:60" outlineLevel="1" x14ac:dyDescent="0.2">
      <c r="A49" s="100">
        <v>23</v>
      </c>
      <c r="B49" s="285" t="s">
        <v>203</v>
      </c>
      <c r="C49" s="284" t="s">
        <v>202</v>
      </c>
      <c r="D49" s="104" t="s">
        <v>180</v>
      </c>
      <c r="E49" s="179">
        <v>3</v>
      </c>
      <c r="F49" s="178">
        <f>H49+J49</f>
        <v>0</v>
      </c>
      <c r="G49" s="106">
        <f>ROUND(E49*F49,2)</f>
        <v>0</v>
      </c>
      <c r="H49" s="106"/>
      <c r="I49" s="106">
        <f>ROUND(E49*H49,2)</f>
        <v>0</v>
      </c>
      <c r="J49" s="106"/>
      <c r="K49" s="106">
        <f>ROUND(E49*J49,2)</f>
        <v>0</v>
      </c>
      <c r="L49" s="106">
        <v>12</v>
      </c>
      <c r="M49" s="106">
        <f>G49*(1+L49/100)</f>
        <v>0</v>
      </c>
      <c r="N49" s="104">
        <v>1.3100000000000001E-2</v>
      </c>
      <c r="O49" s="104">
        <f>ROUND(E49*N49,5)</f>
        <v>3.9300000000000002E-2</v>
      </c>
      <c r="P49" s="104">
        <v>0</v>
      </c>
      <c r="Q49" s="104">
        <f>ROUND(E49*P49,5)</f>
        <v>0</v>
      </c>
      <c r="R49" s="104"/>
      <c r="S49" s="104"/>
      <c r="T49" s="105">
        <v>0</v>
      </c>
      <c r="U49" s="104">
        <f>ROUND(E49*T49,2)</f>
        <v>0</v>
      </c>
      <c r="V49" s="99"/>
      <c r="W49" s="99"/>
      <c r="X49" s="99"/>
      <c r="Y49" s="99"/>
      <c r="Z49" s="99"/>
      <c r="AA49" s="99"/>
      <c r="AB49" s="99"/>
      <c r="AC49" s="99"/>
      <c r="AD49" s="99"/>
      <c r="AE49" s="99" t="s">
        <v>185</v>
      </c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</row>
    <row r="50" spans="1:60" ht="22.5" outlineLevel="1" x14ac:dyDescent="0.2">
      <c r="A50" s="100">
        <v>24</v>
      </c>
      <c r="B50" s="285" t="s">
        <v>201</v>
      </c>
      <c r="C50" s="284" t="s">
        <v>200</v>
      </c>
      <c r="D50" s="104" t="s">
        <v>180</v>
      </c>
      <c r="E50" s="179">
        <v>3</v>
      </c>
      <c r="F50" s="178">
        <f>H50+J50</f>
        <v>0</v>
      </c>
      <c r="G50" s="106">
        <f>ROUND(E50*F50,2)</f>
        <v>0</v>
      </c>
      <c r="H50" s="106"/>
      <c r="I50" s="106">
        <f>ROUND(E50*H50,2)</f>
        <v>0</v>
      </c>
      <c r="J50" s="106"/>
      <c r="K50" s="106">
        <f>ROUND(E50*J50,2)</f>
        <v>0</v>
      </c>
      <c r="L50" s="106">
        <v>12</v>
      </c>
      <c r="M50" s="106">
        <f>G50*(1+L50/100)</f>
        <v>0</v>
      </c>
      <c r="N50" s="104">
        <v>7.3000000000000001E-3</v>
      </c>
      <c r="O50" s="104">
        <f>ROUND(E50*N50,5)</f>
        <v>2.1899999999999999E-2</v>
      </c>
      <c r="P50" s="104">
        <v>0</v>
      </c>
      <c r="Q50" s="104">
        <f>ROUND(E50*P50,5)</f>
        <v>0</v>
      </c>
      <c r="R50" s="104"/>
      <c r="S50" s="104"/>
      <c r="T50" s="105">
        <v>0</v>
      </c>
      <c r="U50" s="104">
        <f>ROUND(E50*T50,2)</f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99" t="s">
        <v>185</v>
      </c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</row>
    <row r="51" spans="1:60" outlineLevel="1" x14ac:dyDescent="0.2">
      <c r="A51" s="100">
        <v>25</v>
      </c>
      <c r="B51" s="285" t="s">
        <v>199</v>
      </c>
      <c r="C51" s="284" t="s">
        <v>198</v>
      </c>
      <c r="D51" s="104" t="s">
        <v>180</v>
      </c>
      <c r="E51" s="179">
        <v>3</v>
      </c>
      <c r="F51" s="178">
        <f>H51+J51</f>
        <v>0</v>
      </c>
      <c r="G51" s="106">
        <f>ROUND(E51*F51,2)</f>
        <v>0</v>
      </c>
      <c r="H51" s="106"/>
      <c r="I51" s="106">
        <f>ROUND(E51*H51,2)</f>
        <v>0</v>
      </c>
      <c r="J51" s="106"/>
      <c r="K51" s="106">
        <f>ROUND(E51*J51,2)</f>
        <v>0</v>
      </c>
      <c r="L51" s="106">
        <v>12</v>
      </c>
      <c r="M51" s="106">
        <f>G51*(1+L51/100)</f>
        <v>0</v>
      </c>
      <c r="N51" s="104">
        <v>1.1299999999999999E-2</v>
      </c>
      <c r="O51" s="104">
        <f>ROUND(E51*N51,5)</f>
        <v>3.39E-2</v>
      </c>
      <c r="P51" s="104">
        <v>0</v>
      </c>
      <c r="Q51" s="104">
        <f>ROUND(E51*P51,5)</f>
        <v>0</v>
      </c>
      <c r="R51" s="104"/>
      <c r="S51" s="104"/>
      <c r="T51" s="105">
        <v>0</v>
      </c>
      <c r="U51" s="104">
        <f>ROUND(E51*T51,2)</f>
        <v>0</v>
      </c>
      <c r="V51" s="99"/>
      <c r="W51" s="99"/>
      <c r="X51" s="99"/>
      <c r="Y51" s="99"/>
      <c r="Z51" s="99"/>
      <c r="AA51" s="99"/>
      <c r="AB51" s="99"/>
      <c r="AC51" s="99"/>
      <c r="AD51" s="99"/>
      <c r="AE51" s="99" t="s">
        <v>185</v>
      </c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</row>
    <row r="52" spans="1:60" outlineLevel="1" x14ac:dyDescent="0.2">
      <c r="A52" s="100">
        <v>26</v>
      </c>
      <c r="B52" s="285" t="s">
        <v>197</v>
      </c>
      <c r="C52" s="284" t="s">
        <v>196</v>
      </c>
      <c r="D52" s="104" t="s">
        <v>180</v>
      </c>
      <c r="E52" s="179">
        <v>3</v>
      </c>
      <c r="F52" s="178">
        <f>H52+J52</f>
        <v>0</v>
      </c>
      <c r="G52" s="106">
        <f>ROUND(E52*F52,2)</f>
        <v>0</v>
      </c>
      <c r="H52" s="106"/>
      <c r="I52" s="106">
        <f>ROUND(E52*H52,2)</f>
        <v>0</v>
      </c>
      <c r="J52" s="106"/>
      <c r="K52" s="106">
        <f>ROUND(E52*J52,2)</f>
        <v>0</v>
      </c>
      <c r="L52" s="106">
        <v>12</v>
      </c>
      <c r="M52" s="106">
        <f>G52*(1+L52/100)</f>
        <v>0</v>
      </c>
      <c r="N52" s="104">
        <v>0</v>
      </c>
      <c r="O52" s="104">
        <f>ROUND(E52*N52,5)</f>
        <v>0</v>
      </c>
      <c r="P52" s="104">
        <v>0</v>
      </c>
      <c r="Q52" s="104">
        <f>ROUND(E52*P52,5)</f>
        <v>0</v>
      </c>
      <c r="R52" s="104"/>
      <c r="S52" s="104"/>
      <c r="T52" s="105">
        <v>0</v>
      </c>
      <c r="U52" s="104">
        <f>ROUND(E52*T52,2)</f>
        <v>0</v>
      </c>
      <c r="V52" s="99"/>
      <c r="W52" s="99"/>
      <c r="X52" s="99"/>
      <c r="Y52" s="99"/>
      <c r="Z52" s="99"/>
      <c r="AA52" s="99"/>
      <c r="AB52" s="99"/>
      <c r="AC52" s="99"/>
      <c r="AD52" s="99"/>
      <c r="AE52" s="99" t="s">
        <v>185</v>
      </c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</row>
    <row r="53" spans="1:60" ht="22.5" outlineLevel="1" x14ac:dyDescent="0.2">
      <c r="A53" s="100">
        <v>27</v>
      </c>
      <c r="B53" s="285" t="s">
        <v>195</v>
      </c>
      <c r="C53" s="284" t="s">
        <v>194</v>
      </c>
      <c r="D53" s="104" t="s">
        <v>180</v>
      </c>
      <c r="E53" s="179">
        <v>2</v>
      </c>
      <c r="F53" s="178">
        <f>H53+J53</f>
        <v>0</v>
      </c>
      <c r="G53" s="106">
        <f>ROUND(E53*F53,2)</f>
        <v>0</v>
      </c>
      <c r="H53" s="106"/>
      <c r="I53" s="106">
        <f>ROUND(E53*H53,2)</f>
        <v>0</v>
      </c>
      <c r="J53" s="106"/>
      <c r="K53" s="106">
        <f>ROUND(E53*J53,2)</f>
        <v>0</v>
      </c>
      <c r="L53" s="106">
        <v>12</v>
      </c>
      <c r="M53" s="106">
        <f>G53*(1+L53/100)</f>
        <v>0</v>
      </c>
      <c r="N53" s="104">
        <v>1.32E-2</v>
      </c>
      <c r="O53" s="104">
        <f>ROUND(E53*N53,5)</f>
        <v>2.64E-2</v>
      </c>
      <c r="P53" s="104">
        <v>0</v>
      </c>
      <c r="Q53" s="104">
        <f>ROUND(E53*P53,5)</f>
        <v>0</v>
      </c>
      <c r="R53" s="104"/>
      <c r="S53" s="104"/>
      <c r="T53" s="105">
        <v>0</v>
      </c>
      <c r="U53" s="104">
        <f>ROUND(E53*T53,2)</f>
        <v>0</v>
      </c>
      <c r="V53" s="99"/>
      <c r="W53" s="99"/>
      <c r="X53" s="99"/>
      <c r="Y53" s="99"/>
      <c r="Z53" s="99"/>
      <c r="AA53" s="99"/>
      <c r="AB53" s="99"/>
      <c r="AC53" s="99"/>
      <c r="AD53" s="99"/>
      <c r="AE53" s="99" t="s">
        <v>185</v>
      </c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</row>
    <row r="54" spans="1:60" outlineLevel="1" x14ac:dyDescent="0.2">
      <c r="A54" s="100"/>
      <c r="B54" s="285"/>
      <c r="C54" s="291" t="s">
        <v>176</v>
      </c>
      <c r="D54" s="290"/>
      <c r="E54" s="289"/>
      <c r="F54" s="288"/>
      <c r="G54" s="255"/>
      <c r="H54" s="106"/>
      <c r="I54" s="106"/>
      <c r="J54" s="106"/>
      <c r="K54" s="106"/>
      <c r="L54" s="106"/>
      <c r="M54" s="106"/>
      <c r="N54" s="104"/>
      <c r="O54" s="104"/>
      <c r="P54" s="104"/>
      <c r="Q54" s="104"/>
      <c r="R54" s="104"/>
      <c r="S54" s="104"/>
      <c r="T54" s="105"/>
      <c r="U54" s="104"/>
      <c r="V54" s="99"/>
      <c r="W54" s="99"/>
      <c r="X54" s="99"/>
      <c r="Y54" s="99"/>
      <c r="Z54" s="99"/>
      <c r="AA54" s="99"/>
      <c r="AB54" s="99"/>
      <c r="AC54" s="99"/>
      <c r="AD54" s="99"/>
      <c r="AE54" s="99" t="s">
        <v>81</v>
      </c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101" t="str">
        <f>C54</f>
        <v>Není obsaženo v databázi RTS, cenová soustava vlastní</v>
      </c>
      <c r="BB54" s="99"/>
      <c r="BC54" s="99"/>
      <c r="BD54" s="99"/>
      <c r="BE54" s="99"/>
      <c r="BF54" s="99"/>
      <c r="BG54" s="99"/>
      <c r="BH54" s="99"/>
    </row>
    <row r="55" spans="1:60" ht="22.5" outlineLevel="1" x14ac:dyDescent="0.2">
      <c r="A55" s="100">
        <v>28</v>
      </c>
      <c r="B55" s="285" t="s">
        <v>193</v>
      </c>
      <c r="C55" s="284" t="s">
        <v>192</v>
      </c>
      <c r="D55" s="104" t="s">
        <v>180</v>
      </c>
      <c r="E55" s="179">
        <v>1</v>
      </c>
      <c r="F55" s="178">
        <f>H55+J55</f>
        <v>0</v>
      </c>
      <c r="G55" s="106">
        <f>ROUND(E55*F55,2)</f>
        <v>0</v>
      </c>
      <c r="H55" s="106"/>
      <c r="I55" s="106">
        <f>ROUND(E55*H55,2)</f>
        <v>0</v>
      </c>
      <c r="J55" s="106"/>
      <c r="K55" s="106">
        <f>ROUND(E55*J55,2)</f>
        <v>0</v>
      </c>
      <c r="L55" s="106">
        <v>12</v>
      </c>
      <c r="M55" s="106">
        <f>G55*(1+L55/100)</f>
        <v>0</v>
      </c>
      <c r="N55" s="104">
        <v>1.32E-2</v>
      </c>
      <c r="O55" s="104">
        <f>ROUND(E55*N55,5)</f>
        <v>1.32E-2</v>
      </c>
      <c r="P55" s="104">
        <v>0</v>
      </c>
      <c r="Q55" s="104">
        <f>ROUND(E55*P55,5)</f>
        <v>0</v>
      </c>
      <c r="R55" s="104"/>
      <c r="S55" s="104"/>
      <c r="T55" s="105">
        <v>0</v>
      </c>
      <c r="U55" s="104">
        <f>ROUND(E55*T55,2)</f>
        <v>0</v>
      </c>
      <c r="V55" s="99"/>
      <c r="W55" s="99"/>
      <c r="X55" s="99"/>
      <c r="Y55" s="99"/>
      <c r="Z55" s="99"/>
      <c r="AA55" s="99"/>
      <c r="AB55" s="99"/>
      <c r="AC55" s="99"/>
      <c r="AD55" s="99"/>
      <c r="AE55" s="99" t="s">
        <v>185</v>
      </c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</row>
    <row r="56" spans="1:60" outlineLevel="1" x14ac:dyDescent="0.2">
      <c r="A56" s="100"/>
      <c r="B56" s="285"/>
      <c r="C56" s="291" t="s">
        <v>176</v>
      </c>
      <c r="D56" s="290"/>
      <c r="E56" s="289"/>
      <c r="F56" s="288"/>
      <c r="G56" s="255"/>
      <c r="H56" s="106"/>
      <c r="I56" s="106"/>
      <c r="J56" s="106"/>
      <c r="K56" s="106"/>
      <c r="L56" s="106"/>
      <c r="M56" s="106"/>
      <c r="N56" s="104"/>
      <c r="O56" s="104"/>
      <c r="P56" s="104"/>
      <c r="Q56" s="104"/>
      <c r="R56" s="104"/>
      <c r="S56" s="104"/>
      <c r="T56" s="105"/>
      <c r="U56" s="104"/>
      <c r="V56" s="99"/>
      <c r="W56" s="99"/>
      <c r="X56" s="99"/>
      <c r="Y56" s="99"/>
      <c r="Z56" s="99"/>
      <c r="AA56" s="99"/>
      <c r="AB56" s="99"/>
      <c r="AC56" s="99"/>
      <c r="AD56" s="99"/>
      <c r="AE56" s="99" t="s">
        <v>81</v>
      </c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101" t="str">
        <f>C56</f>
        <v>Není obsaženo v databázi RTS, cenová soustava vlastní</v>
      </c>
      <c r="BB56" s="99"/>
      <c r="BC56" s="99"/>
      <c r="BD56" s="99"/>
      <c r="BE56" s="99"/>
      <c r="BF56" s="99"/>
      <c r="BG56" s="99"/>
      <c r="BH56" s="99"/>
    </row>
    <row r="57" spans="1:60" outlineLevel="1" x14ac:dyDescent="0.2">
      <c r="A57" s="100">
        <v>29</v>
      </c>
      <c r="B57" s="285" t="s">
        <v>191</v>
      </c>
      <c r="C57" s="284" t="s">
        <v>190</v>
      </c>
      <c r="D57" s="104" t="s">
        <v>180</v>
      </c>
      <c r="E57" s="179">
        <v>1</v>
      </c>
      <c r="F57" s="178">
        <f>H57+J57</f>
        <v>0</v>
      </c>
      <c r="G57" s="106">
        <f>ROUND(E57*F57,2)</f>
        <v>0</v>
      </c>
      <c r="H57" s="106"/>
      <c r="I57" s="106">
        <f>ROUND(E57*H57,2)</f>
        <v>0</v>
      </c>
      <c r="J57" s="106"/>
      <c r="K57" s="106">
        <f>ROUND(E57*J57,2)</f>
        <v>0</v>
      </c>
      <c r="L57" s="106">
        <v>12</v>
      </c>
      <c r="M57" s="106">
        <f>G57*(1+L57/100)</f>
        <v>0</v>
      </c>
      <c r="N57" s="104">
        <v>1.32E-2</v>
      </c>
      <c r="O57" s="104">
        <f>ROUND(E57*N57,5)</f>
        <v>1.32E-2</v>
      </c>
      <c r="P57" s="104">
        <v>0</v>
      </c>
      <c r="Q57" s="104">
        <f>ROUND(E57*P57,5)</f>
        <v>0</v>
      </c>
      <c r="R57" s="104"/>
      <c r="S57" s="104"/>
      <c r="T57" s="105">
        <v>0</v>
      </c>
      <c r="U57" s="104">
        <f>ROUND(E57*T57,2)</f>
        <v>0</v>
      </c>
      <c r="V57" s="99"/>
      <c r="W57" s="99"/>
      <c r="X57" s="99"/>
      <c r="Y57" s="99"/>
      <c r="Z57" s="99"/>
      <c r="AA57" s="99"/>
      <c r="AB57" s="99"/>
      <c r="AC57" s="99"/>
      <c r="AD57" s="99"/>
      <c r="AE57" s="99" t="s">
        <v>185</v>
      </c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</row>
    <row r="58" spans="1:60" outlineLevel="1" x14ac:dyDescent="0.2">
      <c r="A58" s="100"/>
      <c r="B58" s="285"/>
      <c r="C58" s="291" t="s">
        <v>176</v>
      </c>
      <c r="D58" s="290"/>
      <c r="E58" s="289"/>
      <c r="F58" s="288"/>
      <c r="G58" s="255"/>
      <c r="H58" s="106"/>
      <c r="I58" s="106"/>
      <c r="J58" s="106"/>
      <c r="K58" s="106"/>
      <c r="L58" s="106"/>
      <c r="M58" s="106"/>
      <c r="N58" s="104"/>
      <c r="O58" s="104"/>
      <c r="P58" s="104"/>
      <c r="Q58" s="104"/>
      <c r="R58" s="104"/>
      <c r="S58" s="104"/>
      <c r="T58" s="105"/>
      <c r="U58" s="104"/>
      <c r="V58" s="99"/>
      <c r="W58" s="99"/>
      <c r="X58" s="99"/>
      <c r="Y58" s="99"/>
      <c r="Z58" s="99"/>
      <c r="AA58" s="99"/>
      <c r="AB58" s="99"/>
      <c r="AC58" s="99"/>
      <c r="AD58" s="99"/>
      <c r="AE58" s="99" t="s">
        <v>81</v>
      </c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101" t="str">
        <f>C58</f>
        <v>Není obsaženo v databázi RTS, cenová soustava vlastní</v>
      </c>
      <c r="BB58" s="99"/>
      <c r="BC58" s="99"/>
      <c r="BD58" s="99"/>
      <c r="BE58" s="99"/>
      <c r="BF58" s="99"/>
      <c r="BG58" s="99"/>
      <c r="BH58" s="99"/>
    </row>
    <row r="59" spans="1:60" outlineLevel="1" x14ac:dyDescent="0.2">
      <c r="A59" s="100">
        <v>30</v>
      </c>
      <c r="B59" s="285" t="s">
        <v>189</v>
      </c>
      <c r="C59" s="284" t="s">
        <v>188</v>
      </c>
      <c r="D59" s="104" t="s">
        <v>180</v>
      </c>
      <c r="E59" s="179">
        <v>1</v>
      </c>
      <c r="F59" s="178">
        <f>H59+J59</f>
        <v>0</v>
      </c>
      <c r="G59" s="106">
        <f>ROUND(E59*F59,2)</f>
        <v>0</v>
      </c>
      <c r="H59" s="106"/>
      <c r="I59" s="106">
        <f>ROUND(E59*H59,2)</f>
        <v>0</v>
      </c>
      <c r="J59" s="106"/>
      <c r="K59" s="106">
        <f>ROUND(E59*J59,2)</f>
        <v>0</v>
      </c>
      <c r="L59" s="106">
        <v>12</v>
      </c>
      <c r="M59" s="106">
        <f>G59*(1+L59/100)</f>
        <v>0</v>
      </c>
      <c r="N59" s="104">
        <v>3.2000000000000001E-2</v>
      </c>
      <c r="O59" s="104">
        <f>ROUND(E59*N59,5)</f>
        <v>3.2000000000000001E-2</v>
      </c>
      <c r="P59" s="104">
        <v>0</v>
      </c>
      <c r="Q59" s="104">
        <f>ROUND(E59*P59,5)</f>
        <v>0</v>
      </c>
      <c r="R59" s="104"/>
      <c r="S59" s="104"/>
      <c r="T59" s="105">
        <v>0</v>
      </c>
      <c r="U59" s="104">
        <f>ROUND(E59*T59,2)</f>
        <v>0</v>
      </c>
      <c r="V59" s="99"/>
      <c r="W59" s="99"/>
      <c r="X59" s="99"/>
      <c r="Y59" s="99"/>
      <c r="Z59" s="99"/>
      <c r="AA59" s="99"/>
      <c r="AB59" s="99"/>
      <c r="AC59" s="99"/>
      <c r="AD59" s="99"/>
      <c r="AE59" s="99" t="s">
        <v>185</v>
      </c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</row>
    <row r="60" spans="1:60" outlineLevel="1" x14ac:dyDescent="0.2">
      <c r="A60" s="100">
        <v>31</v>
      </c>
      <c r="B60" s="285" t="s">
        <v>187</v>
      </c>
      <c r="C60" s="284" t="s">
        <v>186</v>
      </c>
      <c r="D60" s="104" t="s">
        <v>180</v>
      </c>
      <c r="E60" s="179">
        <v>1</v>
      </c>
      <c r="F60" s="178">
        <f>H60+J60</f>
        <v>0</v>
      </c>
      <c r="G60" s="106">
        <f>ROUND(E60*F60,2)</f>
        <v>0</v>
      </c>
      <c r="H60" s="106"/>
      <c r="I60" s="106">
        <f>ROUND(E60*H60,2)</f>
        <v>0</v>
      </c>
      <c r="J60" s="106"/>
      <c r="K60" s="106">
        <f>ROUND(E60*J60,2)</f>
        <v>0</v>
      </c>
      <c r="L60" s="106">
        <v>12</v>
      </c>
      <c r="M60" s="106">
        <f>G60*(1+L60/100)</f>
        <v>0</v>
      </c>
      <c r="N60" s="104">
        <v>0</v>
      </c>
      <c r="O60" s="104">
        <f>ROUND(E60*N60,5)</f>
        <v>0</v>
      </c>
      <c r="P60" s="104">
        <v>0</v>
      </c>
      <c r="Q60" s="104">
        <f>ROUND(E60*P60,5)</f>
        <v>0</v>
      </c>
      <c r="R60" s="104"/>
      <c r="S60" s="104"/>
      <c r="T60" s="105">
        <v>0</v>
      </c>
      <c r="U60" s="104">
        <f>ROUND(E60*T60,2)</f>
        <v>0</v>
      </c>
      <c r="V60" s="99"/>
      <c r="W60" s="99"/>
      <c r="X60" s="99"/>
      <c r="Y60" s="99"/>
      <c r="Z60" s="99"/>
      <c r="AA60" s="99"/>
      <c r="AB60" s="99"/>
      <c r="AC60" s="99"/>
      <c r="AD60" s="99"/>
      <c r="AE60" s="99" t="s">
        <v>185</v>
      </c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</row>
    <row r="61" spans="1:60" outlineLevel="1" x14ac:dyDescent="0.2">
      <c r="A61" s="100"/>
      <c r="B61" s="285"/>
      <c r="C61" s="291" t="s">
        <v>176</v>
      </c>
      <c r="D61" s="290"/>
      <c r="E61" s="289"/>
      <c r="F61" s="288"/>
      <c r="G61" s="255"/>
      <c r="H61" s="106"/>
      <c r="I61" s="106"/>
      <c r="J61" s="106"/>
      <c r="K61" s="106"/>
      <c r="L61" s="106"/>
      <c r="M61" s="106"/>
      <c r="N61" s="104"/>
      <c r="O61" s="104"/>
      <c r="P61" s="104"/>
      <c r="Q61" s="104"/>
      <c r="R61" s="104"/>
      <c r="S61" s="104"/>
      <c r="T61" s="105"/>
      <c r="U61" s="104"/>
      <c r="V61" s="99"/>
      <c r="W61" s="99"/>
      <c r="X61" s="99"/>
      <c r="Y61" s="99"/>
      <c r="Z61" s="99"/>
      <c r="AA61" s="99"/>
      <c r="AB61" s="99"/>
      <c r="AC61" s="99"/>
      <c r="AD61" s="99"/>
      <c r="AE61" s="99" t="s">
        <v>81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101" t="str">
        <f>C61</f>
        <v>Není obsaženo v databázi RTS, cenová soustava vlastní</v>
      </c>
      <c r="BB61" s="99"/>
      <c r="BC61" s="99"/>
      <c r="BD61" s="99"/>
      <c r="BE61" s="99"/>
      <c r="BF61" s="99"/>
      <c r="BG61" s="99"/>
      <c r="BH61" s="99"/>
    </row>
    <row r="62" spans="1:60" outlineLevel="1" x14ac:dyDescent="0.2">
      <c r="A62" s="100">
        <v>32</v>
      </c>
      <c r="B62" s="285" t="s">
        <v>184</v>
      </c>
      <c r="C62" s="284" t="s">
        <v>183</v>
      </c>
      <c r="D62" s="104" t="s">
        <v>180</v>
      </c>
      <c r="E62" s="179">
        <v>1</v>
      </c>
      <c r="F62" s="178">
        <f>H62+J62</f>
        <v>0</v>
      </c>
      <c r="G62" s="106">
        <f>ROUND(E62*F62,2)</f>
        <v>0</v>
      </c>
      <c r="H62" s="106"/>
      <c r="I62" s="106">
        <f>ROUND(E62*H62,2)</f>
        <v>0</v>
      </c>
      <c r="J62" s="106"/>
      <c r="K62" s="106">
        <f>ROUND(E62*J62,2)</f>
        <v>0</v>
      </c>
      <c r="L62" s="106">
        <v>12</v>
      </c>
      <c r="M62" s="106">
        <f>G62*(1+L62/100)</f>
        <v>0</v>
      </c>
      <c r="N62" s="104">
        <v>1.1E-4</v>
      </c>
      <c r="O62" s="104">
        <f>ROUND(E62*N62,5)</f>
        <v>1.1E-4</v>
      </c>
      <c r="P62" s="104">
        <v>0</v>
      </c>
      <c r="Q62" s="104">
        <f>ROUND(E62*P62,5)</f>
        <v>0</v>
      </c>
      <c r="R62" s="104"/>
      <c r="S62" s="104"/>
      <c r="T62" s="105">
        <v>0.70799999999999996</v>
      </c>
      <c r="U62" s="104">
        <f>ROUND(E62*T62,2)</f>
        <v>0.71</v>
      </c>
      <c r="V62" s="99"/>
      <c r="W62" s="99"/>
      <c r="X62" s="99"/>
      <c r="Y62" s="99"/>
      <c r="Z62" s="99"/>
      <c r="AA62" s="99"/>
      <c r="AB62" s="99"/>
      <c r="AC62" s="99"/>
      <c r="AD62" s="99"/>
      <c r="AE62" s="99" t="s">
        <v>80</v>
      </c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</row>
    <row r="63" spans="1:60" outlineLevel="1" x14ac:dyDescent="0.2">
      <c r="A63" s="100">
        <v>33</v>
      </c>
      <c r="B63" s="285" t="s">
        <v>182</v>
      </c>
      <c r="C63" s="284" t="s">
        <v>181</v>
      </c>
      <c r="D63" s="104" t="s">
        <v>180</v>
      </c>
      <c r="E63" s="179">
        <v>1</v>
      </c>
      <c r="F63" s="178">
        <f>H63+J63</f>
        <v>0</v>
      </c>
      <c r="G63" s="106">
        <f>ROUND(E63*F63,2)</f>
        <v>0</v>
      </c>
      <c r="H63" s="106"/>
      <c r="I63" s="106">
        <f>ROUND(E63*H63,2)</f>
        <v>0</v>
      </c>
      <c r="J63" s="106"/>
      <c r="K63" s="106">
        <f>ROUND(E63*J63,2)</f>
        <v>0</v>
      </c>
      <c r="L63" s="106">
        <v>12</v>
      </c>
      <c r="M63" s="106">
        <f>G63*(1+L63/100)</f>
        <v>0</v>
      </c>
      <c r="N63" s="104">
        <v>2.7699999999999999E-3</v>
      </c>
      <c r="O63" s="104">
        <f>ROUND(E63*N63,5)</f>
        <v>2.7699999999999999E-3</v>
      </c>
      <c r="P63" s="104">
        <v>0</v>
      </c>
      <c r="Q63" s="104">
        <f>ROUND(E63*P63,5)</f>
        <v>0</v>
      </c>
      <c r="R63" s="104"/>
      <c r="S63" s="104"/>
      <c r="T63" s="105">
        <v>1.663</v>
      </c>
      <c r="U63" s="104">
        <f>ROUND(E63*T63,2)</f>
        <v>1.66</v>
      </c>
      <c r="V63" s="99"/>
      <c r="W63" s="99"/>
      <c r="X63" s="99"/>
      <c r="Y63" s="99"/>
      <c r="Z63" s="99"/>
      <c r="AA63" s="99"/>
      <c r="AB63" s="99"/>
      <c r="AC63" s="99"/>
      <c r="AD63" s="99"/>
      <c r="AE63" s="99" t="s">
        <v>80</v>
      </c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</row>
    <row r="64" spans="1:60" outlineLevel="1" x14ac:dyDescent="0.2">
      <c r="A64" s="100">
        <v>34</v>
      </c>
      <c r="B64" s="285" t="s">
        <v>179</v>
      </c>
      <c r="C64" s="284" t="s">
        <v>178</v>
      </c>
      <c r="D64" s="104" t="s">
        <v>177</v>
      </c>
      <c r="E64" s="179">
        <v>1</v>
      </c>
      <c r="F64" s="178">
        <f>H64+J64</f>
        <v>0</v>
      </c>
      <c r="G64" s="106">
        <f>ROUND(E64*F64,2)</f>
        <v>0</v>
      </c>
      <c r="H64" s="106"/>
      <c r="I64" s="106">
        <f>ROUND(E64*H64,2)</f>
        <v>0</v>
      </c>
      <c r="J64" s="106"/>
      <c r="K64" s="106">
        <f>ROUND(E64*J64,2)</f>
        <v>0</v>
      </c>
      <c r="L64" s="106">
        <v>12</v>
      </c>
      <c r="M64" s="106">
        <f>G64*(1+L64/100)</f>
        <v>0</v>
      </c>
      <c r="N64" s="104">
        <v>0</v>
      </c>
      <c r="O64" s="104">
        <f>ROUND(E64*N64,5)</f>
        <v>0</v>
      </c>
      <c r="P64" s="104">
        <v>0</v>
      </c>
      <c r="Q64" s="104">
        <f>ROUND(E64*P64,5)</f>
        <v>0</v>
      </c>
      <c r="R64" s="104"/>
      <c r="S64" s="104"/>
      <c r="T64" s="105">
        <v>0</v>
      </c>
      <c r="U64" s="104">
        <f>ROUND(E64*T64,2)</f>
        <v>0</v>
      </c>
      <c r="V64" s="99"/>
      <c r="W64" s="99"/>
      <c r="X64" s="99"/>
      <c r="Y64" s="99"/>
      <c r="Z64" s="99"/>
      <c r="AA64" s="99"/>
      <c r="AB64" s="99"/>
      <c r="AC64" s="99"/>
      <c r="AD64" s="99"/>
      <c r="AE64" s="99" t="s">
        <v>80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1:60" outlineLevel="1" x14ac:dyDescent="0.2">
      <c r="A65" s="100"/>
      <c r="B65" s="285"/>
      <c r="C65" s="291" t="s">
        <v>176</v>
      </c>
      <c r="D65" s="290"/>
      <c r="E65" s="289"/>
      <c r="F65" s="288"/>
      <c r="G65" s="255"/>
      <c r="H65" s="106"/>
      <c r="I65" s="106"/>
      <c r="J65" s="106"/>
      <c r="K65" s="106"/>
      <c r="L65" s="106"/>
      <c r="M65" s="106"/>
      <c r="N65" s="104"/>
      <c r="O65" s="104"/>
      <c r="P65" s="104"/>
      <c r="Q65" s="104"/>
      <c r="R65" s="104"/>
      <c r="S65" s="104"/>
      <c r="T65" s="105"/>
      <c r="U65" s="104"/>
      <c r="V65" s="99"/>
      <c r="W65" s="99"/>
      <c r="X65" s="99"/>
      <c r="Y65" s="99"/>
      <c r="Z65" s="99"/>
      <c r="AA65" s="99"/>
      <c r="AB65" s="99"/>
      <c r="AC65" s="99"/>
      <c r="AD65" s="99"/>
      <c r="AE65" s="99" t="s">
        <v>81</v>
      </c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101" t="str">
        <f>C65</f>
        <v>Není obsaženo v databázi RTS, cenová soustava vlastní</v>
      </c>
      <c r="BB65" s="99"/>
      <c r="BC65" s="99"/>
      <c r="BD65" s="99"/>
      <c r="BE65" s="99"/>
      <c r="BF65" s="99"/>
      <c r="BG65" s="99"/>
      <c r="BH65" s="99"/>
    </row>
    <row r="66" spans="1:60" outlineLevel="1" x14ac:dyDescent="0.2">
      <c r="A66" s="100">
        <v>35</v>
      </c>
      <c r="B66" s="285" t="s">
        <v>175</v>
      </c>
      <c r="C66" s="284" t="s">
        <v>174</v>
      </c>
      <c r="D66" s="104" t="s">
        <v>167</v>
      </c>
      <c r="E66" s="179">
        <v>13.7</v>
      </c>
      <c r="F66" s="178">
        <f>H66+J66</f>
        <v>0</v>
      </c>
      <c r="G66" s="106">
        <f>ROUND(E66*F66,2)</f>
        <v>0</v>
      </c>
      <c r="H66" s="106"/>
      <c r="I66" s="106">
        <f>ROUND(E66*H66,2)</f>
        <v>0</v>
      </c>
      <c r="J66" s="106"/>
      <c r="K66" s="106">
        <f>ROUND(E66*J66,2)</f>
        <v>0</v>
      </c>
      <c r="L66" s="106">
        <v>12</v>
      </c>
      <c r="M66" s="106">
        <f>G66*(1+L66/100)</f>
        <v>0</v>
      </c>
      <c r="N66" s="104">
        <v>0</v>
      </c>
      <c r="O66" s="104">
        <f>ROUND(E66*N66,5)</f>
        <v>0</v>
      </c>
      <c r="P66" s="104">
        <v>0</v>
      </c>
      <c r="Q66" s="104">
        <f>ROUND(E66*P66,5)</f>
        <v>0</v>
      </c>
      <c r="R66" s="104"/>
      <c r="S66" s="104"/>
      <c r="T66" s="105">
        <v>0.15</v>
      </c>
      <c r="U66" s="104">
        <f>ROUND(E66*T66,2)</f>
        <v>2.06</v>
      </c>
      <c r="V66" s="99"/>
      <c r="W66" s="99"/>
      <c r="X66" s="99"/>
      <c r="Y66" s="99"/>
      <c r="Z66" s="99"/>
      <c r="AA66" s="99"/>
      <c r="AB66" s="99"/>
      <c r="AC66" s="99"/>
      <c r="AD66" s="99"/>
      <c r="AE66" s="99" t="s">
        <v>80</v>
      </c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</row>
    <row r="67" spans="1:60" outlineLevel="1" x14ac:dyDescent="0.2">
      <c r="A67" s="100">
        <v>36</v>
      </c>
      <c r="B67" s="285" t="s">
        <v>173</v>
      </c>
      <c r="C67" s="284" t="s">
        <v>172</v>
      </c>
      <c r="D67" s="104" t="s">
        <v>167</v>
      </c>
      <c r="E67" s="179">
        <v>151.1</v>
      </c>
      <c r="F67" s="178">
        <f>H67+J67</f>
        <v>0</v>
      </c>
      <c r="G67" s="106">
        <f>ROUND(E67*F67,2)</f>
        <v>0</v>
      </c>
      <c r="H67" s="106"/>
      <c r="I67" s="106">
        <f>ROUND(E67*H67,2)</f>
        <v>0</v>
      </c>
      <c r="J67" s="106"/>
      <c r="K67" s="106">
        <f>ROUND(E67*J67,2)</f>
        <v>0</v>
      </c>
      <c r="L67" s="106">
        <v>12</v>
      </c>
      <c r="M67" s="106">
        <f>G67*(1+L67/100)</f>
        <v>0</v>
      </c>
      <c r="N67" s="104">
        <v>0</v>
      </c>
      <c r="O67" s="104">
        <f>ROUND(E67*N67,5)</f>
        <v>0</v>
      </c>
      <c r="P67" s="104">
        <v>0</v>
      </c>
      <c r="Q67" s="104">
        <f>ROUND(E67*P67,5)</f>
        <v>0</v>
      </c>
      <c r="R67" s="104"/>
      <c r="S67" s="104"/>
      <c r="T67" s="105">
        <v>0.4</v>
      </c>
      <c r="U67" s="104">
        <f>ROUND(E67*T67,2)</f>
        <v>60.44</v>
      </c>
      <c r="V67" s="99"/>
      <c r="W67" s="99"/>
      <c r="X67" s="99"/>
      <c r="Y67" s="99"/>
      <c r="Z67" s="99"/>
      <c r="AA67" s="99"/>
      <c r="AB67" s="99"/>
      <c r="AC67" s="99"/>
      <c r="AD67" s="99"/>
      <c r="AE67" s="99" t="s">
        <v>80</v>
      </c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</row>
    <row r="68" spans="1:60" outlineLevel="1" x14ac:dyDescent="0.2">
      <c r="A68" s="100">
        <v>37</v>
      </c>
      <c r="B68" s="285" t="s">
        <v>171</v>
      </c>
      <c r="C68" s="284" t="s">
        <v>170</v>
      </c>
      <c r="D68" s="104" t="s">
        <v>167</v>
      </c>
      <c r="E68" s="179">
        <v>13.7</v>
      </c>
      <c r="F68" s="178">
        <f>H68+J68</f>
        <v>0</v>
      </c>
      <c r="G68" s="106">
        <f>ROUND(E68*F68,2)</f>
        <v>0</v>
      </c>
      <c r="H68" s="106"/>
      <c r="I68" s="106">
        <f>ROUND(E68*H68,2)</f>
        <v>0</v>
      </c>
      <c r="J68" s="106"/>
      <c r="K68" s="106">
        <f>ROUND(E68*J68,2)</f>
        <v>0</v>
      </c>
      <c r="L68" s="106">
        <v>12</v>
      </c>
      <c r="M68" s="106">
        <f>G68*(1+L68/100)</f>
        <v>0</v>
      </c>
      <c r="N68" s="104">
        <v>0</v>
      </c>
      <c r="O68" s="104">
        <f>ROUND(E68*N68,5)</f>
        <v>0</v>
      </c>
      <c r="P68" s="104">
        <v>0</v>
      </c>
      <c r="Q68" s="104">
        <f>ROUND(E68*P68,5)</f>
        <v>0</v>
      </c>
      <c r="R68" s="104"/>
      <c r="S68" s="104"/>
      <c r="T68" s="105">
        <v>4.3999999999999997E-2</v>
      </c>
      <c r="U68" s="104">
        <f>ROUND(E68*T68,2)</f>
        <v>0.6</v>
      </c>
      <c r="V68" s="99"/>
      <c r="W68" s="99"/>
      <c r="X68" s="99"/>
      <c r="Y68" s="99"/>
      <c r="Z68" s="99"/>
      <c r="AA68" s="99"/>
      <c r="AB68" s="99"/>
      <c r="AC68" s="99"/>
      <c r="AD68" s="99"/>
      <c r="AE68" s="99" t="s">
        <v>80</v>
      </c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</row>
    <row r="69" spans="1:60" outlineLevel="1" x14ac:dyDescent="0.2">
      <c r="A69" s="100">
        <v>38</v>
      </c>
      <c r="B69" s="285" t="s">
        <v>169</v>
      </c>
      <c r="C69" s="284" t="s">
        <v>168</v>
      </c>
      <c r="D69" s="104" t="s">
        <v>167</v>
      </c>
      <c r="E69" s="179">
        <v>151.1</v>
      </c>
      <c r="F69" s="178">
        <f>H69+J69</f>
        <v>0</v>
      </c>
      <c r="G69" s="106">
        <f>ROUND(E69*F69,2)</f>
        <v>0</v>
      </c>
      <c r="H69" s="106"/>
      <c r="I69" s="106">
        <f>ROUND(E69*H69,2)</f>
        <v>0</v>
      </c>
      <c r="J69" s="106"/>
      <c r="K69" s="106">
        <f>ROUND(E69*J69,2)</f>
        <v>0</v>
      </c>
      <c r="L69" s="106">
        <v>12</v>
      </c>
      <c r="M69" s="106">
        <f>G69*(1+L69/100)</f>
        <v>0</v>
      </c>
      <c r="N69" s="104">
        <v>0</v>
      </c>
      <c r="O69" s="104">
        <f>ROUND(E69*N69,5)</f>
        <v>0</v>
      </c>
      <c r="P69" s="104">
        <v>0</v>
      </c>
      <c r="Q69" s="104">
        <f>ROUND(E69*P69,5)</f>
        <v>0</v>
      </c>
      <c r="R69" s="104"/>
      <c r="S69" s="104"/>
      <c r="T69" s="105">
        <v>5.5E-2</v>
      </c>
      <c r="U69" s="104">
        <f>ROUND(E69*T69,2)</f>
        <v>8.31</v>
      </c>
      <c r="V69" s="99"/>
      <c r="W69" s="99"/>
      <c r="X69" s="99"/>
      <c r="Y69" s="99"/>
      <c r="Z69" s="99"/>
      <c r="AA69" s="99"/>
      <c r="AB69" s="99"/>
      <c r="AC69" s="99"/>
      <c r="AD69" s="99"/>
      <c r="AE69" s="99" t="s">
        <v>80</v>
      </c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</row>
    <row r="70" spans="1:60" x14ac:dyDescent="0.2">
      <c r="A70" s="195" t="s">
        <v>147</v>
      </c>
      <c r="B70" s="287" t="s">
        <v>166</v>
      </c>
      <c r="C70" s="286" t="s">
        <v>165</v>
      </c>
      <c r="D70" s="191"/>
      <c r="E70" s="194"/>
      <c r="F70" s="193"/>
      <c r="G70" s="193">
        <f>SUMIF(AE71:AE71,"&lt;&gt;NOR",G71:G71)</f>
        <v>0</v>
      </c>
      <c r="H70" s="193"/>
      <c r="I70" s="193">
        <f>SUM(I71:I71)</f>
        <v>0</v>
      </c>
      <c r="J70" s="193"/>
      <c r="K70" s="193">
        <f>SUM(K71:K71)</f>
        <v>0</v>
      </c>
      <c r="L70" s="193"/>
      <c r="M70" s="193">
        <f>SUM(M71:M71)</f>
        <v>0</v>
      </c>
      <c r="N70" s="191"/>
      <c r="O70" s="191">
        <f>SUM(O71:O71)</f>
        <v>0</v>
      </c>
      <c r="P70" s="191"/>
      <c r="Q70" s="191">
        <f>SUM(Q71:Q71)</f>
        <v>0</v>
      </c>
      <c r="R70" s="191"/>
      <c r="S70" s="191"/>
      <c r="T70" s="192"/>
      <c r="U70" s="191">
        <f>SUM(U71:U71)</f>
        <v>0.23</v>
      </c>
      <c r="AE70" t="s">
        <v>79</v>
      </c>
    </row>
    <row r="71" spans="1:60" outlineLevel="1" x14ac:dyDescent="0.2">
      <c r="A71" s="100">
        <v>39</v>
      </c>
      <c r="B71" s="285" t="s">
        <v>164</v>
      </c>
      <c r="C71" s="284" t="s">
        <v>163</v>
      </c>
      <c r="D71" s="104" t="s">
        <v>162</v>
      </c>
      <c r="E71" s="179">
        <v>1.1000000000000001</v>
      </c>
      <c r="F71" s="178">
        <f>H71+J71</f>
        <v>0</v>
      </c>
      <c r="G71" s="106">
        <f>ROUND(E71*F71,2)</f>
        <v>0</v>
      </c>
      <c r="H71" s="106"/>
      <c r="I71" s="106">
        <f>ROUND(E71*H71,2)</f>
        <v>0</v>
      </c>
      <c r="J71" s="106"/>
      <c r="K71" s="106">
        <f>ROUND(E71*J71,2)</f>
        <v>0</v>
      </c>
      <c r="L71" s="106">
        <v>12</v>
      </c>
      <c r="M71" s="106">
        <f>G71*(1+L71/100)</f>
        <v>0</v>
      </c>
      <c r="N71" s="104">
        <v>0</v>
      </c>
      <c r="O71" s="104">
        <f>ROUND(E71*N71,5)</f>
        <v>0</v>
      </c>
      <c r="P71" s="104">
        <v>0</v>
      </c>
      <c r="Q71" s="104">
        <f>ROUND(E71*P71,5)</f>
        <v>0</v>
      </c>
      <c r="R71" s="104"/>
      <c r="S71" s="104"/>
      <c r="T71" s="105">
        <v>0.21149999999999999</v>
      </c>
      <c r="U71" s="104">
        <f>ROUND(E71*T71,2)</f>
        <v>0.23</v>
      </c>
      <c r="V71" s="99"/>
      <c r="W71" s="99"/>
      <c r="X71" s="99"/>
      <c r="Y71" s="99"/>
      <c r="Z71" s="99"/>
      <c r="AA71" s="99"/>
      <c r="AB71" s="99"/>
      <c r="AC71" s="99"/>
      <c r="AD71" s="99"/>
      <c r="AE71" s="99" t="s">
        <v>80</v>
      </c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</row>
    <row r="72" spans="1:60" x14ac:dyDescent="0.2">
      <c r="A72" s="195" t="s">
        <v>147</v>
      </c>
      <c r="B72" s="287" t="s">
        <v>161</v>
      </c>
      <c r="C72" s="286" t="s">
        <v>160</v>
      </c>
      <c r="D72" s="191"/>
      <c r="E72" s="194"/>
      <c r="F72" s="193"/>
      <c r="G72" s="193">
        <f>SUMIF(AE73:AE75,"&lt;&gt;NOR",G73:G75)</f>
        <v>0</v>
      </c>
      <c r="H72" s="193"/>
      <c r="I72" s="193">
        <f>SUM(I73:I75)</f>
        <v>0</v>
      </c>
      <c r="J72" s="193"/>
      <c r="K72" s="193">
        <f>SUM(K73:K75)</f>
        <v>0</v>
      </c>
      <c r="L72" s="193"/>
      <c r="M72" s="193">
        <f>SUM(M73:M75)</f>
        <v>0</v>
      </c>
      <c r="N72" s="191"/>
      <c r="O72" s="191">
        <f>SUM(O73:O75)</f>
        <v>0</v>
      </c>
      <c r="P72" s="191"/>
      <c r="Q72" s="191">
        <f>SUM(Q73:Q75)</f>
        <v>0</v>
      </c>
      <c r="R72" s="191"/>
      <c r="S72" s="191"/>
      <c r="T72" s="192"/>
      <c r="U72" s="191">
        <f>SUM(U73:U75)</f>
        <v>64.41</v>
      </c>
      <c r="AE72" t="s">
        <v>79</v>
      </c>
    </row>
    <row r="73" spans="1:60" ht="22.5" outlineLevel="1" x14ac:dyDescent="0.2">
      <c r="A73" s="100">
        <v>40</v>
      </c>
      <c r="B73" s="285" t="s">
        <v>159</v>
      </c>
      <c r="C73" s="284" t="s">
        <v>158</v>
      </c>
      <c r="D73" s="104" t="s">
        <v>155</v>
      </c>
      <c r="E73" s="179">
        <v>97.144319999999993</v>
      </c>
      <c r="F73" s="178">
        <f>H73+J73</f>
        <v>0</v>
      </c>
      <c r="G73" s="106">
        <f>ROUND(E73*F73,2)</f>
        <v>0</v>
      </c>
      <c r="H73" s="106"/>
      <c r="I73" s="106">
        <f>ROUND(E73*H73,2)</f>
        <v>0</v>
      </c>
      <c r="J73" s="106"/>
      <c r="K73" s="106">
        <f>ROUND(E73*J73,2)</f>
        <v>0</v>
      </c>
      <c r="L73" s="106">
        <v>12</v>
      </c>
      <c r="M73" s="106">
        <f>G73*(1+L73/100)</f>
        <v>0</v>
      </c>
      <c r="N73" s="104">
        <v>0</v>
      </c>
      <c r="O73" s="104">
        <f>ROUND(E73*N73,5)</f>
        <v>0</v>
      </c>
      <c r="P73" s="104">
        <v>0</v>
      </c>
      <c r="Q73" s="104">
        <f>ROUND(E73*P73,5)</f>
        <v>0</v>
      </c>
      <c r="R73" s="104"/>
      <c r="S73" s="104"/>
      <c r="T73" s="105">
        <v>0.66300000000000003</v>
      </c>
      <c r="U73" s="104">
        <f>ROUND(E73*T73,2)</f>
        <v>64.41</v>
      </c>
      <c r="V73" s="99"/>
      <c r="W73" s="99"/>
      <c r="X73" s="99"/>
      <c r="Y73" s="99"/>
      <c r="Z73" s="99"/>
      <c r="AA73" s="99"/>
      <c r="AB73" s="99"/>
      <c r="AC73" s="99"/>
      <c r="AD73" s="99"/>
      <c r="AE73" s="99" t="s">
        <v>80</v>
      </c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</row>
    <row r="74" spans="1:60" outlineLevel="1" x14ac:dyDescent="0.2">
      <c r="A74" s="100">
        <v>41</v>
      </c>
      <c r="B74" s="285" t="s">
        <v>157</v>
      </c>
      <c r="C74" s="284" t="s">
        <v>156</v>
      </c>
      <c r="D74" s="104" t="s">
        <v>155</v>
      </c>
      <c r="E74" s="179">
        <v>971.44320000000005</v>
      </c>
      <c r="F74" s="178">
        <f>H74+J74</f>
        <v>0</v>
      </c>
      <c r="G74" s="106">
        <f>ROUND(E74*F74,2)</f>
        <v>0</v>
      </c>
      <c r="H74" s="106"/>
      <c r="I74" s="106">
        <f>ROUND(E74*H74,2)</f>
        <v>0</v>
      </c>
      <c r="J74" s="106"/>
      <c r="K74" s="106">
        <f>ROUND(E74*J74,2)</f>
        <v>0</v>
      </c>
      <c r="L74" s="106">
        <v>12</v>
      </c>
      <c r="M74" s="106">
        <f>G74*(1+L74/100)</f>
        <v>0</v>
      </c>
      <c r="N74" s="104">
        <v>0</v>
      </c>
      <c r="O74" s="104">
        <f>ROUND(E74*N74,5)</f>
        <v>0</v>
      </c>
      <c r="P74" s="104">
        <v>0</v>
      </c>
      <c r="Q74" s="104">
        <f>ROUND(E74*P74,5)</f>
        <v>0</v>
      </c>
      <c r="R74" s="104"/>
      <c r="S74" s="104"/>
      <c r="T74" s="105">
        <v>0</v>
      </c>
      <c r="U74" s="104">
        <f>ROUND(E74*T74,2)</f>
        <v>0</v>
      </c>
      <c r="V74" s="99"/>
      <c r="W74" s="99"/>
      <c r="X74" s="99"/>
      <c r="Y74" s="99"/>
      <c r="Z74" s="99"/>
      <c r="AA74" s="99"/>
      <c r="AB74" s="99"/>
      <c r="AC74" s="99"/>
      <c r="AD74" s="99"/>
      <c r="AE74" s="99" t="s">
        <v>80</v>
      </c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</row>
    <row r="75" spans="1:60" outlineLevel="1" x14ac:dyDescent="0.2">
      <c r="A75" s="177"/>
      <c r="B75" s="283"/>
      <c r="C75" s="282" t="s">
        <v>154</v>
      </c>
      <c r="D75" s="281"/>
      <c r="E75" s="190">
        <v>971.44320000000005</v>
      </c>
      <c r="F75" s="176"/>
      <c r="G75" s="176"/>
      <c r="H75" s="176"/>
      <c r="I75" s="176"/>
      <c r="J75" s="176"/>
      <c r="K75" s="176"/>
      <c r="L75" s="176"/>
      <c r="M75" s="176"/>
      <c r="N75" s="174"/>
      <c r="O75" s="174"/>
      <c r="P75" s="174"/>
      <c r="Q75" s="174"/>
      <c r="R75" s="174"/>
      <c r="S75" s="174"/>
      <c r="T75" s="175"/>
      <c r="U75" s="174"/>
      <c r="V75" s="99"/>
      <c r="W75" s="99"/>
      <c r="X75" s="99"/>
      <c r="Y75" s="99"/>
      <c r="Z75" s="99"/>
      <c r="AA75" s="99"/>
      <c r="AB75" s="99"/>
      <c r="AC75" s="99"/>
      <c r="AD75" s="99"/>
      <c r="AE75" s="99" t="s">
        <v>153</v>
      </c>
      <c r="AF75" s="99">
        <v>0</v>
      </c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</row>
    <row r="76" spans="1:60" x14ac:dyDescent="0.2">
      <c r="A76" s="197"/>
      <c r="B76" s="5" t="s">
        <v>95</v>
      </c>
      <c r="C76" s="168" t="s">
        <v>95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AC76">
        <v>12</v>
      </c>
      <c r="AD76">
        <v>21</v>
      </c>
    </row>
    <row r="77" spans="1:60" x14ac:dyDescent="0.2">
      <c r="A77" s="173"/>
      <c r="B77" s="172" t="s">
        <v>27</v>
      </c>
      <c r="C77" s="171" t="s">
        <v>95</v>
      </c>
      <c r="D77" s="170"/>
      <c r="E77" s="170"/>
      <c r="F77" s="170"/>
      <c r="G77" s="169">
        <f>G8+G17+G20+G25+G70+G72</f>
        <v>0</v>
      </c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AC77">
        <f>SUMIF(L7:L75,AC76,G7:G75)</f>
        <v>0</v>
      </c>
      <c r="AD77">
        <f>SUMIF(L7:L75,AD76,G7:G75)</f>
        <v>0</v>
      </c>
      <c r="AE77" t="s">
        <v>98</v>
      </c>
    </row>
    <row r="78" spans="1:60" x14ac:dyDescent="0.2">
      <c r="A78" s="197"/>
      <c r="B78" s="5" t="s">
        <v>95</v>
      </c>
      <c r="C78" s="168" t="s">
        <v>95</v>
      </c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</row>
    <row r="79" spans="1:60" x14ac:dyDescent="0.2">
      <c r="A79" s="197"/>
      <c r="B79" s="5" t="s">
        <v>95</v>
      </c>
      <c r="C79" s="168" t="s">
        <v>95</v>
      </c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</row>
    <row r="80" spans="1:60" x14ac:dyDescent="0.2">
      <c r="A80" s="275" t="s">
        <v>97</v>
      </c>
      <c r="B80" s="275"/>
      <c r="C80" s="276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</row>
    <row r="81" spans="1:31" x14ac:dyDescent="0.2">
      <c r="A81" s="258"/>
      <c r="B81" s="259"/>
      <c r="C81" s="260"/>
      <c r="D81" s="259"/>
      <c r="E81" s="259"/>
      <c r="F81" s="259"/>
      <c r="G81" s="261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AE81" t="s">
        <v>96</v>
      </c>
    </row>
    <row r="82" spans="1:31" x14ac:dyDescent="0.2">
      <c r="A82" s="262"/>
      <c r="B82" s="279"/>
      <c r="C82" s="280"/>
      <c r="D82" s="279"/>
      <c r="E82" s="279"/>
      <c r="F82" s="279"/>
      <c r="G82" s="265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</row>
    <row r="83" spans="1:31" x14ac:dyDescent="0.2">
      <c r="A83" s="262"/>
      <c r="B83" s="279"/>
      <c r="C83" s="280"/>
      <c r="D83" s="279"/>
      <c r="E83" s="279"/>
      <c r="F83" s="279"/>
      <c r="G83" s="265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</row>
    <row r="84" spans="1:31" x14ac:dyDescent="0.2">
      <c r="A84" s="262"/>
      <c r="B84" s="279"/>
      <c r="C84" s="280"/>
      <c r="D84" s="279"/>
      <c r="E84" s="279"/>
      <c r="F84" s="279"/>
      <c r="G84" s="265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</row>
    <row r="85" spans="1:31" x14ac:dyDescent="0.2">
      <c r="A85" s="266"/>
      <c r="B85" s="267"/>
      <c r="C85" s="268"/>
      <c r="D85" s="267"/>
      <c r="E85" s="267"/>
      <c r="F85" s="267"/>
      <c r="G85" s="269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</row>
    <row r="86" spans="1:31" x14ac:dyDescent="0.2">
      <c r="A86" s="197"/>
      <c r="B86" s="5" t="s">
        <v>95</v>
      </c>
      <c r="C86" s="168" t="s">
        <v>95</v>
      </c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</row>
    <row r="87" spans="1:31" x14ac:dyDescent="0.2">
      <c r="A87" t="s">
        <v>152</v>
      </c>
      <c r="B87"/>
      <c r="C87"/>
      <c r="F87" s="278"/>
      <c r="H87" s="278"/>
      <c r="I87" s="278"/>
      <c r="AE87" t="s">
        <v>94</v>
      </c>
    </row>
    <row r="88" spans="1:31" ht="24.75" customHeight="1" x14ac:dyDescent="0.2">
      <c r="A88" s="277" t="s">
        <v>151</v>
      </c>
      <c r="B88" s="277"/>
      <c r="C88" s="277"/>
      <c r="D88" s="277"/>
      <c r="E88" s="277"/>
      <c r="F88" s="277"/>
      <c r="G88" s="277"/>
      <c r="H88" s="277"/>
      <c r="I88" s="277"/>
    </row>
    <row r="89" spans="1:31" x14ac:dyDescent="0.2">
      <c r="B89"/>
      <c r="C89"/>
      <c r="F89" s="278"/>
      <c r="H89" s="278"/>
      <c r="I89" s="278"/>
    </row>
    <row r="90" spans="1:31" ht="25.5" customHeight="1" x14ac:dyDescent="0.2">
      <c r="A90" s="277" t="s">
        <v>150</v>
      </c>
      <c r="B90" s="277"/>
      <c r="C90" s="277"/>
      <c r="D90" s="277"/>
      <c r="E90" s="277"/>
      <c r="F90" s="277"/>
      <c r="G90" s="277"/>
      <c r="H90" s="277"/>
      <c r="I90" s="277"/>
    </row>
    <row r="91" spans="1:31" x14ac:dyDescent="0.2">
      <c r="B91"/>
      <c r="C91"/>
      <c r="F91" s="278"/>
      <c r="H91" s="278"/>
      <c r="I91" s="278"/>
    </row>
    <row r="92" spans="1:31" x14ac:dyDescent="0.2">
      <c r="A92" s="277"/>
      <c r="B92" s="277"/>
      <c r="C92" s="277"/>
      <c r="D92" s="277"/>
      <c r="E92" s="277"/>
      <c r="F92" s="277"/>
      <c r="G92" s="277"/>
      <c r="H92" s="277"/>
      <c r="I92" s="277"/>
    </row>
  </sheetData>
  <sheetProtection password="EE9C" sheet="1" objects="1" scenarios="1"/>
  <protectedRanges>
    <protectedRange sqref="F9 F13 F15 F18 F21 F26 F28 F30:F37 F39 F41 F44:F53 F55 F57 F59:F60 F62:F64 F66:F69 F71 F73:F74 A81:G85" name="Oblast1"/>
  </protectedRanges>
  <mergeCells count="16">
    <mergeCell ref="C54:G54"/>
    <mergeCell ref="C56:G56"/>
    <mergeCell ref="C58:G58"/>
    <mergeCell ref="C61:G61"/>
    <mergeCell ref="C65:G65"/>
    <mergeCell ref="A80:C80"/>
    <mergeCell ref="C29:G29"/>
    <mergeCell ref="A88:I88"/>
    <mergeCell ref="A90:I90"/>
    <mergeCell ref="A92:I92"/>
    <mergeCell ref="A1:G1"/>
    <mergeCell ref="C2:G2"/>
    <mergeCell ref="C3:G3"/>
    <mergeCell ref="C4:G4"/>
    <mergeCell ref="C27:G27"/>
    <mergeCell ref="A81:G8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outlinePr summaryBelow="0"/>
  </sheetPr>
  <dimension ref="A1:BH150"/>
  <sheetViews>
    <sheetView workbookViewId="0">
      <selection activeCell="C2" sqref="C2:G2"/>
    </sheetView>
  </sheetViews>
  <sheetFormatPr defaultRowHeight="12.75" outlineLevelRow="1" x14ac:dyDescent="0.2"/>
  <cols>
    <col min="1" max="1" width="4.28515625" customWidth="1"/>
    <col min="2" max="2" width="14.42578125" style="59" customWidth="1"/>
    <col min="3" max="3" width="38.28515625" style="5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4" t="s">
        <v>6</v>
      </c>
      <c r="B1" s="244"/>
      <c r="C1" s="244"/>
      <c r="D1" s="244"/>
      <c r="E1" s="244"/>
      <c r="F1" s="244"/>
      <c r="G1" s="244"/>
      <c r="AE1" t="s">
        <v>56</v>
      </c>
    </row>
    <row r="2" spans="1:60" ht="24.95" customHeight="1" x14ac:dyDescent="0.2">
      <c r="A2" s="295" t="s">
        <v>55</v>
      </c>
      <c r="B2" s="198"/>
      <c r="C2" s="256" t="s">
        <v>419</v>
      </c>
      <c r="D2" s="257"/>
      <c r="E2" s="257"/>
      <c r="F2" s="257"/>
      <c r="G2" s="250"/>
      <c r="AE2" t="s">
        <v>57</v>
      </c>
    </row>
    <row r="3" spans="1:60" ht="24.95" customHeight="1" x14ac:dyDescent="0.2">
      <c r="A3" s="295" t="s">
        <v>7</v>
      </c>
      <c r="B3" s="198"/>
      <c r="C3" s="256" t="s">
        <v>265</v>
      </c>
      <c r="D3" s="257"/>
      <c r="E3" s="257"/>
      <c r="F3" s="257"/>
      <c r="G3" s="250"/>
      <c r="AE3" t="s">
        <v>58</v>
      </c>
    </row>
    <row r="4" spans="1:60" ht="24.95" hidden="1" customHeight="1" x14ac:dyDescent="0.2">
      <c r="A4" s="295" t="s">
        <v>8</v>
      </c>
      <c r="B4" s="198"/>
      <c r="C4" s="256"/>
      <c r="D4" s="257"/>
      <c r="E4" s="257"/>
      <c r="F4" s="257"/>
      <c r="G4" s="250"/>
      <c r="AE4" t="s">
        <v>59</v>
      </c>
    </row>
    <row r="5" spans="1:60" hidden="1" x14ac:dyDescent="0.2">
      <c r="A5" s="187" t="s">
        <v>60</v>
      </c>
      <c r="B5" s="294"/>
      <c r="C5" s="96"/>
      <c r="D5" s="97"/>
      <c r="E5" s="97"/>
      <c r="F5" s="97"/>
      <c r="G5" s="186"/>
      <c r="AE5" t="s">
        <v>61</v>
      </c>
    </row>
    <row r="7" spans="1:60" ht="38.25" x14ac:dyDescent="0.2">
      <c r="A7" s="183" t="s">
        <v>62</v>
      </c>
      <c r="B7" s="185" t="s">
        <v>148</v>
      </c>
      <c r="C7" s="185" t="s">
        <v>63</v>
      </c>
      <c r="D7" s="183" t="s">
        <v>64</v>
      </c>
      <c r="E7" s="183" t="s">
        <v>65</v>
      </c>
      <c r="F7" s="184" t="s">
        <v>66</v>
      </c>
      <c r="G7" s="183" t="s">
        <v>27</v>
      </c>
      <c r="H7" s="107" t="s">
        <v>28</v>
      </c>
      <c r="I7" s="107" t="s">
        <v>67</v>
      </c>
      <c r="J7" s="107" t="s">
        <v>29</v>
      </c>
      <c r="K7" s="107" t="s">
        <v>68</v>
      </c>
      <c r="L7" s="107" t="s">
        <v>69</v>
      </c>
      <c r="M7" s="107" t="s">
        <v>70</v>
      </c>
      <c r="N7" s="107" t="s">
        <v>71</v>
      </c>
      <c r="O7" s="107" t="s">
        <v>72</v>
      </c>
      <c r="P7" s="107" t="s">
        <v>73</v>
      </c>
      <c r="Q7" s="107" t="s">
        <v>74</v>
      </c>
      <c r="R7" s="107" t="s">
        <v>75</v>
      </c>
      <c r="S7" s="107" t="s">
        <v>76</v>
      </c>
      <c r="T7" s="107" t="s">
        <v>77</v>
      </c>
      <c r="U7" s="107" t="s">
        <v>78</v>
      </c>
    </row>
    <row r="8" spans="1:60" x14ac:dyDescent="0.2">
      <c r="A8" s="108" t="s">
        <v>147</v>
      </c>
      <c r="B8" s="182" t="s">
        <v>195</v>
      </c>
      <c r="C8" s="181" t="s">
        <v>264</v>
      </c>
      <c r="D8" s="102"/>
      <c r="E8" s="180"/>
      <c r="F8" s="109"/>
      <c r="G8" s="109">
        <f>SUMIF(AE9:AE38,"&lt;&gt;NOR",G9:G38)</f>
        <v>0</v>
      </c>
      <c r="H8" s="109"/>
      <c r="I8" s="109">
        <f>SUM(I9:I38)</f>
        <v>0</v>
      </c>
      <c r="J8" s="109"/>
      <c r="K8" s="109">
        <f>SUM(K9:K38)</f>
        <v>0</v>
      </c>
      <c r="L8" s="109"/>
      <c r="M8" s="109">
        <f>SUM(M9:M38)</f>
        <v>0</v>
      </c>
      <c r="N8" s="102"/>
      <c r="O8" s="102">
        <f>SUM(O9:O38)</f>
        <v>23.09562</v>
      </c>
      <c r="P8" s="102"/>
      <c r="Q8" s="102">
        <f>SUM(Q9:Q38)</f>
        <v>0</v>
      </c>
      <c r="R8" s="102"/>
      <c r="S8" s="102"/>
      <c r="T8" s="108"/>
      <c r="U8" s="102">
        <f>SUM(U9:U38)</f>
        <v>4214.2</v>
      </c>
      <c r="AE8" t="s">
        <v>79</v>
      </c>
    </row>
    <row r="9" spans="1:60" outlineLevel="1" x14ac:dyDescent="0.2">
      <c r="A9" s="100">
        <v>1</v>
      </c>
      <c r="B9" s="285" t="s">
        <v>418</v>
      </c>
      <c r="C9" s="284" t="s">
        <v>417</v>
      </c>
      <c r="D9" s="104" t="s">
        <v>155</v>
      </c>
      <c r="E9" s="179">
        <v>994.553</v>
      </c>
      <c r="F9" s="178">
        <f>H9+J9</f>
        <v>0</v>
      </c>
      <c r="G9" s="106">
        <f>ROUND(E9*F9,2)</f>
        <v>0</v>
      </c>
      <c r="H9" s="106"/>
      <c r="I9" s="106">
        <f>ROUND(E9*H9,2)</f>
        <v>0</v>
      </c>
      <c r="J9" s="106"/>
      <c r="K9" s="106">
        <f>ROUND(E9*J9,2)</f>
        <v>0</v>
      </c>
      <c r="L9" s="106">
        <v>12</v>
      </c>
      <c r="M9" s="106">
        <f>G9*(1+L9/100)</f>
        <v>0</v>
      </c>
      <c r="N9" s="104">
        <v>2.3500000000000001E-3</v>
      </c>
      <c r="O9" s="104">
        <f>ROUND(E9*N9,5)</f>
        <v>2.3372000000000002</v>
      </c>
      <c r="P9" s="104">
        <v>0</v>
      </c>
      <c r="Q9" s="104">
        <f>ROUND(E9*P9,5)</f>
        <v>0</v>
      </c>
      <c r="R9" s="104"/>
      <c r="S9" s="104"/>
      <c r="T9" s="105">
        <v>3.29684</v>
      </c>
      <c r="U9" s="104">
        <f>ROUND(E9*T9,2)</f>
        <v>3278.88</v>
      </c>
      <c r="V9" s="99"/>
      <c r="W9" s="99"/>
      <c r="X9" s="99"/>
      <c r="Y9" s="99"/>
      <c r="Z9" s="99"/>
      <c r="AA9" s="99"/>
      <c r="AB9" s="99"/>
      <c r="AC9" s="99"/>
      <c r="AD9" s="99"/>
      <c r="AE9" s="99" t="s">
        <v>80</v>
      </c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</row>
    <row r="10" spans="1:60" outlineLevel="1" x14ac:dyDescent="0.2">
      <c r="A10" s="100"/>
      <c r="B10" s="285"/>
      <c r="C10" s="293" t="s">
        <v>416</v>
      </c>
      <c r="D10" s="292"/>
      <c r="E10" s="196">
        <v>139.32</v>
      </c>
      <c r="F10" s="106"/>
      <c r="G10" s="106"/>
      <c r="H10" s="106"/>
      <c r="I10" s="106"/>
      <c r="J10" s="106"/>
      <c r="K10" s="106"/>
      <c r="L10" s="106"/>
      <c r="M10" s="106"/>
      <c r="N10" s="104"/>
      <c r="O10" s="104"/>
      <c r="P10" s="104"/>
      <c r="Q10" s="104"/>
      <c r="R10" s="104"/>
      <c r="S10" s="104"/>
      <c r="T10" s="105"/>
      <c r="U10" s="104"/>
      <c r="V10" s="99"/>
      <c r="W10" s="99"/>
      <c r="X10" s="99"/>
      <c r="Y10" s="99"/>
      <c r="Z10" s="99"/>
      <c r="AA10" s="99"/>
      <c r="AB10" s="99"/>
      <c r="AC10" s="99"/>
      <c r="AD10" s="99"/>
      <c r="AE10" s="99" t="s">
        <v>153</v>
      </c>
      <c r="AF10" s="99">
        <v>0</v>
      </c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</row>
    <row r="11" spans="1:60" outlineLevel="1" x14ac:dyDescent="0.2">
      <c r="A11" s="100"/>
      <c r="B11" s="285"/>
      <c r="C11" s="293" t="s">
        <v>415</v>
      </c>
      <c r="D11" s="292"/>
      <c r="E11" s="196">
        <v>194.05600000000001</v>
      </c>
      <c r="F11" s="106"/>
      <c r="G11" s="106"/>
      <c r="H11" s="106"/>
      <c r="I11" s="106"/>
      <c r="J11" s="106"/>
      <c r="K11" s="106"/>
      <c r="L11" s="106"/>
      <c r="M11" s="106"/>
      <c r="N11" s="104"/>
      <c r="O11" s="104"/>
      <c r="P11" s="104"/>
      <c r="Q11" s="104"/>
      <c r="R11" s="104"/>
      <c r="S11" s="104"/>
      <c r="T11" s="105"/>
      <c r="U11" s="104"/>
      <c r="V11" s="99"/>
      <c r="W11" s="99"/>
      <c r="X11" s="99"/>
      <c r="Y11" s="99"/>
      <c r="Z11" s="99"/>
      <c r="AA11" s="99"/>
      <c r="AB11" s="99"/>
      <c r="AC11" s="99"/>
      <c r="AD11" s="99"/>
      <c r="AE11" s="99" t="s">
        <v>153</v>
      </c>
      <c r="AF11" s="99">
        <v>0</v>
      </c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</row>
    <row r="12" spans="1:60" outlineLevel="1" x14ac:dyDescent="0.2">
      <c r="A12" s="100"/>
      <c r="B12" s="285"/>
      <c r="C12" s="293" t="s">
        <v>414</v>
      </c>
      <c r="D12" s="292"/>
      <c r="E12" s="196">
        <v>204.976</v>
      </c>
      <c r="F12" s="106"/>
      <c r="G12" s="106"/>
      <c r="H12" s="106"/>
      <c r="I12" s="106"/>
      <c r="J12" s="106"/>
      <c r="K12" s="106"/>
      <c r="L12" s="106"/>
      <c r="M12" s="106"/>
      <c r="N12" s="104"/>
      <c r="O12" s="104"/>
      <c r="P12" s="104"/>
      <c r="Q12" s="104"/>
      <c r="R12" s="104"/>
      <c r="S12" s="104"/>
      <c r="T12" s="105"/>
      <c r="U12" s="104"/>
      <c r="V12" s="99"/>
      <c r="W12" s="99"/>
      <c r="X12" s="99"/>
      <c r="Y12" s="99"/>
      <c r="Z12" s="99"/>
      <c r="AA12" s="99"/>
      <c r="AB12" s="99"/>
      <c r="AC12" s="99"/>
      <c r="AD12" s="99"/>
      <c r="AE12" s="99" t="s">
        <v>153</v>
      </c>
      <c r="AF12" s="99">
        <v>0</v>
      </c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</row>
    <row r="13" spans="1:60" outlineLevel="1" x14ac:dyDescent="0.2">
      <c r="A13" s="100"/>
      <c r="B13" s="285"/>
      <c r="C13" s="293" t="s">
        <v>413</v>
      </c>
      <c r="D13" s="292"/>
      <c r="E13" s="196">
        <v>103.935</v>
      </c>
      <c r="F13" s="106"/>
      <c r="G13" s="106"/>
      <c r="H13" s="106"/>
      <c r="I13" s="106"/>
      <c r="J13" s="106"/>
      <c r="K13" s="106"/>
      <c r="L13" s="106"/>
      <c r="M13" s="106"/>
      <c r="N13" s="104"/>
      <c r="O13" s="104"/>
      <c r="P13" s="104"/>
      <c r="Q13" s="104"/>
      <c r="R13" s="104"/>
      <c r="S13" s="104"/>
      <c r="T13" s="105"/>
      <c r="U13" s="104"/>
      <c r="V13" s="99"/>
      <c r="W13" s="99"/>
      <c r="X13" s="99"/>
      <c r="Y13" s="99"/>
      <c r="Z13" s="99"/>
      <c r="AA13" s="99"/>
      <c r="AB13" s="99"/>
      <c r="AC13" s="99"/>
      <c r="AD13" s="99"/>
      <c r="AE13" s="99" t="s">
        <v>153</v>
      </c>
      <c r="AF13" s="99">
        <v>0</v>
      </c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</row>
    <row r="14" spans="1:60" outlineLevel="1" x14ac:dyDescent="0.2">
      <c r="A14" s="100"/>
      <c r="B14" s="285"/>
      <c r="C14" s="293" t="s">
        <v>412</v>
      </c>
      <c r="D14" s="292"/>
      <c r="E14" s="196">
        <v>26.88</v>
      </c>
      <c r="F14" s="106"/>
      <c r="G14" s="106"/>
      <c r="H14" s="106"/>
      <c r="I14" s="106"/>
      <c r="J14" s="106"/>
      <c r="K14" s="106"/>
      <c r="L14" s="106"/>
      <c r="M14" s="106"/>
      <c r="N14" s="104"/>
      <c r="O14" s="104"/>
      <c r="P14" s="104"/>
      <c r="Q14" s="104"/>
      <c r="R14" s="104"/>
      <c r="S14" s="104"/>
      <c r="T14" s="105"/>
      <c r="U14" s="104"/>
      <c r="V14" s="99"/>
      <c r="W14" s="99"/>
      <c r="X14" s="99"/>
      <c r="Y14" s="99"/>
      <c r="Z14" s="99"/>
      <c r="AA14" s="99"/>
      <c r="AB14" s="99"/>
      <c r="AC14" s="99"/>
      <c r="AD14" s="99"/>
      <c r="AE14" s="99" t="s">
        <v>153</v>
      </c>
      <c r="AF14" s="99">
        <v>0</v>
      </c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</row>
    <row r="15" spans="1:60" outlineLevel="1" x14ac:dyDescent="0.2">
      <c r="A15" s="100"/>
      <c r="B15" s="285"/>
      <c r="C15" s="293" t="s">
        <v>411</v>
      </c>
      <c r="D15" s="292"/>
      <c r="E15" s="196">
        <v>29.37</v>
      </c>
      <c r="F15" s="106"/>
      <c r="G15" s="106"/>
      <c r="H15" s="106"/>
      <c r="I15" s="106"/>
      <c r="J15" s="106"/>
      <c r="K15" s="106"/>
      <c r="L15" s="106"/>
      <c r="M15" s="106"/>
      <c r="N15" s="104"/>
      <c r="O15" s="104"/>
      <c r="P15" s="104"/>
      <c r="Q15" s="104"/>
      <c r="R15" s="104"/>
      <c r="S15" s="104"/>
      <c r="T15" s="105"/>
      <c r="U15" s="104"/>
      <c r="V15" s="99"/>
      <c r="W15" s="99"/>
      <c r="X15" s="99"/>
      <c r="Y15" s="99"/>
      <c r="Z15" s="99"/>
      <c r="AA15" s="99"/>
      <c r="AB15" s="99"/>
      <c r="AC15" s="99"/>
      <c r="AD15" s="99"/>
      <c r="AE15" s="99" t="s">
        <v>153</v>
      </c>
      <c r="AF15" s="99">
        <v>0</v>
      </c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</row>
    <row r="16" spans="1:60" outlineLevel="1" x14ac:dyDescent="0.2">
      <c r="A16" s="100"/>
      <c r="B16" s="285"/>
      <c r="C16" s="293" t="s">
        <v>410</v>
      </c>
      <c r="D16" s="292"/>
      <c r="E16" s="196">
        <v>39.6</v>
      </c>
      <c r="F16" s="106"/>
      <c r="G16" s="106"/>
      <c r="H16" s="106"/>
      <c r="I16" s="106"/>
      <c r="J16" s="106"/>
      <c r="K16" s="106"/>
      <c r="L16" s="106"/>
      <c r="M16" s="106"/>
      <c r="N16" s="104"/>
      <c r="O16" s="104"/>
      <c r="P16" s="104"/>
      <c r="Q16" s="104"/>
      <c r="R16" s="104"/>
      <c r="S16" s="104"/>
      <c r="T16" s="105"/>
      <c r="U16" s="104"/>
      <c r="V16" s="99"/>
      <c r="W16" s="99"/>
      <c r="X16" s="99"/>
      <c r="Y16" s="99"/>
      <c r="Z16" s="99"/>
      <c r="AA16" s="99"/>
      <c r="AB16" s="99"/>
      <c r="AC16" s="99"/>
      <c r="AD16" s="99"/>
      <c r="AE16" s="99" t="s">
        <v>153</v>
      </c>
      <c r="AF16" s="99">
        <v>0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</row>
    <row r="17" spans="1:60" outlineLevel="1" x14ac:dyDescent="0.2">
      <c r="A17" s="100"/>
      <c r="B17" s="285"/>
      <c r="C17" s="293" t="s">
        <v>409</v>
      </c>
      <c r="D17" s="292"/>
      <c r="E17" s="196">
        <v>17.55</v>
      </c>
      <c r="F17" s="106"/>
      <c r="G17" s="106"/>
      <c r="H17" s="106"/>
      <c r="I17" s="106"/>
      <c r="J17" s="106"/>
      <c r="K17" s="106"/>
      <c r="L17" s="106"/>
      <c r="M17" s="106"/>
      <c r="N17" s="104"/>
      <c r="O17" s="104"/>
      <c r="P17" s="104"/>
      <c r="Q17" s="104"/>
      <c r="R17" s="104"/>
      <c r="S17" s="104"/>
      <c r="T17" s="105"/>
      <c r="U17" s="104"/>
      <c r="V17" s="99"/>
      <c r="W17" s="99"/>
      <c r="X17" s="99"/>
      <c r="Y17" s="99"/>
      <c r="Z17" s="99"/>
      <c r="AA17" s="99"/>
      <c r="AB17" s="99"/>
      <c r="AC17" s="99"/>
      <c r="AD17" s="99"/>
      <c r="AE17" s="99" t="s">
        <v>153</v>
      </c>
      <c r="AF17" s="99">
        <v>0</v>
      </c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</row>
    <row r="18" spans="1:60" outlineLevel="1" x14ac:dyDescent="0.2">
      <c r="A18" s="100"/>
      <c r="B18" s="285"/>
      <c r="C18" s="293" t="s">
        <v>408</v>
      </c>
      <c r="D18" s="292"/>
      <c r="E18" s="196">
        <v>19.655999999999999</v>
      </c>
      <c r="F18" s="106"/>
      <c r="G18" s="106"/>
      <c r="H18" s="106"/>
      <c r="I18" s="106"/>
      <c r="J18" s="106"/>
      <c r="K18" s="106"/>
      <c r="L18" s="106"/>
      <c r="M18" s="106"/>
      <c r="N18" s="104"/>
      <c r="O18" s="104"/>
      <c r="P18" s="104"/>
      <c r="Q18" s="104"/>
      <c r="R18" s="104"/>
      <c r="S18" s="104"/>
      <c r="T18" s="105"/>
      <c r="U18" s="104"/>
      <c r="V18" s="99"/>
      <c r="W18" s="99"/>
      <c r="X18" s="99"/>
      <c r="Y18" s="99"/>
      <c r="Z18" s="99"/>
      <c r="AA18" s="99"/>
      <c r="AB18" s="99"/>
      <c r="AC18" s="99"/>
      <c r="AD18" s="99"/>
      <c r="AE18" s="99" t="s">
        <v>153</v>
      </c>
      <c r="AF18" s="99">
        <v>0</v>
      </c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</row>
    <row r="19" spans="1:60" outlineLevel="1" x14ac:dyDescent="0.2">
      <c r="A19" s="100"/>
      <c r="B19" s="285"/>
      <c r="C19" s="293" t="s">
        <v>407</v>
      </c>
      <c r="D19" s="292"/>
      <c r="E19" s="196">
        <v>18.911999999999999</v>
      </c>
      <c r="F19" s="106"/>
      <c r="G19" s="106"/>
      <c r="H19" s="106"/>
      <c r="I19" s="106"/>
      <c r="J19" s="106"/>
      <c r="K19" s="106"/>
      <c r="L19" s="106"/>
      <c r="M19" s="106"/>
      <c r="N19" s="104"/>
      <c r="O19" s="104"/>
      <c r="P19" s="104"/>
      <c r="Q19" s="104"/>
      <c r="R19" s="104"/>
      <c r="S19" s="104"/>
      <c r="T19" s="105"/>
      <c r="U19" s="104"/>
      <c r="V19" s="99"/>
      <c r="W19" s="99"/>
      <c r="X19" s="99"/>
      <c r="Y19" s="99"/>
      <c r="Z19" s="99"/>
      <c r="AA19" s="99"/>
      <c r="AB19" s="99"/>
      <c r="AC19" s="99"/>
      <c r="AD19" s="99"/>
      <c r="AE19" s="99" t="s">
        <v>153</v>
      </c>
      <c r="AF19" s="99">
        <v>0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</row>
    <row r="20" spans="1:60" outlineLevel="1" x14ac:dyDescent="0.2">
      <c r="A20" s="100"/>
      <c r="B20" s="285"/>
      <c r="C20" s="293" t="s">
        <v>406</v>
      </c>
      <c r="D20" s="292"/>
      <c r="E20" s="196">
        <v>20.898</v>
      </c>
      <c r="F20" s="106"/>
      <c r="G20" s="106"/>
      <c r="H20" s="106"/>
      <c r="I20" s="106"/>
      <c r="J20" s="106"/>
      <c r="K20" s="106"/>
      <c r="L20" s="106"/>
      <c r="M20" s="106"/>
      <c r="N20" s="104"/>
      <c r="O20" s="104"/>
      <c r="P20" s="104"/>
      <c r="Q20" s="104"/>
      <c r="R20" s="104"/>
      <c r="S20" s="104"/>
      <c r="T20" s="105"/>
      <c r="U20" s="104"/>
      <c r="V20" s="99"/>
      <c r="W20" s="99"/>
      <c r="X20" s="99"/>
      <c r="Y20" s="99"/>
      <c r="Z20" s="99"/>
      <c r="AA20" s="99"/>
      <c r="AB20" s="99"/>
      <c r="AC20" s="99"/>
      <c r="AD20" s="99"/>
      <c r="AE20" s="99" t="s">
        <v>153</v>
      </c>
      <c r="AF20" s="99">
        <v>0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</row>
    <row r="21" spans="1:60" outlineLevel="1" x14ac:dyDescent="0.2">
      <c r="A21" s="100"/>
      <c r="B21" s="285"/>
      <c r="C21" s="293" t="s">
        <v>405</v>
      </c>
      <c r="D21" s="292"/>
      <c r="E21" s="196">
        <v>21.672000000000001</v>
      </c>
      <c r="F21" s="106"/>
      <c r="G21" s="106"/>
      <c r="H21" s="106"/>
      <c r="I21" s="106"/>
      <c r="J21" s="106"/>
      <c r="K21" s="106"/>
      <c r="L21" s="106"/>
      <c r="M21" s="106"/>
      <c r="N21" s="104"/>
      <c r="O21" s="104"/>
      <c r="P21" s="104"/>
      <c r="Q21" s="104"/>
      <c r="R21" s="104"/>
      <c r="S21" s="104"/>
      <c r="T21" s="105"/>
      <c r="U21" s="104"/>
      <c r="V21" s="99"/>
      <c r="W21" s="99"/>
      <c r="X21" s="99"/>
      <c r="Y21" s="99"/>
      <c r="Z21" s="99"/>
      <c r="AA21" s="99"/>
      <c r="AB21" s="99"/>
      <c r="AC21" s="99"/>
      <c r="AD21" s="99"/>
      <c r="AE21" s="99" t="s">
        <v>153</v>
      </c>
      <c r="AF21" s="99">
        <v>0</v>
      </c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</row>
    <row r="22" spans="1:60" outlineLevel="1" x14ac:dyDescent="0.2">
      <c r="A22" s="100"/>
      <c r="B22" s="285"/>
      <c r="C22" s="293" t="s">
        <v>404</v>
      </c>
      <c r="D22" s="292"/>
      <c r="E22" s="196">
        <v>56.671999999999997</v>
      </c>
      <c r="F22" s="106"/>
      <c r="G22" s="106"/>
      <c r="H22" s="106"/>
      <c r="I22" s="106"/>
      <c r="J22" s="106"/>
      <c r="K22" s="106"/>
      <c r="L22" s="106"/>
      <c r="M22" s="106"/>
      <c r="N22" s="104"/>
      <c r="O22" s="104"/>
      <c r="P22" s="104"/>
      <c r="Q22" s="104"/>
      <c r="R22" s="104"/>
      <c r="S22" s="104"/>
      <c r="T22" s="105"/>
      <c r="U22" s="104"/>
      <c r="V22" s="99"/>
      <c r="W22" s="99"/>
      <c r="X22" s="99"/>
      <c r="Y22" s="99"/>
      <c r="Z22" s="99"/>
      <c r="AA22" s="99"/>
      <c r="AB22" s="99"/>
      <c r="AC22" s="99"/>
      <c r="AD22" s="99"/>
      <c r="AE22" s="99" t="s">
        <v>153</v>
      </c>
      <c r="AF22" s="99">
        <v>0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</row>
    <row r="23" spans="1:60" outlineLevel="1" x14ac:dyDescent="0.2">
      <c r="A23" s="100"/>
      <c r="B23" s="285"/>
      <c r="C23" s="293" t="s">
        <v>403</v>
      </c>
      <c r="D23" s="292"/>
      <c r="E23" s="196">
        <v>52</v>
      </c>
      <c r="F23" s="106"/>
      <c r="G23" s="106"/>
      <c r="H23" s="106"/>
      <c r="I23" s="106"/>
      <c r="J23" s="106"/>
      <c r="K23" s="106"/>
      <c r="L23" s="106"/>
      <c r="M23" s="106"/>
      <c r="N23" s="104"/>
      <c r="O23" s="104"/>
      <c r="P23" s="104"/>
      <c r="Q23" s="104"/>
      <c r="R23" s="104"/>
      <c r="S23" s="104"/>
      <c r="T23" s="105"/>
      <c r="U23" s="104"/>
      <c r="V23" s="99"/>
      <c r="W23" s="99"/>
      <c r="X23" s="99"/>
      <c r="Y23" s="99"/>
      <c r="Z23" s="99"/>
      <c r="AA23" s="99"/>
      <c r="AB23" s="99"/>
      <c r="AC23" s="99"/>
      <c r="AD23" s="99"/>
      <c r="AE23" s="99" t="s">
        <v>153</v>
      </c>
      <c r="AF23" s="99">
        <v>0</v>
      </c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</row>
    <row r="24" spans="1:60" outlineLevel="1" x14ac:dyDescent="0.2">
      <c r="A24" s="100"/>
      <c r="B24" s="285"/>
      <c r="C24" s="293" t="s">
        <v>402</v>
      </c>
      <c r="D24" s="292"/>
      <c r="E24" s="196">
        <v>49.055999999999997</v>
      </c>
      <c r="F24" s="106"/>
      <c r="G24" s="106"/>
      <c r="H24" s="106"/>
      <c r="I24" s="106"/>
      <c r="J24" s="106"/>
      <c r="K24" s="106"/>
      <c r="L24" s="106"/>
      <c r="M24" s="106"/>
      <c r="N24" s="104"/>
      <c r="O24" s="104"/>
      <c r="P24" s="104"/>
      <c r="Q24" s="104"/>
      <c r="R24" s="104"/>
      <c r="S24" s="104"/>
      <c r="T24" s="105"/>
      <c r="U24" s="104"/>
      <c r="V24" s="99"/>
      <c r="W24" s="99"/>
      <c r="X24" s="99"/>
      <c r="Y24" s="99"/>
      <c r="Z24" s="99"/>
      <c r="AA24" s="99"/>
      <c r="AB24" s="99"/>
      <c r="AC24" s="99"/>
      <c r="AD24" s="99"/>
      <c r="AE24" s="99" t="s">
        <v>153</v>
      </c>
      <c r="AF24" s="99">
        <v>0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</row>
    <row r="25" spans="1:60" outlineLevel="1" x14ac:dyDescent="0.2">
      <c r="A25" s="100">
        <v>2</v>
      </c>
      <c r="B25" s="285" t="s">
        <v>401</v>
      </c>
      <c r="C25" s="284" t="s">
        <v>400</v>
      </c>
      <c r="D25" s="104" t="s">
        <v>155</v>
      </c>
      <c r="E25" s="179">
        <v>192.44159999999999</v>
      </c>
      <c r="F25" s="178">
        <f>H25+J25</f>
        <v>0</v>
      </c>
      <c r="G25" s="106">
        <f>ROUND(E25*F25,2)</f>
        <v>0</v>
      </c>
      <c r="H25" s="106"/>
      <c r="I25" s="106">
        <f>ROUND(E25*H25,2)</f>
        <v>0</v>
      </c>
      <c r="J25" s="106"/>
      <c r="K25" s="106">
        <f>ROUND(E25*J25,2)</f>
        <v>0</v>
      </c>
      <c r="L25" s="106">
        <v>12</v>
      </c>
      <c r="M25" s="106">
        <f>G25*(1+L25/100)</f>
        <v>0</v>
      </c>
      <c r="N25" s="104">
        <v>8.0700000000000008E-3</v>
      </c>
      <c r="O25" s="104">
        <f>ROUND(E25*N25,5)</f>
        <v>1.5529999999999999</v>
      </c>
      <c r="P25" s="104">
        <v>0</v>
      </c>
      <c r="Q25" s="104">
        <f>ROUND(E25*P25,5)</f>
        <v>0</v>
      </c>
      <c r="R25" s="104"/>
      <c r="S25" s="104"/>
      <c r="T25" s="105">
        <v>3.8323999999999998</v>
      </c>
      <c r="U25" s="104">
        <f>ROUND(E25*T25,2)</f>
        <v>737.51</v>
      </c>
      <c r="V25" s="99"/>
      <c r="W25" s="99"/>
      <c r="X25" s="99"/>
      <c r="Y25" s="99"/>
      <c r="Z25" s="99"/>
      <c r="AA25" s="99"/>
      <c r="AB25" s="99"/>
      <c r="AC25" s="99"/>
      <c r="AD25" s="99"/>
      <c r="AE25" s="99" t="s">
        <v>80</v>
      </c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</row>
    <row r="26" spans="1:60" outlineLevel="1" x14ac:dyDescent="0.2">
      <c r="A26" s="100"/>
      <c r="B26" s="285"/>
      <c r="C26" s="293" t="s">
        <v>399</v>
      </c>
      <c r="D26" s="292"/>
      <c r="E26" s="196">
        <v>20.102399999999999</v>
      </c>
      <c r="F26" s="106"/>
      <c r="G26" s="106"/>
      <c r="H26" s="106"/>
      <c r="I26" s="106"/>
      <c r="J26" s="106"/>
      <c r="K26" s="106"/>
      <c r="L26" s="106"/>
      <c r="M26" s="106"/>
      <c r="N26" s="104"/>
      <c r="O26" s="104"/>
      <c r="P26" s="104"/>
      <c r="Q26" s="104"/>
      <c r="R26" s="104"/>
      <c r="S26" s="104"/>
      <c r="T26" s="105"/>
      <c r="U26" s="104"/>
      <c r="V26" s="99"/>
      <c r="W26" s="99"/>
      <c r="X26" s="99"/>
      <c r="Y26" s="99"/>
      <c r="Z26" s="99"/>
      <c r="AA26" s="99"/>
      <c r="AB26" s="99"/>
      <c r="AC26" s="99"/>
      <c r="AD26" s="99"/>
      <c r="AE26" s="99" t="s">
        <v>153</v>
      </c>
      <c r="AF26" s="99">
        <v>0</v>
      </c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</row>
    <row r="27" spans="1:60" outlineLevel="1" x14ac:dyDescent="0.2">
      <c r="A27" s="100"/>
      <c r="B27" s="285"/>
      <c r="C27" s="293" t="s">
        <v>398</v>
      </c>
      <c r="D27" s="292"/>
      <c r="E27" s="196">
        <v>26.0352</v>
      </c>
      <c r="F27" s="106"/>
      <c r="G27" s="106"/>
      <c r="H27" s="106"/>
      <c r="I27" s="106"/>
      <c r="J27" s="106"/>
      <c r="K27" s="106"/>
      <c r="L27" s="106"/>
      <c r="M27" s="106"/>
      <c r="N27" s="104"/>
      <c r="O27" s="104"/>
      <c r="P27" s="104"/>
      <c r="Q27" s="104"/>
      <c r="R27" s="104"/>
      <c r="S27" s="104"/>
      <c r="T27" s="105"/>
      <c r="U27" s="104"/>
      <c r="V27" s="99"/>
      <c r="W27" s="99"/>
      <c r="X27" s="99"/>
      <c r="Y27" s="99"/>
      <c r="Z27" s="99"/>
      <c r="AA27" s="99"/>
      <c r="AB27" s="99"/>
      <c r="AC27" s="99"/>
      <c r="AD27" s="99"/>
      <c r="AE27" s="99" t="s">
        <v>153</v>
      </c>
      <c r="AF27" s="99">
        <v>0</v>
      </c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</row>
    <row r="28" spans="1:60" outlineLevel="1" x14ac:dyDescent="0.2">
      <c r="A28" s="100"/>
      <c r="B28" s="285"/>
      <c r="C28" s="293" t="s">
        <v>397</v>
      </c>
      <c r="D28" s="292"/>
      <c r="E28" s="196">
        <v>34.041600000000003</v>
      </c>
      <c r="F28" s="106"/>
      <c r="G28" s="106"/>
      <c r="H28" s="106"/>
      <c r="I28" s="106"/>
      <c r="J28" s="106"/>
      <c r="K28" s="106"/>
      <c r="L28" s="106"/>
      <c r="M28" s="106"/>
      <c r="N28" s="104"/>
      <c r="O28" s="104"/>
      <c r="P28" s="104"/>
      <c r="Q28" s="104"/>
      <c r="R28" s="104"/>
      <c r="S28" s="104"/>
      <c r="T28" s="105"/>
      <c r="U28" s="104"/>
      <c r="V28" s="99"/>
      <c r="W28" s="99"/>
      <c r="X28" s="99"/>
      <c r="Y28" s="99"/>
      <c r="Z28" s="99"/>
      <c r="AA28" s="99"/>
      <c r="AB28" s="99"/>
      <c r="AC28" s="99"/>
      <c r="AD28" s="99"/>
      <c r="AE28" s="99" t="s">
        <v>153</v>
      </c>
      <c r="AF28" s="99">
        <v>0</v>
      </c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</row>
    <row r="29" spans="1:60" outlineLevel="1" x14ac:dyDescent="0.2">
      <c r="A29" s="100"/>
      <c r="B29" s="285"/>
      <c r="C29" s="293" t="s">
        <v>396</v>
      </c>
      <c r="D29" s="292"/>
      <c r="E29" s="196">
        <v>31.68</v>
      </c>
      <c r="F29" s="106"/>
      <c r="G29" s="106"/>
      <c r="H29" s="106"/>
      <c r="I29" s="106"/>
      <c r="J29" s="106"/>
      <c r="K29" s="106"/>
      <c r="L29" s="106"/>
      <c r="M29" s="106"/>
      <c r="N29" s="104"/>
      <c r="O29" s="104"/>
      <c r="P29" s="104"/>
      <c r="Q29" s="104"/>
      <c r="R29" s="104"/>
      <c r="S29" s="104"/>
      <c r="T29" s="105"/>
      <c r="U29" s="104"/>
      <c r="V29" s="99"/>
      <c r="W29" s="99"/>
      <c r="X29" s="99"/>
      <c r="Y29" s="99"/>
      <c r="Z29" s="99"/>
      <c r="AA29" s="99"/>
      <c r="AB29" s="99"/>
      <c r="AC29" s="99"/>
      <c r="AD29" s="99"/>
      <c r="AE29" s="99" t="s">
        <v>153</v>
      </c>
      <c r="AF29" s="99">
        <v>0</v>
      </c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</row>
    <row r="30" spans="1:60" outlineLevel="1" x14ac:dyDescent="0.2">
      <c r="A30" s="100"/>
      <c r="B30" s="285"/>
      <c r="C30" s="293" t="s">
        <v>395</v>
      </c>
      <c r="D30" s="292"/>
      <c r="E30" s="196">
        <v>33.062399999999997</v>
      </c>
      <c r="F30" s="106"/>
      <c r="G30" s="106"/>
      <c r="H30" s="106"/>
      <c r="I30" s="106"/>
      <c r="J30" s="106"/>
      <c r="K30" s="106"/>
      <c r="L30" s="106"/>
      <c r="M30" s="106"/>
      <c r="N30" s="104"/>
      <c r="O30" s="104"/>
      <c r="P30" s="104"/>
      <c r="Q30" s="104"/>
      <c r="R30" s="104"/>
      <c r="S30" s="104"/>
      <c r="T30" s="105"/>
      <c r="U30" s="104"/>
      <c r="V30" s="99"/>
      <c r="W30" s="99"/>
      <c r="X30" s="99"/>
      <c r="Y30" s="99"/>
      <c r="Z30" s="99"/>
      <c r="AA30" s="99"/>
      <c r="AB30" s="99"/>
      <c r="AC30" s="99"/>
      <c r="AD30" s="99"/>
      <c r="AE30" s="99" t="s">
        <v>153</v>
      </c>
      <c r="AF30" s="99">
        <v>0</v>
      </c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</row>
    <row r="31" spans="1:60" outlineLevel="1" x14ac:dyDescent="0.2">
      <c r="A31" s="100"/>
      <c r="B31" s="285"/>
      <c r="C31" s="293" t="s">
        <v>394</v>
      </c>
      <c r="D31" s="292"/>
      <c r="E31" s="196">
        <v>28.339200000000002</v>
      </c>
      <c r="F31" s="106"/>
      <c r="G31" s="106"/>
      <c r="H31" s="106"/>
      <c r="I31" s="106"/>
      <c r="J31" s="106"/>
      <c r="K31" s="106"/>
      <c r="L31" s="106"/>
      <c r="M31" s="106"/>
      <c r="N31" s="104"/>
      <c r="O31" s="104"/>
      <c r="P31" s="104"/>
      <c r="Q31" s="104"/>
      <c r="R31" s="104"/>
      <c r="S31" s="104"/>
      <c r="T31" s="105"/>
      <c r="U31" s="104"/>
      <c r="V31" s="99"/>
      <c r="W31" s="99"/>
      <c r="X31" s="99"/>
      <c r="Y31" s="99"/>
      <c r="Z31" s="99"/>
      <c r="AA31" s="99"/>
      <c r="AB31" s="99"/>
      <c r="AC31" s="99"/>
      <c r="AD31" s="99"/>
      <c r="AE31" s="99" t="s">
        <v>153</v>
      </c>
      <c r="AF31" s="99">
        <v>0</v>
      </c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</row>
    <row r="32" spans="1:60" outlineLevel="1" x14ac:dyDescent="0.2">
      <c r="A32" s="100"/>
      <c r="B32" s="285"/>
      <c r="C32" s="293" t="s">
        <v>393</v>
      </c>
      <c r="D32" s="292"/>
      <c r="E32" s="196">
        <v>19.180800000000001</v>
      </c>
      <c r="F32" s="106"/>
      <c r="G32" s="106"/>
      <c r="H32" s="106"/>
      <c r="I32" s="106"/>
      <c r="J32" s="106"/>
      <c r="K32" s="106"/>
      <c r="L32" s="106"/>
      <c r="M32" s="106"/>
      <c r="N32" s="104"/>
      <c r="O32" s="104"/>
      <c r="P32" s="104"/>
      <c r="Q32" s="104"/>
      <c r="R32" s="104"/>
      <c r="S32" s="104"/>
      <c r="T32" s="105"/>
      <c r="U32" s="104"/>
      <c r="V32" s="99"/>
      <c r="W32" s="99"/>
      <c r="X32" s="99"/>
      <c r="Y32" s="99"/>
      <c r="Z32" s="99"/>
      <c r="AA32" s="99"/>
      <c r="AB32" s="99"/>
      <c r="AC32" s="99"/>
      <c r="AD32" s="99"/>
      <c r="AE32" s="99" t="s">
        <v>153</v>
      </c>
      <c r="AF32" s="99">
        <v>0</v>
      </c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</row>
    <row r="33" spans="1:60" outlineLevel="1" x14ac:dyDescent="0.2">
      <c r="A33" s="100">
        <v>3</v>
      </c>
      <c r="B33" s="285" t="s">
        <v>258</v>
      </c>
      <c r="C33" s="284" t="s">
        <v>257</v>
      </c>
      <c r="D33" s="104" t="s">
        <v>155</v>
      </c>
      <c r="E33" s="179">
        <v>967.13559999999995</v>
      </c>
      <c r="F33" s="178">
        <f>H33+J33</f>
        <v>0</v>
      </c>
      <c r="G33" s="106">
        <f>ROUND(E33*F33,2)</f>
        <v>0</v>
      </c>
      <c r="H33" s="106"/>
      <c r="I33" s="106">
        <f>ROUND(E33*H33,2)</f>
        <v>0</v>
      </c>
      <c r="J33" s="106"/>
      <c r="K33" s="106">
        <f>ROUND(E33*J33,2)</f>
        <v>0</v>
      </c>
      <c r="L33" s="106">
        <v>12</v>
      </c>
      <c r="M33" s="106">
        <f>G33*(1+L33/100)</f>
        <v>0</v>
      </c>
      <c r="N33" s="104">
        <v>0</v>
      </c>
      <c r="O33" s="104">
        <f>ROUND(E33*N33,5)</f>
        <v>0</v>
      </c>
      <c r="P33" s="104">
        <v>0</v>
      </c>
      <c r="Q33" s="104">
        <f>ROUND(E33*P33,5)</f>
        <v>0</v>
      </c>
      <c r="R33" s="104"/>
      <c r="S33" s="104"/>
      <c r="T33" s="105">
        <v>0.20200000000000001</v>
      </c>
      <c r="U33" s="104">
        <f>ROUND(E33*T33,2)</f>
        <v>195.36</v>
      </c>
      <c r="V33" s="99"/>
      <c r="W33" s="99"/>
      <c r="X33" s="99"/>
      <c r="Y33" s="99"/>
      <c r="Z33" s="99"/>
      <c r="AA33" s="99"/>
      <c r="AB33" s="99"/>
      <c r="AC33" s="99"/>
      <c r="AD33" s="99"/>
      <c r="AE33" s="99" t="s">
        <v>80</v>
      </c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</row>
    <row r="34" spans="1:60" ht="22.5" outlineLevel="1" x14ac:dyDescent="0.2">
      <c r="A34" s="100"/>
      <c r="B34" s="285"/>
      <c r="C34" s="293" t="s">
        <v>392</v>
      </c>
      <c r="D34" s="292"/>
      <c r="E34" s="196">
        <v>967.13559999999995</v>
      </c>
      <c r="F34" s="106"/>
      <c r="G34" s="106"/>
      <c r="H34" s="106"/>
      <c r="I34" s="106"/>
      <c r="J34" s="106"/>
      <c r="K34" s="106"/>
      <c r="L34" s="106"/>
      <c r="M34" s="106"/>
      <c r="N34" s="104"/>
      <c r="O34" s="104"/>
      <c r="P34" s="104"/>
      <c r="Q34" s="104"/>
      <c r="R34" s="104"/>
      <c r="S34" s="104"/>
      <c r="T34" s="105"/>
      <c r="U34" s="104"/>
      <c r="V34" s="99"/>
      <c r="W34" s="99"/>
      <c r="X34" s="99"/>
      <c r="Y34" s="99"/>
      <c r="Z34" s="99"/>
      <c r="AA34" s="99"/>
      <c r="AB34" s="99"/>
      <c r="AC34" s="99"/>
      <c r="AD34" s="99"/>
      <c r="AE34" s="99" t="s">
        <v>153</v>
      </c>
      <c r="AF34" s="99">
        <v>0</v>
      </c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</row>
    <row r="35" spans="1:60" ht="22.5" outlineLevel="1" x14ac:dyDescent="0.2">
      <c r="A35" s="100">
        <v>4</v>
      </c>
      <c r="B35" s="285" t="s">
        <v>391</v>
      </c>
      <c r="C35" s="284" t="s">
        <v>390</v>
      </c>
      <c r="D35" s="104" t="s">
        <v>155</v>
      </c>
      <c r="E35" s="179">
        <v>285.81670000000003</v>
      </c>
      <c r="F35" s="178">
        <f>H35+J35</f>
        <v>0</v>
      </c>
      <c r="G35" s="106">
        <f>ROUND(E35*F35,2)</f>
        <v>0</v>
      </c>
      <c r="H35" s="106"/>
      <c r="I35" s="106">
        <f>ROUND(E35*H35,2)</f>
        <v>0</v>
      </c>
      <c r="J35" s="106"/>
      <c r="K35" s="106">
        <f>ROUND(E35*J35,2)</f>
        <v>0</v>
      </c>
      <c r="L35" s="106">
        <v>12</v>
      </c>
      <c r="M35" s="106">
        <f>G35*(1+L35/100)</f>
        <v>0</v>
      </c>
      <c r="N35" s="104">
        <v>0</v>
      </c>
      <c r="O35" s="104">
        <f>ROUND(E35*N35,5)</f>
        <v>0</v>
      </c>
      <c r="P35" s="104">
        <v>0</v>
      </c>
      <c r="Q35" s="104">
        <f>ROUND(E35*P35,5)</f>
        <v>0</v>
      </c>
      <c r="R35" s="104"/>
      <c r="S35" s="104"/>
      <c r="T35" s="105">
        <v>0</v>
      </c>
      <c r="U35" s="104">
        <f>ROUND(E35*T35,2)</f>
        <v>0</v>
      </c>
      <c r="V35" s="99"/>
      <c r="W35" s="99"/>
      <c r="X35" s="99"/>
      <c r="Y35" s="99"/>
      <c r="Z35" s="99"/>
      <c r="AA35" s="99"/>
      <c r="AB35" s="99"/>
      <c r="AC35" s="99"/>
      <c r="AD35" s="99"/>
      <c r="AE35" s="99" t="s">
        <v>80</v>
      </c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</row>
    <row r="36" spans="1:60" outlineLevel="1" x14ac:dyDescent="0.2">
      <c r="A36" s="100"/>
      <c r="B36" s="285"/>
      <c r="C36" s="293" t="s">
        <v>389</v>
      </c>
      <c r="D36" s="292"/>
      <c r="E36" s="196">
        <v>285.81670000000003</v>
      </c>
      <c r="F36" s="106"/>
      <c r="G36" s="106"/>
      <c r="H36" s="106"/>
      <c r="I36" s="106"/>
      <c r="J36" s="106"/>
      <c r="K36" s="106"/>
      <c r="L36" s="106"/>
      <c r="M36" s="106"/>
      <c r="N36" s="104"/>
      <c r="O36" s="104"/>
      <c r="P36" s="104"/>
      <c r="Q36" s="104"/>
      <c r="R36" s="104"/>
      <c r="S36" s="104"/>
      <c r="T36" s="105"/>
      <c r="U36" s="104"/>
      <c r="V36" s="99"/>
      <c r="W36" s="99"/>
      <c r="X36" s="99"/>
      <c r="Y36" s="99"/>
      <c r="Z36" s="99"/>
      <c r="AA36" s="99"/>
      <c r="AB36" s="99"/>
      <c r="AC36" s="99"/>
      <c r="AD36" s="99"/>
      <c r="AE36" s="99" t="s">
        <v>153</v>
      </c>
      <c r="AF36" s="99">
        <v>0</v>
      </c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</row>
    <row r="37" spans="1:60" outlineLevel="1" x14ac:dyDescent="0.2">
      <c r="A37" s="100">
        <v>5</v>
      </c>
      <c r="B37" s="285" t="s">
        <v>388</v>
      </c>
      <c r="C37" s="284" t="s">
        <v>387</v>
      </c>
      <c r="D37" s="104" t="s">
        <v>155</v>
      </c>
      <c r="E37" s="179">
        <v>11.500249999999999</v>
      </c>
      <c r="F37" s="178">
        <f>H37+J37</f>
        <v>0</v>
      </c>
      <c r="G37" s="106">
        <f>ROUND(E37*F37,2)</f>
        <v>0</v>
      </c>
      <c r="H37" s="106"/>
      <c r="I37" s="106">
        <f>ROUND(E37*H37,2)</f>
        <v>0</v>
      </c>
      <c r="J37" s="106"/>
      <c r="K37" s="106">
        <f>ROUND(E37*J37,2)</f>
        <v>0</v>
      </c>
      <c r="L37" s="106">
        <v>12</v>
      </c>
      <c r="M37" s="106">
        <f>G37*(1+L37/100)</f>
        <v>0</v>
      </c>
      <c r="N37" s="104">
        <v>1.67</v>
      </c>
      <c r="O37" s="104">
        <f>ROUND(E37*N37,5)</f>
        <v>19.20542</v>
      </c>
      <c r="P37" s="104">
        <v>0</v>
      </c>
      <c r="Q37" s="104">
        <f>ROUND(E37*P37,5)</f>
        <v>0</v>
      </c>
      <c r="R37" s="104"/>
      <c r="S37" s="104"/>
      <c r="T37" s="105">
        <v>0.21299999999999999</v>
      </c>
      <c r="U37" s="104">
        <f>ROUND(E37*T37,2)</f>
        <v>2.4500000000000002</v>
      </c>
      <c r="V37" s="99"/>
      <c r="W37" s="99"/>
      <c r="X37" s="99"/>
      <c r="Y37" s="99"/>
      <c r="Z37" s="99"/>
      <c r="AA37" s="99"/>
      <c r="AB37" s="99"/>
      <c r="AC37" s="99"/>
      <c r="AD37" s="99"/>
      <c r="AE37" s="99" t="s">
        <v>80</v>
      </c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</row>
    <row r="38" spans="1:60" outlineLevel="1" x14ac:dyDescent="0.2">
      <c r="A38" s="100"/>
      <c r="B38" s="285"/>
      <c r="C38" s="293" t="s">
        <v>386</v>
      </c>
      <c r="D38" s="292"/>
      <c r="E38" s="196">
        <v>11.500249999999999</v>
      </c>
      <c r="F38" s="106"/>
      <c r="G38" s="106"/>
      <c r="H38" s="106"/>
      <c r="I38" s="106"/>
      <c r="J38" s="106"/>
      <c r="K38" s="106"/>
      <c r="L38" s="106"/>
      <c r="M38" s="106"/>
      <c r="N38" s="104"/>
      <c r="O38" s="104"/>
      <c r="P38" s="104"/>
      <c r="Q38" s="104"/>
      <c r="R38" s="104"/>
      <c r="S38" s="104"/>
      <c r="T38" s="105"/>
      <c r="U38" s="104"/>
      <c r="V38" s="99"/>
      <c r="W38" s="99"/>
      <c r="X38" s="99"/>
      <c r="Y38" s="99"/>
      <c r="Z38" s="99"/>
      <c r="AA38" s="99"/>
      <c r="AB38" s="99"/>
      <c r="AC38" s="99"/>
      <c r="AD38" s="99"/>
      <c r="AE38" s="99" t="s">
        <v>153</v>
      </c>
      <c r="AF38" s="99">
        <v>0</v>
      </c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</row>
    <row r="39" spans="1:60" x14ac:dyDescent="0.2">
      <c r="A39" s="195" t="s">
        <v>147</v>
      </c>
      <c r="B39" s="287" t="s">
        <v>187</v>
      </c>
      <c r="C39" s="286" t="s">
        <v>248</v>
      </c>
      <c r="D39" s="191"/>
      <c r="E39" s="194"/>
      <c r="F39" s="193"/>
      <c r="G39" s="193">
        <f>SUMIF(AE40:AE53,"&lt;&gt;NOR",G40:G53)</f>
        <v>0</v>
      </c>
      <c r="H39" s="193"/>
      <c r="I39" s="193">
        <f>SUM(I40:I53)</f>
        <v>0</v>
      </c>
      <c r="J39" s="193"/>
      <c r="K39" s="193">
        <f>SUM(K40:K53)</f>
        <v>0</v>
      </c>
      <c r="L39" s="193"/>
      <c r="M39" s="193">
        <f>SUM(M40:M53)</f>
        <v>0</v>
      </c>
      <c r="N39" s="191"/>
      <c r="O39" s="191">
        <f>SUM(O40:O53)</f>
        <v>287.92988000000003</v>
      </c>
      <c r="P39" s="191"/>
      <c r="Q39" s="191">
        <f>SUM(Q40:Q53)</f>
        <v>0</v>
      </c>
      <c r="R39" s="191"/>
      <c r="S39" s="191"/>
      <c r="T39" s="192"/>
      <c r="U39" s="191">
        <f>SUM(U40:U53)</f>
        <v>287.26</v>
      </c>
      <c r="AE39" t="s">
        <v>79</v>
      </c>
    </row>
    <row r="40" spans="1:60" outlineLevel="1" x14ac:dyDescent="0.2">
      <c r="A40" s="100">
        <v>6</v>
      </c>
      <c r="B40" s="285" t="s">
        <v>247</v>
      </c>
      <c r="C40" s="284" t="s">
        <v>246</v>
      </c>
      <c r="D40" s="104" t="s">
        <v>155</v>
      </c>
      <c r="E40" s="179">
        <v>89.72</v>
      </c>
      <c r="F40" s="178">
        <f>H40+J40</f>
        <v>0</v>
      </c>
      <c r="G40" s="106">
        <f>ROUND(E40*F40,2)</f>
        <v>0</v>
      </c>
      <c r="H40" s="106"/>
      <c r="I40" s="106">
        <f>ROUND(E40*H40,2)</f>
        <v>0</v>
      </c>
      <c r="J40" s="106"/>
      <c r="K40" s="106">
        <f>ROUND(E40*J40,2)</f>
        <v>0</v>
      </c>
      <c r="L40" s="106">
        <v>12</v>
      </c>
      <c r="M40" s="106">
        <f>G40*(1+L40/100)</f>
        <v>0</v>
      </c>
      <c r="N40" s="104">
        <v>1.1322000000000001</v>
      </c>
      <c r="O40" s="104">
        <f>ROUND(E40*N40,5)</f>
        <v>101.58098</v>
      </c>
      <c r="P40" s="104">
        <v>0</v>
      </c>
      <c r="Q40" s="104">
        <f>ROUND(E40*P40,5)</f>
        <v>0</v>
      </c>
      <c r="R40" s="104"/>
      <c r="S40" s="104"/>
      <c r="T40" s="105">
        <v>1.6950000000000001</v>
      </c>
      <c r="U40" s="104">
        <f>ROUND(E40*T40,2)</f>
        <v>152.08000000000001</v>
      </c>
      <c r="V40" s="99"/>
      <c r="W40" s="99"/>
      <c r="X40" s="99"/>
      <c r="Y40" s="99"/>
      <c r="Z40" s="99"/>
      <c r="AA40" s="99"/>
      <c r="AB40" s="99"/>
      <c r="AC40" s="99"/>
      <c r="AD40" s="99"/>
      <c r="AE40" s="99" t="s">
        <v>80</v>
      </c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</row>
    <row r="41" spans="1:60" outlineLevel="1" x14ac:dyDescent="0.2">
      <c r="A41" s="100"/>
      <c r="B41" s="285"/>
      <c r="C41" s="293" t="s">
        <v>385</v>
      </c>
      <c r="D41" s="292"/>
      <c r="E41" s="196">
        <v>73.12</v>
      </c>
      <c r="F41" s="106"/>
      <c r="G41" s="106"/>
      <c r="H41" s="106"/>
      <c r="I41" s="106"/>
      <c r="J41" s="106"/>
      <c r="K41" s="106"/>
      <c r="L41" s="106"/>
      <c r="M41" s="106"/>
      <c r="N41" s="104"/>
      <c r="O41" s="104"/>
      <c r="P41" s="104"/>
      <c r="Q41" s="104"/>
      <c r="R41" s="104"/>
      <c r="S41" s="104"/>
      <c r="T41" s="105"/>
      <c r="U41" s="104"/>
      <c r="V41" s="99"/>
      <c r="W41" s="99"/>
      <c r="X41" s="99"/>
      <c r="Y41" s="99"/>
      <c r="Z41" s="99"/>
      <c r="AA41" s="99"/>
      <c r="AB41" s="99"/>
      <c r="AC41" s="99"/>
      <c r="AD41" s="99"/>
      <c r="AE41" s="99" t="s">
        <v>153</v>
      </c>
      <c r="AF41" s="99">
        <v>0</v>
      </c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</row>
    <row r="42" spans="1:60" outlineLevel="1" x14ac:dyDescent="0.2">
      <c r="A42" s="100"/>
      <c r="B42" s="285"/>
      <c r="C42" s="293" t="s">
        <v>384</v>
      </c>
      <c r="D42" s="292"/>
      <c r="E42" s="196">
        <v>11.167999999999999</v>
      </c>
      <c r="F42" s="106"/>
      <c r="G42" s="106"/>
      <c r="H42" s="106"/>
      <c r="I42" s="106"/>
      <c r="J42" s="106"/>
      <c r="K42" s="106"/>
      <c r="L42" s="106"/>
      <c r="M42" s="106"/>
      <c r="N42" s="104"/>
      <c r="O42" s="104"/>
      <c r="P42" s="104"/>
      <c r="Q42" s="104"/>
      <c r="R42" s="104"/>
      <c r="S42" s="104"/>
      <c r="T42" s="105"/>
      <c r="U42" s="104"/>
      <c r="V42" s="99"/>
      <c r="W42" s="99"/>
      <c r="X42" s="99"/>
      <c r="Y42" s="99"/>
      <c r="Z42" s="99"/>
      <c r="AA42" s="99"/>
      <c r="AB42" s="99"/>
      <c r="AC42" s="99"/>
      <c r="AD42" s="99"/>
      <c r="AE42" s="99" t="s">
        <v>153</v>
      </c>
      <c r="AF42" s="99">
        <v>0</v>
      </c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</row>
    <row r="43" spans="1:60" outlineLevel="1" x14ac:dyDescent="0.2">
      <c r="A43" s="100"/>
      <c r="B43" s="285"/>
      <c r="C43" s="293" t="s">
        <v>383</v>
      </c>
      <c r="D43" s="292"/>
      <c r="E43" s="196">
        <v>5.4320000000000004</v>
      </c>
      <c r="F43" s="106"/>
      <c r="G43" s="106"/>
      <c r="H43" s="106"/>
      <c r="I43" s="106"/>
      <c r="J43" s="106"/>
      <c r="K43" s="106"/>
      <c r="L43" s="106"/>
      <c r="M43" s="106"/>
      <c r="N43" s="104"/>
      <c r="O43" s="104"/>
      <c r="P43" s="104"/>
      <c r="Q43" s="104"/>
      <c r="R43" s="104"/>
      <c r="S43" s="104"/>
      <c r="T43" s="105"/>
      <c r="U43" s="104"/>
      <c r="V43" s="99"/>
      <c r="W43" s="99"/>
      <c r="X43" s="99"/>
      <c r="Y43" s="99"/>
      <c r="Z43" s="99"/>
      <c r="AA43" s="99"/>
      <c r="AB43" s="99"/>
      <c r="AC43" s="99"/>
      <c r="AD43" s="99"/>
      <c r="AE43" s="99" t="s">
        <v>153</v>
      </c>
      <c r="AF43" s="99">
        <v>0</v>
      </c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</row>
    <row r="44" spans="1:60" ht="22.5" outlineLevel="1" x14ac:dyDescent="0.2">
      <c r="A44" s="100">
        <v>7</v>
      </c>
      <c r="B44" s="285" t="s">
        <v>382</v>
      </c>
      <c r="C44" s="284" t="s">
        <v>381</v>
      </c>
      <c r="D44" s="104" t="s">
        <v>155</v>
      </c>
      <c r="E44" s="179">
        <v>3.456</v>
      </c>
      <c r="F44" s="178">
        <f>H44+J44</f>
        <v>0</v>
      </c>
      <c r="G44" s="106">
        <f>ROUND(E44*F44,2)</f>
        <v>0</v>
      </c>
      <c r="H44" s="106"/>
      <c r="I44" s="106">
        <f>ROUND(E44*H44,2)</f>
        <v>0</v>
      </c>
      <c r="J44" s="106"/>
      <c r="K44" s="106">
        <f>ROUND(E44*J44,2)</f>
        <v>0</v>
      </c>
      <c r="L44" s="106">
        <v>12</v>
      </c>
      <c r="M44" s="106">
        <f>G44*(1+L44/100)</f>
        <v>0</v>
      </c>
      <c r="N44" s="104">
        <v>2.5</v>
      </c>
      <c r="O44" s="104">
        <f>ROUND(E44*N44,5)</f>
        <v>8.64</v>
      </c>
      <c r="P44" s="104">
        <v>0</v>
      </c>
      <c r="Q44" s="104">
        <f>ROUND(E44*P44,5)</f>
        <v>0</v>
      </c>
      <c r="R44" s="104"/>
      <c r="S44" s="104"/>
      <c r="T44" s="105">
        <v>1.4490000000000001</v>
      </c>
      <c r="U44" s="104">
        <f>ROUND(E44*T44,2)</f>
        <v>5.01</v>
      </c>
      <c r="V44" s="99"/>
      <c r="W44" s="99"/>
      <c r="X44" s="99"/>
      <c r="Y44" s="99"/>
      <c r="Z44" s="99"/>
      <c r="AA44" s="99"/>
      <c r="AB44" s="99"/>
      <c r="AC44" s="99"/>
      <c r="AD44" s="99"/>
      <c r="AE44" s="99" t="s">
        <v>80</v>
      </c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</row>
    <row r="45" spans="1:60" outlineLevel="1" x14ac:dyDescent="0.2">
      <c r="A45" s="100"/>
      <c r="B45" s="285"/>
      <c r="C45" s="293" t="s">
        <v>380</v>
      </c>
      <c r="D45" s="292"/>
      <c r="E45" s="196">
        <v>3.456</v>
      </c>
      <c r="F45" s="106"/>
      <c r="G45" s="106"/>
      <c r="H45" s="106"/>
      <c r="I45" s="106"/>
      <c r="J45" s="106"/>
      <c r="K45" s="106"/>
      <c r="L45" s="106"/>
      <c r="M45" s="106"/>
      <c r="N45" s="104"/>
      <c r="O45" s="104"/>
      <c r="P45" s="104"/>
      <c r="Q45" s="104"/>
      <c r="R45" s="104"/>
      <c r="S45" s="104"/>
      <c r="T45" s="105"/>
      <c r="U45" s="104"/>
      <c r="V45" s="99"/>
      <c r="W45" s="99"/>
      <c r="X45" s="99"/>
      <c r="Y45" s="99"/>
      <c r="Z45" s="99"/>
      <c r="AA45" s="99"/>
      <c r="AB45" s="99"/>
      <c r="AC45" s="99"/>
      <c r="AD45" s="99"/>
      <c r="AE45" s="99" t="s">
        <v>153</v>
      </c>
      <c r="AF45" s="99">
        <v>0</v>
      </c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</row>
    <row r="46" spans="1:60" outlineLevel="1" x14ac:dyDescent="0.2">
      <c r="A46" s="100">
        <v>8</v>
      </c>
      <c r="B46" s="285" t="s">
        <v>379</v>
      </c>
      <c r="C46" s="284" t="s">
        <v>378</v>
      </c>
      <c r="D46" s="104" t="s">
        <v>155</v>
      </c>
      <c r="E46" s="179">
        <v>18.968</v>
      </c>
      <c r="F46" s="178">
        <f>H46+J46</f>
        <v>0</v>
      </c>
      <c r="G46" s="106">
        <f>ROUND(E46*F46,2)</f>
        <v>0</v>
      </c>
      <c r="H46" s="106"/>
      <c r="I46" s="106">
        <f>ROUND(E46*H46,2)</f>
        <v>0</v>
      </c>
      <c r="J46" s="106"/>
      <c r="K46" s="106">
        <f>ROUND(E46*J46,2)</f>
        <v>0</v>
      </c>
      <c r="L46" s="106">
        <v>12</v>
      </c>
      <c r="M46" s="106">
        <f>G46*(1+L46/100)</f>
        <v>0</v>
      </c>
      <c r="N46" s="104">
        <v>2.5</v>
      </c>
      <c r="O46" s="104">
        <f>ROUND(E46*N46,5)</f>
        <v>47.42</v>
      </c>
      <c r="P46" s="104">
        <v>0</v>
      </c>
      <c r="Q46" s="104">
        <f>ROUND(E46*P46,5)</f>
        <v>0</v>
      </c>
      <c r="R46" s="104"/>
      <c r="S46" s="104"/>
      <c r="T46" s="105">
        <v>1.4490000000000001</v>
      </c>
      <c r="U46" s="104">
        <f>ROUND(E46*T46,2)</f>
        <v>27.48</v>
      </c>
      <c r="V46" s="99"/>
      <c r="W46" s="99"/>
      <c r="X46" s="99"/>
      <c r="Y46" s="99"/>
      <c r="Z46" s="99"/>
      <c r="AA46" s="99"/>
      <c r="AB46" s="99"/>
      <c r="AC46" s="99"/>
      <c r="AD46" s="99"/>
      <c r="AE46" s="99" t="s">
        <v>80</v>
      </c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</row>
    <row r="47" spans="1:60" outlineLevel="1" x14ac:dyDescent="0.2">
      <c r="A47" s="100"/>
      <c r="B47" s="285"/>
      <c r="C47" s="293" t="s">
        <v>377</v>
      </c>
      <c r="D47" s="292"/>
      <c r="E47" s="196">
        <v>14.624000000000001</v>
      </c>
      <c r="F47" s="106"/>
      <c r="G47" s="106"/>
      <c r="H47" s="106"/>
      <c r="I47" s="106"/>
      <c r="J47" s="106"/>
      <c r="K47" s="106"/>
      <c r="L47" s="106"/>
      <c r="M47" s="106"/>
      <c r="N47" s="104"/>
      <c r="O47" s="104"/>
      <c r="P47" s="104"/>
      <c r="Q47" s="104"/>
      <c r="R47" s="104"/>
      <c r="S47" s="104"/>
      <c r="T47" s="105"/>
      <c r="U47" s="104"/>
      <c r="V47" s="99"/>
      <c r="W47" s="99"/>
      <c r="X47" s="99"/>
      <c r="Y47" s="99"/>
      <c r="Z47" s="99"/>
      <c r="AA47" s="99"/>
      <c r="AB47" s="99"/>
      <c r="AC47" s="99"/>
      <c r="AD47" s="99"/>
      <c r="AE47" s="99" t="s">
        <v>153</v>
      </c>
      <c r="AF47" s="99">
        <v>0</v>
      </c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</row>
    <row r="48" spans="1:60" outlineLevel="1" x14ac:dyDescent="0.2">
      <c r="A48" s="100"/>
      <c r="B48" s="285"/>
      <c r="C48" s="293" t="s">
        <v>376</v>
      </c>
      <c r="D48" s="292"/>
      <c r="E48" s="196">
        <v>4.3440000000000003</v>
      </c>
      <c r="F48" s="106"/>
      <c r="G48" s="106"/>
      <c r="H48" s="106"/>
      <c r="I48" s="106"/>
      <c r="J48" s="106"/>
      <c r="K48" s="106"/>
      <c r="L48" s="106"/>
      <c r="M48" s="106"/>
      <c r="N48" s="104"/>
      <c r="O48" s="104"/>
      <c r="P48" s="104"/>
      <c r="Q48" s="104"/>
      <c r="R48" s="104"/>
      <c r="S48" s="104"/>
      <c r="T48" s="105"/>
      <c r="U48" s="104"/>
      <c r="V48" s="99"/>
      <c r="W48" s="99"/>
      <c r="X48" s="99"/>
      <c r="Y48" s="99"/>
      <c r="Z48" s="99"/>
      <c r="AA48" s="99"/>
      <c r="AB48" s="99"/>
      <c r="AC48" s="99"/>
      <c r="AD48" s="99"/>
      <c r="AE48" s="99" t="s">
        <v>153</v>
      </c>
      <c r="AF48" s="99">
        <v>0</v>
      </c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</row>
    <row r="49" spans="1:60" outlineLevel="1" x14ac:dyDescent="0.2">
      <c r="A49" s="100">
        <v>9</v>
      </c>
      <c r="B49" s="285" t="s">
        <v>375</v>
      </c>
      <c r="C49" s="284" t="s">
        <v>374</v>
      </c>
      <c r="D49" s="104" t="s">
        <v>155</v>
      </c>
      <c r="E49" s="179">
        <v>51.972999999999999</v>
      </c>
      <c r="F49" s="178">
        <f>H49+J49</f>
        <v>0</v>
      </c>
      <c r="G49" s="106">
        <f>ROUND(E49*F49,2)</f>
        <v>0</v>
      </c>
      <c r="H49" s="106"/>
      <c r="I49" s="106">
        <f>ROUND(E49*H49,2)</f>
        <v>0</v>
      </c>
      <c r="J49" s="106"/>
      <c r="K49" s="106">
        <f>ROUND(E49*J49,2)</f>
        <v>0</v>
      </c>
      <c r="L49" s="106">
        <v>12</v>
      </c>
      <c r="M49" s="106">
        <f>G49*(1+L49/100)</f>
        <v>0</v>
      </c>
      <c r="N49" s="104">
        <v>2.5</v>
      </c>
      <c r="O49" s="104">
        <f>ROUND(E49*N49,5)</f>
        <v>129.9325</v>
      </c>
      <c r="P49" s="104">
        <v>0</v>
      </c>
      <c r="Q49" s="104">
        <f>ROUND(E49*P49,5)</f>
        <v>0</v>
      </c>
      <c r="R49" s="104"/>
      <c r="S49" s="104"/>
      <c r="T49" s="105">
        <v>1.365</v>
      </c>
      <c r="U49" s="104">
        <f>ROUND(E49*T49,2)</f>
        <v>70.94</v>
      </c>
      <c r="V49" s="99"/>
      <c r="W49" s="99"/>
      <c r="X49" s="99"/>
      <c r="Y49" s="99"/>
      <c r="Z49" s="99"/>
      <c r="AA49" s="99"/>
      <c r="AB49" s="99"/>
      <c r="AC49" s="99"/>
      <c r="AD49" s="99"/>
      <c r="AE49" s="99" t="s">
        <v>80</v>
      </c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</row>
    <row r="50" spans="1:60" outlineLevel="1" x14ac:dyDescent="0.2">
      <c r="A50" s="100"/>
      <c r="B50" s="285"/>
      <c r="C50" s="293" t="s">
        <v>373</v>
      </c>
      <c r="D50" s="292"/>
      <c r="E50" s="196">
        <v>42.043999999999997</v>
      </c>
      <c r="F50" s="106"/>
      <c r="G50" s="106"/>
      <c r="H50" s="106"/>
      <c r="I50" s="106"/>
      <c r="J50" s="106"/>
      <c r="K50" s="106"/>
      <c r="L50" s="106"/>
      <c r="M50" s="106"/>
      <c r="N50" s="104"/>
      <c r="O50" s="104"/>
      <c r="P50" s="104"/>
      <c r="Q50" s="104"/>
      <c r="R50" s="104"/>
      <c r="S50" s="104"/>
      <c r="T50" s="105"/>
      <c r="U50" s="104"/>
      <c r="V50" s="99"/>
      <c r="W50" s="99"/>
      <c r="X50" s="99"/>
      <c r="Y50" s="99"/>
      <c r="Z50" s="99"/>
      <c r="AA50" s="99"/>
      <c r="AB50" s="99"/>
      <c r="AC50" s="99"/>
      <c r="AD50" s="99"/>
      <c r="AE50" s="99" t="s">
        <v>153</v>
      </c>
      <c r="AF50" s="99">
        <v>0</v>
      </c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</row>
    <row r="51" spans="1:60" outlineLevel="1" x14ac:dyDescent="0.2">
      <c r="A51" s="100"/>
      <c r="B51" s="285"/>
      <c r="C51" s="293" t="s">
        <v>372</v>
      </c>
      <c r="D51" s="292"/>
      <c r="E51" s="196">
        <v>6.6310000000000002</v>
      </c>
      <c r="F51" s="106"/>
      <c r="G51" s="106"/>
      <c r="H51" s="106"/>
      <c r="I51" s="106"/>
      <c r="J51" s="106"/>
      <c r="K51" s="106"/>
      <c r="L51" s="106"/>
      <c r="M51" s="106"/>
      <c r="N51" s="104"/>
      <c r="O51" s="104"/>
      <c r="P51" s="104"/>
      <c r="Q51" s="104"/>
      <c r="R51" s="104"/>
      <c r="S51" s="104"/>
      <c r="T51" s="105"/>
      <c r="U51" s="104"/>
      <c r="V51" s="99"/>
      <c r="W51" s="99"/>
      <c r="X51" s="99"/>
      <c r="Y51" s="99"/>
      <c r="Z51" s="99"/>
      <c r="AA51" s="99"/>
      <c r="AB51" s="99"/>
      <c r="AC51" s="99"/>
      <c r="AD51" s="99"/>
      <c r="AE51" s="99" t="s">
        <v>153</v>
      </c>
      <c r="AF51" s="99">
        <v>0</v>
      </c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</row>
    <row r="52" spans="1:60" outlineLevel="1" x14ac:dyDescent="0.2">
      <c r="A52" s="100"/>
      <c r="B52" s="285"/>
      <c r="C52" s="293" t="s">
        <v>371</v>
      </c>
      <c r="D52" s="292"/>
      <c r="E52" s="196">
        <v>3.298</v>
      </c>
      <c r="F52" s="106"/>
      <c r="G52" s="106"/>
      <c r="H52" s="106"/>
      <c r="I52" s="106"/>
      <c r="J52" s="106"/>
      <c r="K52" s="106"/>
      <c r="L52" s="106"/>
      <c r="M52" s="106"/>
      <c r="N52" s="104"/>
      <c r="O52" s="104"/>
      <c r="P52" s="104"/>
      <c r="Q52" s="104"/>
      <c r="R52" s="104"/>
      <c r="S52" s="104"/>
      <c r="T52" s="105"/>
      <c r="U52" s="104"/>
      <c r="V52" s="99"/>
      <c r="W52" s="99"/>
      <c r="X52" s="99"/>
      <c r="Y52" s="99"/>
      <c r="Z52" s="99"/>
      <c r="AA52" s="99"/>
      <c r="AB52" s="99"/>
      <c r="AC52" s="99"/>
      <c r="AD52" s="99"/>
      <c r="AE52" s="99" t="s">
        <v>153</v>
      </c>
      <c r="AF52" s="99">
        <v>0</v>
      </c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</row>
    <row r="53" spans="1:60" outlineLevel="1" x14ac:dyDescent="0.2">
      <c r="A53" s="100">
        <v>10</v>
      </c>
      <c r="B53" s="285" t="s">
        <v>370</v>
      </c>
      <c r="C53" s="284" t="s">
        <v>369</v>
      </c>
      <c r="D53" s="104" t="s">
        <v>180</v>
      </c>
      <c r="E53" s="179">
        <v>216</v>
      </c>
      <c r="F53" s="178">
        <f>H53+J53</f>
        <v>0</v>
      </c>
      <c r="G53" s="106">
        <f>ROUND(E53*F53,2)</f>
        <v>0</v>
      </c>
      <c r="H53" s="106"/>
      <c r="I53" s="106">
        <f>ROUND(E53*H53,2)</f>
        <v>0</v>
      </c>
      <c r="J53" s="106"/>
      <c r="K53" s="106">
        <f>ROUND(E53*J53,2)</f>
        <v>0</v>
      </c>
      <c r="L53" s="106">
        <v>12</v>
      </c>
      <c r="M53" s="106">
        <f>G53*(1+L53/100)</f>
        <v>0</v>
      </c>
      <c r="N53" s="104">
        <v>1.65E-3</v>
      </c>
      <c r="O53" s="104">
        <f>ROUND(E53*N53,5)</f>
        <v>0.35639999999999999</v>
      </c>
      <c r="P53" s="104">
        <v>0</v>
      </c>
      <c r="Q53" s="104">
        <f>ROUND(E53*P53,5)</f>
        <v>0</v>
      </c>
      <c r="R53" s="104"/>
      <c r="S53" s="104"/>
      <c r="T53" s="105">
        <v>0.14699999999999999</v>
      </c>
      <c r="U53" s="104">
        <f>ROUND(E53*T53,2)</f>
        <v>31.75</v>
      </c>
      <c r="V53" s="99"/>
      <c r="W53" s="99"/>
      <c r="X53" s="99"/>
      <c r="Y53" s="99"/>
      <c r="Z53" s="99"/>
      <c r="AA53" s="99"/>
      <c r="AB53" s="99"/>
      <c r="AC53" s="99"/>
      <c r="AD53" s="99"/>
      <c r="AE53" s="99" t="s">
        <v>80</v>
      </c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</row>
    <row r="54" spans="1:60" x14ac:dyDescent="0.2">
      <c r="A54" s="195" t="s">
        <v>147</v>
      </c>
      <c r="B54" s="287" t="s">
        <v>242</v>
      </c>
      <c r="C54" s="286" t="s">
        <v>241</v>
      </c>
      <c r="D54" s="191"/>
      <c r="E54" s="194"/>
      <c r="F54" s="193"/>
      <c r="G54" s="193">
        <f>SUMIF(AE55:AE99,"&lt;&gt;NOR",G55:G99)</f>
        <v>0</v>
      </c>
      <c r="H54" s="193"/>
      <c r="I54" s="193">
        <f>SUM(I55:I99)</f>
        <v>0</v>
      </c>
      <c r="J54" s="193"/>
      <c r="K54" s="193">
        <f>SUM(K55:K99)</f>
        <v>0</v>
      </c>
      <c r="L54" s="193"/>
      <c r="M54" s="193">
        <f>SUM(M55:M99)</f>
        <v>0</v>
      </c>
      <c r="N54" s="191"/>
      <c r="O54" s="191">
        <f>SUM(O55:O99)</f>
        <v>715.90762999999993</v>
      </c>
      <c r="P54" s="191"/>
      <c r="Q54" s="191">
        <f>SUM(Q55:Q99)</f>
        <v>0</v>
      </c>
      <c r="R54" s="191"/>
      <c r="S54" s="191"/>
      <c r="T54" s="192"/>
      <c r="U54" s="191">
        <f>SUM(U55:U99)</f>
        <v>287.14999999999998</v>
      </c>
      <c r="AE54" t="s">
        <v>79</v>
      </c>
    </row>
    <row r="55" spans="1:60" outlineLevel="1" x14ac:dyDescent="0.2">
      <c r="A55" s="100">
        <v>11</v>
      </c>
      <c r="B55" s="285" t="s">
        <v>368</v>
      </c>
      <c r="C55" s="284" t="s">
        <v>367</v>
      </c>
      <c r="D55" s="104" t="s">
        <v>180</v>
      </c>
      <c r="E55" s="179">
        <v>21</v>
      </c>
      <c r="F55" s="178">
        <f>H55+J55</f>
        <v>0</v>
      </c>
      <c r="G55" s="106">
        <f>ROUND(E55*F55,2)</f>
        <v>0</v>
      </c>
      <c r="H55" s="106"/>
      <c r="I55" s="106">
        <f>ROUND(E55*H55,2)</f>
        <v>0</v>
      </c>
      <c r="J55" s="106"/>
      <c r="K55" s="106">
        <f>ROUND(E55*J55,2)</f>
        <v>0</v>
      </c>
      <c r="L55" s="106">
        <v>12</v>
      </c>
      <c r="M55" s="106">
        <f>G55*(1+L55/100)</f>
        <v>0</v>
      </c>
      <c r="N55" s="104">
        <v>1</v>
      </c>
      <c r="O55" s="104">
        <f>ROUND(E55*N55,5)</f>
        <v>21</v>
      </c>
      <c r="P55" s="104">
        <v>0</v>
      </c>
      <c r="Q55" s="104">
        <f>ROUND(E55*P55,5)</f>
        <v>0</v>
      </c>
      <c r="R55" s="104"/>
      <c r="S55" s="104"/>
      <c r="T55" s="105">
        <v>0</v>
      </c>
      <c r="U55" s="104">
        <f>ROUND(E55*T55,2)</f>
        <v>0</v>
      </c>
      <c r="V55" s="99"/>
      <c r="W55" s="99"/>
      <c r="X55" s="99"/>
      <c r="Y55" s="99"/>
      <c r="Z55" s="99"/>
      <c r="AA55" s="99"/>
      <c r="AB55" s="99"/>
      <c r="AC55" s="99"/>
      <c r="AD55" s="99"/>
      <c r="AE55" s="99" t="s">
        <v>185</v>
      </c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</row>
    <row r="56" spans="1:60" outlineLevel="1" x14ac:dyDescent="0.2">
      <c r="A56" s="100"/>
      <c r="B56" s="285"/>
      <c r="C56" s="293" t="s">
        <v>366</v>
      </c>
      <c r="D56" s="292"/>
      <c r="E56" s="196">
        <v>21</v>
      </c>
      <c r="F56" s="106"/>
      <c r="G56" s="106"/>
      <c r="H56" s="106"/>
      <c r="I56" s="106"/>
      <c r="J56" s="106"/>
      <c r="K56" s="106"/>
      <c r="L56" s="106"/>
      <c r="M56" s="106"/>
      <c r="N56" s="104"/>
      <c r="O56" s="104"/>
      <c r="P56" s="104"/>
      <c r="Q56" s="104"/>
      <c r="R56" s="104"/>
      <c r="S56" s="104"/>
      <c r="T56" s="105"/>
      <c r="U56" s="104"/>
      <c r="V56" s="99"/>
      <c r="W56" s="99"/>
      <c r="X56" s="99"/>
      <c r="Y56" s="99"/>
      <c r="Z56" s="99"/>
      <c r="AA56" s="99"/>
      <c r="AB56" s="99"/>
      <c r="AC56" s="99"/>
      <c r="AD56" s="99"/>
      <c r="AE56" s="99" t="s">
        <v>153</v>
      </c>
      <c r="AF56" s="99">
        <v>0</v>
      </c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</row>
    <row r="57" spans="1:60" outlineLevel="1" x14ac:dyDescent="0.2">
      <c r="A57" s="100">
        <v>12</v>
      </c>
      <c r="B57" s="285" t="s">
        <v>365</v>
      </c>
      <c r="C57" s="284" t="s">
        <v>364</v>
      </c>
      <c r="D57" s="104" t="s">
        <v>180</v>
      </c>
      <c r="E57" s="179">
        <v>2</v>
      </c>
      <c r="F57" s="178">
        <f>H57+J57</f>
        <v>0</v>
      </c>
      <c r="G57" s="106">
        <f>ROUND(E57*F57,2)</f>
        <v>0</v>
      </c>
      <c r="H57" s="106"/>
      <c r="I57" s="106">
        <f>ROUND(E57*H57,2)</f>
        <v>0</v>
      </c>
      <c r="J57" s="106"/>
      <c r="K57" s="106">
        <f>ROUND(E57*J57,2)</f>
        <v>0</v>
      </c>
      <c r="L57" s="106">
        <v>12</v>
      </c>
      <c r="M57" s="106">
        <f>G57*(1+L57/100)</f>
        <v>0</v>
      </c>
      <c r="N57" s="104">
        <v>0.5</v>
      </c>
      <c r="O57" s="104">
        <f>ROUND(E57*N57,5)</f>
        <v>1</v>
      </c>
      <c r="P57" s="104">
        <v>0</v>
      </c>
      <c r="Q57" s="104">
        <f>ROUND(E57*P57,5)</f>
        <v>0</v>
      </c>
      <c r="R57" s="104"/>
      <c r="S57" s="104"/>
      <c r="T57" s="105">
        <v>0</v>
      </c>
      <c r="U57" s="104">
        <f>ROUND(E57*T57,2)</f>
        <v>0</v>
      </c>
      <c r="V57" s="99"/>
      <c r="W57" s="99"/>
      <c r="X57" s="99"/>
      <c r="Y57" s="99"/>
      <c r="Z57" s="99"/>
      <c r="AA57" s="99"/>
      <c r="AB57" s="99"/>
      <c r="AC57" s="99"/>
      <c r="AD57" s="99"/>
      <c r="AE57" s="99" t="s">
        <v>185</v>
      </c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</row>
    <row r="58" spans="1:60" outlineLevel="1" x14ac:dyDescent="0.2">
      <c r="A58" s="100">
        <v>13</v>
      </c>
      <c r="B58" s="285" t="s">
        <v>363</v>
      </c>
      <c r="C58" s="284" t="s">
        <v>362</v>
      </c>
      <c r="D58" s="104" t="s">
        <v>180</v>
      </c>
      <c r="E58" s="179">
        <v>2</v>
      </c>
      <c r="F58" s="178">
        <f>H58+J58</f>
        <v>0</v>
      </c>
      <c r="G58" s="106">
        <f>ROUND(E58*F58,2)</f>
        <v>0</v>
      </c>
      <c r="H58" s="106"/>
      <c r="I58" s="106">
        <f>ROUND(E58*H58,2)</f>
        <v>0</v>
      </c>
      <c r="J58" s="106"/>
      <c r="K58" s="106">
        <f>ROUND(E58*J58,2)</f>
        <v>0</v>
      </c>
      <c r="L58" s="106">
        <v>12</v>
      </c>
      <c r="M58" s="106">
        <f>G58*(1+L58/100)</f>
        <v>0</v>
      </c>
      <c r="N58" s="104">
        <v>0.25</v>
      </c>
      <c r="O58" s="104">
        <f>ROUND(E58*N58,5)</f>
        <v>0.5</v>
      </c>
      <c r="P58" s="104">
        <v>0</v>
      </c>
      <c r="Q58" s="104">
        <f>ROUND(E58*P58,5)</f>
        <v>0</v>
      </c>
      <c r="R58" s="104"/>
      <c r="S58" s="104"/>
      <c r="T58" s="105">
        <v>0</v>
      </c>
      <c r="U58" s="104">
        <f>ROUND(E58*T58,2)</f>
        <v>0</v>
      </c>
      <c r="V58" s="99"/>
      <c r="W58" s="99"/>
      <c r="X58" s="99"/>
      <c r="Y58" s="99"/>
      <c r="Z58" s="99"/>
      <c r="AA58" s="99"/>
      <c r="AB58" s="99"/>
      <c r="AC58" s="99"/>
      <c r="AD58" s="99"/>
      <c r="AE58" s="99" t="s">
        <v>185</v>
      </c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</row>
    <row r="59" spans="1:60" outlineLevel="1" x14ac:dyDescent="0.2">
      <c r="A59" s="100">
        <v>14</v>
      </c>
      <c r="B59" s="285" t="s">
        <v>361</v>
      </c>
      <c r="C59" s="284" t="s">
        <v>360</v>
      </c>
      <c r="D59" s="104" t="s">
        <v>180</v>
      </c>
      <c r="E59" s="179">
        <v>6</v>
      </c>
      <c r="F59" s="178">
        <f>H59+J59</f>
        <v>0</v>
      </c>
      <c r="G59" s="106">
        <f>ROUND(E59*F59,2)</f>
        <v>0</v>
      </c>
      <c r="H59" s="106"/>
      <c r="I59" s="106">
        <f>ROUND(E59*H59,2)</f>
        <v>0</v>
      </c>
      <c r="J59" s="106"/>
      <c r="K59" s="106">
        <f>ROUND(E59*J59,2)</f>
        <v>0</v>
      </c>
      <c r="L59" s="106">
        <v>12</v>
      </c>
      <c r="M59" s="106">
        <f>G59*(1+L59/100)</f>
        <v>0</v>
      </c>
      <c r="N59" s="104">
        <v>0.58499999999999996</v>
      </c>
      <c r="O59" s="104">
        <f>ROUND(E59*N59,5)</f>
        <v>3.51</v>
      </c>
      <c r="P59" s="104">
        <v>0</v>
      </c>
      <c r="Q59" s="104">
        <f>ROUND(E59*P59,5)</f>
        <v>0</v>
      </c>
      <c r="R59" s="104"/>
      <c r="S59" s="104"/>
      <c r="T59" s="105">
        <v>0</v>
      </c>
      <c r="U59" s="104">
        <f>ROUND(E59*T59,2)</f>
        <v>0</v>
      </c>
      <c r="V59" s="99"/>
      <c r="W59" s="99"/>
      <c r="X59" s="99"/>
      <c r="Y59" s="99"/>
      <c r="Z59" s="99"/>
      <c r="AA59" s="99"/>
      <c r="AB59" s="99"/>
      <c r="AC59" s="99"/>
      <c r="AD59" s="99"/>
      <c r="AE59" s="99" t="s">
        <v>185</v>
      </c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</row>
    <row r="60" spans="1:60" outlineLevel="1" x14ac:dyDescent="0.2">
      <c r="A60" s="100"/>
      <c r="B60" s="285"/>
      <c r="C60" s="291" t="s">
        <v>423</v>
      </c>
      <c r="D60" s="290"/>
      <c r="E60" s="289"/>
      <c r="F60" s="288"/>
      <c r="G60" s="255"/>
      <c r="H60" s="106"/>
      <c r="I60" s="106"/>
      <c r="J60" s="106"/>
      <c r="K60" s="106"/>
      <c r="L60" s="106"/>
      <c r="M60" s="106"/>
      <c r="N60" s="104"/>
      <c r="O60" s="104"/>
      <c r="P60" s="104"/>
      <c r="Q60" s="104"/>
      <c r="R60" s="104"/>
      <c r="S60" s="104"/>
      <c r="T60" s="105"/>
      <c r="U60" s="104"/>
      <c r="V60" s="99"/>
      <c r="W60" s="99"/>
      <c r="X60" s="99"/>
      <c r="Y60" s="99"/>
      <c r="Z60" s="99"/>
      <c r="AA60" s="99"/>
      <c r="AB60" s="99"/>
      <c r="AC60" s="99"/>
      <c r="AD60" s="99"/>
      <c r="AE60" s="99" t="s">
        <v>81</v>
      </c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101" t="str">
        <f>C60</f>
        <v>Třída betonu bude minimálně C40/50 a odolností betonu.</v>
      </c>
      <c r="BB60" s="99"/>
      <c r="BC60" s="99"/>
      <c r="BD60" s="99"/>
      <c r="BE60" s="99"/>
      <c r="BF60" s="99"/>
      <c r="BG60" s="99"/>
      <c r="BH60" s="99"/>
    </row>
    <row r="61" spans="1:60" outlineLevel="1" x14ac:dyDescent="0.2">
      <c r="A61" s="100">
        <v>15</v>
      </c>
      <c r="B61" s="285" t="s">
        <v>359</v>
      </c>
      <c r="C61" s="284" t="s">
        <v>358</v>
      </c>
      <c r="D61" s="104" t="s">
        <v>180</v>
      </c>
      <c r="E61" s="179">
        <v>6</v>
      </c>
      <c r="F61" s="178">
        <f>H61+J61</f>
        <v>0</v>
      </c>
      <c r="G61" s="106">
        <f>ROUND(E61*F61,2)</f>
        <v>0</v>
      </c>
      <c r="H61" s="106"/>
      <c r="I61" s="106">
        <f>ROUND(E61*H61,2)</f>
        <v>0</v>
      </c>
      <c r="J61" s="106"/>
      <c r="K61" s="106">
        <f>ROUND(E61*J61,2)</f>
        <v>0</v>
      </c>
      <c r="L61" s="106">
        <v>12</v>
      </c>
      <c r="M61" s="106">
        <f>G61*(1+L61/100)</f>
        <v>0</v>
      </c>
      <c r="N61" s="104">
        <v>2.8000000000000001E-2</v>
      </c>
      <c r="O61" s="104">
        <f>ROUND(E61*N61,5)</f>
        <v>0.16800000000000001</v>
      </c>
      <c r="P61" s="104">
        <v>0</v>
      </c>
      <c r="Q61" s="104">
        <f>ROUND(E61*P61,5)</f>
        <v>0</v>
      </c>
      <c r="R61" s="104"/>
      <c r="S61" s="104"/>
      <c r="T61" s="105">
        <v>0</v>
      </c>
      <c r="U61" s="104">
        <f>ROUND(E61*T61,2)</f>
        <v>0</v>
      </c>
      <c r="V61" s="99"/>
      <c r="W61" s="99"/>
      <c r="X61" s="99"/>
      <c r="Y61" s="99"/>
      <c r="Z61" s="99"/>
      <c r="AA61" s="99"/>
      <c r="AB61" s="99"/>
      <c r="AC61" s="99"/>
      <c r="AD61" s="99"/>
      <c r="AE61" s="99" t="s">
        <v>185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</row>
    <row r="62" spans="1:60" outlineLevel="1" x14ac:dyDescent="0.2">
      <c r="A62" s="100">
        <v>16</v>
      </c>
      <c r="B62" s="285" t="s">
        <v>357</v>
      </c>
      <c r="C62" s="284" t="s">
        <v>356</v>
      </c>
      <c r="D62" s="104" t="s">
        <v>180</v>
      </c>
      <c r="E62" s="179">
        <v>3</v>
      </c>
      <c r="F62" s="178">
        <f>H62+J62</f>
        <v>0</v>
      </c>
      <c r="G62" s="106">
        <f>ROUND(E62*F62,2)</f>
        <v>0</v>
      </c>
      <c r="H62" s="106"/>
      <c r="I62" s="106">
        <f>ROUND(E62*H62,2)</f>
        <v>0</v>
      </c>
      <c r="J62" s="106"/>
      <c r="K62" s="106">
        <f>ROUND(E62*J62,2)</f>
        <v>0</v>
      </c>
      <c r="L62" s="106">
        <v>12</v>
      </c>
      <c r="M62" s="106">
        <f>G62*(1+L62/100)</f>
        <v>0</v>
      </c>
      <c r="N62" s="104">
        <v>5.3999999999999999E-2</v>
      </c>
      <c r="O62" s="104">
        <f>ROUND(E62*N62,5)</f>
        <v>0.16200000000000001</v>
      </c>
      <c r="P62" s="104">
        <v>0</v>
      </c>
      <c r="Q62" s="104">
        <f>ROUND(E62*P62,5)</f>
        <v>0</v>
      </c>
      <c r="R62" s="104"/>
      <c r="S62" s="104"/>
      <c r="T62" s="105">
        <v>0</v>
      </c>
      <c r="U62" s="104">
        <f>ROUND(E62*T62,2)</f>
        <v>0</v>
      </c>
      <c r="V62" s="99"/>
      <c r="W62" s="99"/>
      <c r="X62" s="99"/>
      <c r="Y62" s="99"/>
      <c r="Z62" s="99"/>
      <c r="AA62" s="99"/>
      <c r="AB62" s="99"/>
      <c r="AC62" s="99"/>
      <c r="AD62" s="99"/>
      <c r="AE62" s="99" t="s">
        <v>185</v>
      </c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</row>
    <row r="63" spans="1:60" outlineLevel="1" x14ac:dyDescent="0.2">
      <c r="A63" s="100">
        <v>17</v>
      </c>
      <c r="B63" s="285" t="s">
        <v>354</v>
      </c>
      <c r="C63" s="284" t="s">
        <v>355</v>
      </c>
      <c r="D63" s="104" t="s">
        <v>180</v>
      </c>
      <c r="E63" s="179">
        <v>2</v>
      </c>
      <c r="F63" s="178">
        <f>H63+J63</f>
        <v>0</v>
      </c>
      <c r="G63" s="106">
        <f>ROUND(E63*F63,2)</f>
        <v>0</v>
      </c>
      <c r="H63" s="106"/>
      <c r="I63" s="106">
        <f>ROUND(E63*H63,2)</f>
        <v>0</v>
      </c>
      <c r="J63" s="106"/>
      <c r="K63" s="106">
        <f>ROUND(E63*J63,2)</f>
        <v>0</v>
      </c>
      <c r="L63" s="106">
        <v>12</v>
      </c>
      <c r="M63" s="106">
        <f>G63*(1+L63/100)</f>
        <v>0</v>
      </c>
      <c r="N63" s="104">
        <v>8.1000000000000003E-2</v>
      </c>
      <c r="O63" s="104">
        <f>ROUND(E63*N63,5)</f>
        <v>0.16200000000000001</v>
      </c>
      <c r="P63" s="104">
        <v>0</v>
      </c>
      <c r="Q63" s="104">
        <f>ROUND(E63*P63,5)</f>
        <v>0</v>
      </c>
      <c r="R63" s="104"/>
      <c r="S63" s="104"/>
      <c r="T63" s="105">
        <v>0</v>
      </c>
      <c r="U63" s="104">
        <f>ROUND(E63*T63,2)</f>
        <v>0</v>
      </c>
      <c r="V63" s="99"/>
      <c r="W63" s="99"/>
      <c r="X63" s="99"/>
      <c r="Y63" s="99"/>
      <c r="Z63" s="99"/>
      <c r="AA63" s="99"/>
      <c r="AB63" s="99"/>
      <c r="AC63" s="99"/>
      <c r="AD63" s="99"/>
      <c r="AE63" s="99" t="s">
        <v>185</v>
      </c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</row>
    <row r="64" spans="1:60" outlineLevel="1" x14ac:dyDescent="0.2">
      <c r="A64" s="100">
        <v>18</v>
      </c>
      <c r="B64" s="285" t="s">
        <v>354</v>
      </c>
      <c r="C64" s="284" t="s">
        <v>353</v>
      </c>
      <c r="D64" s="104" t="s">
        <v>180</v>
      </c>
      <c r="E64" s="179">
        <v>2</v>
      </c>
      <c r="F64" s="178">
        <f>H64+J64</f>
        <v>0</v>
      </c>
      <c r="G64" s="106">
        <f>ROUND(E64*F64,2)</f>
        <v>0</v>
      </c>
      <c r="H64" s="106"/>
      <c r="I64" s="106">
        <f>ROUND(E64*H64,2)</f>
        <v>0</v>
      </c>
      <c r="J64" s="106"/>
      <c r="K64" s="106">
        <f>ROUND(E64*J64,2)</f>
        <v>0</v>
      </c>
      <c r="L64" s="106">
        <v>12</v>
      </c>
      <c r="M64" s="106">
        <f>G64*(1+L64/100)</f>
        <v>0</v>
      </c>
      <c r="N64" s="104">
        <v>8.1000000000000003E-2</v>
      </c>
      <c r="O64" s="104">
        <f>ROUND(E64*N64,5)</f>
        <v>0.16200000000000001</v>
      </c>
      <c r="P64" s="104">
        <v>0</v>
      </c>
      <c r="Q64" s="104">
        <f>ROUND(E64*P64,5)</f>
        <v>0</v>
      </c>
      <c r="R64" s="104"/>
      <c r="S64" s="104"/>
      <c r="T64" s="105">
        <v>0</v>
      </c>
      <c r="U64" s="104">
        <f>ROUND(E64*T64,2)</f>
        <v>0</v>
      </c>
      <c r="V64" s="99"/>
      <c r="W64" s="99"/>
      <c r="X64" s="99"/>
      <c r="Y64" s="99"/>
      <c r="Z64" s="99"/>
      <c r="AA64" s="99"/>
      <c r="AB64" s="99"/>
      <c r="AC64" s="99"/>
      <c r="AD64" s="99"/>
      <c r="AE64" s="99" t="s">
        <v>185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1:60" ht="22.5" outlineLevel="1" x14ac:dyDescent="0.2">
      <c r="A65" s="100">
        <v>19</v>
      </c>
      <c r="B65" s="285" t="s">
        <v>352</v>
      </c>
      <c r="C65" s="284" t="s">
        <v>351</v>
      </c>
      <c r="D65" s="104" t="s">
        <v>180</v>
      </c>
      <c r="E65" s="179">
        <v>6</v>
      </c>
      <c r="F65" s="178">
        <f>H65+J65</f>
        <v>0</v>
      </c>
      <c r="G65" s="106">
        <f>ROUND(E65*F65,2)</f>
        <v>0</v>
      </c>
      <c r="H65" s="106"/>
      <c r="I65" s="106">
        <f>ROUND(E65*H65,2)</f>
        <v>0</v>
      </c>
      <c r="J65" s="106"/>
      <c r="K65" s="106">
        <f>ROUND(E65*J65,2)</f>
        <v>0</v>
      </c>
      <c r="L65" s="106">
        <v>12</v>
      </c>
      <c r="M65" s="106">
        <f>G65*(1+L65/100)</f>
        <v>0</v>
      </c>
      <c r="N65" s="104">
        <v>1.6</v>
      </c>
      <c r="O65" s="104">
        <f>ROUND(E65*N65,5)</f>
        <v>9.6</v>
      </c>
      <c r="P65" s="104">
        <v>0</v>
      </c>
      <c r="Q65" s="104">
        <f>ROUND(E65*P65,5)</f>
        <v>0</v>
      </c>
      <c r="R65" s="104"/>
      <c r="S65" s="104"/>
      <c r="T65" s="105">
        <v>0</v>
      </c>
      <c r="U65" s="104">
        <f>ROUND(E65*T65,2)</f>
        <v>0</v>
      </c>
      <c r="V65" s="99"/>
      <c r="W65" s="99"/>
      <c r="X65" s="99"/>
      <c r="Y65" s="99"/>
      <c r="Z65" s="99"/>
      <c r="AA65" s="99"/>
      <c r="AB65" s="99"/>
      <c r="AC65" s="99"/>
      <c r="AD65" s="99"/>
      <c r="AE65" s="99" t="s">
        <v>185</v>
      </c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</row>
    <row r="66" spans="1:60" outlineLevel="1" x14ac:dyDescent="0.2">
      <c r="A66" s="100"/>
      <c r="B66" s="285"/>
      <c r="C66" s="291" t="s">
        <v>423</v>
      </c>
      <c r="D66" s="290"/>
      <c r="E66" s="289"/>
      <c r="F66" s="288"/>
      <c r="G66" s="255"/>
      <c r="H66" s="106"/>
      <c r="I66" s="106"/>
      <c r="J66" s="106"/>
      <c r="K66" s="106"/>
      <c r="L66" s="106"/>
      <c r="M66" s="106"/>
      <c r="N66" s="104"/>
      <c r="O66" s="104"/>
      <c r="P66" s="104"/>
      <c r="Q66" s="104"/>
      <c r="R66" s="104"/>
      <c r="S66" s="104"/>
      <c r="T66" s="105"/>
      <c r="U66" s="104"/>
      <c r="V66" s="99"/>
      <c r="W66" s="99"/>
      <c r="X66" s="99"/>
      <c r="Y66" s="99"/>
      <c r="Z66" s="99"/>
      <c r="AA66" s="99"/>
      <c r="AB66" s="99"/>
      <c r="AC66" s="99"/>
      <c r="AD66" s="99"/>
      <c r="AE66" s="99" t="s">
        <v>81</v>
      </c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101" t="str">
        <f>C66</f>
        <v>Třída betonu bude minimálně C40/50 a odolností betonu.</v>
      </c>
      <c r="BB66" s="99"/>
      <c r="BC66" s="99"/>
      <c r="BD66" s="99"/>
      <c r="BE66" s="99"/>
      <c r="BF66" s="99"/>
      <c r="BG66" s="99"/>
      <c r="BH66" s="99"/>
    </row>
    <row r="67" spans="1:60" outlineLevel="1" x14ac:dyDescent="0.2">
      <c r="A67" s="100">
        <v>20</v>
      </c>
      <c r="B67" s="285" t="s">
        <v>350</v>
      </c>
      <c r="C67" s="284" t="s">
        <v>349</v>
      </c>
      <c r="D67" s="104" t="s">
        <v>180</v>
      </c>
      <c r="E67" s="179">
        <v>17</v>
      </c>
      <c r="F67" s="178">
        <f>H67+J67</f>
        <v>0</v>
      </c>
      <c r="G67" s="106">
        <f>ROUND(E67*F67,2)</f>
        <v>0</v>
      </c>
      <c r="H67" s="106"/>
      <c r="I67" s="106">
        <f>ROUND(E67*H67,2)</f>
        <v>0</v>
      </c>
      <c r="J67" s="106"/>
      <c r="K67" s="106">
        <f>ROUND(E67*J67,2)</f>
        <v>0</v>
      </c>
      <c r="L67" s="106">
        <v>12</v>
      </c>
      <c r="M67" s="106">
        <f>G67*(1+L67/100)</f>
        <v>0</v>
      </c>
      <c r="N67" s="104">
        <v>0</v>
      </c>
      <c r="O67" s="104">
        <f>ROUND(E67*N67,5)</f>
        <v>0</v>
      </c>
      <c r="P67" s="104">
        <v>0</v>
      </c>
      <c r="Q67" s="104">
        <f>ROUND(E67*P67,5)</f>
        <v>0</v>
      </c>
      <c r="R67" s="104"/>
      <c r="S67" s="104"/>
      <c r="T67" s="105">
        <v>0.79</v>
      </c>
      <c r="U67" s="104">
        <f>ROUND(E67*T67,2)</f>
        <v>13.43</v>
      </c>
      <c r="V67" s="99"/>
      <c r="W67" s="99"/>
      <c r="X67" s="99"/>
      <c r="Y67" s="99"/>
      <c r="Z67" s="99"/>
      <c r="AA67" s="99"/>
      <c r="AB67" s="99"/>
      <c r="AC67" s="99"/>
      <c r="AD67" s="99"/>
      <c r="AE67" s="99" t="s">
        <v>80</v>
      </c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</row>
    <row r="68" spans="1:60" outlineLevel="1" x14ac:dyDescent="0.2">
      <c r="A68" s="100"/>
      <c r="B68" s="285"/>
      <c r="C68" s="293" t="s">
        <v>348</v>
      </c>
      <c r="D68" s="292"/>
      <c r="E68" s="196">
        <v>17</v>
      </c>
      <c r="F68" s="106"/>
      <c r="G68" s="106"/>
      <c r="H68" s="106"/>
      <c r="I68" s="106"/>
      <c r="J68" s="106"/>
      <c r="K68" s="106"/>
      <c r="L68" s="106"/>
      <c r="M68" s="106"/>
      <c r="N68" s="104"/>
      <c r="O68" s="104"/>
      <c r="P68" s="104"/>
      <c r="Q68" s="104"/>
      <c r="R68" s="104"/>
      <c r="S68" s="104"/>
      <c r="T68" s="105"/>
      <c r="U68" s="104"/>
      <c r="V68" s="99"/>
      <c r="W68" s="99"/>
      <c r="X68" s="99"/>
      <c r="Y68" s="99"/>
      <c r="Z68" s="99"/>
      <c r="AA68" s="99"/>
      <c r="AB68" s="99"/>
      <c r="AC68" s="99"/>
      <c r="AD68" s="99"/>
      <c r="AE68" s="99" t="s">
        <v>153</v>
      </c>
      <c r="AF68" s="99">
        <v>0</v>
      </c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</row>
    <row r="69" spans="1:60" outlineLevel="1" x14ac:dyDescent="0.2">
      <c r="A69" s="100">
        <v>21</v>
      </c>
      <c r="B69" s="285" t="s">
        <v>347</v>
      </c>
      <c r="C69" s="284" t="s">
        <v>346</v>
      </c>
      <c r="D69" s="104" t="s">
        <v>180</v>
      </c>
      <c r="E69" s="179">
        <v>27</v>
      </c>
      <c r="F69" s="178">
        <f>H69+J69</f>
        <v>0</v>
      </c>
      <c r="G69" s="106">
        <f>ROUND(E69*F69,2)</f>
        <v>0</v>
      </c>
      <c r="H69" s="106"/>
      <c r="I69" s="106">
        <f>ROUND(E69*H69,2)</f>
        <v>0</v>
      </c>
      <c r="J69" s="106"/>
      <c r="K69" s="106">
        <f>ROUND(E69*J69,2)</f>
        <v>0</v>
      </c>
      <c r="L69" s="106">
        <v>12</v>
      </c>
      <c r="M69" s="106">
        <f>G69*(1+L69/100)</f>
        <v>0</v>
      </c>
      <c r="N69" s="104">
        <v>0</v>
      </c>
      <c r="O69" s="104">
        <f>ROUND(E69*N69,5)</f>
        <v>0</v>
      </c>
      <c r="P69" s="104">
        <v>0</v>
      </c>
      <c r="Q69" s="104">
        <f>ROUND(E69*P69,5)</f>
        <v>0</v>
      </c>
      <c r="R69" s="104"/>
      <c r="S69" s="104"/>
      <c r="T69" s="105">
        <v>0.94599999999999995</v>
      </c>
      <c r="U69" s="104">
        <f>ROUND(E69*T69,2)</f>
        <v>25.54</v>
      </c>
      <c r="V69" s="99"/>
      <c r="W69" s="99"/>
      <c r="X69" s="99"/>
      <c r="Y69" s="99"/>
      <c r="Z69" s="99"/>
      <c r="AA69" s="99"/>
      <c r="AB69" s="99"/>
      <c r="AC69" s="99"/>
      <c r="AD69" s="99"/>
      <c r="AE69" s="99" t="s">
        <v>80</v>
      </c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</row>
    <row r="70" spans="1:60" outlineLevel="1" x14ac:dyDescent="0.2">
      <c r="A70" s="100"/>
      <c r="B70" s="285"/>
      <c r="C70" s="293" t="s">
        <v>345</v>
      </c>
      <c r="D70" s="292"/>
      <c r="E70" s="196">
        <v>27</v>
      </c>
      <c r="F70" s="106"/>
      <c r="G70" s="106"/>
      <c r="H70" s="106"/>
      <c r="I70" s="106"/>
      <c r="J70" s="106"/>
      <c r="K70" s="106"/>
      <c r="L70" s="106"/>
      <c r="M70" s="106"/>
      <c r="N70" s="104"/>
      <c r="O70" s="104"/>
      <c r="P70" s="104"/>
      <c r="Q70" s="104"/>
      <c r="R70" s="104"/>
      <c r="S70" s="104"/>
      <c r="T70" s="105"/>
      <c r="U70" s="104"/>
      <c r="V70" s="99"/>
      <c r="W70" s="99"/>
      <c r="X70" s="99"/>
      <c r="Y70" s="99"/>
      <c r="Z70" s="99"/>
      <c r="AA70" s="99"/>
      <c r="AB70" s="99"/>
      <c r="AC70" s="99"/>
      <c r="AD70" s="99"/>
      <c r="AE70" s="99" t="s">
        <v>153</v>
      </c>
      <c r="AF70" s="99">
        <v>0</v>
      </c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</row>
    <row r="71" spans="1:60" outlineLevel="1" x14ac:dyDescent="0.2">
      <c r="A71" s="100">
        <v>22</v>
      </c>
      <c r="B71" s="285" t="s">
        <v>344</v>
      </c>
      <c r="C71" s="284" t="s">
        <v>343</v>
      </c>
      <c r="D71" s="104" t="s">
        <v>180</v>
      </c>
      <c r="E71" s="179">
        <v>6</v>
      </c>
      <c r="F71" s="178">
        <f>H71+J71</f>
        <v>0</v>
      </c>
      <c r="G71" s="106">
        <f>ROUND(E71*F71,2)</f>
        <v>0</v>
      </c>
      <c r="H71" s="106"/>
      <c r="I71" s="106">
        <f>ROUND(E71*H71,2)</f>
        <v>0</v>
      </c>
      <c r="J71" s="106"/>
      <c r="K71" s="106">
        <f>ROUND(E71*J71,2)</f>
        <v>0</v>
      </c>
      <c r="L71" s="106">
        <v>12</v>
      </c>
      <c r="M71" s="106">
        <f>G71*(1+L71/100)</f>
        <v>0</v>
      </c>
      <c r="N71" s="104">
        <v>0</v>
      </c>
      <c r="O71" s="104">
        <f>ROUND(E71*N71,5)</f>
        <v>0</v>
      </c>
      <c r="P71" s="104">
        <v>0</v>
      </c>
      <c r="Q71" s="104">
        <f>ROUND(E71*P71,5)</f>
        <v>0</v>
      </c>
      <c r="R71" s="104"/>
      <c r="S71" s="104"/>
      <c r="T71" s="105">
        <v>3.2519999999999998</v>
      </c>
      <c r="U71" s="104">
        <f>ROUND(E71*T71,2)</f>
        <v>19.510000000000002</v>
      </c>
      <c r="V71" s="99"/>
      <c r="W71" s="99"/>
      <c r="X71" s="99"/>
      <c r="Y71" s="99"/>
      <c r="Z71" s="99"/>
      <c r="AA71" s="99"/>
      <c r="AB71" s="99"/>
      <c r="AC71" s="99"/>
      <c r="AD71" s="99"/>
      <c r="AE71" s="99" t="s">
        <v>80</v>
      </c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</row>
    <row r="72" spans="1:60" ht="22.5" outlineLevel="1" x14ac:dyDescent="0.2">
      <c r="A72" s="100">
        <v>23</v>
      </c>
      <c r="B72" s="285" t="s">
        <v>195</v>
      </c>
      <c r="C72" s="284" t="s">
        <v>342</v>
      </c>
      <c r="D72" s="104" t="s">
        <v>177</v>
      </c>
      <c r="E72" s="179">
        <v>1</v>
      </c>
      <c r="F72" s="178">
        <f>H72+J72</f>
        <v>0</v>
      </c>
      <c r="G72" s="106">
        <f>ROUND(E72*F72,2)</f>
        <v>0</v>
      </c>
      <c r="H72" s="106"/>
      <c r="I72" s="106">
        <f>ROUND(E72*H72,2)</f>
        <v>0</v>
      </c>
      <c r="J72" s="106"/>
      <c r="K72" s="106">
        <f>ROUND(E72*J72,2)</f>
        <v>0</v>
      </c>
      <c r="L72" s="106">
        <v>12</v>
      </c>
      <c r="M72" s="106">
        <f>G72*(1+L72/100)</f>
        <v>0</v>
      </c>
      <c r="N72" s="104">
        <v>3.05</v>
      </c>
      <c r="O72" s="104">
        <f>ROUND(E72*N72,5)</f>
        <v>3.05</v>
      </c>
      <c r="P72" s="104">
        <v>0</v>
      </c>
      <c r="Q72" s="104">
        <f>ROUND(E72*P72,5)</f>
        <v>0</v>
      </c>
      <c r="R72" s="104"/>
      <c r="S72" s="104"/>
      <c r="T72" s="105">
        <v>0</v>
      </c>
      <c r="U72" s="104">
        <f>ROUND(E72*T72,2)</f>
        <v>0</v>
      </c>
      <c r="V72" s="99"/>
      <c r="W72" s="99"/>
      <c r="X72" s="99"/>
      <c r="Y72" s="99"/>
      <c r="Z72" s="99"/>
      <c r="AA72" s="99"/>
      <c r="AB72" s="99"/>
      <c r="AC72" s="99"/>
      <c r="AD72" s="99"/>
      <c r="AE72" s="99" t="s">
        <v>80</v>
      </c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</row>
    <row r="73" spans="1:60" outlineLevel="1" x14ac:dyDescent="0.2">
      <c r="A73" s="100"/>
      <c r="B73" s="285"/>
      <c r="C73" s="291" t="s">
        <v>176</v>
      </c>
      <c r="D73" s="290"/>
      <c r="E73" s="289"/>
      <c r="F73" s="288"/>
      <c r="G73" s="255"/>
      <c r="H73" s="106"/>
      <c r="I73" s="106"/>
      <c r="J73" s="106"/>
      <c r="K73" s="106"/>
      <c r="L73" s="106"/>
      <c r="M73" s="106"/>
      <c r="N73" s="104"/>
      <c r="O73" s="104"/>
      <c r="P73" s="104"/>
      <c r="Q73" s="104"/>
      <c r="R73" s="104"/>
      <c r="S73" s="104"/>
      <c r="T73" s="105"/>
      <c r="U73" s="104"/>
      <c r="V73" s="99"/>
      <c r="W73" s="99"/>
      <c r="X73" s="99"/>
      <c r="Y73" s="99"/>
      <c r="Z73" s="99"/>
      <c r="AA73" s="99"/>
      <c r="AB73" s="99"/>
      <c r="AC73" s="99"/>
      <c r="AD73" s="99"/>
      <c r="AE73" s="99" t="s">
        <v>81</v>
      </c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101" t="str">
        <f>C73</f>
        <v>Není obsaženo v databázi RTS, cenová soustava vlastní</v>
      </c>
      <c r="BB73" s="99"/>
      <c r="BC73" s="99"/>
      <c r="BD73" s="99"/>
      <c r="BE73" s="99"/>
      <c r="BF73" s="99"/>
      <c r="BG73" s="99"/>
      <c r="BH73" s="99"/>
    </row>
    <row r="74" spans="1:60" ht="22.5" outlineLevel="1" x14ac:dyDescent="0.2">
      <c r="A74" s="100">
        <v>24</v>
      </c>
      <c r="B74" s="285" t="s">
        <v>193</v>
      </c>
      <c r="C74" s="284" t="s">
        <v>341</v>
      </c>
      <c r="D74" s="104" t="s">
        <v>177</v>
      </c>
      <c r="E74" s="179">
        <v>216</v>
      </c>
      <c r="F74" s="178">
        <f>H74+J74</f>
        <v>0</v>
      </c>
      <c r="G74" s="106">
        <f>ROUND(E74*F74,2)</f>
        <v>0</v>
      </c>
      <c r="H74" s="106"/>
      <c r="I74" s="106">
        <f>ROUND(E74*H74,2)</f>
        <v>0</v>
      </c>
      <c r="J74" s="106"/>
      <c r="K74" s="106">
        <f>ROUND(E74*J74,2)</f>
        <v>0</v>
      </c>
      <c r="L74" s="106">
        <v>12</v>
      </c>
      <c r="M74" s="106">
        <f>G74*(1+L74/100)</f>
        <v>0</v>
      </c>
      <c r="N74" s="104">
        <v>3.05</v>
      </c>
      <c r="O74" s="104">
        <f>ROUND(E74*N74,5)</f>
        <v>658.8</v>
      </c>
      <c r="P74" s="104">
        <v>0</v>
      </c>
      <c r="Q74" s="104">
        <f>ROUND(E74*P74,5)</f>
        <v>0</v>
      </c>
      <c r="R74" s="104"/>
      <c r="S74" s="104"/>
      <c r="T74" s="105">
        <v>0</v>
      </c>
      <c r="U74" s="104">
        <f>ROUND(E74*T74,2)</f>
        <v>0</v>
      </c>
      <c r="V74" s="99"/>
      <c r="W74" s="99"/>
      <c r="X74" s="99"/>
      <c r="Y74" s="99"/>
      <c r="Z74" s="99"/>
      <c r="AA74" s="99"/>
      <c r="AB74" s="99"/>
      <c r="AC74" s="99"/>
      <c r="AD74" s="99"/>
      <c r="AE74" s="99" t="s">
        <v>80</v>
      </c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</row>
    <row r="75" spans="1:60" outlineLevel="1" x14ac:dyDescent="0.2">
      <c r="A75" s="100"/>
      <c r="B75" s="285"/>
      <c r="C75" s="291" t="s">
        <v>176</v>
      </c>
      <c r="D75" s="290"/>
      <c r="E75" s="289"/>
      <c r="F75" s="288"/>
      <c r="G75" s="255"/>
      <c r="H75" s="106"/>
      <c r="I75" s="106"/>
      <c r="J75" s="106"/>
      <c r="K75" s="106"/>
      <c r="L75" s="106"/>
      <c r="M75" s="106"/>
      <c r="N75" s="104"/>
      <c r="O75" s="104"/>
      <c r="P75" s="104"/>
      <c r="Q75" s="104"/>
      <c r="R75" s="104"/>
      <c r="S75" s="104"/>
      <c r="T75" s="105"/>
      <c r="U75" s="104"/>
      <c r="V75" s="99"/>
      <c r="W75" s="99"/>
      <c r="X75" s="99"/>
      <c r="Y75" s="99"/>
      <c r="Z75" s="99"/>
      <c r="AA75" s="99"/>
      <c r="AB75" s="99"/>
      <c r="AC75" s="99"/>
      <c r="AD75" s="99"/>
      <c r="AE75" s="99" t="s">
        <v>81</v>
      </c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101" t="str">
        <f>C75</f>
        <v>Není obsaženo v databázi RTS, cenová soustava vlastní</v>
      </c>
      <c r="BB75" s="99"/>
      <c r="BC75" s="99"/>
      <c r="BD75" s="99"/>
      <c r="BE75" s="99"/>
      <c r="BF75" s="99"/>
      <c r="BG75" s="99"/>
      <c r="BH75" s="99"/>
    </row>
    <row r="76" spans="1:60" ht="22.5" outlineLevel="1" x14ac:dyDescent="0.2">
      <c r="A76" s="100">
        <v>25</v>
      </c>
      <c r="B76" s="285" t="s">
        <v>340</v>
      </c>
      <c r="C76" s="284" t="s">
        <v>339</v>
      </c>
      <c r="D76" s="104" t="s">
        <v>180</v>
      </c>
      <c r="E76" s="179">
        <v>18</v>
      </c>
      <c r="F76" s="178">
        <f>H76+J76</f>
        <v>0</v>
      </c>
      <c r="G76" s="106">
        <f>ROUND(E76*F76,2)</f>
        <v>0</v>
      </c>
      <c r="H76" s="106"/>
      <c r="I76" s="106">
        <f>ROUND(E76*H76,2)</f>
        <v>0</v>
      </c>
      <c r="J76" s="106"/>
      <c r="K76" s="106">
        <f>ROUND(E76*J76,2)</f>
        <v>0</v>
      </c>
      <c r="L76" s="106">
        <v>12</v>
      </c>
      <c r="M76" s="106">
        <f>G76*(1+L76/100)</f>
        <v>0</v>
      </c>
      <c r="N76" s="104">
        <v>9.0999999999999998E-2</v>
      </c>
      <c r="O76" s="104">
        <f>ROUND(E76*N76,5)</f>
        <v>1.6379999999999999</v>
      </c>
      <c r="P76" s="104">
        <v>0</v>
      </c>
      <c r="Q76" s="104">
        <f>ROUND(E76*P76,5)</f>
        <v>0</v>
      </c>
      <c r="R76" s="104"/>
      <c r="S76" s="104"/>
      <c r="T76" s="105">
        <v>0</v>
      </c>
      <c r="U76" s="104">
        <f>ROUND(E76*T76,2)</f>
        <v>0</v>
      </c>
      <c r="V76" s="99"/>
      <c r="W76" s="99"/>
      <c r="X76" s="99"/>
      <c r="Y76" s="99"/>
      <c r="Z76" s="99"/>
      <c r="AA76" s="99"/>
      <c r="AB76" s="99"/>
      <c r="AC76" s="99"/>
      <c r="AD76" s="99"/>
      <c r="AE76" s="99" t="s">
        <v>185</v>
      </c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</row>
    <row r="77" spans="1:60" outlineLevel="1" x14ac:dyDescent="0.2">
      <c r="A77" s="100"/>
      <c r="B77" s="285"/>
      <c r="C77" s="291" t="s">
        <v>422</v>
      </c>
      <c r="D77" s="290"/>
      <c r="E77" s="289"/>
      <c r="F77" s="288"/>
      <c r="G77" s="255"/>
      <c r="H77" s="106"/>
      <c r="I77" s="106"/>
      <c r="J77" s="106"/>
      <c r="K77" s="106"/>
      <c r="L77" s="106"/>
      <c r="M77" s="106"/>
      <c r="N77" s="104"/>
      <c r="O77" s="104"/>
      <c r="P77" s="104"/>
      <c r="Q77" s="104"/>
      <c r="R77" s="104"/>
      <c r="S77" s="104"/>
      <c r="T77" s="105"/>
      <c r="U77" s="104"/>
      <c r="V77" s="99"/>
      <c r="W77" s="99"/>
      <c r="X77" s="99"/>
      <c r="Y77" s="99"/>
      <c r="Z77" s="99"/>
      <c r="AA77" s="99"/>
      <c r="AB77" s="99"/>
      <c r="AC77" s="99"/>
      <c r="AD77" s="99"/>
      <c r="AE77" s="99" t="s">
        <v>81</v>
      </c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101" t="str">
        <f>C77</f>
        <v>Pokop bude opatřen logem správce sítě.</v>
      </c>
      <c r="BB77" s="99"/>
      <c r="BC77" s="99"/>
      <c r="BD77" s="99"/>
      <c r="BE77" s="99"/>
      <c r="BF77" s="99"/>
      <c r="BG77" s="99"/>
      <c r="BH77" s="99"/>
    </row>
    <row r="78" spans="1:60" outlineLevel="1" x14ac:dyDescent="0.2">
      <c r="A78" s="100">
        <v>26</v>
      </c>
      <c r="B78" s="285" t="s">
        <v>338</v>
      </c>
      <c r="C78" s="284" t="s">
        <v>337</v>
      </c>
      <c r="D78" s="104" t="s">
        <v>180</v>
      </c>
      <c r="E78" s="179">
        <v>18</v>
      </c>
      <c r="F78" s="178">
        <f>H78+J78</f>
        <v>0</v>
      </c>
      <c r="G78" s="106">
        <f>ROUND(E78*F78,2)</f>
        <v>0</v>
      </c>
      <c r="H78" s="106"/>
      <c r="I78" s="106">
        <f>ROUND(E78*H78,2)</f>
        <v>0</v>
      </c>
      <c r="J78" s="106"/>
      <c r="K78" s="106">
        <f>ROUND(E78*J78,2)</f>
        <v>0</v>
      </c>
      <c r="L78" s="106">
        <v>12</v>
      </c>
      <c r="M78" s="106">
        <f>G78*(1+L78/100)</f>
        <v>0</v>
      </c>
      <c r="N78" s="104">
        <v>7.0200000000000002E-3</v>
      </c>
      <c r="O78" s="104">
        <f>ROUND(E78*N78,5)</f>
        <v>0.12636</v>
      </c>
      <c r="P78" s="104">
        <v>0</v>
      </c>
      <c r="Q78" s="104">
        <f>ROUND(E78*P78,5)</f>
        <v>0</v>
      </c>
      <c r="R78" s="104"/>
      <c r="S78" s="104"/>
      <c r="T78" s="105">
        <v>1.0940000000000001</v>
      </c>
      <c r="U78" s="104">
        <f>ROUND(E78*T78,2)</f>
        <v>19.690000000000001</v>
      </c>
      <c r="V78" s="99"/>
      <c r="W78" s="99"/>
      <c r="X78" s="99"/>
      <c r="Y78" s="99"/>
      <c r="Z78" s="99"/>
      <c r="AA78" s="99"/>
      <c r="AB78" s="99"/>
      <c r="AC78" s="99"/>
      <c r="AD78" s="99"/>
      <c r="AE78" s="99" t="s">
        <v>80</v>
      </c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</row>
    <row r="79" spans="1:60" ht="22.5" outlineLevel="1" x14ac:dyDescent="0.2">
      <c r="A79" s="100">
        <v>27</v>
      </c>
      <c r="B79" s="285" t="s">
        <v>336</v>
      </c>
      <c r="C79" s="284" t="s">
        <v>335</v>
      </c>
      <c r="D79" s="104" t="s">
        <v>167</v>
      </c>
      <c r="E79" s="179">
        <v>16.72</v>
      </c>
      <c r="F79" s="178">
        <f>H79+J79</f>
        <v>0</v>
      </c>
      <c r="G79" s="106">
        <f>ROUND(E79*F79,2)</f>
        <v>0</v>
      </c>
      <c r="H79" s="106"/>
      <c r="I79" s="106">
        <f>ROUND(E79*H79,2)</f>
        <v>0</v>
      </c>
      <c r="J79" s="106"/>
      <c r="K79" s="106">
        <f>ROUND(E79*J79,2)</f>
        <v>0</v>
      </c>
      <c r="L79" s="106">
        <v>12</v>
      </c>
      <c r="M79" s="106">
        <f>G79*(1+L79/100)</f>
        <v>0</v>
      </c>
      <c r="N79" s="104">
        <v>2.4379999999999999E-2</v>
      </c>
      <c r="O79" s="104">
        <f>ROUND(E79*N79,5)</f>
        <v>0.40762999999999999</v>
      </c>
      <c r="P79" s="104">
        <v>0</v>
      </c>
      <c r="Q79" s="104">
        <f>ROUND(E79*P79,5)</f>
        <v>0</v>
      </c>
      <c r="R79" s="104"/>
      <c r="S79" s="104"/>
      <c r="T79" s="105">
        <v>0.35399999999999998</v>
      </c>
      <c r="U79" s="104">
        <f>ROUND(E79*T79,2)</f>
        <v>5.92</v>
      </c>
      <c r="V79" s="99"/>
      <c r="W79" s="99"/>
      <c r="X79" s="99"/>
      <c r="Y79" s="99"/>
      <c r="Z79" s="99"/>
      <c r="AA79" s="99"/>
      <c r="AB79" s="99"/>
      <c r="AC79" s="99"/>
      <c r="AD79" s="99"/>
      <c r="AE79" s="99" t="s">
        <v>80</v>
      </c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</row>
    <row r="80" spans="1:60" outlineLevel="1" x14ac:dyDescent="0.2">
      <c r="A80" s="100"/>
      <c r="B80" s="285"/>
      <c r="C80" s="291" t="s">
        <v>421</v>
      </c>
      <c r="D80" s="290"/>
      <c r="E80" s="289"/>
      <c r="F80" s="288"/>
      <c r="G80" s="255"/>
      <c r="H80" s="106"/>
      <c r="I80" s="106"/>
      <c r="J80" s="106"/>
      <c r="K80" s="106"/>
      <c r="L80" s="106"/>
      <c r="M80" s="106"/>
      <c r="N80" s="104"/>
      <c r="O80" s="104"/>
      <c r="P80" s="104"/>
      <c r="Q80" s="104"/>
      <c r="R80" s="104"/>
      <c r="S80" s="104"/>
      <c r="T80" s="105"/>
      <c r="U80" s="104"/>
      <c r="V80" s="99"/>
      <c r="W80" s="99"/>
      <c r="X80" s="99"/>
      <c r="Y80" s="99"/>
      <c r="Z80" s="99"/>
      <c r="AA80" s="99"/>
      <c r="AB80" s="99"/>
      <c r="AC80" s="99"/>
      <c r="AD80" s="99"/>
      <c r="AE80" s="99" t="s">
        <v>81</v>
      </c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101" t="str">
        <f>C80</f>
        <v>Truby kameninové základní oboustranně glazované, třída pevnosti 160 N/mm2.</v>
      </c>
      <c r="BB80" s="99"/>
      <c r="BC80" s="99"/>
      <c r="BD80" s="99"/>
      <c r="BE80" s="99"/>
      <c r="BF80" s="99"/>
      <c r="BG80" s="99"/>
      <c r="BH80" s="99"/>
    </row>
    <row r="81" spans="1:60" outlineLevel="1" x14ac:dyDescent="0.2">
      <c r="A81" s="100"/>
      <c r="B81" s="285"/>
      <c r="C81" s="293" t="s">
        <v>334</v>
      </c>
      <c r="D81" s="292"/>
      <c r="E81" s="196">
        <v>16.72</v>
      </c>
      <c r="F81" s="106"/>
      <c r="G81" s="106"/>
      <c r="H81" s="106"/>
      <c r="I81" s="106"/>
      <c r="J81" s="106"/>
      <c r="K81" s="106"/>
      <c r="L81" s="106"/>
      <c r="M81" s="106"/>
      <c r="N81" s="104"/>
      <c r="O81" s="104"/>
      <c r="P81" s="104"/>
      <c r="Q81" s="104"/>
      <c r="R81" s="104"/>
      <c r="S81" s="104"/>
      <c r="T81" s="105"/>
      <c r="U81" s="104"/>
      <c r="V81" s="99"/>
      <c r="W81" s="99"/>
      <c r="X81" s="99"/>
      <c r="Y81" s="99"/>
      <c r="Z81" s="99"/>
      <c r="AA81" s="99"/>
      <c r="AB81" s="99"/>
      <c r="AC81" s="99"/>
      <c r="AD81" s="99"/>
      <c r="AE81" s="99" t="s">
        <v>153</v>
      </c>
      <c r="AF81" s="99">
        <v>0</v>
      </c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</row>
    <row r="82" spans="1:60" ht="22.5" outlineLevel="1" x14ac:dyDescent="0.2">
      <c r="A82" s="100">
        <v>28</v>
      </c>
      <c r="B82" s="285" t="s">
        <v>333</v>
      </c>
      <c r="C82" s="284" t="s">
        <v>332</v>
      </c>
      <c r="D82" s="104" t="s">
        <v>167</v>
      </c>
      <c r="E82" s="179">
        <v>36.74</v>
      </c>
      <c r="F82" s="178">
        <f>H82+J82</f>
        <v>0</v>
      </c>
      <c r="G82" s="106">
        <f>ROUND(E82*F82,2)</f>
        <v>0</v>
      </c>
      <c r="H82" s="106"/>
      <c r="I82" s="106">
        <f>ROUND(E82*H82,2)</f>
        <v>0</v>
      </c>
      <c r="J82" s="106"/>
      <c r="K82" s="106">
        <f>ROUND(E82*J82,2)</f>
        <v>0</v>
      </c>
      <c r="L82" s="106">
        <v>12</v>
      </c>
      <c r="M82" s="106">
        <f>G82*(1+L82/100)</f>
        <v>0</v>
      </c>
      <c r="N82" s="104">
        <v>3.8600000000000002E-2</v>
      </c>
      <c r="O82" s="104">
        <f>ROUND(E82*N82,5)</f>
        <v>1.4181600000000001</v>
      </c>
      <c r="P82" s="104">
        <v>0</v>
      </c>
      <c r="Q82" s="104">
        <f>ROUND(E82*P82,5)</f>
        <v>0</v>
      </c>
      <c r="R82" s="104"/>
      <c r="S82" s="104"/>
      <c r="T82" s="105">
        <v>0.41699999999999998</v>
      </c>
      <c r="U82" s="104">
        <f>ROUND(E82*T82,2)</f>
        <v>15.32</v>
      </c>
      <c r="V82" s="99"/>
      <c r="W82" s="99"/>
      <c r="X82" s="99"/>
      <c r="Y82" s="99"/>
      <c r="Z82" s="99"/>
      <c r="AA82" s="99"/>
      <c r="AB82" s="99"/>
      <c r="AC82" s="99"/>
      <c r="AD82" s="99"/>
      <c r="AE82" s="99" t="s">
        <v>80</v>
      </c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</row>
    <row r="83" spans="1:60" outlineLevel="1" x14ac:dyDescent="0.2">
      <c r="A83" s="100"/>
      <c r="B83" s="285"/>
      <c r="C83" s="291" t="s">
        <v>421</v>
      </c>
      <c r="D83" s="290"/>
      <c r="E83" s="289"/>
      <c r="F83" s="288"/>
      <c r="G83" s="255"/>
      <c r="H83" s="106"/>
      <c r="I83" s="106"/>
      <c r="J83" s="106"/>
      <c r="K83" s="106"/>
      <c r="L83" s="106"/>
      <c r="M83" s="106"/>
      <c r="N83" s="104"/>
      <c r="O83" s="104"/>
      <c r="P83" s="104"/>
      <c r="Q83" s="104"/>
      <c r="R83" s="104"/>
      <c r="S83" s="104"/>
      <c r="T83" s="105"/>
      <c r="U83" s="104"/>
      <c r="V83" s="99"/>
      <c r="W83" s="99"/>
      <c r="X83" s="99"/>
      <c r="Y83" s="99"/>
      <c r="Z83" s="99"/>
      <c r="AA83" s="99"/>
      <c r="AB83" s="99"/>
      <c r="AC83" s="99"/>
      <c r="AD83" s="99"/>
      <c r="AE83" s="99" t="s">
        <v>81</v>
      </c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101" t="str">
        <f>C83</f>
        <v>Truby kameninové základní oboustranně glazované, třída pevnosti 160 N/mm2.</v>
      </c>
      <c r="BB83" s="99"/>
      <c r="BC83" s="99"/>
      <c r="BD83" s="99"/>
      <c r="BE83" s="99"/>
      <c r="BF83" s="99"/>
      <c r="BG83" s="99"/>
      <c r="BH83" s="99"/>
    </row>
    <row r="84" spans="1:60" outlineLevel="1" x14ac:dyDescent="0.2">
      <c r="A84" s="100"/>
      <c r="B84" s="285"/>
      <c r="C84" s="293" t="s">
        <v>331</v>
      </c>
      <c r="D84" s="292"/>
      <c r="E84" s="196">
        <v>36.74</v>
      </c>
      <c r="F84" s="106"/>
      <c r="G84" s="106"/>
      <c r="H84" s="106"/>
      <c r="I84" s="106"/>
      <c r="J84" s="106"/>
      <c r="K84" s="106"/>
      <c r="L84" s="106"/>
      <c r="M84" s="106"/>
      <c r="N84" s="104"/>
      <c r="O84" s="104"/>
      <c r="P84" s="104"/>
      <c r="Q84" s="104"/>
      <c r="R84" s="104"/>
      <c r="S84" s="104"/>
      <c r="T84" s="105"/>
      <c r="U84" s="104"/>
      <c r="V84" s="99"/>
      <c r="W84" s="99"/>
      <c r="X84" s="99"/>
      <c r="Y84" s="99"/>
      <c r="Z84" s="99"/>
      <c r="AA84" s="99"/>
      <c r="AB84" s="99"/>
      <c r="AC84" s="99"/>
      <c r="AD84" s="99"/>
      <c r="AE84" s="99" t="s">
        <v>153</v>
      </c>
      <c r="AF84" s="99">
        <v>0</v>
      </c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</row>
    <row r="85" spans="1:60" ht="22.5" outlineLevel="1" x14ac:dyDescent="0.2">
      <c r="A85" s="100">
        <v>29</v>
      </c>
      <c r="B85" s="285" t="s">
        <v>330</v>
      </c>
      <c r="C85" s="284" t="s">
        <v>329</v>
      </c>
      <c r="D85" s="104" t="s">
        <v>167</v>
      </c>
      <c r="E85" s="179">
        <v>183.81</v>
      </c>
      <c r="F85" s="178">
        <f>H85+J85</f>
        <v>0</v>
      </c>
      <c r="G85" s="106">
        <f>ROUND(E85*F85,2)</f>
        <v>0</v>
      </c>
      <c r="H85" s="106"/>
      <c r="I85" s="106">
        <f>ROUND(E85*H85,2)</f>
        <v>0</v>
      </c>
      <c r="J85" s="106"/>
      <c r="K85" s="106">
        <f>ROUND(E85*J85,2)</f>
        <v>0</v>
      </c>
      <c r="L85" s="106">
        <v>12</v>
      </c>
      <c r="M85" s="106">
        <f>G85*(1+L85/100)</f>
        <v>0</v>
      </c>
      <c r="N85" s="104">
        <v>7.3120000000000004E-2</v>
      </c>
      <c r="O85" s="104">
        <f>ROUND(E85*N85,5)</f>
        <v>13.440189999999999</v>
      </c>
      <c r="P85" s="104">
        <v>0</v>
      </c>
      <c r="Q85" s="104">
        <f>ROUND(E85*P85,5)</f>
        <v>0</v>
      </c>
      <c r="R85" s="104"/>
      <c r="S85" s="104"/>
      <c r="T85" s="105">
        <v>0.84599999999999997</v>
      </c>
      <c r="U85" s="104">
        <f>ROUND(E85*T85,2)</f>
        <v>155.5</v>
      </c>
      <c r="V85" s="99"/>
      <c r="W85" s="99"/>
      <c r="X85" s="99"/>
      <c r="Y85" s="99"/>
      <c r="Z85" s="99"/>
      <c r="AA85" s="99"/>
      <c r="AB85" s="99"/>
      <c r="AC85" s="99"/>
      <c r="AD85" s="99"/>
      <c r="AE85" s="99" t="s">
        <v>80</v>
      </c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</row>
    <row r="86" spans="1:60" outlineLevel="1" x14ac:dyDescent="0.2">
      <c r="A86" s="100"/>
      <c r="B86" s="285"/>
      <c r="C86" s="291" t="s">
        <v>421</v>
      </c>
      <c r="D86" s="290"/>
      <c r="E86" s="289"/>
      <c r="F86" s="288"/>
      <c r="G86" s="255"/>
      <c r="H86" s="106"/>
      <c r="I86" s="106"/>
      <c r="J86" s="106"/>
      <c r="K86" s="106"/>
      <c r="L86" s="106"/>
      <c r="M86" s="106"/>
      <c r="N86" s="104"/>
      <c r="O86" s="104"/>
      <c r="P86" s="104"/>
      <c r="Q86" s="104"/>
      <c r="R86" s="104"/>
      <c r="S86" s="104"/>
      <c r="T86" s="105"/>
      <c r="U86" s="104"/>
      <c r="V86" s="99"/>
      <c r="W86" s="99"/>
      <c r="X86" s="99"/>
      <c r="Y86" s="99"/>
      <c r="Z86" s="99"/>
      <c r="AA86" s="99"/>
      <c r="AB86" s="99"/>
      <c r="AC86" s="99"/>
      <c r="AD86" s="99"/>
      <c r="AE86" s="99" t="s">
        <v>81</v>
      </c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101" t="str">
        <f>C86</f>
        <v>Truby kameninové základní oboustranně glazované, třída pevnosti 160 N/mm2.</v>
      </c>
      <c r="BB86" s="99"/>
      <c r="BC86" s="99"/>
      <c r="BD86" s="99"/>
      <c r="BE86" s="99"/>
      <c r="BF86" s="99"/>
      <c r="BG86" s="99"/>
      <c r="BH86" s="99"/>
    </row>
    <row r="87" spans="1:60" outlineLevel="1" x14ac:dyDescent="0.2">
      <c r="A87" s="100"/>
      <c r="B87" s="285"/>
      <c r="C87" s="293" t="s">
        <v>328</v>
      </c>
      <c r="D87" s="292"/>
      <c r="E87" s="196">
        <v>183.81</v>
      </c>
      <c r="F87" s="106"/>
      <c r="G87" s="106"/>
      <c r="H87" s="106"/>
      <c r="I87" s="106"/>
      <c r="J87" s="106"/>
      <c r="K87" s="106"/>
      <c r="L87" s="106"/>
      <c r="M87" s="106"/>
      <c r="N87" s="104"/>
      <c r="O87" s="104"/>
      <c r="P87" s="104"/>
      <c r="Q87" s="104"/>
      <c r="R87" s="104"/>
      <c r="S87" s="104"/>
      <c r="T87" s="105"/>
      <c r="U87" s="104"/>
      <c r="V87" s="99"/>
      <c r="W87" s="99"/>
      <c r="X87" s="99"/>
      <c r="Y87" s="99"/>
      <c r="Z87" s="99"/>
      <c r="AA87" s="99"/>
      <c r="AB87" s="99"/>
      <c r="AC87" s="99"/>
      <c r="AD87" s="99"/>
      <c r="AE87" s="99" t="s">
        <v>153</v>
      </c>
      <c r="AF87" s="99">
        <v>0</v>
      </c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</row>
    <row r="88" spans="1:60" ht="22.5" outlineLevel="1" x14ac:dyDescent="0.2">
      <c r="A88" s="100">
        <v>30</v>
      </c>
      <c r="B88" s="285" t="s">
        <v>327</v>
      </c>
      <c r="C88" s="284" t="s">
        <v>326</v>
      </c>
      <c r="D88" s="104" t="s">
        <v>180</v>
      </c>
      <c r="E88" s="179">
        <v>1</v>
      </c>
      <c r="F88" s="178">
        <f>H88+J88</f>
        <v>0</v>
      </c>
      <c r="G88" s="106">
        <f>ROUND(E88*F88,2)</f>
        <v>0</v>
      </c>
      <c r="H88" s="106"/>
      <c r="I88" s="106">
        <f>ROUND(E88*H88,2)</f>
        <v>0</v>
      </c>
      <c r="J88" s="106"/>
      <c r="K88" s="106">
        <f>ROUND(E88*J88,2)</f>
        <v>0</v>
      </c>
      <c r="L88" s="106">
        <v>12</v>
      </c>
      <c r="M88" s="106">
        <f>G88*(1+L88/100)</f>
        <v>0</v>
      </c>
      <c r="N88" s="104">
        <v>4.0660000000000002E-2</v>
      </c>
      <c r="O88" s="104">
        <f>ROUND(E88*N88,5)</f>
        <v>4.0660000000000002E-2</v>
      </c>
      <c r="P88" s="104">
        <v>0</v>
      </c>
      <c r="Q88" s="104">
        <f>ROUND(E88*P88,5)</f>
        <v>0</v>
      </c>
      <c r="R88" s="104"/>
      <c r="S88" s="104"/>
      <c r="T88" s="105">
        <v>0.249</v>
      </c>
      <c r="U88" s="104">
        <f>ROUND(E88*T88,2)</f>
        <v>0.25</v>
      </c>
      <c r="V88" s="99"/>
      <c r="W88" s="99"/>
      <c r="X88" s="99"/>
      <c r="Y88" s="99"/>
      <c r="Z88" s="99"/>
      <c r="AA88" s="99"/>
      <c r="AB88" s="99"/>
      <c r="AC88" s="99"/>
      <c r="AD88" s="99"/>
      <c r="AE88" s="99" t="s">
        <v>80</v>
      </c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</row>
    <row r="89" spans="1:60" outlineLevel="1" x14ac:dyDescent="0.2">
      <c r="A89" s="100"/>
      <c r="B89" s="285"/>
      <c r="C89" s="291" t="s">
        <v>421</v>
      </c>
      <c r="D89" s="290"/>
      <c r="E89" s="289"/>
      <c r="F89" s="288"/>
      <c r="G89" s="255"/>
      <c r="H89" s="106"/>
      <c r="I89" s="106"/>
      <c r="J89" s="106"/>
      <c r="K89" s="106"/>
      <c r="L89" s="106"/>
      <c r="M89" s="106"/>
      <c r="N89" s="104"/>
      <c r="O89" s="104"/>
      <c r="P89" s="104"/>
      <c r="Q89" s="104"/>
      <c r="R89" s="104"/>
      <c r="S89" s="104"/>
      <c r="T89" s="105"/>
      <c r="U89" s="104"/>
      <c r="V89" s="99"/>
      <c r="W89" s="99"/>
      <c r="X89" s="99"/>
      <c r="Y89" s="99"/>
      <c r="Z89" s="99"/>
      <c r="AA89" s="99"/>
      <c r="AB89" s="99"/>
      <c r="AC89" s="99"/>
      <c r="AD89" s="99"/>
      <c r="AE89" s="99" t="s">
        <v>81</v>
      </c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101" t="str">
        <f>C89</f>
        <v>Truby kameninové základní oboustranně glazované, třída pevnosti 160 N/mm2.</v>
      </c>
      <c r="BB89" s="99"/>
      <c r="BC89" s="99"/>
      <c r="BD89" s="99"/>
      <c r="BE89" s="99"/>
      <c r="BF89" s="99"/>
      <c r="BG89" s="99"/>
      <c r="BH89" s="99"/>
    </row>
    <row r="90" spans="1:60" ht="22.5" outlineLevel="1" x14ac:dyDescent="0.2">
      <c r="A90" s="100">
        <v>31</v>
      </c>
      <c r="B90" s="285" t="s">
        <v>325</v>
      </c>
      <c r="C90" s="284" t="s">
        <v>324</v>
      </c>
      <c r="D90" s="104" t="s">
        <v>180</v>
      </c>
      <c r="E90" s="179">
        <v>2</v>
      </c>
      <c r="F90" s="178">
        <f>H90+J90</f>
        <v>0</v>
      </c>
      <c r="G90" s="106">
        <f>ROUND(E90*F90,2)</f>
        <v>0</v>
      </c>
      <c r="H90" s="106"/>
      <c r="I90" s="106">
        <f>ROUND(E90*H90,2)</f>
        <v>0</v>
      </c>
      <c r="J90" s="106"/>
      <c r="K90" s="106">
        <f>ROUND(E90*J90,2)</f>
        <v>0</v>
      </c>
      <c r="L90" s="106">
        <v>12</v>
      </c>
      <c r="M90" s="106">
        <f>G90*(1+L90/100)</f>
        <v>0</v>
      </c>
      <c r="N90" s="104">
        <v>4.981E-2</v>
      </c>
      <c r="O90" s="104">
        <f>ROUND(E90*N90,5)</f>
        <v>9.962E-2</v>
      </c>
      <c r="P90" s="104">
        <v>0</v>
      </c>
      <c r="Q90" s="104">
        <f>ROUND(E90*P90,5)</f>
        <v>0</v>
      </c>
      <c r="R90" s="104"/>
      <c r="S90" s="104"/>
      <c r="T90" s="105">
        <v>0.626</v>
      </c>
      <c r="U90" s="104">
        <f>ROUND(E90*T90,2)</f>
        <v>1.25</v>
      </c>
      <c r="V90" s="99"/>
      <c r="W90" s="99"/>
      <c r="X90" s="99"/>
      <c r="Y90" s="99"/>
      <c r="Z90" s="99"/>
      <c r="AA90" s="99"/>
      <c r="AB90" s="99"/>
      <c r="AC90" s="99"/>
      <c r="AD90" s="99"/>
      <c r="AE90" s="99" t="s">
        <v>80</v>
      </c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</row>
    <row r="91" spans="1:60" outlineLevel="1" x14ac:dyDescent="0.2">
      <c r="A91" s="100"/>
      <c r="B91" s="285"/>
      <c r="C91" s="291" t="s">
        <v>421</v>
      </c>
      <c r="D91" s="290"/>
      <c r="E91" s="289"/>
      <c r="F91" s="288"/>
      <c r="G91" s="255"/>
      <c r="H91" s="106"/>
      <c r="I91" s="106"/>
      <c r="J91" s="106"/>
      <c r="K91" s="106"/>
      <c r="L91" s="106"/>
      <c r="M91" s="106"/>
      <c r="N91" s="104"/>
      <c r="O91" s="104"/>
      <c r="P91" s="104"/>
      <c r="Q91" s="104"/>
      <c r="R91" s="104"/>
      <c r="S91" s="104"/>
      <c r="T91" s="105"/>
      <c r="U91" s="104"/>
      <c r="V91" s="99"/>
      <c r="W91" s="99"/>
      <c r="X91" s="99"/>
      <c r="Y91" s="99"/>
      <c r="Z91" s="99"/>
      <c r="AA91" s="99"/>
      <c r="AB91" s="99"/>
      <c r="AC91" s="99"/>
      <c r="AD91" s="99"/>
      <c r="AE91" s="99" t="s">
        <v>81</v>
      </c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101" t="str">
        <f>C91</f>
        <v>Truby kameninové základní oboustranně glazované, třída pevnosti 160 N/mm2.</v>
      </c>
      <c r="BB91" s="99"/>
      <c r="BC91" s="99"/>
      <c r="BD91" s="99"/>
      <c r="BE91" s="99"/>
      <c r="BF91" s="99"/>
      <c r="BG91" s="99"/>
      <c r="BH91" s="99"/>
    </row>
    <row r="92" spans="1:60" ht="22.5" outlineLevel="1" x14ac:dyDescent="0.2">
      <c r="A92" s="100">
        <v>32</v>
      </c>
      <c r="B92" s="285" t="s">
        <v>323</v>
      </c>
      <c r="C92" s="284" t="s">
        <v>322</v>
      </c>
      <c r="D92" s="104" t="s">
        <v>180</v>
      </c>
      <c r="E92" s="179">
        <v>3</v>
      </c>
      <c r="F92" s="178">
        <f>H92+J92</f>
        <v>0</v>
      </c>
      <c r="G92" s="106">
        <f>ROUND(E92*F92,2)</f>
        <v>0</v>
      </c>
      <c r="H92" s="106"/>
      <c r="I92" s="106">
        <f>ROUND(E92*H92,2)</f>
        <v>0</v>
      </c>
      <c r="J92" s="106"/>
      <c r="K92" s="106">
        <f>ROUND(E92*J92,2)</f>
        <v>0</v>
      </c>
      <c r="L92" s="106">
        <v>12</v>
      </c>
      <c r="M92" s="106">
        <f>G92*(1+L92/100)</f>
        <v>0</v>
      </c>
      <c r="N92" s="104">
        <v>6.0970000000000003E-2</v>
      </c>
      <c r="O92" s="104">
        <f>ROUND(E92*N92,5)</f>
        <v>0.18290999999999999</v>
      </c>
      <c r="P92" s="104">
        <v>0</v>
      </c>
      <c r="Q92" s="104">
        <f>ROUND(E92*P92,5)</f>
        <v>0</v>
      </c>
      <c r="R92" s="104"/>
      <c r="S92" s="104"/>
      <c r="T92" s="105">
        <v>0.626</v>
      </c>
      <c r="U92" s="104">
        <f>ROUND(E92*T92,2)</f>
        <v>1.88</v>
      </c>
      <c r="V92" s="99"/>
      <c r="W92" s="99"/>
      <c r="X92" s="99"/>
      <c r="Y92" s="99"/>
      <c r="Z92" s="99"/>
      <c r="AA92" s="99"/>
      <c r="AB92" s="99"/>
      <c r="AC92" s="99"/>
      <c r="AD92" s="99"/>
      <c r="AE92" s="99" t="s">
        <v>80</v>
      </c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</row>
    <row r="93" spans="1:60" outlineLevel="1" x14ac:dyDescent="0.2">
      <c r="A93" s="100"/>
      <c r="B93" s="285"/>
      <c r="C93" s="291" t="s">
        <v>421</v>
      </c>
      <c r="D93" s="290"/>
      <c r="E93" s="289"/>
      <c r="F93" s="288"/>
      <c r="G93" s="255"/>
      <c r="H93" s="106"/>
      <c r="I93" s="106"/>
      <c r="J93" s="106"/>
      <c r="K93" s="106"/>
      <c r="L93" s="106"/>
      <c r="M93" s="106"/>
      <c r="N93" s="104"/>
      <c r="O93" s="104"/>
      <c r="P93" s="104"/>
      <c r="Q93" s="104"/>
      <c r="R93" s="104"/>
      <c r="S93" s="104"/>
      <c r="T93" s="105"/>
      <c r="U93" s="104"/>
      <c r="V93" s="99"/>
      <c r="W93" s="99"/>
      <c r="X93" s="99"/>
      <c r="Y93" s="99"/>
      <c r="Z93" s="99"/>
      <c r="AA93" s="99"/>
      <c r="AB93" s="99"/>
      <c r="AC93" s="99"/>
      <c r="AD93" s="99"/>
      <c r="AE93" s="99" t="s">
        <v>81</v>
      </c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101" t="str">
        <f>C93</f>
        <v>Truby kameninové základní oboustranně glazované, třída pevnosti 160 N/mm2.</v>
      </c>
      <c r="BB93" s="99"/>
      <c r="BC93" s="99"/>
      <c r="BD93" s="99"/>
      <c r="BE93" s="99"/>
      <c r="BF93" s="99"/>
      <c r="BG93" s="99"/>
      <c r="BH93" s="99"/>
    </row>
    <row r="94" spans="1:60" outlineLevel="1" x14ac:dyDescent="0.2">
      <c r="A94" s="100">
        <v>33</v>
      </c>
      <c r="B94" s="285" t="s">
        <v>321</v>
      </c>
      <c r="C94" s="284" t="s">
        <v>320</v>
      </c>
      <c r="D94" s="104" t="s">
        <v>167</v>
      </c>
      <c r="E94" s="179">
        <v>21.2</v>
      </c>
      <c r="F94" s="178">
        <f>H94+J94</f>
        <v>0</v>
      </c>
      <c r="G94" s="106">
        <f>ROUND(E94*F94,2)</f>
        <v>0</v>
      </c>
      <c r="H94" s="106"/>
      <c r="I94" s="106">
        <f>ROUND(E94*H94,2)</f>
        <v>0</v>
      </c>
      <c r="J94" s="106"/>
      <c r="K94" s="106">
        <f>ROUND(E94*J94,2)</f>
        <v>0</v>
      </c>
      <c r="L94" s="106">
        <v>12</v>
      </c>
      <c r="M94" s="106">
        <f>G94*(1+L94/100)</f>
        <v>0</v>
      </c>
      <c r="N94" s="104">
        <v>0</v>
      </c>
      <c r="O94" s="104">
        <f>ROUND(E94*N94,5)</f>
        <v>0</v>
      </c>
      <c r="P94" s="104">
        <v>0</v>
      </c>
      <c r="Q94" s="104">
        <f>ROUND(E94*P94,5)</f>
        <v>0</v>
      </c>
      <c r="R94" s="104"/>
      <c r="S94" s="104"/>
      <c r="T94" s="105">
        <v>3.5999999999999997E-2</v>
      </c>
      <c r="U94" s="104">
        <f>ROUND(E94*T94,2)</f>
        <v>0.76</v>
      </c>
      <c r="V94" s="99"/>
      <c r="W94" s="99"/>
      <c r="X94" s="99"/>
      <c r="Y94" s="99"/>
      <c r="Z94" s="99"/>
      <c r="AA94" s="99"/>
      <c r="AB94" s="99"/>
      <c r="AC94" s="99"/>
      <c r="AD94" s="99"/>
      <c r="AE94" s="99" t="s">
        <v>80</v>
      </c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</row>
    <row r="95" spans="1:60" outlineLevel="1" x14ac:dyDescent="0.2">
      <c r="A95" s="100">
        <v>34</v>
      </c>
      <c r="B95" s="285" t="s">
        <v>319</v>
      </c>
      <c r="C95" s="284" t="s">
        <v>318</v>
      </c>
      <c r="D95" s="104" t="s">
        <v>180</v>
      </c>
      <c r="E95" s="179">
        <v>6</v>
      </c>
      <c r="F95" s="178">
        <f>H95+J95</f>
        <v>0</v>
      </c>
      <c r="G95" s="106">
        <f>ROUND(E95*F95,2)</f>
        <v>0</v>
      </c>
      <c r="H95" s="106"/>
      <c r="I95" s="106">
        <f>ROUND(E95*H95,2)</f>
        <v>0</v>
      </c>
      <c r="J95" s="106"/>
      <c r="K95" s="106">
        <f>ROUND(E95*J95,2)</f>
        <v>0</v>
      </c>
      <c r="L95" s="106">
        <v>12</v>
      </c>
      <c r="M95" s="106">
        <f>G95*(1+L95/100)</f>
        <v>0</v>
      </c>
      <c r="N95" s="104">
        <v>7.3349999999999999E-2</v>
      </c>
      <c r="O95" s="104">
        <f>ROUND(E95*N95,5)</f>
        <v>0.44009999999999999</v>
      </c>
      <c r="P95" s="104">
        <v>0</v>
      </c>
      <c r="Q95" s="104">
        <f>ROUND(E95*P95,5)</f>
        <v>0</v>
      </c>
      <c r="R95" s="104"/>
      <c r="S95" s="104"/>
      <c r="T95" s="105">
        <v>1.56</v>
      </c>
      <c r="U95" s="104">
        <f>ROUND(E95*T95,2)</f>
        <v>9.36</v>
      </c>
      <c r="V95" s="99"/>
      <c r="W95" s="99"/>
      <c r="X95" s="99"/>
      <c r="Y95" s="99"/>
      <c r="Z95" s="99"/>
      <c r="AA95" s="99"/>
      <c r="AB95" s="99"/>
      <c r="AC95" s="99"/>
      <c r="AD95" s="99"/>
      <c r="AE95" s="99" t="s">
        <v>80</v>
      </c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</row>
    <row r="96" spans="1:60" outlineLevel="1" x14ac:dyDescent="0.2">
      <c r="A96" s="100">
        <v>35</v>
      </c>
      <c r="B96" s="285" t="s">
        <v>317</v>
      </c>
      <c r="C96" s="284" t="s">
        <v>316</v>
      </c>
      <c r="D96" s="104" t="s">
        <v>167</v>
      </c>
      <c r="E96" s="179">
        <v>237.27</v>
      </c>
      <c r="F96" s="178">
        <f>H96+J96</f>
        <v>0</v>
      </c>
      <c r="G96" s="106">
        <f>ROUND(E96*F96,2)</f>
        <v>0</v>
      </c>
      <c r="H96" s="106"/>
      <c r="I96" s="106">
        <f>ROUND(E96*H96,2)</f>
        <v>0</v>
      </c>
      <c r="J96" s="106"/>
      <c r="K96" s="106">
        <f>ROUND(E96*J96,2)</f>
        <v>0</v>
      </c>
      <c r="L96" s="106">
        <v>12</v>
      </c>
      <c r="M96" s="106">
        <f>G96*(1+L96/100)</f>
        <v>0</v>
      </c>
      <c r="N96" s="104">
        <v>0</v>
      </c>
      <c r="O96" s="104">
        <f>ROUND(E96*N96,5)</f>
        <v>0</v>
      </c>
      <c r="P96" s="104">
        <v>0</v>
      </c>
      <c r="Q96" s="104">
        <f>ROUND(E96*P96,5)</f>
        <v>0</v>
      </c>
      <c r="R96" s="104"/>
      <c r="S96" s="104"/>
      <c r="T96" s="105">
        <v>7.9000000000000001E-2</v>
      </c>
      <c r="U96" s="104">
        <f>ROUND(E96*T96,2)</f>
        <v>18.739999999999998</v>
      </c>
      <c r="V96" s="99"/>
      <c r="W96" s="99"/>
      <c r="X96" s="99"/>
      <c r="Y96" s="99"/>
      <c r="Z96" s="99"/>
      <c r="AA96" s="99"/>
      <c r="AB96" s="99"/>
      <c r="AC96" s="99"/>
      <c r="AD96" s="99"/>
      <c r="AE96" s="99" t="s">
        <v>80</v>
      </c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</row>
    <row r="97" spans="1:60" outlineLevel="1" x14ac:dyDescent="0.2">
      <c r="A97" s="100"/>
      <c r="B97" s="285"/>
      <c r="C97" s="293" t="s">
        <v>315</v>
      </c>
      <c r="D97" s="292"/>
      <c r="E97" s="196">
        <v>237.27</v>
      </c>
      <c r="F97" s="106"/>
      <c r="G97" s="106"/>
      <c r="H97" s="106"/>
      <c r="I97" s="106"/>
      <c r="J97" s="106"/>
      <c r="K97" s="106"/>
      <c r="L97" s="106"/>
      <c r="M97" s="106"/>
      <c r="N97" s="104"/>
      <c r="O97" s="104"/>
      <c r="P97" s="104"/>
      <c r="Q97" s="104"/>
      <c r="R97" s="104"/>
      <c r="S97" s="104"/>
      <c r="T97" s="105"/>
      <c r="U97" s="104"/>
      <c r="V97" s="99"/>
      <c r="W97" s="99"/>
      <c r="X97" s="99"/>
      <c r="Y97" s="99"/>
      <c r="Z97" s="99"/>
      <c r="AA97" s="99"/>
      <c r="AB97" s="99"/>
      <c r="AC97" s="99"/>
      <c r="AD97" s="99"/>
      <c r="AE97" s="99" t="s">
        <v>153</v>
      </c>
      <c r="AF97" s="99">
        <v>0</v>
      </c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</row>
    <row r="98" spans="1:60" ht="22.5" outlineLevel="1" x14ac:dyDescent="0.2">
      <c r="A98" s="100">
        <v>36</v>
      </c>
      <c r="B98" s="285" t="s">
        <v>191</v>
      </c>
      <c r="C98" s="284" t="s">
        <v>314</v>
      </c>
      <c r="D98" s="104" t="s">
        <v>177</v>
      </c>
      <c r="E98" s="179">
        <v>1</v>
      </c>
      <c r="F98" s="178">
        <f>H98+J98</f>
        <v>0</v>
      </c>
      <c r="G98" s="106">
        <f>ROUND(E98*F98,2)</f>
        <v>0</v>
      </c>
      <c r="H98" s="106"/>
      <c r="I98" s="106">
        <f>ROUND(E98*H98,2)</f>
        <v>0</v>
      </c>
      <c r="J98" s="106"/>
      <c r="K98" s="106">
        <f>ROUND(E98*J98,2)</f>
        <v>0</v>
      </c>
      <c r="L98" s="106">
        <v>12</v>
      </c>
      <c r="M98" s="106">
        <f>G98*(1+L98/100)</f>
        <v>0</v>
      </c>
      <c r="N98" s="104">
        <v>0</v>
      </c>
      <c r="O98" s="104">
        <f>ROUND(E98*N98,5)</f>
        <v>0</v>
      </c>
      <c r="P98" s="104">
        <v>0</v>
      </c>
      <c r="Q98" s="104">
        <f>ROUND(E98*P98,5)</f>
        <v>0</v>
      </c>
      <c r="R98" s="104"/>
      <c r="S98" s="104"/>
      <c r="T98" s="105">
        <v>0</v>
      </c>
      <c r="U98" s="104">
        <f>ROUND(E98*T98,2)</f>
        <v>0</v>
      </c>
      <c r="V98" s="99"/>
      <c r="W98" s="99"/>
      <c r="X98" s="99"/>
      <c r="Y98" s="99"/>
      <c r="Z98" s="99"/>
      <c r="AA98" s="99"/>
      <c r="AB98" s="99"/>
      <c r="AC98" s="99"/>
      <c r="AD98" s="99"/>
      <c r="AE98" s="99" t="s">
        <v>80</v>
      </c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</row>
    <row r="99" spans="1:60" outlineLevel="1" x14ac:dyDescent="0.2">
      <c r="A99" s="100"/>
      <c r="B99" s="285"/>
      <c r="C99" s="291" t="s">
        <v>176</v>
      </c>
      <c r="D99" s="290"/>
      <c r="E99" s="289"/>
      <c r="F99" s="288"/>
      <c r="G99" s="255"/>
      <c r="H99" s="106"/>
      <c r="I99" s="106"/>
      <c r="J99" s="106"/>
      <c r="K99" s="106"/>
      <c r="L99" s="106"/>
      <c r="M99" s="106"/>
      <c r="N99" s="104"/>
      <c r="O99" s="104"/>
      <c r="P99" s="104"/>
      <c r="Q99" s="104"/>
      <c r="R99" s="104"/>
      <c r="S99" s="104"/>
      <c r="T99" s="105"/>
      <c r="U99" s="104"/>
      <c r="V99" s="99"/>
      <c r="W99" s="99"/>
      <c r="X99" s="99"/>
      <c r="Y99" s="99"/>
      <c r="Z99" s="99"/>
      <c r="AA99" s="99"/>
      <c r="AB99" s="99"/>
      <c r="AC99" s="99"/>
      <c r="AD99" s="99"/>
      <c r="AE99" s="99" t="s">
        <v>81</v>
      </c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101" t="str">
        <f>C99</f>
        <v>Není obsaženo v databázi RTS, cenová soustava vlastní</v>
      </c>
      <c r="BB99" s="99"/>
      <c r="BC99" s="99"/>
      <c r="BD99" s="99"/>
      <c r="BE99" s="99"/>
      <c r="BF99" s="99"/>
      <c r="BG99" s="99"/>
      <c r="BH99" s="99"/>
    </row>
    <row r="100" spans="1:60" x14ac:dyDescent="0.2">
      <c r="A100" s="195" t="s">
        <v>147</v>
      </c>
      <c r="B100" s="287" t="s">
        <v>313</v>
      </c>
      <c r="C100" s="286" t="s">
        <v>312</v>
      </c>
      <c r="D100" s="191"/>
      <c r="E100" s="194"/>
      <c r="F100" s="193"/>
      <c r="G100" s="193">
        <f>SUMIF(AE101:AE103,"&lt;&gt;NOR",G101:G103)</f>
        <v>0</v>
      </c>
      <c r="H100" s="193"/>
      <c r="I100" s="193">
        <f>SUM(I101:I103)</f>
        <v>0</v>
      </c>
      <c r="J100" s="193"/>
      <c r="K100" s="193">
        <f>SUM(K101:K103)</f>
        <v>0</v>
      </c>
      <c r="L100" s="193"/>
      <c r="M100" s="193">
        <f>SUM(M101:M103)</f>
        <v>0</v>
      </c>
      <c r="N100" s="191"/>
      <c r="O100" s="191">
        <f>SUM(O101:O103)</f>
        <v>19.532550000000001</v>
      </c>
      <c r="P100" s="191"/>
      <c r="Q100" s="191">
        <f>SUM(Q101:Q103)</f>
        <v>0</v>
      </c>
      <c r="R100" s="191"/>
      <c r="S100" s="191"/>
      <c r="T100" s="192"/>
      <c r="U100" s="191">
        <f>SUM(U101:U103)</f>
        <v>41.62</v>
      </c>
      <c r="AE100" t="s">
        <v>79</v>
      </c>
    </row>
    <row r="101" spans="1:60" outlineLevel="1" x14ac:dyDescent="0.2">
      <c r="A101" s="100">
        <v>37</v>
      </c>
      <c r="B101" s="285" t="s">
        <v>311</v>
      </c>
      <c r="C101" s="284" t="s">
        <v>310</v>
      </c>
      <c r="D101" s="104" t="s">
        <v>305</v>
      </c>
      <c r="E101" s="179">
        <v>3</v>
      </c>
      <c r="F101" s="178">
        <f>H101+J101</f>
        <v>0</v>
      </c>
      <c r="G101" s="106">
        <f>ROUND(E101*F101,2)</f>
        <v>0</v>
      </c>
      <c r="H101" s="106"/>
      <c r="I101" s="106">
        <f>ROUND(E101*H101,2)</f>
        <v>0</v>
      </c>
      <c r="J101" s="106"/>
      <c r="K101" s="106">
        <f>ROUND(E101*J101,2)</f>
        <v>0</v>
      </c>
      <c r="L101" s="106">
        <v>12</v>
      </c>
      <c r="M101" s="106">
        <f>G101*(1+L101/100)</f>
        <v>0</v>
      </c>
      <c r="N101" s="104">
        <v>3.184E-2</v>
      </c>
      <c r="O101" s="104">
        <f>ROUND(E101*N101,5)</f>
        <v>9.5519999999999994E-2</v>
      </c>
      <c r="P101" s="104">
        <v>0</v>
      </c>
      <c r="Q101" s="104">
        <f>ROUND(E101*P101,5)</f>
        <v>0</v>
      </c>
      <c r="R101" s="104"/>
      <c r="S101" s="104"/>
      <c r="T101" s="105">
        <v>0.13269</v>
      </c>
      <c r="U101" s="104">
        <f>ROUND(E101*T101,2)</f>
        <v>0.4</v>
      </c>
      <c r="V101" s="99"/>
      <c r="W101" s="99"/>
      <c r="X101" s="99"/>
      <c r="Y101" s="99"/>
      <c r="Z101" s="99"/>
      <c r="AA101" s="99"/>
      <c r="AB101" s="99"/>
      <c r="AC101" s="99"/>
      <c r="AD101" s="99"/>
      <c r="AE101" s="99" t="s">
        <v>80</v>
      </c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</row>
    <row r="102" spans="1:60" outlineLevel="1" x14ac:dyDescent="0.2">
      <c r="A102" s="100">
        <v>38</v>
      </c>
      <c r="B102" s="285" t="s">
        <v>309</v>
      </c>
      <c r="C102" s="284" t="s">
        <v>308</v>
      </c>
      <c r="D102" s="104" t="s">
        <v>305</v>
      </c>
      <c r="E102" s="179">
        <v>19</v>
      </c>
      <c r="F102" s="178">
        <f>H102+J102</f>
        <v>0</v>
      </c>
      <c r="G102" s="106">
        <f>ROUND(E102*F102,2)</f>
        <v>0</v>
      </c>
      <c r="H102" s="106"/>
      <c r="I102" s="106">
        <f>ROUND(E102*H102,2)</f>
        <v>0</v>
      </c>
      <c r="J102" s="106"/>
      <c r="K102" s="106">
        <f>ROUND(E102*J102,2)</f>
        <v>0</v>
      </c>
      <c r="L102" s="106">
        <v>12</v>
      </c>
      <c r="M102" s="106">
        <f>G102*(1+L102/100)</f>
        <v>0</v>
      </c>
      <c r="N102" s="104">
        <v>5.6610000000000001E-2</v>
      </c>
      <c r="O102" s="104">
        <f>ROUND(E102*N102,5)</f>
        <v>1.07559</v>
      </c>
      <c r="P102" s="104">
        <v>0</v>
      </c>
      <c r="Q102" s="104">
        <f>ROUND(E102*P102,5)</f>
        <v>0</v>
      </c>
      <c r="R102" s="104"/>
      <c r="S102" s="104"/>
      <c r="T102" s="105">
        <v>0.1202</v>
      </c>
      <c r="U102" s="104">
        <f>ROUND(E102*T102,2)</f>
        <v>2.2799999999999998</v>
      </c>
      <c r="V102" s="99"/>
      <c r="W102" s="99"/>
      <c r="X102" s="99"/>
      <c r="Y102" s="99"/>
      <c r="Z102" s="99"/>
      <c r="AA102" s="99"/>
      <c r="AB102" s="99"/>
      <c r="AC102" s="99"/>
      <c r="AD102" s="99"/>
      <c r="AE102" s="99" t="s">
        <v>80</v>
      </c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</row>
    <row r="103" spans="1:60" outlineLevel="1" x14ac:dyDescent="0.2">
      <c r="A103" s="100">
        <v>39</v>
      </c>
      <c r="B103" s="285" t="s">
        <v>307</v>
      </c>
      <c r="C103" s="284" t="s">
        <v>306</v>
      </c>
      <c r="D103" s="104" t="s">
        <v>305</v>
      </c>
      <c r="E103" s="179">
        <v>144</v>
      </c>
      <c r="F103" s="178">
        <f>H103+J103</f>
        <v>0</v>
      </c>
      <c r="G103" s="106">
        <f>ROUND(E103*F103,2)</f>
        <v>0</v>
      </c>
      <c r="H103" s="106"/>
      <c r="I103" s="106">
        <f>ROUND(E103*H103,2)</f>
        <v>0</v>
      </c>
      <c r="J103" s="106"/>
      <c r="K103" s="106">
        <f>ROUND(E103*J103,2)</f>
        <v>0</v>
      </c>
      <c r="L103" s="106">
        <v>12</v>
      </c>
      <c r="M103" s="106">
        <f>G103*(1+L103/100)</f>
        <v>0</v>
      </c>
      <c r="N103" s="104">
        <v>0.12751000000000001</v>
      </c>
      <c r="O103" s="104">
        <f>ROUND(E103*N103,5)</f>
        <v>18.361440000000002</v>
      </c>
      <c r="P103" s="104">
        <v>0</v>
      </c>
      <c r="Q103" s="104">
        <f>ROUND(E103*P103,5)</f>
        <v>0</v>
      </c>
      <c r="R103" s="104"/>
      <c r="S103" s="104"/>
      <c r="T103" s="105">
        <v>0.27045000000000002</v>
      </c>
      <c r="U103" s="104">
        <f>ROUND(E103*T103,2)</f>
        <v>38.94</v>
      </c>
      <c r="V103" s="99"/>
      <c r="W103" s="99"/>
      <c r="X103" s="99"/>
      <c r="Y103" s="99"/>
      <c r="Z103" s="99"/>
      <c r="AA103" s="99"/>
      <c r="AB103" s="99"/>
      <c r="AC103" s="99"/>
      <c r="AD103" s="99"/>
      <c r="AE103" s="99" t="s">
        <v>80</v>
      </c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</row>
    <row r="104" spans="1:60" x14ac:dyDescent="0.2">
      <c r="A104" s="195" t="s">
        <v>147</v>
      </c>
      <c r="B104" s="287" t="s">
        <v>304</v>
      </c>
      <c r="C104" s="286" t="s">
        <v>303</v>
      </c>
      <c r="D104" s="191"/>
      <c r="E104" s="194"/>
      <c r="F104" s="193"/>
      <c r="G104" s="193">
        <f>SUMIF(AE105:AE113,"&lt;&gt;NOR",G105:G113)</f>
        <v>0</v>
      </c>
      <c r="H104" s="193"/>
      <c r="I104" s="193">
        <f>SUM(I105:I113)</f>
        <v>0</v>
      </c>
      <c r="J104" s="193"/>
      <c r="K104" s="193">
        <f>SUM(K105:K113)</f>
        <v>0</v>
      </c>
      <c r="L104" s="193"/>
      <c r="M104" s="193">
        <f>SUM(M105:M113)</f>
        <v>0</v>
      </c>
      <c r="N104" s="191"/>
      <c r="O104" s="191">
        <f>SUM(O105:O113)</f>
        <v>0</v>
      </c>
      <c r="P104" s="191"/>
      <c r="Q104" s="191">
        <f>SUM(Q105:Q113)</f>
        <v>0</v>
      </c>
      <c r="R104" s="191"/>
      <c r="S104" s="191"/>
      <c r="T104" s="192"/>
      <c r="U104" s="191">
        <f>SUM(U105:U113)</f>
        <v>12.66</v>
      </c>
      <c r="AE104" t="s">
        <v>79</v>
      </c>
    </row>
    <row r="105" spans="1:60" outlineLevel="1" x14ac:dyDescent="0.2">
      <c r="A105" s="100">
        <v>40</v>
      </c>
      <c r="B105" s="285" t="s">
        <v>302</v>
      </c>
      <c r="C105" s="284" t="s">
        <v>301</v>
      </c>
      <c r="D105" s="104" t="s">
        <v>162</v>
      </c>
      <c r="E105" s="179">
        <v>3.2</v>
      </c>
      <c r="F105" s="178">
        <f>H105+J105</f>
        <v>0</v>
      </c>
      <c r="G105" s="106">
        <f>ROUND(E105*F105,2)</f>
        <v>0</v>
      </c>
      <c r="H105" s="106"/>
      <c r="I105" s="106">
        <f>ROUND(E105*H105,2)</f>
        <v>0</v>
      </c>
      <c r="J105" s="106"/>
      <c r="K105" s="106">
        <f>ROUND(E105*J105,2)</f>
        <v>0</v>
      </c>
      <c r="L105" s="106">
        <v>12</v>
      </c>
      <c r="M105" s="106">
        <f>G105*(1+L105/100)</f>
        <v>0</v>
      </c>
      <c r="N105" s="104">
        <v>0</v>
      </c>
      <c r="O105" s="104">
        <f>ROUND(E105*N105,5)</f>
        <v>0</v>
      </c>
      <c r="P105" s="104">
        <v>0</v>
      </c>
      <c r="Q105" s="104">
        <f>ROUND(E105*P105,5)</f>
        <v>0</v>
      </c>
      <c r="R105" s="104"/>
      <c r="S105" s="104"/>
      <c r="T105" s="105">
        <v>0.94199999999999995</v>
      </c>
      <c r="U105" s="104">
        <f>ROUND(E105*T105,2)</f>
        <v>3.01</v>
      </c>
      <c r="V105" s="99"/>
      <c r="W105" s="99"/>
      <c r="X105" s="99"/>
      <c r="Y105" s="99"/>
      <c r="Z105" s="99"/>
      <c r="AA105" s="99"/>
      <c r="AB105" s="99"/>
      <c r="AC105" s="99"/>
      <c r="AD105" s="99"/>
      <c r="AE105" s="99" t="s">
        <v>80</v>
      </c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</row>
    <row r="106" spans="1:60" outlineLevel="1" x14ac:dyDescent="0.2">
      <c r="A106" s="100"/>
      <c r="B106" s="285"/>
      <c r="C106" s="293" t="s">
        <v>300</v>
      </c>
      <c r="D106" s="292"/>
      <c r="E106" s="196">
        <v>3.2</v>
      </c>
      <c r="F106" s="106"/>
      <c r="G106" s="106"/>
      <c r="H106" s="106"/>
      <c r="I106" s="106"/>
      <c r="J106" s="106"/>
      <c r="K106" s="106"/>
      <c r="L106" s="106"/>
      <c r="M106" s="106"/>
      <c r="N106" s="104"/>
      <c r="O106" s="104"/>
      <c r="P106" s="104"/>
      <c r="Q106" s="104"/>
      <c r="R106" s="104"/>
      <c r="S106" s="104"/>
      <c r="T106" s="105"/>
      <c r="U106" s="104"/>
      <c r="V106" s="99"/>
      <c r="W106" s="99"/>
      <c r="X106" s="99"/>
      <c r="Y106" s="99"/>
      <c r="Z106" s="99"/>
      <c r="AA106" s="99"/>
      <c r="AB106" s="99"/>
      <c r="AC106" s="99"/>
      <c r="AD106" s="99"/>
      <c r="AE106" s="99" t="s">
        <v>153</v>
      </c>
      <c r="AF106" s="99">
        <v>0</v>
      </c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</row>
    <row r="107" spans="1:60" outlineLevel="1" x14ac:dyDescent="0.2">
      <c r="A107" s="100">
        <v>41</v>
      </c>
      <c r="B107" s="285" t="s">
        <v>299</v>
      </c>
      <c r="C107" s="284" t="s">
        <v>298</v>
      </c>
      <c r="D107" s="104" t="s">
        <v>162</v>
      </c>
      <c r="E107" s="179">
        <v>76.8</v>
      </c>
      <c r="F107" s="178">
        <f>H107+J107</f>
        <v>0</v>
      </c>
      <c r="G107" s="106">
        <f>ROUND(E107*F107,2)</f>
        <v>0</v>
      </c>
      <c r="H107" s="106"/>
      <c r="I107" s="106">
        <f>ROUND(E107*H107,2)</f>
        <v>0</v>
      </c>
      <c r="J107" s="106"/>
      <c r="K107" s="106">
        <f>ROUND(E107*J107,2)</f>
        <v>0</v>
      </c>
      <c r="L107" s="106">
        <v>12</v>
      </c>
      <c r="M107" s="106">
        <f>G107*(1+L107/100)</f>
        <v>0</v>
      </c>
      <c r="N107" s="104">
        <v>0</v>
      </c>
      <c r="O107" s="104">
        <f>ROUND(E107*N107,5)</f>
        <v>0</v>
      </c>
      <c r="P107" s="104">
        <v>0</v>
      </c>
      <c r="Q107" s="104">
        <f>ROUND(E107*P107,5)</f>
        <v>0</v>
      </c>
      <c r="R107" s="104"/>
      <c r="S107" s="104"/>
      <c r="T107" s="105">
        <v>0.105</v>
      </c>
      <c r="U107" s="104">
        <f>ROUND(E107*T107,2)</f>
        <v>8.06</v>
      </c>
      <c r="V107" s="99"/>
      <c r="W107" s="99"/>
      <c r="X107" s="99"/>
      <c r="Y107" s="99"/>
      <c r="Z107" s="99"/>
      <c r="AA107" s="99"/>
      <c r="AB107" s="99"/>
      <c r="AC107" s="99"/>
      <c r="AD107" s="99"/>
      <c r="AE107" s="99" t="s">
        <v>80</v>
      </c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</row>
    <row r="108" spans="1:60" outlineLevel="1" x14ac:dyDescent="0.2">
      <c r="A108" s="100"/>
      <c r="B108" s="285"/>
      <c r="C108" s="293" t="s">
        <v>297</v>
      </c>
      <c r="D108" s="292"/>
      <c r="E108" s="196">
        <v>76.8</v>
      </c>
      <c r="F108" s="106"/>
      <c r="G108" s="106"/>
      <c r="H108" s="106"/>
      <c r="I108" s="106"/>
      <c r="J108" s="106"/>
      <c r="K108" s="106"/>
      <c r="L108" s="106"/>
      <c r="M108" s="106"/>
      <c r="N108" s="104"/>
      <c r="O108" s="104"/>
      <c r="P108" s="104"/>
      <c r="Q108" s="104"/>
      <c r="R108" s="104"/>
      <c r="S108" s="104"/>
      <c r="T108" s="105"/>
      <c r="U108" s="104"/>
      <c r="V108" s="99"/>
      <c r="W108" s="99"/>
      <c r="X108" s="99"/>
      <c r="Y108" s="99"/>
      <c r="Z108" s="99"/>
      <c r="AA108" s="99"/>
      <c r="AB108" s="99"/>
      <c r="AC108" s="99"/>
      <c r="AD108" s="99"/>
      <c r="AE108" s="99" t="s">
        <v>153</v>
      </c>
      <c r="AF108" s="99">
        <v>0</v>
      </c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</row>
    <row r="109" spans="1:60" ht="22.5" outlineLevel="1" x14ac:dyDescent="0.2">
      <c r="A109" s="100">
        <v>42</v>
      </c>
      <c r="B109" s="285" t="s">
        <v>296</v>
      </c>
      <c r="C109" s="284" t="s">
        <v>295</v>
      </c>
      <c r="D109" s="104" t="s">
        <v>162</v>
      </c>
      <c r="E109" s="179">
        <v>3.2</v>
      </c>
      <c r="F109" s="178">
        <f>H109+J109</f>
        <v>0</v>
      </c>
      <c r="G109" s="106">
        <f>ROUND(E109*F109,2)</f>
        <v>0</v>
      </c>
      <c r="H109" s="106"/>
      <c r="I109" s="106">
        <f>ROUND(E109*H109,2)</f>
        <v>0</v>
      </c>
      <c r="J109" s="106"/>
      <c r="K109" s="106">
        <f>ROUND(E109*J109,2)</f>
        <v>0</v>
      </c>
      <c r="L109" s="106">
        <v>12</v>
      </c>
      <c r="M109" s="106">
        <f>G109*(1+L109/100)</f>
        <v>0</v>
      </c>
      <c r="N109" s="104">
        <v>0</v>
      </c>
      <c r="O109" s="104">
        <f>ROUND(E109*N109,5)</f>
        <v>0</v>
      </c>
      <c r="P109" s="104">
        <v>0</v>
      </c>
      <c r="Q109" s="104">
        <f>ROUND(E109*P109,5)</f>
        <v>0</v>
      </c>
      <c r="R109" s="104"/>
      <c r="S109" s="104"/>
      <c r="T109" s="105">
        <v>0.49</v>
      </c>
      <c r="U109" s="104">
        <f>ROUND(E109*T109,2)</f>
        <v>1.57</v>
      </c>
      <c r="V109" s="99"/>
      <c r="W109" s="99"/>
      <c r="X109" s="99"/>
      <c r="Y109" s="99"/>
      <c r="Z109" s="99"/>
      <c r="AA109" s="99"/>
      <c r="AB109" s="99"/>
      <c r="AC109" s="99"/>
      <c r="AD109" s="99"/>
      <c r="AE109" s="99" t="s">
        <v>80</v>
      </c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</row>
    <row r="110" spans="1:60" outlineLevel="1" x14ac:dyDescent="0.2">
      <c r="A110" s="100">
        <v>43</v>
      </c>
      <c r="B110" s="285" t="s">
        <v>294</v>
      </c>
      <c r="C110" s="284" t="s">
        <v>293</v>
      </c>
      <c r="D110" s="104" t="s">
        <v>162</v>
      </c>
      <c r="E110" s="179">
        <v>32</v>
      </c>
      <c r="F110" s="178">
        <f>H110+J110</f>
        <v>0</v>
      </c>
      <c r="G110" s="106">
        <f>ROUND(E110*F110,2)</f>
        <v>0</v>
      </c>
      <c r="H110" s="106"/>
      <c r="I110" s="106">
        <f>ROUND(E110*H110,2)</f>
        <v>0</v>
      </c>
      <c r="J110" s="106"/>
      <c r="K110" s="106">
        <f>ROUND(E110*J110,2)</f>
        <v>0</v>
      </c>
      <c r="L110" s="106">
        <v>12</v>
      </c>
      <c r="M110" s="106">
        <f>G110*(1+L110/100)</f>
        <v>0</v>
      </c>
      <c r="N110" s="104">
        <v>0</v>
      </c>
      <c r="O110" s="104">
        <f>ROUND(E110*N110,5)</f>
        <v>0</v>
      </c>
      <c r="P110" s="104">
        <v>0</v>
      </c>
      <c r="Q110" s="104">
        <f>ROUND(E110*P110,5)</f>
        <v>0</v>
      </c>
      <c r="R110" s="104"/>
      <c r="S110" s="104"/>
      <c r="T110" s="105">
        <v>0</v>
      </c>
      <c r="U110" s="104">
        <f>ROUND(E110*T110,2)</f>
        <v>0</v>
      </c>
      <c r="V110" s="99"/>
      <c r="W110" s="99"/>
      <c r="X110" s="99"/>
      <c r="Y110" s="99"/>
      <c r="Z110" s="99"/>
      <c r="AA110" s="99"/>
      <c r="AB110" s="99"/>
      <c r="AC110" s="99"/>
      <c r="AD110" s="99"/>
      <c r="AE110" s="99" t="s">
        <v>80</v>
      </c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</row>
    <row r="111" spans="1:60" outlineLevel="1" x14ac:dyDescent="0.2">
      <c r="A111" s="100"/>
      <c r="B111" s="285"/>
      <c r="C111" s="293" t="s">
        <v>292</v>
      </c>
      <c r="D111" s="292"/>
      <c r="E111" s="196">
        <v>32</v>
      </c>
      <c r="F111" s="106"/>
      <c r="G111" s="106"/>
      <c r="H111" s="106"/>
      <c r="I111" s="106"/>
      <c r="J111" s="106"/>
      <c r="K111" s="106"/>
      <c r="L111" s="106"/>
      <c r="M111" s="106"/>
      <c r="N111" s="104"/>
      <c r="O111" s="104"/>
      <c r="P111" s="104"/>
      <c r="Q111" s="104"/>
      <c r="R111" s="104"/>
      <c r="S111" s="104"/>
      <c r="T111" s="105"/>
      <c r="U111" s="104"/>
      <c r="V111" s="99"/>
      <c r="W111" s="99"/>
      <c r="X111" s="99"/>
      <c r="Y111" s="99"/>
      <c r="Z111" s="99"/>
      <c r="AA111" s="99"/>
      <c r="AB111" s="99"/>
      <c r="AC111" s="99"/>
      <c r="AD111" s="99"/>
      <c r="AE111" s="99" t="s">
        <v>153</v>
      </c>
      <c r="AF111" s="99">
        <v>0</v>
      </c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</row>
    <row r="112" spans="1:60" outlineLevel="1" x14ac:dyDescent="0.2">
      <c r="A112" s="100">
        <v>44</v>
      </c>
      <c r="B112" s="285" t="s">
        <v>291</v>
      </c>
      <c r="C112" s="284" t="s">
        <v>290</v>
      </c>
      <c r="D112" s="104" t="s">
        <v>162</v>
      </c>
      <c r="E112" s="179">
        <v>3.2</v>
      </c>
      <c r="F112" s="178">
        <f>H112+J112</f>
        <v>0</v>
      </c>
      <c r="G112" s="106">
        <f>ROUND(E112*F112,2)</f>
        <v>0</v>
      </c>
      <c r="H112" s="106"/>
      <c r="I112" s="106">
        <f>ROUND(E112*H112,2)</f>
        <v>0</v>
      </c>
      <c r="J112" s="106"/>
      <c r="K112" s="106">
        <f>ROUND(E112*J112,2)</f>
        <v>0</v>
      </c>
      <c r="L112" s="106">
        <v>12</v>
      </c>
      <c r="M112" s="106">
        <f>G112*(1+L112/100)</f>
        <v>0</v>
      </c>
      <c r="N112" s="104">
        <v>0</v>
      </c>
      <c r="O112" s="104">
        <f>ROUND(E112*N112,5)</f>
        <v>0</v>
      </c>
      <c r="P112" s="104">
        <v>0</v>
      </c>
      <c r="Q112" s="104">
        <f>ROUND(E112*P112,5)</f>
        <v>0</v>
      </c>
      <c r="R112" s="104"/>
      <c r="S112" s="104"/>
      <c r="T112" s="105">
        <v>6.0000000000000001E-3</v>
      </c>
      <c r="U112" s="104">
        <f>ROUND(E112*T112,2)</f>
        <v>0.02</v>
      </c>
      <c r="V112" s="99"/>
      <c r="W112" s="99"/>
      <c r="X112" s="99"/>
      <c r="Y112" s="99"/>
      <c r="Z112" s="99"/>
      <c r="AA112" s="99"/>
      <c r="AB112" s="99"/>
      <c r="AC112" s="99"/>
      <c r="AD112" s="99"/>
      <c r="AE112" s="99" t="s">
        <v>80</v>
      </c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</row>
    <row r="113" spans="1:60" ht="22.5" outlineLevel="1" x14ac:dyDescent="0.2">
      <c r="A113" s="100">
        <v>45</v>
      </c>
      <c r="B113" s="285" t="s">
        <v>289</v>
      </c>
      <c r="C113" s="284" t="s">
        <v>288</v>
      </c>
      <c r="D113" s="104" t="s">
        <v>162</v>
      </c>
      <c r="E113" s="179">
        <v>3.2</v>
      </c>
      <c r="F113" s="178">
        <f>H113+J113</f>
        <v>0</v>
      </c>
      <c r="G113" s="106">
        <f>ROUND(E113*F113,2)</f>
        <v>0</v>
      </c>
      <c r="H113" s="106"/>
      <c r="I113" s="106">
        <f>ROUND(E113*H113,2)</f>
        <v>0</v>
      </c>
      <c r="J113" s="106"/>
      <c r="K113" s="106">
        <f>ROUND(E113*J113,2)</f>
        <v>0</v>
      </c>
      <c r="L113" s="106">
        <v>12</v>
      </c>
      <c r="M113" s="106">
        <f>G113*(1+L113/100)</f>
        <v>0</v>
      </c>
      <c r="N113" s="104">
        <v>0</v>
      </c>
      <c r="O113" s="104">
        <f>ROUND(E113*N113,5)</f>
        <v>0</v>
      </c>
      <c r="P113" s="104">
        <v>0</v>
      </c>
      <c r="Q113" s="104">
        <f>ROUND(E113*P113,5)</f>
        <v>0</v>
      </c>
      <c r="R113" s="104"/>
      <c r="S113" s="104"/>
      <c r="T113" s="105">
        <v>0</v>
      </c>
      <c r="U113" s="104">
        <f>ROUND(E113*T113,2)</f>
        <v>0</v>
      </c>
      <c r="V113" s="99"/>
      <c r="W113" s="99"/>
      <c r="X113" s="99"/>
      <c r="Y113" s="99"/>
      <c r="Z113" s="99"/>
      <c r="AA113" s="99"/>
      <c r="AB113" s="99"/>
      <c r="AC113" s="99"/>
      <c r="AD113" s="99"/>
      <c r="AE113" s="99" t="s">
        <v>80</v>
      </c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</row>
    <row r="114" spans="1:60" x14ac:dyDescent="0.2">
      <c r="A114" s="195" t="s">
        <v>147</v>
      </c>
      <c r="B114" s="287" t="s">
        <v>287</v>
      </c>
      <c r="C114" s="286" t="s">
        <v>286</v>
      </c>
      <c r="D114" s="191"/>
      <c r="E114" s="194"/>
      <c r="F114" s="193"/>
      <c r="G114" s="193">
        <f>SUMIF(AE115:AE116,"&lt;&gt;NOR",G115:G116)</f>
        <v>0</v>
      </c>
      <c r="H114" s="193"/>
      <c r="I114" s="193">
        <f>SUM(I115:I116)</f>
        <v>0</v>
      </c>
      <c r="J114" s="193"/>
      <c r="K114" s="193">
        <f>SUM(K115:K116)</f>
        <v>0</v>
      </c>
      <c r="L114" s="193"/>
      <c r="M114" s="193">
        <f>SUM(M115:M116)</f>
        <v>0</v>
      </c>
      <c r="N114" s="191"/>
      <c r="O114" s="191">
        <f>SUM(O115:O116)</f>
        <v>0</v>
      </c>
      <c r="P114" s="191"/>
      <c r="Q114" s="191">
        <f>SUM(Q115:Q116)</f>
        <v>0</v>
      </c>
      <c r="R114" s="191"/>
      <c r="S114" s="191"/>
      <c r="T114" s="192"/>
      <c r="U114" s="191">
        <f>SUM(U115:U116)</f>
        <v>0</v>
      </c>
      <c r="AE114" t="s">
        <v>79</v>
      </c>
    </row>
    <row r="115" spans="1:60" ht="22.5" outlineLevel="1" x14ac:dyDescent="0.2">
      <c r="A115" s="100">
        <v>46</v>
      </c>
      <c r="B115" s="285" t="s">
        <v>187</v>
      </c>
      <c r="C115" s="284" t="s">
        <v>285</v>
      </c>
      <c r="D115" s="104" t="s">
        <v>177</v>
      </c>
      <c r="E115" s="179">
        <v>4</v>
      </c>
      <c r="F115" s="178">
        <f>H115+J115</f>
        <v>0</v>
      </c>
      <c r="G115" s="106">
        <f>ROUND(E115*F115,2)</f>
        <v>0</v>
      </c>
      <c r="H115" s="106"/>
      <c r="I115" s="106">
        <f>ROUND(E115*H115,2)</f>
        <v>0</v>
      </c>
      <c r="J115" s="106"/>
      <c r="K115" s="106">
        <f>ROUND(E115*J115,2)</f>
        <v>0</v>
      </c>
      <c r="L115" s="106">
        <v>12</v>
      </c>
      <c r="M115" s="106">
        <f>G115*(1+L115/100)</f>
        <v>0</v>
      </c>
      <c r="N115" s="104">
        <v>0</v>
      </c>
      <c r="O115" s="104">
        <f>ROUND(E115*N115,5)</f>
        <v>0</v>
      </c>
      <c r="P115" s="104">
        <v>0</v>
      </c>
      <c r="Q115" s="104">
        <f>ROUND(E115*P115,5)</f>
        <v>0</v>
      </c>
      <c r="R115" s="104"/>
      <c r="S115" s="104"/>
      <c r="T115" s="105">
        <v>0</v>
      </c>
      <c r="U115" s="104">
        <f>ROUND(E115*T115,2)</f>
        <v>0</v>
      </c>
      <c r="V115" s="99"/>
      <c r="W115" s="99"/>
      <c r="X115" s="99"/>
      <c r="Y115" s="99"/>
      <c r="Z115" s="99"/>
      <c r="AA115" s="99"/>
      <c r="AB115" s="99"/>
      <c r="AC115" s="99"/>
      <c r="AD115" s="99"/>
      <c r="AE115" s="99" t="s">
        <v>80</v>
      </c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</row>
    <row r="116" spans="1:60" outlineLevel="1" x14ac:dyDescent="0.2">
      <c r="A116" s="100"/>
      <c r="B116" s="285"/>
      <c r="C116" s="291" t="s">
        <v>176</v>
      </c>
      <c r="D116" s="290"/>
      <c r="E116" s="289"/>
      <c r="F116" s="288"/>
      <c r="G116" s="255"/>
      <c r="H116" s="106"/>
      <c r="I116" s="106"/>
      <c r="J116" s="106"/>
      <c r="K116" s="106"/>
      <c r="L116" s="106"/>
      <c r="M116" s="106"/>
      <c r="N116" s="104"/>
      <c r="O116" s="104"/>
      <c r="P116" s="104"/>
      <c r="Q116" s="104"/>
      <c r="R116" s="104"/>
      <c r="S116" s="104"/>
      <c r="T116" s="105"/>
      <c r="U116" s="104"/>
      <c r="V116" s="99"/>
      <c r="W116" s="99"/>
      <c r="X116" s="99"/>
      <c r="Y116" s="99"/>
      <c r="Z116" s="99"/>
      <c r="AA116" s="99"/>
      <c r="AB116" s="99"/>
      <c r="AC116" s="99"/>
      <c r="AD116" s="99"/>
      <c r="AE116" s="99" t="s">
        <v>81</v>
      </c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101" t="str">
        <f>C116</f>
        <v>Není obsaženo v databázi RTS, cenová soustava vlastní</v>
      </c>
      <c r="BB116" s="99"/>
      <c r="BC116" s="99"/>
      <c r="BD116" s="99"/>
      <c r="BE116" s="99"/>
      <c r="BF116" s="99"/>
      <c r="BG116" s="99"/>
      <c r="BH116" s="99"/>
    </row>
    <row r="117" spans="1:60" x14ac:dyDescent="0.2">
      <c r="A117" s="195" t="s">
        <v>147</v>
      </c>
      <c r="B117" s="287" t="s">
        <v>166</v>
      </c>
      <c r="C117" s="286" t="s">
        <v>165</v>
      </c>
      <c r="D117" s="191"/>
      <c r="E117" s="194"/>
      <c r="F117" s="193"/>
      <c r="G117" s="193">
        <f>SUMIF(AE118:AE118,"&lt;&gt;NOR",G118:G118)</f>
        <v>0</v>
      </c>
      <c r="H117" s="193"/>
      <c r="I117" s="193">
        <f>SUM(I118:I118)</f>
        <v>0</v>
      </c>
      <c r="J117" s="193"/>
      <c r="K117" s="193">
        <f>SUM(K118:K118)</f>
        <v>0</v>
      </c>
      <c r="L117" s="193"/>
      <c r="M117" s="193">
        <f>SUM(M118:M118)</f>
        <v>0</v>
      </c>
      <c r="N117" s="191"/>
      <c r="O117" s="191">
        <f>SUM(O118:O118)</f>
        <v>0</v>
      </c>
      <c r="P117" s="191"/>
      <c r="Q117" s="191">
        <f>SUM(Q118:Q118)</f>
        <v>0</v>
      </c>
      <c r="R117" s="191"/>
      <c r="S117" s="191"/>
      <c r="T117" s="192"/>
      <c r="U117" s="191">
        <f>SUM(U118:U118)</f>
        <v>1.6</v>
      </c>
      <c r="AE117" t="s">
        <v>79</v>
      </c>
    </row>
    <row r="118" spans="1:60" ht="22.5" outlineLevel="1" x14ac:dyDescent="0.2">
      <c r="A118" s="100">
        <v>47</v>
      </c>
      <c r="B118" s="285" t="s">
        <v>284</v>
      </c>
      <c r="C118" s="284" t="s">
        <v>283</v>
      </c>
      <c r="D118" s="104" t="s">
        <v>162</v>
      </c>
      <c r="E118" s="179">
        <v>16.100000000000001</v>
      </c>
      <c r="F118" s="178">
        <f>H118+J118</f>
        <v>0</v>
      </c>
      <c r="G118" s="106">
        <f>ROUND(E118*F118,2)</f>
        <v>0</v>
      </c>
      <c r="H118" s="106"/>
      <c r="I118" s="106">
        <f>ROUND(E118*H118,2)</f>
        <v>0</v>
      </c>
      <c r="J118" s="106"/>
      <c r="K118" s="106">
        <f>ROUND(E118*J118,2)</f>
        <v>0</v>
      </c>
      <c r="L118" s="106">
        <v>12</v>
      </c>
      <c r="M118" s="106">
        <f>G118*(1+L118/100)</f>
        <v>0</v>
      </c>
      <c r="N118" s="104">
        <v>0</v>
      </c>
      <c r="O118" s="104">
        <f>ROUND(E118*N118,5)</f>
        <v>0</v>
      </c>
      <c r="P118" s="104">
        <v>0</v>
      </c>
      <c r="Q118" s="104">
        <f>ROUND(E118*P118,5)</f>
        <v>0</v>
      </c>
      <c r="R118" s="104"/>
      <c r="S118" s="104"/>
      <c r="T118" s="105">
        <v>9.9500000000000005E-2</v>
      </c>
      <c r="U118" s="104">
        <f>ROUND(E118*T118,2)</f>
        <v>1.6</v>
      </c>
      <c r="V118" s="99"/>
      <c r="W118" s="99"/>
      <c r="X118" s="99"/>
      <c r="Y118" s="99"/>
      <c r="Z118" s="99"/>
      <c r="AA118" s="99"/>
      <c r="AB118" s="99"/>
      <c r="AC118" s="99"/>
      <c r="AD118" s="99"/>
      <c r="AE118" s="99" t="s">
        <v>80</v>
      </c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</row>
    <row r="119" spans="1:60" x14ac:dyDescent="0.2">
      <c r="A119" s="195" t="s">
        <v>147</v>
      </c>
      <c r="B119" s="287" t="s">
        <v>161</v>
      </c>
      <c r="C119" s="286" t="s">
        <v>160</v>
      </c>
      <c r="D119" s="191"/>
      <c r="E119" s="194"/>
      <c r="F119" s="193"/>
      <c r="G119" s="193">
        <f>SUMIF(AE120:AE131,"&lt;&gt;NOR",G120:G131)</f>
        <v>0</v>
      </c>
      <c r="H119" s="193"/>
      <c r="I119" s="193">
        <f>SUM(I120:I131)</f>
        <v>0</v>
      </c>
      <c r="J119" s="193"/>
      <c r="K119" s="193">
        <f>SUM(K120:K131)</f>
        <v>0</v>
      </c>
      <c r="L119" s="193"/>
      <c r="M119" s="193">
        <f>SUM(M120:M131)</f>
        <v>0</v>
      </c>
      <c r="N119" s="191"/>
      <c r="O119" s="191">
        <f>SUM(O120:O131)</f>
        <v>76.503450000000001</v>
      </c>
      <c r="P119" s="191"/>
      <c r="Q119" s="191">
        <f>SUM(Q120:Q131)</f>
        <v>0</v>
      </c>
      <c r="R119" s="191"/>
      <c r="S119" s="191"/>
      <c r="T119" s="192"/>
      <c r="U119" s="191">
        <f>SUM(U120:U131)</f>
        <v>196.78</v>
      </c>
      <c r="AE119" t="s">
        <v>79</v>
      </c>
    </row>
    <row r="120" spans="1:60" ht="22.5" outlineLevel="1" x14ac:dyDescent="0.2">
      <c r="A120" s="100">
        <v>48</v>
      </c>
      <c r="B120" s="285" t="s">
        <v>282</v>
      </c>
      <c r="C120" s="284" t="s">
        <v>281</v>
      </c>
      <c r="D120" s="104" t="s">
        <v>155</v>
      </c>
      <c r="E120" s="179">
        <v>17.681999999999999</v>
      </c>
      <c r="F120" s="178">
        <f>H120+J120</f>
        <v>0</v>
      </c>
      <c r="G120" s="106">
        <f>ROUND(E120*F120,2)</f>
        <v>0</v>
      </c>
      <c r="H120" s="106"/>
      <c r="I120" s="106">
        <f>ROUND(E120*H120,2)</f>
        <v>0</v>
      </c>
      <c r="J120" s="106"/>
      <c r="K120" s="106">
        <f>ROUND(E120*J120,2)</f>
        <v>0</v>
      </c>
      <c r="L120" s="106">
        <v>12</v>
      </c>
      <c r="M120" s="106">
        <f>G120*(1+L120/100)</f>
        <v>0</v>
      </c>
      <c r="N120" s="104">
        <v>1.6859999999999999</v>
      </c>
      <c r="O120" s="104">
        <f>ROUND(E120*N120,5)</f>
        <v>29.81185</v>
      </c>
      <c r="P120" s="104">
        <v>0</v>
      </c>
      <c r="Q120" s="104">
        <f>ROUND(E120*P120,5)</f>
        <v>0</v>
      </c>
      <c r="R120" s="104"/>
      <c r="S120" s="104"/>
      <c r="T120" s="105">
        <v>0.41199999999999998</v>
      </c>
      <c r="U120" s="104">
        <f>ROUND(E120*T120,2)</f>
        <v>7.28</v>
      </c>
      <c r="V120" s="99"/>
      <c r="W120" s="99"/>
      <c r="X120" s="99"/>
      <c r="Y120" s="99"/>
      <c r="Z120" s="99"/>
      <c r="AA120" s="99"/>
      <c r="AB120" s="99"/>
      <c r="AC120" s="99"/>
      <c r="AD120" s="99"/>
      <c r="AE120" s="99" t="s">
        <v>80</v>
      </c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99"/>
    </row>
    <row r="121" spans="1:60" outlineLevel="1" x14ac:dyDescent="0.2">
      <c r="A121" s="100"/>
      <c r="B121" s="285"/>
      <c r="C121" s="293" t="s">
        <v>280</v>
      </c>
      <c r="D121" s="292"/>
      <c r="E121" s="196">
        <v>3.456</v>
      </c>
      <c r="F121" s="106"/>
      <c r="G121" s="106"/>
      <c r="H121" s="106"/>
      <c r="I121" s="106"/>
      <c r="J121" s="106"/>
      <c r="K121" s="106"/>
      <c r="L121" s="106"/>
      <c r="M121" s="106"/>
      <c r="N121" s="104"/>
      <c r="O121" s="104"/>
      <c r="P121" s="104"/>
      <c r="Q121" s="104"/>
      <c r="R121" s="104"/>
      <c r="S121" s="104"/>
      <c r="T121" s="105"/>
      <c r="U121" s="104"/>
      <c r="V121" s="99"/>
      <c r="W121" s="99"/>
      <c r="X121" s="99"/>
      <c r="Y121" s="99"/>
      <c r="Z121" s="99"/>
      <c r="AA121" s="99"/>
      <c r="AB121" s="99"/>
      <c r="AC121" s="99"/>
      <c r="AD121" s="99"/>
      <c r="AE121" s="99" t="s">
        <v>153</v>
      </c>
      <c r="AF121" s="99">
        <v>0</v>
      </c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</row>
    <row r="122" spans="1:60" outlineLevel="1" x14ac:dyDescent="0.2">
      <c r="A122" s="100"/>
      <c r="B122" s="285"/>
      <c r="C122" s="293" t="s">
        <v>279</v>
      </c>
      <c r="D122" s="292"/>
      <c r="E122" s="196">
        <v>10.968</v>
      </c>
      <c r="F122" s="106"/>
      <c r="G122" s="106"/>
      <c r="H122" s="106"/>
      <c r="I122" s="106"/>
      <c r="J122" s="106"/>
      <c r="K122" s="106"/>
      <c r="L122" s="106"/>
      <c r="M122" s="106"/>
      <c r="N122" s="104"/>
      <c r="O122" s="104"/>
      <c r="P122" s="104"/>
      <c r="Q122" s="104"/>
      <c r="R122" s="104"/>
      <c r="S122" s="104"/>
      <c r="T122" s="105"/>
      <c r="U122" s="104"/>
      <c r="V122" s="99"/>
      <c r="W122" s="99"/>
      <c r="X122" s="99"/>
      <c r="Y122" s="99"/>
      <c r="Z122" s="99"/>
      <c r="AA122" s="99"/>
      <c r="AB122" s="99"/>
      <c r="AC122" s="99"/>
      <c r="AD122" s="99"/>
      <c r="AE122" s="99" t="s">
        <v>153</v>
      </c>
      <c r="AF122" s="99">
        <v>0</v>
      </c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99"/>
      <c r="BA122" s="99"/>
      <c r="BB122" s="99"/>
      <c r="BC122" s="99"/>
      <c r="BD122" s="99"/>
      <c r="BE122" s="99"/>
      <c r="BF122" s="99"/>
      <c r="BG122" s="99"/>
      <c r="BH122" s="99"/>
    </row>
    <row r="123" spans="1:60" outlineLevel="1" x14ac:dyDescent="0.2">
      <c r="A123" s="100"/>
      <c r="B123" s="285"/>
      <c r="C123" s="293" t="s">
        <v>278</v>
      </c>
      <c r="D123" s="292"/>
      <c r="E123" s="196">
        <v>3.258</v>
      </c>
      <c r="F123" s="106"/>
      <c r="G123" s="106"/>
      <c r="H123" s="106"/>
      <c r="I123" s="106"/>
      <c r="J123" s="106"/>
      <c r="K123" s="106"/>
      <c r="L123" s="106"/>
      <c r="M123" s="106"/>
      <c r="N123" s="104"/>
      <c r="O123" s="104"/>
      <c r="P123" s="104"/>
      <c r="Q123" s="104"/>
      <c r="R123" s="104"/>
      <c r="S123" s="104"/>
      <c r="T123" s="105"/>
      <c r="U123" s="104"/>
      <c r="V123" s="99"/>
      <c r="W123" s="99"/>
      <c r="X123" s="99"/>
      <c r="Y123" s="99"/>
      <c r="Z123" s="99"/>
      <c r="AA123" s="99"/>
      <c r="AB123" s="99"/>
      <c r="AC123" s="99"/>
      <c r="AD123" s="99"/>
      <c r="AE123" s="99" t="s">
        <v>153</v>
      </c>
      <c r="AF123" s="99">
        <v>0</v>
      </c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</row>
    <row r="124" spans="1:60" outlineLevel="1" x14ac:dyDescent="0.2">
      <c r="A124" s="100">
        <v>49</v>
      </c>
      <c r="B124" s="285" t="s">
        <v>277</v>
      </c>
      <c r="C124" s="284" t="s">
        <v>276</v>
      </c>
      <c r="D124" s="104" t="s">
        <v>162</v>
      </c>
      <c r="E124" s="179">
        <v>41.161999999999999</v>
      </c>
      <c r="F124" s="178">
        <f>H124+J124</f>
        <v>0</v>
      </c>
      <c r="G124" s="106">
        <f>ROUND(E124*F124,2)</f>
        <v>0</v>
      </c>
      <c r="H124" s="106"/>
      <c r="I124" s="106">
        <f>ROUND(E124*H124,2)</f>
        <v>0</v>
      </c>
      <c r="J124" s="106"/>
      <c r="K124" s="106">
        <f>ROUND(E124*J124,2)</f>
        <v>0</v>
      </c>
      <c r="L124" s="106">
        <v>12</v>
      </c>
      <c r="M124" s="106">
        <f>G124*(1+L124/100)</f>
        <v>0</v>
      </c>
      <c r="N124" s="104">
        <v>1</v>
      </c>
      <c r="O124" s="104">
        <f>ROUND(E124*N124,5)</f>
        <v>41.161999999999999</v>
      </c>
      <c r="P124" s="104">
        <v>0</v>
      </c>
      <c r="Q124" s="104">
        <f>ROUND(E124*P124,5)</f>
        <v>0</v>
      </c>
      <c r="R124" s="104"/>
      <c r="S124" s="104"/>
      <c r="T124" s="105">
        <v>0</v>
      </c>
      <c r="U124" s="104">
        <f>ROUND(E124*T124,2)</f>
        <v>0</v>
      </c>
      <c r="V124" s="99"/>
      <c r="W124" s="99"/>
      <c r="X124" s="99"/>
      <c r="Y124" s="99"/>
      <c r="Z124" s="99"/>
      <c r="AA124" s="99"/>
      <c r="AB124" s="99"/>
      <c r="AC124" s="99"/>
      <c r="AD124" s="99"/>
      <c r="AE124" s="99" t="s">
        <v>185</v>
      </c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</row>
    <row r="125" spans="1:60" outlineLevel="1" x14ac:dyDescent="0.2">
      <c r="A125" s="100"/>
      <c r="B125" s="285"/>
      <c r="C125" s="293" t="s">
        <v>275</v>
      </c>
      <c r="D125" s="292"/>
      <c r="E125" s="196">
        <v>22.761600000000001</v>
      </c>
      <c r="F125" s="106"/>
      <c r="G125" s="106"/>
      <c r="H125" s="106"/>
      <c r="I125" s="106"/>
      <c r="J125" s="106"/>
      <c r="K125" s="106"/>
      <c r="L125" s="106"/>
      <c r="M125" s="106"/>
      <c r="N125" s="104"/>
      <c r="O125" s="104"/>
      <c r="P125" s="104"/>
      <c r="Q125" s="104"/>
      <c r="R125" s="104"/>
      <c r="S125" s="104"/>
      <c r="T125" s="105"/>
      <c r="U125" s="104"/>
      <c r="V125" s="99"/>
      <c r="W125" s="99"/>
      <c r="X125" s="99"/>
      <c r="Y125" s="99"/>
      <c r="Z125" s="99"/>
      <c r="AA125" s="99"/>
      <c r="AB125" s="99"/>
      <c r="AC125" s="99"/>
      <c r="AD125" s="99"/>
      <c r="AE125" s="99" t="s">
        <v>153</v>
      </c>
      <c r="AF125" s="99">
        <v>0</v>
      </c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</row>
    <row r="126" spans="1:60" outlineLevel="1" x14ac:dyDescent="0.2">
      <c r="A126" s="100"/>
      <c r="B126" s="285"/>
      <c r="C126" s="293" t="s">
        <v>274</v>
      </c>
      <c r="D126" s="292"/>
      <c r="E126" s="196">
        <v>18.400400000000001</v>
      </c>
      <c r="F126" s="106"/>
      <c r="G126" s="106"/>
      <c r="H126" s="106"/>
      <c r="I126" s="106"/>
      <c r="J126" s="106"/>
      <c r="K126" s="106"/>
      <c r="L126" s="106"/>
      <c r="M126" s="106"/>
      <c r="N126" s="104"/>
      <c r="O126" s="104"/>
      <c r="P126" s="104"/>
      <c r="Q126" s="104"/>
      <c r="R126" s="104"/>
      <c r="S126" s="104"/>
      <c r="T126" s="105"/>
      <c r="U126" s="104"/>
      <c r="V126" s="99"/>
      <c r="W126" s="99"/>
      <c r="X126" s="99"/>
      <c r="Y126" s="99"/>
      <c r="Z126" s="99"/>
      <c r="AA126" s="99"/>
      <c r="AB126" s="99"/>
      <c r="AC126" s="99"/>
      <c r="AD126" s="99"/>
      <c r="AE126" s="99" t="s">
        <v>153</v>
      </c>
      <c r="AF126" s="99">
        <v>0</v>
      </c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</row>
    <row r="127" spans="1:60" outlineLevel="1" x14ac:dyDescent="0.2">
      <c r="A127" s="100">
        <v>50</v>
      </c>
      <c r="B127" s="285" t="s">
        <v>273</v>
      </c>
      <c r="C127" s="284" t="s">
        <v>272</v>
      </c>
      <c r="D127" s="104" t="s">
        <v>162</v>
      </c>
      <c r="E127" s="179">
        <v>5.5296000000000003</v>
      </c>
      <c r="F127" s="178">
        <f>H127+J127</f>
        <v>0</v>
      </c>
      <c r="G127" s="106">
        <f>ROUND(E127*F127,2)</f>
        <v>0</v>
      </c>
      <c r="H127" s="106"/>
      <c r="I127" s="106">
        <f>ROUND(E127*H127,2)</f>
        <v>0</v>
      </c>
      <c r="J127" s="106"/>
      <c r="K127" s="106">
        <f>ROUND(E127*J127,2)</f>
        <v>0</v>
      </c>
      <c r="L127" s="106">
        <v>12</v>
      </c>
      <c r="M127" s="106">
        <f>G127*(1+L127/100)</f>
        <v>0</v>
      </c>
      <c r="N127" s="104">
        <v>1</v>
      </c>
      <c r="O127" s="104">
        <f>ROUND(E127*N127,5)</f>
        <v>5.5296000000000003</v>
      </c>
      <c r="P127" s="104">
        <v>0</v>
      </c>
      <c r="Q127" s="104">
        <f>ROUND(E127*P127,5)</f>
        <v>0</v>
      </c>
      <c r="R127" s="104"/>
      <c r="S127" s="104"/>
      <c r="T127" s="105">
        <v>0</v>
      </c>
      <c r="U127" s="104">
        <f>ROUND(E127*T127,2)</f>
        <v>0</v>
      </c>
      <c r="V127" s="99"/>
      <c r="W127" s="99"/>
      <c r="X127" s="99"/>
      <c r="Y127" s="99"/>
      <c r="Z127" s="99"/>
      <c r="AA127" s="99"/>
      <c r="AB127" s="99"/>
      <c r="AC127" s="99"/>
      <c r="AD127" s="99"/>
      <c r="AE127" s="99" t="s">
        <v>185</v>
      </c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</row>
    <row r="128" spans="1:60" outlineLevel="1" x14ac:dyDescent="0.2">
      <c r="A128" s="100"/>
      <c r="B128" s="285"/>
      <c r="C128" s="293" t="s">
        <v>271</v>
      </c>
      <c r="D128" s="292"/>
      <c r="E128" s="196">
        <v>5.5296000000000003</v>
      </c>
      <c r="F128" s="106"/>
      <c r="G128" s="106"/>
      <c r="H128" s="106"/>
      <c r="I128" s="106"/>
      <c r="J128" s="106"/>
      <c r="K128" s="106"/>
      <c r="L128" s="106"/>
      <c r="M128" s="106"/>
      <c r="N128" s="104"/>
      <c r="O128" s="104"/>
      <c r="P128" s="104"/>
      <c r="Q128" s="104"/>
      <c r="R128" s="104"/>
      <c r="S128" s="104"/>
      <c r="T128" s="105"/>
      <c r="U128" s="104"/>
      <c r="V128" s="99"/>
      <c r="W128" s="99"/>
      <c r="X128" s="99"/>
      <c r="Y128" s="99"/>
      <c r="Z128" s="99"/>
      <c r="AA128" s="99"/>
      <c r="AB128" s="99"/>
      <c r="AC128" s="99"/>
      <c r="AD128" s="99"/>
      <c r="AE128" s="99" t="s">
        <v>153</v>
      </c>
      <c r="AF128" s="99">
        <v>0</v>
      </c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</row>
    <row r="129" spans="1:60" ht="22.5" outlineLevel="1" x14ac:dyDescent="0.2">
      <c r="A129" s="100">
        <v>51</v>
      </c>
      <c r="B129" s="285" t="s">
        <v>159</v>
      </c>
      <c r="C129" s="284" t="s">
        <v>158</v>
      </c>
      <c r="D129" s="104" t="s">
        <v>155</v>
      </c>
      <c r="E129" s="179">
        <v>285.81670000000003</v>
      </c>
      <c r="F129" s="178">
        <f>H129+J129</f>
        <v>0</v>
      </c>
      <c r="G129" s="106">
        <f>ROUND(E129*F129,2)</f>
        <v>0</v>
      </c>
      <c r="H129" s="106"/>
      <c r="I129" s="106">
        <f>ROUND(E129*H129,2)</f>
        <v>0</v>
      </c>
      <c r="J129" s="106"/>
      <c r="K129" s="106">
        <f>ROUND(E129*J129,2)</f>
        <v>0</v>
      </c>
      <c r="L129" s="106">
        <v>12</v>
      </c>
      <c r="M129" s="106">
        <f>G129*(1+L129/100)</f>
        <v>0</v>
      </c>
      <c r="N129" s="104">
        <v>0</v>
      </c>
      <c r="O129" s="104">
        <f>ROUND(E129*N129,5)</f>
        <v>0</v>
      </c>
      <c r="P129" s="104">
        <v>0</v>
      </c>
      <c r="Q129" s="104">
        <f>ROUND(E129*P129,5)</f>
        <v>0</v>
      </c>
      <c r="R129" s="104"/>
      <c r="S129" s="104"/>
      <c r="T129" s="105">
        <v>0.66300000000000003</v>
      </c>
      <c r="U129" s="104">
        <f>ROUND(E129*T129,2)</f>
        <v>189.5</v>
      </c>
      <c r="V129" s="99"/>
      <c r="W129" s="99"/>
      <c r="X129" s="99"/>
      <c r="Y129" s="99"/>
      <c r="Z129" s="99"/>
      <c r="AA129" s="99"/>
      <c r="AB129" s="99"/>
      <c r="AC129" s="99"/>
      <c r="AD129" s="99"/>
      <c r="AE129" s="99" t="s">
        <v>80</v>
      </c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</row>
    <row r="130" spans="1:60" outlineLevel="1" x14ac:dyDescent="0.2">
      <c r="A130" s="100">
        <v>52</v>
      </c>
      <c r="B130" s="285" t="s">
        <v>157</v>
      </c>
      <c r="C130" s="284" t="s">
        <v>156</v>
      </c>
      <c r="D130" s="104" t="s">
        <v>155</v>
      </c>
      <c r="E130" s="179">
        <v>2858.1669999999999</v>
      </c>
      <c r="F130" s="178">
        <f>H130+J130</f>
        <v>0</v>
      </c>
      <c r="G130" s="106">
        <f>ROUND(E130*F130,2)</f>
        <v>0</v>
      </c>
      <c r="H130" s="106"/>
      <c r="I130" s="106">
        <f>ROUND(E130*H130,2)</f>
        <v>0</v>
      </c>
      <c r="J130" s="106"/>
      <c r="K130" s="106">
        <f>ROUND(E130*J130,2)</f>
        <v>0</v>
      </c>
      <c r="L130" s="106">
        <v>12</v>
      </c>
      <c r="M130" s="106">
        <f>G130*(1+L130/100)</f>
        <v>0</v>
      </c>
      <c r="N130" s="104">
        <v>0</v>
      </c>
      <c r="O130" s="104">
        <f>ROUND(E130*N130,5)</f>
        <v>0</v>
      </c>
      <c r="P130" s="104">
        <v>0</v>
      </c>
      <c r="Q130" s="104">
        <f>ROUND(E130*P130,5)</f>
        <v>0</v>
      </c>
      <c r="R130" s="104"/>
      <c r="S130" s="104"/>
      <c r="T130" s="105">
        <v>0</v>
      </c>
      <c r="U130" s="104">
        <f>ROUND(E130*T130,2)</f>
        <v>0</v>
      </c>
      <c r="V130" s="99"/>
      <c r="W130" s="99"/>
      <c r="X130" s="99"/>
      <c r="Y130" s="99"/>
      <c r="Z130" s="99"/>
      <c r="AA130" s="99"/>
      <c r="AB130" s="99"/>
      <c r="AC130" s="99"/>
      <c r="AD130" s="99"/>
      <c r="AE130" s="99" t="s">
        <v>80</v>
      </c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</row>
    <row r="131" spans="1:60" outlineLevel="1" x14ac:dyDescent="0.2">
      <c r="A131" s="177"/>
      <c r="B131" s="283"/>
      <c r="C131" s="282" t="s">
        <v>270</v>
      </c>
      <c r="D131" s="281"/>
      <c r="E131" s="190">
        <v>2858.1669999999999</v>
      </c>
      <c r="F131" s="176"/>
      <c r="G131" s="176"/>
      <c r="H131" s="176"/>
      <c r="I131" s="176"/>
      <c r="J131" s="176"/>
      <c r="K131" s="176"/>
      <c r="L131" s="176"/>
      <c r="M131" s="176"/>
      <c r="N131" s="174"/>
      <c r="O131" s="174"/>
      <c r="P131" s="174"/>
      <c r="Q131" s="174"/>
      <c r="R131" s="174"/>
      <c r="S131" s="174"/>
      <c r="T131" s="175"/>
      <c r="U131" s="174"/>
      <c r="V131" s="99"/>
      <c r="W131" s="99"/>
      <c r="X131" s="99"/>
      <c r="Y131" s="99"/>
      <c r="Z131" s="99"/>
      <c r="AA131" s="99"/>
      <c r="AB131" s="99"/>
      <c r="AC131" s="99"/>
      <c r="AD131" s="99"/>
      <c r="AE131" s="99" t="s">
        <v>153</v>
      </c>
      <c r="AF131" s="99">
        <v>0</v>
      </c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</row>
    <row r="132" spans="1:60" x14ac:dyDescent="0.2">
      <c r="A132" s="197"/>
      <c r="B132" s="5" t="s">
        <v>95</v>
      </c>
      <c r="C132" s="168" t="s">
        <v>95</v>
      </c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AC132">
        <v>12</v>
      </c>
      <c r="AD132">
        <v>21</v>
      </c>
    </row>
    <row r="133" spans="1:60" x14ac:dyDescent="0.2">
      <c r="A133" s="173"/>
      <c r="B133" s="172" t="s">
        <v>27</v>
      </c>
      <c r="C133" s="171" t="s">
        <v>95</v>
      </c>
      <c r="D133" s="170"/>
      <c r="E133" s="170"/>
      <c r="F133" s="170"/>
      <c r="G133" s="169">
        <f>G8+G39+G54+G100+G104+G114+G117+G119</f>
        <v>0</v>
      </c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AC133">
        <f>SUMIF(L7:L131,AC132,G7:G131)</f>
        <v>0</v>
      </c>
      <c r="AD133">
        <f>SUMIF(L7:L131,AD132,G7:G131)</f>
        <v>0</v>
      </c>
      <c r="AE133" t="s">
        <v>98</v>
      </c>
    </row>
    <row r="134" spans="1:60" x14ac:dyDescent="0.2">
      <c r="A134" s="197"/>
      <c r="B134" s="5" t="s">
        <v>95</v>
      </c>
      <c r="C134" s="168" t="s">
        <v>95</v>
      </c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</row>
    <row r="135" spans="1:60" x14ac:dyDescent="0.2">
      <c r="A135" s="197"/>
      <c r="B135" s="5" t="s">
        <v>95</v>
      </c>
      <c r="C135" s="168" t="s">
        <v>95</v>
      </c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</row>
    <row r="136" spans="1:60" x14ac:dyDescent="0.2">
      <c r="A136" s="275" t="s">
        <v>97</v>
      </c>
      <c r="B136" s="275"/>
      <c r="C136" s="276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</row>
    <row r="137" spans="1:60" x14ac:dyDescent="0.2">
      <c r="A137" s="258"/>
      <c r="B137" s="259"/>
      <c r="C137" s="260"/>
      <c r="D137" s="259"/>
      <c r="E137" s="259"/>
      <c r="F137" s="259"/>
      <c r="G137" s="261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AE137" t="s">
        <v>96</v>
      </c>
    </row>
    <row r="138" spans="1:60" x14ac:dyDescent="0.2">
      <c r="A138" s="262"/>
      <c r="B138" s="279"/>
      <c r="C138" s="280"/>
      <c r="D138" s="279"/>
      <c r="E138" s="279"/>
      <c r="F138" s="279"/>
      <c r="G138" s="265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</row>
    <row r="139" spans="1:60" x14ac:dyDescent="0.2">
      <c r="A139" s="262"/>
      <c r="B139" s="279"/>
      <c r="C139" s="280"/>
      <c r="D139" s="279"/>
      <c r="E139" s="279"/>
      <c r="F139" s="279"/>
      <c r="G139" s="265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</row>
    <row r="140" spans="1:60" x14ac:dyDescent="0.2">
      <c r="A140" s="262"/>
      <c r="B140" s="279"/>
      <c r="C140" s="280"/>
      <c r="D140" s="279"/>
      <c r="E140" s="279"/>
      <c r="F140" s="279"/>
      <c r="G140" s="265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</row>
    <row r="141" spans="1:60" x14ac:dyDescent="0.2">
      <c r="A141" s="266"/>
      <c r="B141" s="267"/>
      <c r="C141" s="268"/>
      <c r="D141" s="267"/>
      <c r="E141" s="267"/>
      <c r="F141" s="267"/>
      <c r="G141" s="269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</row>
    <row r="142" spans="1:60" x14ac:dyDescent="0.2">
      <c r="A142" s="197"/>
      <c r="B142" s="5" t="s">
        <v>95</v>
      </c>
      <c r="C142" s="168" t="s">
        <v>95</v>
      </c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</row>
    <row r="143" spans="1:60" x14ac:dyDescent="0.2">
      <c r="A143" t="s">
        <v>152</v>
      </c>
      <c r="B143"/>
      <c r="C143"/>
      <c r="F143" s="278"/>
      <c r="H143" s="278"/>
      <c r="I143" s="278"/>
      <c r="AE143" t="s">
        <v>94</v>
      </c>
    </row>
    <row r="144" spans="1:60" x14ac:dyDescent="0.2">
      <c r="A144" s="277" t="s">
        <v>269</v>
      </c>
      <c r="B144" s="277"/>
      <c r="C144" s="277"/>
      <c r="D144" s="277"/>
      <c r="E144" s="277"/>
      <c r="F144" s="277"/>
      <c r="G144" s="277"/>
      <c r="H144" s="277"/>
      <c r="I144" s="277"/>
    </row>
    <row r="145" spans="1:9" x14ac:dyDescent="0.2">
      <c r="B145"/>
      <c r="C145"/>
      <c r="F145" s="278"/>
      <c r="H145" s="278"/>
      <c r="I145" s="278"/>
    </row>
    <row r="146" spans="1:9" ht="24.75" customHeight="1" x14ac:dyDescent="0.2">
      <c r="A146" s="277" t="s">
        <v>268</v>
      </c>
      <c r="B146" s="277"/>
      <c r="C146" s="277"/>
      <c r="D146" s="277"/>
      <c r="E146" s="277"/>
      <c r="F146" s="277"/>
      <c r="G146" s="277"/>
      <c r="H146" s="277"/>
      <c r="I146" s="277"/>
    </row>
    <row r="147" spans="1:9" x14ac:dyDescent="0.2">
      <c r="B147"/>
      <c r="C147"/>
      <c r="F147" s="278"/>
      <c r="H147" s="278"/>
      <c r="I147" s="278"/>
    </row>
    <row r="148" spans="1:9" ht="25.5" customHeight="1" x14ac:dyDescent="0.2">
      <c r="A148" s="277" t="s">
        <v>267</v>
      </c>
      <c r="B148" s="277"/>
      <c r="C148" s="277"/>
      <c r="D148" s="277"/>
      <c r="E148" s="277"/>
      <c r="F148" s="277"/>
      <c r="G148" s="277"/>
      <c r="H148" s="277"/>
      <c r="I148" s="277"/>
    </row>
    <row r="149" spans="1:9" x14ac:dyDescent="0.2">
      <c r="B149"/>
      <c r="C149"/>
      <c r="F149" s="278"/>
      <c r="H149" s="278"/>
      <c r="I149" s="278"/>
    </row>
    <row r="150" spans="1:9" x14ac:dyDescent="0.2">
      <c r="A150" s="277"/>
      <c r="B150" s="277"/>
      <c r="C150" s="277"/>
      <c r="D150" s="277"/>
      <c r="E150" s="277"/>
      <c r="F150" s="277"/>
      <c r="G150" s="277"/>
      <c r="H150" s="277"/>
      <c r="I150" s="277"/>
    </row>
  </sheetData>
  <sheetProtection password="EE9C" sheet="1" objects="1" scenarios="1"/>
  <protectedRanges>
    <protectedRange sqref="F105 F107 F109:F110 F112:F113 F115 F118 F120 F124 F127 F129:F130 A137:G141" name="Oblast3"/>
    <protectedRange sqref="F9 F25 F33 F35 F37 F40 F44 F46 F49 F53" name="Oblast1"/>
    <protectedRange sqref="F55 F57:F59 F61:F65 F67 F69 F71:F72 F74 F76 F78:F79 F82 F85 F88 F90 F92 F94:F96 F98 F101:F103" name="Oblast2"/>
  </protectedRanges>
  <mergeCells count="23">
    <mergeCell ref="A137:G141"/>
    <mergeCell ref="C89:G89"/>
    <mergeCell ref="C91:G91"/>
    <mergeCell ref="C93:G93"/>
    <mergeCell ref="C99:G99"/>
    <mergeCell ref="C116:G116"/>
    <mergeCell ref="A136:C136"/>
    <mergeCell ref="C66:G66"/>
    <mergeCell ref="C73:G73"/>
    <mergeCell ref="C75:G75"/>
    <mergeCell ref="C77:G77"/>
    <mergeCell ref="C80:G80"/>
    <mergeCell ref="C83:G83"/>
    <mergeCell ref="A144:I144"/>
    <mergeCell ref="A146:I146"/>
    <mergeCell ref="A148:I148"/>
    <mergeCell ref="A150:I150"/>
    <mergeCell ref="C86:G86"/>
    <mergeCell ref="A1:G1"/>
    <mergeCell ref="C2:G2"/>
    <mergeCell ref="C3:G3"/>
    <mergeCell ref="C4:G4"/>
    <mergeCell ref="C60:G60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50</vt:i4>
      </vt:variant>
    </vt:vector>
  </HeadingPairs>
  <TitlesOfParts>
    <vt:vector size="57" baseType="lpstr">
      <vt:lpstr>Pokyny pro vyplnění</vt:lpstr>
      <vt:lpstr>Stavba</vt:lpstr>
      <vt:lpstr>VzorPolozky</vt:lpstr>
      <vt:lpstr>Dílčí části</vt:lpstr>
      <vt:lpstr>VRN</vt:lpstr>
      <vt:lpstr>SO 07 Přeložka vodovodu</vt:lpstr>
      <vt:lpstr>SO 10 Rekonstrukce SK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'Dílčí části'!Oblast_tisku</vt:lpstr>
      <vt:lpstr>'SO 07 Přeložka vodovodu'!Oblast_tisku</vt:lpstr>
      <vt:lpstr>'SO 10 Rekonstrukce SK'!Oblast_tisku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2024-02-06T07:55:58Z</cp:lastPrinted>
  <dcterms:created xsi:type="dcterms:W3CDTF">2009-04-08T07:15:50Z</dcterms:created>
  <dcterms:modified xsi:type="dcterms:W3CDTF">2025-10-20T21:25:32Z</dcterms:modified>
</cp:coreProperties>
</file>