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nvestice\Investiční akce\akce 2021\Polanka 2021-2025\Zadavaci_rizeni_2024_vnejsi_plochy\01_ZD\SOUPIS_PRACÍ_KOUPALIŠTĚ_POLANKA_RVP\"/>
    </mc:Choice>
  </mc:AlternateContent>
  <bookViews>
    <workbookView xWindow="-105" yWindow="-105" windowWidth="23250" windowHeight="12450"/>
  </bookViews>
  <sheets>
    <sheet name="Stavba" sheetId="1" r:id="rId1"/>
    <sheet name="VzorPolozky" sheetId="10" state="hidden" r:id="rId2"/>
    <sheet name="SO 51 D 1.8 Rekapitulace" sheetId="12" r:id="rId3"/>
    <sheet name="SO 51 D 1.8 Rozpočet" sheetId="14" r:id="rId4"/>
    <sheet name="SO 51 D 1.9 Rekapitulace" sheetId="13" r:id="rId5"/>
    <sheet name="SO 51 D 1.9 Rozpočet" sheetId="15" r:id="rId6"/>
  </sheets>
  <externalReferences>
    <externalReference r:id="rId7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51 D 1.8 Rekapitulace'!$1:$7</definedName>
    <definedName name="_xlnm.Print_Titles" localSheetId="4">'SO 51 D 1.9 Rekapitulace'!$1:$7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51 D 1.8 Rekapitulace'!$A$1:$Y$21</definedName>
    <definedName name="_xlnm.Print_Area" localSheetId="4">'SO 51 D 1.9 Rekapitulace'!$A$1:$Y$21</definedName>
    <definedName name="_xlnm.Print_Area" localSheetId="0">Stavba!$A$1:$J$56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1" i="15" l="1"/>
  <c r="I50" i="15"/>
  <c r="I49" i="15"/>
  <c r="I48" i="15"/>
  <c r="G51" i="15"/>
  <c r="G50" i="15"/>
  <c r="G49" i="15"/>
  <c r="G48" i="15"/>
  <c r="I46" i="15"/>
  <c r="G46" i="15"/>
  <c r="I39" i="15" l="1"/>
  <c r="I40" i="15"/>
  <c r="I41" i="15"/>
  <c r="G39" i="15"/>
  <c r="G40" i="15"/>
  <c r="G41" i="15"/>
  <c r="I34" i="15"/>
  <c r="I35" i="15"/>
  <c r="I36" i="15"/>
  <c r="G34" i="15"/>
  <c r="G35" i="15"/>
  <c r="G36" i="15"/>
  <c r="AX127" i="14"/>
  <c r="AV127" i="14"/>
  <c r="AU127" i="14"/>
  <c r="AT127" i="14"/>
  <c r="AS127" i="14"/>
  <c r="I127" i="14"/>
  <c r="AR127" i="14" s="1"/>
  <c r="AX125" i="14"/>
  <c r="AV125" i="14"/>
  <c r="AU125" i="14"/>
  <c r="AT125" i="14"/>
  <c r="AS125" i="14"/>
  <c r="I125" i="14"/>
  <c r="AR125" i="14" s="1"/>
  <c r="AX123" i="14"/>
  <c r="AV123" i="14"/>
  <c r="AU123" i="14"/>
  <c r="AT123" i="14"/>
  <c r="AS123" i="14"/>
  <c r="I123" i="14"/>
  <c r="AR123" i="14" s="1"/>
  <c r="AX121" i="14"/>
  <c r="AV121" i="14"/>
  <c r="AU121" i="14"/>
  <c r="AT121" i="14"/>
  <c r="AS121" i="14"/>
  <c r="I121" i="14"/>
  <c r="AR121" i="14" s="1"/>
  <c r="AX117" i="14"/>
  <c r="AV117" i="14"/>
  <c r="AU117" i="14"/>
  <c r="AT117" i="14"/>
  <c r="AS117" i="14"/>
  <c r="I117" i="14"/>
  <c r="AR117" i="14" s="1"/>
  <c r="AX115" i="14"/>
  <c r="AV115" i="14"/>
  <c r="AU115" i="14"/>
  <c r="AT115" i="14"/>
  <c r="AS115" i="14"/>
  <c r="I115" i="14"/>
  <c r="AR115" i="14" s="1"/>
  <c r="AX113" i="14"/>
  <c r="AV113" i="14"/>
  <c r="AU113" i="14"/>
  <c r="AT113" i="14"/>
  <c r="AS113" i="14"/>
  <c r="I113" i="14"/>
  <c r="AR113" i="14" s="1"/>
  <c r="AX112" i="14"/>
  <c r="AV112" i="14"/>
  <c r="AU112" i="14"/>
  <c r="AT112" i="14"/>
  <c r="AS112" i="14"/>
  <c r="I112" i="14"/>
  <c r="AR112" i="14" s="1"/>
  <c r="AX110" i="14"/>
  <c r="AV110" i="14"/>
  <c r="AU110" i="14"/>
  <c r="AT110" i="14"/>
  <c r="AS110" i="14"/>
  <c r="I110" i="14"/>
  <c r="AR110" i="14" s="1"/>
  <c r="AX108" i="14"/>
  <c r="AV108" i="14"/>
  <c r="AU108" i="14"/>
  <c r="AT108" i="14"/>
  <c r="AS108" i="14"/>
  <c r="I108" i="14"/>
  <c r="AR108" i="14" s="1"/>
  <c r="AX106" i="14"/>
  <c r="AV106" i="14"/>
  <c r="AU106" i="14"/>
  <c r="AT106" i="14"/>
  <c r="AS106" i="14"/>
  <c r="I106" i="14"/>
  <c r="AR106" i="14" s="1"/>
  <c r="AX102" i="14"/>
  <c r="AV102" i="14"/>
  <c r="AU102" i="14"/>
  <c r="AT102" i="14"/>
  <c r="AS102" i="14"/>
  <c r="I102" i="14"/>
  <c r="AR102" i="14" s="1"/>
  <c r="AX100" i="14"/>
  <c r="AV100" i="14"/>
  <c r="AU100" i="14"/>
  <c r="AT100" i="14"/>
  <c r="AS100" i="14"/>
  <c r="I100" i="14"/>
  <c r="AR100" i="14" s="1"/>
  <c r="AX99" i="14"/>
  <c r="AV99" i="14"/>
  <c r="AU99" i="14"/>
  <c r="AT99" i="14"/>
  <c r="AS99" i="14"/>
  <c r="I99" i="14"/>
  <c r="AR99" i="14" s="1"/>
  <c r="AX98" i="14"/>
  <c r="AV98" i="14"/>
  <c r="AU98" i="14"/>
  <c r="AT98" i="14"/>
  <c r="AS98" i="14"/>
  <c r="I98" i="14"/>
  <c r="AR98" i="14" s="1"/>
  <c r="AX97" i="14"/>
  <c r="AV97" i="14"/>
  <c r="AU97" i="14"/>
  <c r="AT97" i="14"/>
  <c r="AS97" i="14"/>
  <c r="I97" i="14"/>
  <c r="AR97" i="14" s="1"/>
  <c r="AX95" i="14"/>
  <c r="AV95" i="14"/>
  <c r="AU95" i="14"/>
  <c r="AT95" i="14"/>
  <c r="AS95" i="14"/>
  <c r="I95" i="14"/>
  <c r="AR95" i="14" s="1"/>
  <c r="AX92" i="14"/>
  <c r="AV92" i="14"/>
  <c r="AU92" i="14"/>
  <c r="AT92" i="14"/>
  <c r="AS92" i="14"/>
  <c r="I92" i="14"/>
  <c r="AR92" i="14" s="1"/>
  <c r="AX90" i="14"/>
  <c r="AV90" i="14"/>
  <c r="AU90" i="14"/>
  <c r="AT90" i="14"/>
  <c r="AS90" i="14"/>
  <c r="AR90" i="14"/>
  <c r="I90" i="14"/>
  <c r="AX88" i="14"/>
  <c r="AV88" i="14"/>
  <c r="AU88" i="14"/>
  <c r="AT88" i="14"/>
  <c r="AS88" i="14"/>
  <c r="I88" i="14"/>
  <c r="AR88" i="14" s="1"/>
  <c r="AX86" i="14"/>
  <c r="AV86" i="14"/>
  <c r="AU86" i="14"/>
  <c r="AT86" i="14"/>
  <c r="AS86" i="14"/>
  <c r="I86" i="14"/>
  <c r="AR86" i="14" s="1"/>
  <c r="AX84" i="14"/>
  <c r="AV84" i="14"/>
  <c r="AU84" i="14"/>
  <c r="AT84" i="14"/>
  <c r="AS84" i="14"/>
  <c r="I84" i="14"/>
  <c r="AR84" i="14" s="1"/>
  <c r="AX82" i="14"/>
  <c r="AV82" i="14"/>
  <c r="AU82" i="14"/>
  <c r="AT82" i="14"/>
  <c r="AS82" i="14"/>
  <c r="I82" i="14"/>
  <c r="AR82" i="14" s="1"/>
  <c r="AX78" i="14"/>
  <c r="AV78" i="14"/>
  <c r="AU78" i="14"/>
  <c r="AT78" i="14"/>
  <c r="AS78" i="14"/>
  <c r="I78" i="14"/>
  <c r="AR78" i="14" s="1"/>
  <c r="AX76" i="14"/>
  <c r="AV76" i="14"/>
  <c r="AU76" i="14"/>
  <c r="AT76" i="14"/>
  <c r="AS76" i="14"/>
  <c r="I76" i="14"/>
  <c r="AR76" i="14" s="1"/>
  <c r="AX74" i="14"/>
  <c r="AV74" i="14"/>
  <c r="AU74" i="14"/>
  <c r="AT74" i="14"/>
  <c r="AS74" i="14"/>
  <c r="I74" i="14"/>
  <c r="AR74" i="14" s="1"/>
  <c r="AX72" i="14"/>
  <c r="AV72" i="14"/>
  <c r="AU72" i="14"/>
  <c r="AT72" i="14"/>
  <c r="AS72" i="14"/>
  <c r="I72" i="14"/>
  <c r="AR72" i="14" s="1"/>
  <c r="AX69" i="14"/>
  <c r="AV69" i="14"/>
  <c r="AU69" i="14"/>
  <c r="AT69" i="14"/>
  <c r="AS69" i="14"/>
  <c r="I69" i="14"/>
  <c r="AR69" i="14" s="1"/>
  <c r="AX67" i="14"/>
  <c r="AV67" i="14"/>
  <c r="AU67" i="14"/>
  <c r="AT67" i="14"/>
  <c r="AS67" i="14"/>
  <c r="AR67" i="14"/>
  <c r="I67" i="14"/>
  <c r="AX65" i="14"/>
  <c r="AV65" i="14"/>
  <c r="AU65" i="14"/>
  <c r="AT65" i="14"/>
  <c r="AS65" i="14"/>
  <c r="I65" i="14"/>
  <c r="AR65" i="14" s="1"/>
  <c r="AX62" i="14"/>
  <c r="AV62" i="14"/>
  <c r="AU62" i="14"/>
  <c r="AT62" i="14"/>
  <c r="AS62" i="14"/>
  <c r="I62" i="14"/>
  <c r="AR62" i="14" s="1"/>
  <c r="AX60" i="14"/>
  <c r="AV60" i="14"/>
  <c r="AU60" i="14"/>
  <c r="AT60" i="14"/>
  <c r="AS60" i="14"/>
  <c r="I60" i="14"/>
  <c r="AR60" i="14" s="1"/>
  <c r="AX58" i="14"/>
  <c r="AV58" i="14"/>
  <c r="AU58" i="14"/>
  <c r="AT58" i="14"/>
  <c r="AS58" i="14"/>
  <c r="I58" i="14"/>
  <c r="AR58" i="14" s="1"/>
  <c r="AX56" i="14"/>
  <c r="AV56" i="14"/>
  <c r="AU56" i="14"/>
  <c r="AT56" i="14"/>
  <c r="AS56" i="14"/>
  <c r="I56" i="14"/>
  <c r="AR56" i="14" s="1"/>
  <c r="AX50" i="14"/>
  <c r="AV50" i="14"/>
  <c r="AU50" i="14"/>
  <c r="AT50" i="14"/>
  <c r="AS50" i="14"/>
  <c r="I50" i="14"/>
  <c r="AR50" i="14" s="1"/>
  <c r="AX48" i="14"/>
  <c r="AV48" i="14"/>
  <c r="AU48" i="14"/>
  <c r="AT48" i="14"/>
  <c r="AS48" i="14"/>
  <c r="I48" i="14"/>
  <c r="AR48" i="14" s="1"/>
  <c r="AX46" i="14"/>
  <c r="AV46" i="14"/>
  <c r="AU46" i="14"/>
  <c r="AT46" i="14"/>
  <c r="AS46" i="14"/>
  <c r="I46" i="14"/>
  <c r="AR46" i="14" s="1"/>
  <c r="AX44" i="14"/>
  <c r="AV44" i="14"/>
  <c r="AU44" i="14"/>
  <c r="AT44" i="14"/>
  <c r="AS44" i="14"/>
  <c r="I44" i="14"/>
  <c r="AR44" i="14" s="1"/>
  <c r="AX42" i="14"/>
  <c r="AV42" i="14"/>
  <c r="AU42" i="14"/>
  <c r="AT42" i="14"/>
  <c r="AS42" i="14"/>
  <c r="I42" i="14"/>
  <c r="AR42" i="14" s="1"/>
  <c r="AX40" i="14"/>
  <c r="AV40" i="14"/>
  <c r="AU40" i="14"/>
  <c r="AT40" i="14"/>
  <c r="AS40" i="14"/>
  <c r="I40" i="14"/>
  <c r="AR40" i="14" s="1"/>
  <c r="AX39" i="14"/>
  <c r="AV39" i="14"/>
  <c r="AU39" i="14"/>
  <c r="AT39" i="14"/>
  <c r="AS39" i="14"/>
  <c r="I39" i="14"/>
  <c r="AR39" i="14" s="1"/>
  <c r="AX35" i="14"/>
  <c r="AV35" i="14"/>
  <c r="AU35" i="14"/>
  <c r="AT35" i="14"/>
  <c r="AS35" i="14"/>
  <c r="I35" i="14"/>
  <c r="AR35" i="14" s="1"/>
  <c r="AX33" i="14"/>
  <c r="AV33" i="14"/>
  <c r="AU33" i="14"/>
  <c r="AT33" i="14"/>
  <c r="AS33" i="14"/>
  <c r="I33" i="14"/>
  <c r="AR33" i="14" s="1"/>
  <c r="AX29" i="14"/>
  <c r="AV29" i="14"/>
  <c r="AU29" i="14"/>
  <c r="AT29" i="14"/>
  <c r="AS29" i="14"/>
  <c r="I29" i="14"/>
  <c r="AR29" i="14" s="1"/>
  <c r="AX27" i="14"/>
  <c r="AV27" i="14"/>
  <c r="AU27" i="14"/>
  <c r="AT27" i="14"/>
  <c r="AS27" i="14"/>
  <c r="I27" i="14"/>
  <c r="AR27" i="14" s="1"/>
  <c r="AX21" i="14"/>
  <c r="AV21" i="14"/>
  <c r="AU21" i="14"/>
  <c r="AT21" i="14"/>
  <c r="AS21" i="14"/>
  <c r="I21" i="14"/>
  <c r="AR21" i="14" s="1"/>
  <c r="AX19" i="14"/>
  <c r="AV19" i="14"/>
  <c r="AU19" i="14"/>
  <c r="AT19" i="14"/>
  <c r="AS19" i="14"/>
  <c r="AR19" i="14"/>
  <c r="I19" i="14"/>
  <c r="AX17" i="14"/>
  <c r="AV17" i="14"/>
  <c r="AU17" i="14"/>
  <c r="AT17" i="14"/>
  <c r="AS17" i="14"/>
  <c r="I17" i="14"/>
  <c r="AR17" i="14" s="1"/>
  <c r="AX15" i="14"/>
  <c r="AV15" i="14"/>
  <c r="AU15" i="14"/>
  <c r="AT15" i="14"/>
  <c r="AS15" i="14"/>
  <c r="I15" i="14"/>
  <c r="AR15" i="14" s="1"/>
  <c r="AX13" i="14"/>
  <c r="AV13" i="14"/>
  <c r="AU13" i="14"/>
  <c r="AT13" i="14"/>
  <c r="AS13" i="14"/>
  <c r="I13" i="14"/>
  <c r="AR13" i="14" s="1"/>
  <c r="AX11" i="14"/>
  <c r="AV11" i="14"/>
  <c r="AU11" i="14"/>
  <c r="AT11" i="14"/>
  <c r="AS11" i="14"/>
  <c r="I11" i="14"/>
  <c r="AR11" i="14" s="1"/>
  <c r="AX7" i="14"/>
  <c r="AV7" i="14"/>
  <c r="AU7" i="14"/>
  <c r="AT7" i="14"/>
  <c r="AS7" i="14"/>
  <c r="I7" i="14"/>
  <c r="AR7" i="14" s="1"/>
  <c r="I54" i="15"/>
  <c r="I55" i="15"/>
  <c r="I56" i="15"/>
  <c r="I57" i="15"/>
  <c r="I58" i="15"/>
  <c r="I53" i="15"/>
  <c r="G54" i="15"/>
  <c r="G55" i="15"/>
  <c r="G56" i="15"/>
  <c r="G57" i="15"/>
  <c r="G58" i="15"/>
  <c r="G53" i="15"/>
  <c r="G44" i="15"/>
  <c r="G45" i="15"/>
  <c r="G47" i="15"/>
  <c r="G43" i="15"/>
  <c r="I44" i="15"/>
  <c r="I45" i="15"/>
  <c r="I47" i="15"/>
  <c r="I43" i="15"/>
  <c r="G38" i="15"/>
  <c r="I38" i="15"/>
  <c r="I33" i="15"/>
  <c r="I32" i="15"/>
  <c r="G33" i="15"/>
  <c r="G32" i="15"/>
  <c r="I9" i="13"/>
  <c r="I8" i="13" s="1"/>
  <c r="K9" i="13"/>
  <c r="K8" i="13" s="1"/>
  <c r="O9" i="13"/>
  <c r="O8" i="13" s="1"/>
  <c r="Q9" i="13"/>
  <c r="Q8" i="13" s="1"/>
  <c r="V9" i="13"/>
  <c r="V8" i="13" s="1"/>
  <c r="AE11" i="13"/>
  <c r="I9" i="12"/>
  <c r="I8" i="12" s="1"/>
  <c r="K9" i="12"/>
  <c r="K8" i="12" s="1"/>
  <c r="O9" i="12"/>
  <c r="O8" i="12" s="1"/>
  <c r="Q9" i="12"/>
  <c r="Q8" i="12" s="1"/>
  <c r="V9" i="12"/>
  <c r="V8" i="12" s="1"/>
  <c r="AE11" i="12"/>
  <c r="F41" i="1" s="1"/>
  <c r="I20" i="1"/>
  <c r="I19" i="1"/>
  <c r="I17" i="1"/>
  <c r="J28" i="1"/>
  <c r="J26" i="1"/>
  <c r="G38" i="1"/>
  <c r="F38" i="1"/>
  <c r="J23" i="1"/>
  <c r="J24" i="1"/>
  <c r="J25" i="1"/>
  <c r="J27" i="1"/>
  <c r="E24" i="1"/>
  <c r="E26" i="1"/>
  <c r="G42" i="15" l="1"/>
  <c r="AX64" i="14"/>
  <c r="I64" i="14" s="1"/>
  <c r="I42" i="15"/>
  <c r="I37" i="15"/>
  <c r="G37" i="15"/>
  <c r="I31" i="15"/>
  <c r="G31" i="15"/>
  <c r="G52" i="15"/>
  <c r="F40" i="1"/>
  <c r="AX94" i="14"/>
  <c r="I94" i="14" s="1"/>
  <c r="AX71" i="14"/>
  <c r="I71" i="14" s="1"/>
  <c r="AX6" i="14"/>
  <c r="I6" i="14" s="1"/>
  <c r="F42" i="1"/>
  <c r="F39" i="1"/>
  <c r="I52" i="15"/>
  <c r="F9" i="15" l="1"/>
  <c r="F8" i="15"/>
  <c r="F10" i="15"/>
  <c r="F11" i="15"/>
  <c r="AX5" i="14"/>
  <c r="AX4" i="14" s="1"/>
  <c r="I4" i="14" s="1"/>
  <c r="F43" i="1"/>
  <c r="F9" i="12" l="1"/>
  <c r="G9" i="12" s="1"/>
  <c r="F13" i="15"/>
  <c r="I5" i="14"/>
  <c r="G23" i="1"/>
  <c r="A23" i="1" s="1"/>
  <c r="F9" i="13" l="1"/>
  <c r="G9" i="13" s="1"/>
  <c r="G8" i="12"/>
  <c r="I54" i="1" s="1"/>
  <c r="AF11" i="12"/>
  <c r="G41" i="1" s="1"/>
  <c r="H41" i="1" s="1"/>
  <c r="I41" i="1" s="1"/>
  <c r="M9" i="12"/>
  <c r="M8" i="12" s="1"/>
  <c r="A24" i="1"/>
  <c r="G24" i="1"/>
  <c r="M9" i="13" l="1"/>
  <c r="M8" i="13" s="1"/>
  <c r="G8" i="13"/>
  <c r="G11" i="13" s="1"/>
  <c r="AF11" i="13"/>
  <c r="G42" i="1" s="1"/>
  <c r="H42" i="1" s="1"/>
  <c r="I42" i="1" s="1"/>
  <c r="G11" i="12"/>
  <c r="I16" i="1"/>
  <c r="I55" i="1" l="1"/>
  <c r="I18" i="1" s="1"/>
  <c r="I21" i="1" s="1"/>
  <c r="G40" i="1"/>
  <c r="H40" i="1" s="1"/>
  <c r="I40" i="1" s="1"/>
  <c r="G39" i="1"/>
  <c r="H39" i="1" s="1"/>
  <c r="H43" i="1" s="1"/>
  <c r="G43" i="1"/>
  <c r="G25" i="1" s="1"/>
  <c r="I56" i="1" l="1"/>
  <c r="J55" i="1" s="1"/>
  <c r="I39" i="1"/>
  <c r="I43" i="1" s="1"/>
  <c r="G28" i="1"/>
  <c r="A25" i="1"/>
  <c r="J39" i="1"/>
  <c r="J42" i="1"/>
  <c r="J40" i="1"/>
  <c r="J41" i="1"/>
  <c r="J54" i="1" l="1"/>
  <c r="J56" i="1" s="1"/>
  <c r="J43" i="1"/>
  <c r="A26" i="1"/>
  <c r="G26" i="1"/>
  <c r="A27" i="1" s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Libuse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Libuse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<sst xmlns="http://schemas.openxmlformats.org/spreadsheetml/2006/main" count="1555" uniqueCount="457">
  <si>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</si>
  <si>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</si>
  <si>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</si>
  <si>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</si>
  <si>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</si>
  <si>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</si>
  <si>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</si>
  <si>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</si>
  <si>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</si>
  <si>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</si>
  <si>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</si>
  <si>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</si>
  <si>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</si>
  <si>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</si>
  <si>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</si>
  <si>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</si>
  <si>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</si>
  <si>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</si>
  <si>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</si>
  <si>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</si>
  <si>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</si>
  <si>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</si>
  <si>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</si>
  <si>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</si>
  <si>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</si>
  <si>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</si>
  <si>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</si>
  <si>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</si>
  <si>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</si>
  <si>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</si>
  <si>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</si>
  <si>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</si>
  <si>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</si>
  <si>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</si>
  <si>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</si>
  <si>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</si>
  <si>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</si>
  <si>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</si>
  <si>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</si>
  <si>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</si>
  <si>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</si>
  <si>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 51</t>
  </si>
  <si>
    <t>Stavba</t>
  </si>
  <si>
    <t>CESTA PRO PĚŠÍ, PARKOVACÍ STÁNÍ, KONTEJNERY NA ODPAD</t>
  </si>
  <si>
    <t>D 1.8</t>
  </si>
  <si>
    <t>Venkovní komunikace a zpevněné plochy</t>
  </si>
  <si>
    <t>D 1.9</t>
  </si>
  <si>
    <t>Venkovní osvětlení</t>
  </si>
  <si>
    <t>Celkem za stavbu</t>
  </si>
  <si>
    <t>CZK</t>
  </si>
  <si>
    <t>#POPS</t>
  </si>
  <si>
    <t>#POPO</t>
  </si>
  <si>
    <t>Popis objektu: SO 51 - CESTA PRO PĚŠÍ, PARKOVACÍ STÁNÍ, KONTEJNERY NA ODPAD</t>
  </si>
  <si>
    <t>#POPR</t>
  </si>
  <si>
    <t>Popis rozpočtu: D 1.8 - Venkovní komunikace a zpevněné plochy</t>
  </si>
  <si>
    <t>Popis rozpočtu: D 1.9 - Venkovní osvětlení</t>
  </si>
  <si>
    <t>Rekapitulace dílů</t>
  </si>
  <si>
    <t>Typ dílu</t>
  </si>
  <si>
    <t>5</t>
  </si>
  <si>
    <t>Komunikace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</si>
  <si>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</si>
  <si>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</si>
  <si>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</si>
  <si>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</si>
  <si>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</si>
  <si>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</si>
  <si>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</si>
  <si>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</si>
  <si>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</si>
  <si>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</si>
  <si>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</si>
  <si>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</si>
  <si>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</si>
  <si>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</si>
  <si>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</si>
  <si>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</si>
  <si>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</si>
  <si>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</si>
  <si>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</si>
  <si>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</si>
  <si>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</si>
  <si>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</si>
  <si>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</si>
  <si>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</si>
  <si>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</si>
  <si>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</si>
  <si>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</si>
  <si>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</si>
  <si>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</si>
  <si>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</si>
  <si>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</t>
  </si>
  <si>
    <t>celkem</t>
  </si>
  <si>
    <t>Vlastní</t>
  </si>
  <si>
    <t>Indiv</t>
  </si>
  <si>
    <t>Práce</t>
  </si>
  <si>
    <t>Běžná</t>
  </si>
  <si>
    <t>POL1_</t>
  </si>
  <si>
    <t>SUM</t>
  </si>
  <si>
    <t>Poznámky uchazeče k zadání</t>
  </si>
  <si>
    <t>POPUZIV</t>
  </si>
  <si>
    <t>END</t>
  </si>
  <si>
    <t>kpl</t>
  </si>
  <si>
    <t>část : Elektroinstalace - cesta pro pěší SO 51</t>
  </si>
  <si>
    <t>Projekční investiční odhad</t>
  </si>
  <si>
    <t>kabelové trasy</t>
  </si>
  <si>
    <t>periferie + svítidla</t>
  </si>
  <si>
    <t>uzemnění + výkopové práce</t>
  </si>
  <si>
    <t>ostatní</t>
  </si>
  <si>
    <t>Celkem ( bez DPH )</t>
  </si>
  <si>
    <t xml:space="preserve">Pokud jsou v seznamu uvedeny konktrétní výrobky, slouží pro popis požadovaného standardu a nezakládají povinnost dodavatele tyto výrovky použít. </t>
  </si>
  <si>
    <t xml:space="preserve">V případě použití jiných než doporučených výrobků musí tyto periferie splňovat požadované standardy či vyšší, a měly by být schváleny projektantem. </t>
  </si>
  <si>
    <t>Případné záměny musí být změny zapracované do projektové dokumentace skutečného provedení.</t>
  </si>
  <si>
    <t>Stavba :</t>
  </si>
  <si>
    <t>Objekt:</t>
  </si>
  <si>
    <t>Elektroinstalace</t>
  </si>
  <si>
    <t>Varianta:</t>
  </si>
  <si>
    <t xml:space="preserve">Poznámka: </t>
  </si>
  <si>
    <t>Pol.č.</t>
  </si>
  <si>
    <t>množství</t>
  </si>
  <si>
    <t>Dodávka celkem (Kč)</t>
  </si>
  <si>
    <t>Montáž celkem (Kč)</t>
  </si>
  <si>
    <t xml:space="preserve"> </t>
  </si>
  <si>
    <t>kabel CYKY-J  3 x 2,5</t>
  </si>
  <si>
    <t>bm</t>
  </si>
  <si>
    <t>kabel CYKY-J  4 x 10</t>
  </si>
  <si>
    <t>ks</t>
  </si>
  <si>
    <t>drát FeZn 10 vč. svorek</t>
  </si>
  <si>
    <t>montážní materiál</t>
  </si>
  <si>
    <t>vedlejší náklady ( dopravy,lešení,likvidace atd. )</t>
  </si>
  <si>
    <t>Revize elektro, ostatní dokumentace pro předání stavby</t>
  </si>
  <si>
    <t>ostatní neuvedené položky k řádnému dokončení díla</t>
  </si>
  <si>
    <t>projektová dokumentace - dodavatelská + skutečného provedení</t>
  </si>
  <si>
    <t>vozovka_BD</t>
  </si>
  <si>
    <t/>
  </si>
  <si>
    <t>2</t>
  </si>
  <si>
    <t>rozšíření</t>
  </si>
  <si>
    <t>trávník</t>
  </si>
  <si>
    <t>odstr_betonu</t>
  </si>
  <si>
    <t>odstr_asfaltu</t>
  </si>
  <si>
    <t>rýha</t>
  </si>
  <si>
    <t>odstranění_travin</t>
  </si>
  <si>
    <t>sejmutí_ornice</t>
  </si>
  <si>
    <t>odvoz_celkem</t>
  </si>
  <si>
    <t>drenáž</t>
  </si>
  <si>
    <t>37</t>
  </si>
  <si>
    <t>odvoz_asfaltu</t>
  </si>
  <si>
    <t>odvoz_betonu</t>
  </si>
  <si>
    <t>odvoz_suti</t>
  </si>
  <si>
    <t>obruba100x250</t>
  </si>
  <si>
    <t>obruba_150x250_stoj</t>
  </si>
  <si>
    <t>obruba250x150_lež</t>
  </si>
  <si>
    <t>vozovka_asfalt</t>
  </si>
  <si>
    <t>cesta_mlat</t>
  </si>
  <si>
    <t>odvoz_travin</t>
  </si>
  <si>
    <t>výkopy</t>
  </si>
  <si>
    <t>odstr_dlaždic</t>
  </si>
  <si>
    <t>vytrhání_obrub</t>
  </si>
  <si>
    <t>10,5</t>
  </si>
  <si>
    <t>Cena celkem [CZK]</t>
  </si>
  <si>
    <t>-1</t>
  </si>
  <si>
    <t>SOUPIS PRACÍ</t>
  </si>
  <si>
    <t>PČ</t>
  </si>
  <si>
    <t>Typ</t>
  </si>
  <si>
    <t>Kód</t>
  </si>
  <si>
    <t>Popis</t>
  </si>
  <si>
    <t>J.cena [CZK]</t>
  </si>
  <si>
    <t>Náklady soupisu celkem</t>
  </si>
  <si>
    <t>D</t>
  </si>
  <si>
    <t>Práce a dodávky HSV</t>
  </si>
  <si>
    <t>0</t>
  </si>
  <si>
    <t>ROZPOCET</t>
  </si>
  <si>
    <t>Zemní práce</t>
  </si>
  <si>
    <t>K</t>
  </si>
  <si>
    <t>111151103</t>
  </si>
  <si>
    <t>Odstranění travin z celkové plochy přes 500 m2 strojně</t>
  </si>
  <si>
    <t>m2</t>
  </si>
  <si>
    <t>4</t>
  </si>
  <si>
    <t>-486834340</t>
  </si>
  <si>
    <t>VV</t>
  </si>
  <si>
    <t>"všechny výměry odečteny z gigitální verze příloh 02 a 03. Platí pro celý Soupis prací."</t>
  </si>
  <si>
    <t>True</t>
  </si>
  <si>
    <t>"odvozné vzdálenosti jsou uvažovány pro potřbu kontrolního rozpočtu a budou oceněny dle potřeb zhotovitele beze změny Soupisu prací"</t>
  </si>
  <si>
    <t>vozovka_asfalt/100*60+vozovka_BD+cesta_mlat/100*30+trávník</t>
  </si>
  <si>
    <t>113106132</t>
  </si>
  <si>
    <t>Rozebrání dlažeb z betonových nebo kamenných dlaždic komunikací pro pěší strojně pl do 50 m2</t>
  </si>
  <si>
    <t>1694231281</t>
  </si>
  <si>
    <t>105*0,25</t>
  </si>
  <si>
    <t>3</t>
  </si>
  <si>
    <t>113107331</t>
  </si>
  <si>
    <t>Odstranění podkladu z betonu prostého tl přes 100 do 150 mm strojně pl do 50 m2</t>
  </si>
  <si>
    <t>-53958883</t>
  </si>
  <si>
    <t>"v místě napojení stávající a nové vozovky" 5,1*0,2</t>
  </si>
  <si>
    <t>113107342</t>
  </si>
  <si>
    <t>Odstranění podkladu živičného tl přes 50 do 100 mm strojně pl do 50 m2</t>
  </si>
  <si>
    <t>-1540320661</t>
  </si>
  <si>
    <t>113202111</t>
  </si>
  <si>
    <t>Vytrhání obrub krajníků obrubníků stojatých</t>
  </si>
  <si>
    <t>m</t>
  </si>
  <si>
    <t>-1295515030</t>
  </si>
  <si>
    <t>6</t>
  </si>
  <si>
    <t>121151113</t>
  </si>
  <si>
    <t>Sejmutí ornice plochy do 500 m2 tl vrstvy do 200 mm strojně</t>
  </si>
  <si>
    <t>808144475</t>
  </si>
  <si>
    <t>7</t>
  </si>
  <si>
    <t>122252514</t>
  </si>
  <si>
    <t>Odkopávky a prokopávky zapažené pro silnice a dálnice v hornině třídy těžitelnosti I objem do 500 m3 strojně</t>
  </si>
  <si>
    <t>m3</t>
  </si>
  <si>
    <t>-848927107</t>
  </si>
  <si>
    <t>vozovka_asfalt*0,366+vozovka_BD*0,47+cesta_mlat*0,35+trávník*0,15</t>
  </si>
  <si>
    <t>"odpočet vybouraných konstrukcí" -odstr_asfaltu*0,1-odstr_betonu*0,15-sejmutí_ornice*0,15</t>
  </si>
  <si>
    <t>"stezka zemní práce navíc" 25</t>
  </si>
  <si>
    <t>"výkop pro sanaci, bude účtován podle skutečného provedení snace" (vozovka_BD+vozovka_asfalt)*0,5</t>
  </si>
  <si>
    <t>Součet</t>
  </si>
  <si>
    <t>8</t>
  </si>
  <si>
    <t>132251101</t>
  </si>
  <si>
    <t>Hloubení rýh nezapažených š do 800 mm v hornině třídy těžitelnosti I skupiny 3 objem do 20 m3 strojně</t>
  </si>
  <si>
    <t>-1715845852</t>
  </si>
  <si>
    <t>"pro trativod"37*0,153</t>
  </si>
  <si>
    <t>9</t>
  </si>
  <si>
    <t>162351103</t>
  </si>
  <si>
    <t>Vodorovné přemístění přes 50 do 500 m výkopku/sypaniny z horniny třídy těžitelnosti I skupiny 1 až 3</t>
  </si>
  <si>
    <t>-111960856</t>
  </si>
  <si>
    <t>"odvoz ornice na deponii zhotovitele v místě"sejmutí_ornice *0,15</t>
  </si>
  <si>
    <t>"dovoz ornice pro ohumusování z deponie v místě" trávník*0,15</t>
  </si>
  <si>
    <t>10</t>
  </si>
  <si>
    <t>1627011R1</t>
  </si>
  <si>
    <t>Odvoz travin do 20 km</t>
  </si>
  <si>
    <t>t</t>
  </si>
  <si>
    <t>-1335145803</t>
  </si>
  <si>
    <t>odstranění_travin*0,03</t>
  </si>
  <si>
    <t>11</t>
  </si>
  <si>
    <t>162751117</t>
  </si>
  <si>
    <t>Vodorovné přemístění přes 9 000 do 10000 m výkopku/sypaniny z horniny třídy těžitelnosti I skupiny 1 až 3</t>
  </si>
  <si>
    <t>-1375528672</t>
  </si>
  <si>
    <t>odvoz_výkopku</t>
  </si>
  <si>
    <t>"odvoz výkopku na skládku zhotovitele" výkopy+rýha</t>
  </si>
  <si>
    <t>"odvoz přebytku ornice pro jiné využití" (sejmutí_ornice-trávník)*0,15</t>
  </si>
  <si>
    <t>12</t>
  </si>
  <si>
    <t>162751119</t>
  </si>
  <si>
    <t>Příplatek k vodorovnému přemístění výkopku/sypaniny z horniny třídy těžitelnosti I skupiny 1 až 3 ZKD 1000 m přes 10000 m</t>
  </si>
  <si>
    <t>-362102928</t>
  </si>
  <si>
    <t>13</t>
  </si>
  <si>
    <t>167151101</t>
  </si>
  <si>
    <t>Nakládání výkopku z hornin třídy těžitelnosti I skupiny 1 až 3 do 100 m3</t>
  </si>
  <si>
    <t>-1940116184</t>
  </si>
  <si>
    <t>"naložení přebytku ornice na deponii" (sejmutí_ornice-trávník)*0,15</t>
  </si>
  <si>
    <t>14</t>
  </si>
  <si>
    <t>171201231</t>
  </si>
  <si>
    <t>Poplatek za uložení zeminy a kamení na recyklační skládce (skládkovné) kód odpadu 17 05 04</t>
  </si>
  <si>
    <t>-12161982</t>
  </si>
  <si>
    <t>odvoz_celkem*1,7</t>
  </si>
  <si>
    <t>15</t>
  </si>
  <si>
    <t>171251201</t>
  </si>
  <si>
    <t>Uložení sypaniny na skládky nebo meziskládky</t>
  </si>
  <si>
    <t>749553474</t>
  </si>
  <si>
    <t>sejmutí_ornice*0,15</t>
  </si>
  <si>
    <t>16</t>
  </si>
  <si>
    <t>1712R0001</t>
  </si>
  <si>
    <t>Skládkovné  biologický odpad  křoviny, dřeviny</t>
  </si>
  <si>
    <t>-319154278</t>
  </si>
  <si>
    <t>17</t>
  </si>
  <si>
    <t>181152301</t>
  </si>
  <si>
    <t>Úprava pláně pro silnice a dálnice v zářezech bez zhutnění</t>
  </si>
  <si>
    <t>726527558</t>
  </si>
  <si>
    <t>"nové trávníky" 295*0,5+201+117*1</t>
  </si>
  <si>
    <t>18</t>
  </si>
  <si>
    <t>181152302</t>
  </si>
  <si>
    <t>Úprava pláně pro silnice a dálnice v zářezech se zhutněním</t>
  </si>
  <si>
    <t>1159058647</t>
  </si>
  <si>
    <t>"plocha krytu parkování a popelnice" 148+12</t>
  </si>
  <si>
    <t>"rozšíření podkladních vrstev pod obrubou" (39,5+297)*0,23+74,5*0,38+295*0,4</t>
  </si>
  <si>
    <t>"asfalt" 200</t>
  </si>
  <si>
    <t>"stezka mlat" 357+238</t>
  </si>
  <si>
    <t>19</t>
  </si>
  <si>
    <t>181351003</t>
  </si>
  <si>
    <t>Rozprostření ornice tl vrstvy do 200 mm pl do 100 m2 v rovině nebo ve svahu do 1:5 strojně</t>
  </si>
  <si>
    <t>-856490228</t>
  </si>
  <si>
    <t>20</t>
  </si>
  <si>
    <t>181411131</t>
  </si>
  <si>
    <t>Založení parkového trávníku výsevem pl do 1000 m2 v rovině a ve svahu do 1:5</t>
  </si>
  <si>
    <t>-1245551456</t>
  </si>
  <si>
    <t>21</t>
  </si>
  <si>
    <t>M</t>
  </si>
  <si>
    <t>00572420</t>
  </si>
  <si>
    <t>osivo směs travní parková okrasná</t>
  </si>
  <si>
    <t>kg</t>
  </si>
  <si>
    <t>1724380301</t>
  </si>
  <si>
    <t>trávník*0,05</t>
  </si>
  <si>
    <t>22</t>
  </si>
  <si>
    <t>18200R001</t>
  </si>
  <si>
    <t>Ostatní náklady na pořízení trávníku, odplevelení, zalévání, zemědělská příprava půdy vč. hnojení, údržba do 1. sečení</t>
  </si>
  <si>
    <t>1140743086</t>
  </si>
  <si>
    <t>Zakládání</t>
  </si>
  <si>
    <t>23</t>
  </si>
  <si>
    <t>211971121</t>
  </si>
  <si>
    <t>Zřízení opláštění žeber nebo trativodů geotextilií v rýze nebo zářezu sklonu přes 1:2 š do 2,5 m</t>
  </si>
  <si>
    <t>-1511769305</t>
  </si>
  <si>
    <t>drenáž*1,54</t>
  </si>
  <si>
    <t>24</t>
  </si>
  <si>
    <t>69311317</t>
  </si>
  <si>
    <t>textilie netkaná HPPE 300g/m2</t>
  </si>
  <si>
    <t>334440523</t>
  </si>
  <si>
    <t>56,98*1,2</t>
  </si>
  <si>
    <t>25</t>
  </si>
  <si>
    <t>212752402</t>
  </si>
  <si>
    <t>Trativod z drenážních trubek korugovaných PE-HD SN 8 perforace 360° včetně lože otevřený výkop DN 150 pro liniové stavby</t>
  </si>
  <si>
    <t>1147481734</t>
  </si>
  <si>
    <t>Komunikace pozemní</t>
  </si>
  <si>
    <t>26</t>
  </si>
  <si>
    <t>56471R001</t>
  </si>
  <si>
    <t>Uzavření zavibrováním výplňového kameniva v množství 20-35 kg/m2 (lomová výsivka)</t>
  </si>
  <si>
    <t>1407969933</t>
  </si>
  <si>
    <t>27</t>
  </si>
  <si>
    <t>564851111</t>
  </si>
  <si>
    <t>Podklad ze štěrkodrtě ŠD plochy přes 100 m2 tl 150 mm</t>
  </si>
  <si>
    <t>-1956114188</t>
  </si>
  <si>
    <t>vozovka_asfalt+vozovka_BD</t>
  </si>
  <si>
    <t>28</t>
  </si>
  <si>
    <t>564861111</t>
  </si>
  <si>
    <t>Podklad ze štěrkodrtě ŠD plochy přes 100 m2 tl 200 mm</t>
  </si>
  <si>
    <t>-639122115</t>
  </si>
  <si>
    <t>vozovka_BD+rozšíření+cesta_mlat</t>
  </si>
  <si>
    <t>29</t>
  </si>
  <si>
    <t>564871111</t>
  </si>
  <si>
    <t>Podklad ze štěrkodrtě ŠD plochy přes 100 m2 tl 250 mm</t>
  </si>
  <si>
    <t>-2094681577</t>
  </si>
  <si>
    <t>"štěrkodrť na sanaci; sanace bude provedena podle výsledků zatěžovacích zkoušek zemní pláně"</t>
  </si>
  <si>
    <t>"sanace může být provedena i jiným způsobem, rozhodně geotechnik po provedení zkoušek"</t>
  </si>
  <si>
    <t>"2x 250 mm celkem 500 mm" (vozovka_BD+rozšíření+vozovka_asfalt)*2</t>
  </si>
  <si>
    <t>30</t>
  </si>
  <si>
    <t>564952111</t>
  </si>
  <si>
    <t>Podklad z mechanicky zpevněného kameniva MZK tl 150 mm</t>
  </si>
  <si>
    <t>-1729092186</t>
  </si>
  <si>
    <t>31</t>
  </si>
  <si>
    <t>567122111</t>
  </si>
  <si>
    <t>Podklad ze směsi stmelené cementem SC C 8/10 (KSC I) tl 120 mm</t>
  </si>
  <si>
    <t>2032034045</t>
  </si>
  <si>
    <t>32</t>
  </si>
  <si>
    <t>577134111</t>
  </si>
  <si>
    <t>Asfaltový beton vrstva obrusná ACO 11 (ABS) tř. I tl 40 mm š do 3 m z nemodifikovaného asfaltu</t>
  </si>
  <si>
    <t>866789956</t>
  </si>
  <si>
    <t>33</t>
  </si>
  <si>
    <t>577145122</t>
  </si>
  <si>
    <t>Asfaltový beton vrstva ložní ACL 16 (ABH) tl 50 mm š přes 3 m z nemodifikovaného asfaltu</t>
  </si>
  <si>
    <t>-157287125</t>
  </si>
  <si>
    <t>34</t>
  </si>
  <si>
    <t>596212212</t>
  </si>
  <si>
    <t>Kladení zámkové dlažby pozemních komunikací ručně tl 80 mm skupiny A pl přes 100 do 300 m2</t>
  </si>
  <si>
    <t>-1688428359</t>
  </si>
  <si>
    <t>35</t>
  </si>
  <si>
    <t>59245020</t>
  </si>
  <si>
    <t>dlažba tvar obdélník betonová 200x100x80mm přírodní</t>
  </si>
  <si>
    <t>2066600084</t>
  </si>
  <si>
    <t>vozovka_BD*1,05</t>
  </si>
  <si>
    <t>Ostatní konstrukce a práce, bourání</t>
  </si>
  <si>
    <t>36</t>
  </si>
  <si>
    <t>914111111</t>
  </si>
  <si>
    <t>Montáž svislé dopravní značky do velikosti 1 m2 objímkami na sloupek nebo konzolu</t>
  </si>
  <si>
    <t>kus</t>
  </si>
  <si>
    <t>1428661601</t>
  </si>
  <si>
    <t>"zančka" 1+"podtabulka" 1</t>
  </si>
  <si>
    <t>404VP0007</t>
  </si>
  <si>
    <t>značka dopravní reflexní s rámečkem a upevňovacími prvky - základní velikost</t>
  </si>
  <si>
    <t>1276546322</t>
  </si>
  <si>
    <t>38</t>
  </si>
  <si>
    <t>914511113</t>
  </si>
  <si>
    <t>Montáž sloupku dopravních značek délky do 3,5 m s betonovým základem a patkou D 70 mm</t>
  </si>
  <si>
    <t>834319359</t>
  </si>
  <si>
    <t>39</t>
  </si>
  <si>
    <t>404VP0002</t>
  </si>
  <si>
    <t>sloupek pro dopravní značku s patkou</t>
  </si>
  <si>
    <t>-1708742554</t>
  </si>
  <si>
    <t>40</t>
  </si>
  <si>
    <t>916131113</t>
  </si>
  <si>
    <t>Osazení silničního obrubníku betonového ležatého s boční opěrou do lože z betonu prostého</t>
  </si>
  <si>
    <t>-148698813</t>
  </si>
  <si>
    <t>"obruba 250x150 stezka" 295</t>
  </si>
  <si>
    <t>41</t>
  </si>
  <si>
    <t>916131213</t>
  </si>
  <si>
    <t>Osazení silničního obrubníku betonového stojatého s boční opěrou do lože z betonu prostého</t>
  </si>
  <si>
    <t>-1604303595</t>
  </si>
  <si>
    <t>"obruba 100x250 parkovací stání" 114+"stezka" 297</t>
  </si>
  <si>
    <t>"obruba 150x250 vozovka a popelnice" 70</t>
  </si>
  <si>
    <t>42</t>
  </si>
  <si>
    <t>59217031</t>
  </si>
  <si>
    <t>obrubník betonový silniční 1000x150x250mm</t>
  </si>
  <si>
    <t>41034721</t>
  </si>
  <si>
    <t>(obruba_150x250_stoj+obruba250x150_lež)*1,01</t>
  </si>
  <si>
    <t>43</t>
  </si>
  <si>
    <t>59217017</t>
  </si>
  <si>
    <t>obrubník betonový chodníkový 1000x100x250mm</t>
  </si>
  <si>
    <t>1642490244</t>
  </si>
  <si>
    <t>44</t>
  </si>
  <si>
    <t>919112212</t>
  </si>
  <si>
    <t>Řezání spár pro vytvoření komůrky š 10 mm hl 20 mm pro těsnící zálivku v živičném krytu</t>
  </si>
  <si>
    <t>-1479953789</t>
  </si>
  <si>
    <t>"na rozhraní stávajícího asfaltu a nové dlažby" 5,1</t>
  </si>
  <si>
    <t>45</t>
  </si>
  <si>
    <t>919122111</t>
  </si>
  <si>
    <t>Těsnění spár zálivkou za tepla pro komůrky š 10 mm hl 20 mm s těsnicím profilem</t>
  </si>
  <si>
    <t>-1429669669</t>
  </si>
  <si>
    <t>46</t>
  </si>
  <si>
    <t>919726201</t>
  </si>
  <si>
    <t>Geotextilie pro vyztužení, separaci a filtraci tkaná z PP podélná pevnost v tahu do 15 kN/m</t>
  </si>
  <si>
    <t>-83767086</t>
  </si>
  <si>
    <t>"na sanaci" vozovka_BD+rozšíření+vozovka_asfalt</t>
  </si>
  <si>
    <t>47</t>
  </si>
  <si>
    <t>919735112</t>
  </si>
  <si>
    <t>Řezání stávajícího živičného krytu hl přes 50 do 100 mm</t>
  </si>
  <si>
    <t>623733365</t>
  </si>
  <si>
    <t>"odřez a zarovnání na konci stávající vozovky" 5,1</t>
  </si>
  <si>
    <t>48</t>
  </si>
  <si>
    <t>997221561</t>
  </si>
  <si>
    <t>Vodorovná doprava suti z kusových materiálů do 1 km</t>
  </si>
  <si>
    <t>-9698614</t>
  </si>
  <si>
    <t>odstr_asfaltu*0,1*2,35</t>
  </si>
  <si>
    <t>odstr_betonu*0,15*2,4+vytrhání_obrub*0,181+odstr_dlaždic*0,1*2,4</t>
  </si>
  <si>
    <t>49</t>
  </si>
  <si>
    <t>997221569</t>
  </si>
  <si>
    <t>Příplatek ZKD 1 km u vodorovné dopravy suti z kusových materiálů</t>
  </si>
  <si>
    <t>-210601183</t>
  </si>
  <si>
    <t>odvoz_suti*19</t>
  </si>
  <si>
    <t>50</t>
  </si>
  <si>
    <t>997221861</t>
  </si>
  <si>
    <t>Poplatek za uložení stavebního odpadu na recyklační skládce (skládkovné) z prostého betonu pod kódem 17 01 01</t>
  </si>
  <si>
    <t>-462928374</t>
  </si>
  <si>
    <t>51</t>
  </si>
  <si>
    <t>997221875</t>
  </si>
  <si>
    <t>Poplatek za uložení stavebního odpadu na recyklační skládce (skládkovné) asfaltového bez obsahu dehtu zatříděného do Katalogu odpadů pod kódem 17 03 02</t>
  </si>
  <si>
    <t>-524040984</t>
  </si>
  <si>
    <t>52</t>
  </si>
  <si>
    <t>998225111</t>
  </si>
  <si>
    <t>Přesun hmot pro pozemní komunikace s krytem z kamene, monolitickým betonovým nebo živičným</t>
  </si>
  <si>
    <t>-1606975157</t>
  </si>
  <si>
    <t>VMS Projekt s.r.o.</t>
  </si>
  <si>
    <t>Revitalizace veřejných ploch u plaveckého areálu na Polance, Třebíč</t>
  </si>
  <si>
    <t>Popis stavby: SO 51 - Revitalizace veřejných ploch u plaveckého areálu na Polance, Třebíč</t>
  </si>
  <si>
    <t>akce : Revitalizace veřejných ploch u plaveckého areálu na Polance, Třebíč</t>
  </si>
  <si>
    <t>kabel CYKY-J  4 x 16</t>
  </si>
  <si>
    <t xml:space="preserve">chránička dvouvsrtvá do země 75 </t>
  </si>
  <si>
    <t xml:space="preserve">chránička dvouvsrtvá do země 110 </t>
  </si>
  <si>
    <t>výměna stávajícího elektroměrového rozvaděče za nový včetné nové výzbroje dle stávajícího stavu + doplnění - 1x jistič 3/C/32A, 3x jistič 1/C/16A</t>
  </si>
  <si>
    <t>Kabelová pojistková skříň pro veřejné osvětlení ( 1x vypínač 3/40A, 6x jistič 1/C/25A )</t>
  </si>
  <si>
    <t xml:space="preserve">stavební úpravy - řezání spáry šíře 80 cm v asfaltu + zához + asfaltový povrch vč. začištění </t>
  </si>
  <si>
    <t>Poznámka:</t>
  </si>
  <si>
    <t xml:space="preserve">Pokud jsou v seznamu uvedeny konkrétní výrobky, slouží pro popis požadovaného standardu a nezakládají povinnost dodavatele tyto výrobky použít. </t>
  </si>
  <si>
    <t>Pokud je v soupisu prací odkaz na normy nebo technické dokumenty umožňuje zadavatel nabídnout rovnocenné řešení dle §89 a §90 zákona 134/2016sb. Zákon o zadávání veřejných zakázek</t>
  </si>
  <si>
    <t xml:space="preserve">svítidlo VO dle knihy svítidel - Svítidlo veřejného osvětlení, materiál: hliník, barva nástřiku grafit, difuzor polykarbonát tl. 2,5mm, teplotně odolný,  nárazu odolný, rozměry: Ø 500mm, v. 105mm, LED 48W, 3000K, 5580lm, světelný zdroj součástí svítidla, odolný světelný zdroj součástí svítidla, IP66 - Stožár pro svítidlo veřejného osvětlení, materiál: ocelový s povrchovou úpravou  v jednotném designu se svítidly v. 4,5m stožár bezpaticový včetně výzbroje </t>
  </si>
  <si>
    <t>svítidlo VO dle knihy svítidel - Svítidlo veřejného osvětlení pro rezidenční oblasti, materiál: hliník, barva nástřiku grafit, difuzor čiré sklo tl. 4mm, teplotně a vandalismu odolné, rozměry: dl. 558mm, š. 293mm, v. 115mm, LED 33W, 3000K, 4244lm, světelný zdroj součástí svítidla, IP66 - Výložník, materiál: ocelový, barva nástřiku grafit, rozměry: dl. 900mm, Ø100mm, pro stožár s horním průměrem 60mm - Stožár pro svítidlo veřejného osvětlení, materiál: ocelový s povrchovou úpravou  v jednotném designu se svítidly v. 6m stožár bezpaticový včetně výzbroje</t>
  </si>
  <si>
    <t>strojní výkop a zához rýhy - hloubka 100 cm, šíře 50 cm , zemina 4</t>
  </si>
  <si>
    <t>Folie výstražná PVC  š = 33 ( dle doporučení ČSN )</t>
  </si>
  <si>
    <t>Pískové lože se zásypem 10 cm nad kabel</t>
  </si>
  <si>
    <t xml:space="preserve">strojní výkop pro základ stožáru 50cm x 50cm / hl. 100cm , zemina 4 </t>
  </si>
  <si>
    <t>Pouzdrový základ pro stořár ( beton 0,25m3 )</t>
  </si>
  <si>
    <t xml:space="preserve">strojní výkop pro základ kabelové skříně 40cm x 40cm / hl. 60cm , zemina 4 </t>
  </si>
  <si>
    <t>betonový základ kabelové skříně 0,1m3</t>
  </si>
  <si>
    <t>Vytýčení kabelové trasy ( koordinace dle stávajících sítí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</si>
</sst>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"/>
    <numFmt numFmtId="165" formatCode="#,##0.00000"/>
    <numFmt numFmtId="166" formatCode="#,##0.00&quot; Kč&quot;;[Red]\-#,##0.00&quot; Kč&quot;"/>
    <numFmt numFmtId="167" formatCode="#,##0&quot; Kč&quot;"/>
    <numFmt numFmtId="168" formatCode="_-* #,##0.00\ _K_č_-;\-* #,##0.00\ _K_č_-;_-* \-??\ _K_č_-;_-@_-"/>
    <numFmt numFmtId="169" formatCode="#,##0.\-"/>
    <numFmt numFmtId="170" formatCode="#,##0.\-&quot;  Kč&quot;;[Red]\-#,##0.\-&quot; Kč&quot;"/>
    <numFmt numFmtId="171" formatCode="#,##0.00\ &quot;Kč&quot;"/>
    <numFmt numFmtId="172" formatCode="#,##0.000"/>
  </numFmts>
  <fonts count="4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b/>
      <sz val="18"/>
      <name val="Arial CE"/>
      <family val="2"/>
      <charset val="238"/>
    </font>
    <font>
      <b/>
      <sz val="11"/>
      <name val="Calibri"/>
      <family val="2"/>
      <charset val="238"/>
    </font>
    <font>
      <b/>
      <u/>
      <sz val="12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sz val="11"/>
      <color indexed="16"/>
      <name val="Calibri"/>
      <family val="2"/>
      <charset val="238"/>
    </font>
    <font>
      <b/>
      <sz val="9"/>
      <name val="Calibri"/>
      <family val="2"/>
      <charset val="238"/>
    </font>
    <font>
      <b/>
      <sz val="12"/>
      <name val="Calibri"/>
      <family val="2"/>
      <charset val="238"/>
    </font>
    <font>
      <sz val="10"/>
      <name val="Arial Narrow"/>
      <family val="2"/>
      <charset val="238"/>
    </font>
    <font>
      <sz val="8"/>
      <name val="Arial CE"/>
      <family val="2"/>
      <charset val="238"/>
    </font>
    <font>
      <b/>
      <sz val="12"/>
      <name val="Calibri"/>
      <family val="2"/>
    </font>
    <font>
      <b/>
      <sz val="8"/>
      <name val="Arial CE"/>
      <family val="2"/>
      <charset val="238"/>
    </font>
    <font>
      <b/>
      <sz val="8"/>
      <name val="Calibri"/>
      <family val="2"/>
      <charset val="238"/>
    </font>
    <font>
      <b/>
      <sz val="12"/>
      <color rgb="FF960000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7"/>
      <color rgb="FF96969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8"/>
      <name val="Arial CE"/>
      <family val="2"/>
      <charset val="238"/>
    </font>
    <font>
      <sz val="10"/>
      <color indexed="8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47"/>
        <b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31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theme="4" tint="0.59999389629810485"/>
        <bgColor indexed="41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D2D2D2"/>
      </patternFill>
    </fill>
  </fills>
  <borders count="9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rgb="FF000000"/>
      </left>
      <right style="dashed">
        <color rgb="FF000000"/>
      </right>
      <top style="thin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thin">
        <color rgb="FF000000"/>
      </top>
      <bottom style="dashed">
        <color rgb="FF000000"/>
      </bottom>
      <diagonal/>
    </border>
    <border>
      <left style="dashed">
        <color rgb="FF000000"/>
      </left>
      <right style="thin">
        <color rgb="FF000000"/>
      </right>
      <top style="thin">
        <color rgb="FF000000"/>
      </top>
      <bottom style="dashed">
        <color rgb="FF000000"/>
      </bottom>
      <diagonal/>
    </border>
    <border>
      <left style="thin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thin">
        <color rgb="FF000000"/>
      </right>
      <top style="dashed">
        <color rgb="FF000000"/>
      </top>
      <bottom style="dashed">
        <color rgb="FF000000"/>
      </bottom>
      <diagonal/>
    </border>
    <border>
      <left style="thin">
        <color rgb="FF000000"/>
      </left>
      <right style="dashed">
        <color rgb="FF000000"/>
      </right>
      <top style="dashed">
        <color rgb="FF000000"/>
      </top>
      <bottom style="thin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thin">
        <color rgb="FF000000"/>
      </bottom>
      <diagonal/>
    </border>
    <border>
      <left style="dashed">
        <color rgb="FF000000"/>
      </left>
      <right style="thin">
        <color rgb="FF000000"/>
      </right>
      <top style="dashed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0" fontId="17" fillId="0" borderId="0"/>
    <xf numFmtId="168" fontId="1" fillId="0" borderId="0"/>
    <xf numFmtId="0" fontId="23" fillId="5" borderId="0"/>
    <xf numFmtId="0" fontId="1" fillId="0" borderId="0"/>
    <xf numFmtId="166" fontId="17" fillId="0" borderId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4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11" fillId="0" borderId="15" xfId="0" applyNumberFormat="1" applyFont="1" applyBorder="1" applyAlignment="1">
      <alignment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0" xfId="2"/>
    <xf numFmtId="0" fontId="1" fillId="0" borderId="0" xfId="5"/>
    <xf numFmtId="0" fontId="18" fillId="0" borderId="0" xfId="2" applyFont="1" applyAlignment="1" applyProtection="1">
      <alignment horizontal="left"/>
      <protection locked="0"/>
    </xf>
    <xf numFmtId="0" fontId="2" fillId="0" borderId="0" xfId="2" applyFont="1" applyAlignment="1" applyProtection="1">
      <alignment horizontal="left"/>
      <protection locked="0"/>
    </xf>
    <xf numFmtId="0" fontId="1" fillId="0" borderId="0" xfId="2" applyFont="1" applyAlignment="1" applyProtection="1">
      <alignment horizontal="left"/>
      <protection locked="0"/>
    </xf>
    <xf numFmtId="4" fontId="1" fillId="0" borderId="0" xfId="2" applyNumberFormat="1" applyFont="1" applyAlignment="1" applyProtection="1">
      <alignment horizontal="right"/>
      <protection locked="0"/>
    </xf>
    <xf numFmtId="4" fontId="19" fillId="0" borderId="0" xfId="2" applyNumberFormat="1" applyFont="1" applyAlignment="1" applyProtection="1">
      <alignment horizontal="left"/>
      <protection locked="0"/>
    </xf>
    <xf numFmtId="4" fontId="19" fillId="0" borderId="0" xfId="2" applyNumberFormat="1" applyFont="1" applyAlignment="1" applyProtection="1">
      <alignment horizontal="right"/>
      <protection locked="0"/>
    </xf>
    <xf numFmtId="4" fontId="1" fillId="0" borderId="0" xfId="2" applyNumberFormat="1" applyFont="1" applyAlignment="1" applyProtection="1">
      <alignment horizontal="left"/>
      <protection locked="0"/>
    </xf>
    <xf numFmtId="0" fontId="4" fillId="0" borderId="0" xfId="5" applyFont="1"/>
    <xf numFmtId="0" fontId="4" fillId="0" borderId="0" xfId="2" applyFont="1" applyAlignment="1" applyProtection="1">
      <alignment horizontal="left"/>
      <protection locked="0"/>
    </xf>
    <xf numFmtId="4" fontId="4" fillId="0" borderId="0" xfId="2" applyNumberFormat="1" applyFont="1" applyAlignment="1" applyProtection="1">
      <alignment horizontal="left"/>
      <protection locked="0"/>
    </xf>
    <xf numFmtId="4" fontId="20" fillId="0" borderId="0" xfId="2" applyNumberFormat="1" applyFont="1" applyAlignment="1" applyProtection="1">
      <alignment horizontal="left"/>
      <protection locked="0"/>
    </xf>
    <xf numFmtId="4" fontId="20" fillId="0" borderId="0" xfId="2" applyNumberFormat="1" applyFont="1" applyAlignment="1" applyProtection="1">
      <alignment horizontal="right"/>
      <protection locked="0"/>
    </xf>
    <xf numFmtId="0" fontId="1" fillId="6" borderId="45" xfId="9" applyFill="1" applyBorder="1" applyAlignment="1">
      <alignment horizontal="center" vertical="center"/>
    </xf>
    <xf numFmtId="0" fontId="21" fillId="6" borderId="46" xfId="9" applyFont="1" applyFill="1" applyBorder="1" applyAlignment="1">
      <alignment vertical="center"/>
    </xf>
    <xf numFmtId="0" fontId="1" fillId="6" borderId="46" xfId="9" applyFill="1" applyBorder="1" applyAlignment="1">
      <alignment vertical="center"/>
    </xf>
    <xf numFmtId="0" fontId="1" fillId="6" borderId="46" xfId="9" applyFill="1" applyBorder="1" applyAlignment="1">
      <alignment horizontal="center" vertical="center"/>
    </xf>
    <xf numFmtId="0" fontId="1" fillId="6" borderId="46" xfId="9" applyFill="1" applyBorder="1" applyAlignment="1">
      <alignment horizontal="left" vertical="center"/>
    </xf>
    <xf numFmtId="167" fontId="1" fillId="6" borderId="47" xfId="9" applyNumberFormat="1" applyFill="1" applyBorder="1" applyAlignment="1">
      <alignment vertical="center"/>
    </xf>
    <xf numFmtId="0" fontId="1" fillId="6" borderId="48" xfId="9" applyFill="1" applyBorder="1" applyAlignment="1">
      <alignment horizontal="center" vertical="center"/>
    </xf>
    <xf numFmtId="0" fontId="21" fillId="6" borderId="0" xfId="9" applyFont="1" applyFill="1" applyAlignment="1">
      <alignment vertical="center"/>
    </xf>
    <xf numFmtId="0" fontId="1" fillId="6" borderId="0" xfId="9" applyFill="1" applyAlignment="1">
      <alignment vertical="center"/>
    </xf>
    <xf numFmtId="0" fontId="1" fillId="6" borderId="0" xfId="9" applyFill="1" applyAlignment="1">
      <alignment horizontal="center" vertical="center"/>
    </xf>
    <xf numFmtId="0" fontId="1" fillId="6" borderId="0" xfId="9" applyFill="1" applyAlignment="1">
      <alignment horizontal="left" vertical="center"/>
    </xf>
    <xf numFmtId="167" fontId="1" fillId="6" borderId="49" xfId="9" applyNumberFormat="1" applyFill="1" applyBorder="1" applyAlignment="1">
      <alignment vertical="center"/>
    </xf>
    <xf numFmtId="0" fontId="22" fillId="6" borderId="0" xfId="9" applyFont="1" applyFill="1" applyAlignment="1">
      <alignment vertical="center"/>
    </xf>
    <xf numFmtId="49" fontId="1" fillId="6" borderId="50" xfId="9" applyNumberFormat="1" applyFill="1" applyBorder="1" applyAlignment="1">
      <alignment horizontal="center" vertical="center"/>
    </xf>
    <xf numFmtId="0" fontId="22" fillId="6" borderId="51" xfId="9" applyFont="1" applyFill="1" applyBorder="1" applyAlignment="1">
      <alignment vertical="center"/>
    </xf>
    <xf numFmtId="0" fontId="1" fillId="6" borderId="51" xfId="9" applyFill="1" applyBorder="1" applyAlignment="1">
      <alignment vertical="center"/>
    </xf>
    <xf numFmtId="0" fontId="1" fillId="6" borderId="51" xfId="9" applyFill="1" applyBorder="1" applyAlignment="1">
      <alignment horizontal="center" vertical="center" shrinkToFit="1"/>
    </xf>
    <xf numFmtId="0" fontId="1" fillId="6" borderId="52" xfId="9" applyFill="1" applyBorder="1" applyAlignment="1">
      <alignment horizontal="center" vertical="center" shrinkToFit="1"/>
    </xf>
    <xf numFmtId="0" fontId="3" fillId="6" borderId="53" xfId="9" applyFont="1" applyFill="1" applyBorder="1" applyAlignment="1">
      <alignment vertical="center"/>
    </xf>
    <xf numFmtId="0" fontId="1" fillId="6" borderId="54" xfId="9" applyFill="1" applyBorder="1" applyAlignment="1">
      <alignment horizontal="center" vertical="center" wrapText="1"/>
    </xf>
    <xf numFmtId="0" fontId="1" fillId="6" borderId="55" xfId="9" applyFill="1" applyBorder="1" applyAlignment="1">
      <alignment horizontal="center" vertical="center" wrapText="1"/>
    </xf>
    <xf numFmtId="49" fontId="15" fillId="0" borderId="56" xfId="9" applyNumberFormat="1" applyFont="1" applyBorder="1" applyAlignment="1">
      <alignment horizontal="center" vertical="center"/>
    </xf>
    <xf numFmtId="0" fontId="15" fillId="0" borderId="57" xfId="9" applyFont="1" applyBorder="1" applyAlignment="1">
      <alignment horizontal="center" vertical="center"/>
    </xf>
    <xf numFmtId="0" fontId="15" fillId="0" borderId="58" xfId="9" applyFont="1" applyBorder="1" applyAlignment="1">
      <alignment horizontal="center" vertical="center"/>
    </xf>
    <xf numFmtId="167" fontId="15" fillId="0" borderId="59" xfId="9" applyNumberFormat="1" applyFont="1" applyBorder="1" applyAlignment="1">
      <alignment horizontal="center" vertical="center"/>
    </xf>
    <xf numFmtId="0" fontId="19" fillId="7" borderId="60" xfId="4" applyFont="1" applyFill="1" applyBorder="1" applyAlignment="1">
      <alignment horizontal="center" vertical="center"/>
    </xf>
    <xf numFmtId="0" fontId="24" fillId="6" borderId="61" xfId="4" applyFont="1" applyFill="1" applyBorder="1" applyAlignment="1">
      <alignment horizontal="center" vertical="center"/>
    </xf>
    <xf numFmtId="0" fontId="19" fillId="6" borderId="62" xfId="4" applyFont="1" applyFill="1" applyBorder="1" applyAlignment="1">
      <alignment horizontal="center" vertical="center"/>
    </xf>
    <xf numFmtId="4" fontId="16" fillId="6" borderId="44" xfId="9" applyNumberFormat="1" applyFont="1" applyFill="1" applyBorder="1" applyAlignment="1" applyProtection="1">
      <alignment horizontal="center" vertical="center"/>
      <protection locked="0"/>
    </xf>
    <xf numFmtId="0" fontId="25" fillId="6" borderId="62" xfId="4" applyFont="1" applyFill="1" applyBorder="1" applyAlignment="1">
      <alignment vertical="center"/>
    </xf>
    <xf numFmtId="0" fontId="19" fillId="7" borderId="63" xfId="4" applyFont="1" applyFill="1" applyBorder="1" applyAlignment="1">
      <alignment horizontal="center" vertical="center"/>
    </xf>
    <xf numFmtId="0" fontId="19" fillId="7" borderId="64" xfId="4" applyFont="1" applyFill="1" applyBorder="1" applyAlignment="1">
      <alignment horizontal="center" vertical="center"/>
    </xf>
    <xf numFmtId="166" fontId="19" fillId="7" borderId="65" xfId="3" applyNumberFormat="1" applyFont="1" applyFill="1" applyBorder="1" applyAlignment="1">
      <alignment horizontal="center" vertical="center"/>
    </xf>
    <xf numFmtId="0" fontId="26" fillId="0" borderId="0" xfId="2" applyFont="1" applyAlignment="1">
      <alignment horizontal="center"/>
    </xf>
    <xf numFmtId="0" fontId="26" fillId="0" borderId="0" xfId="2" applyFont="1" applyAlignment="1">
      <alignment horizontal="left"/>
    </xf>
    <xf numFmtId="49" fontId="26" fillId="0" borderId="0" xfId="2" applyNumberFormat="1" applyFont="1"/>
    <xf numFmtId="1" fontId="26" fillId="0" borderId="0" xfId="7" applyNumberFormat="1" applyFont="1" applyAlignment="1">
      <alignment horizontal="center"/>
    </xf>
    <xf numFmtId="169" fontId="26" fillId="0" borderId="0" xfId="6" applyNumberFormat="1" applyFont="1" applyFill="1" applyBorder="1" applyAlignment="1" applyProtection="1">
      <alignment horizontal="right" vertical="top"/>
      <protection locked="0"/>
    </xf>
    <xf numFmtId="170" fontId="26" fillId="0" borderId="0" xfId="6" applyNumberFormat="1" applyFont="1" applyFill="1" applyBorder="1" applyAlignment="1" applyProtection="1">
      <alignment horizontal="right" vertical="top"/>
      <protection locked="0"/>
    </xf>
    <xf numFmtId="0" fontId="26" fillId="0" borderId="0" xfId="2" applyFont="1" applyAlignment="1" applyProtection="1">
      <alignment horizontal="center" vertical="top"/>
      <protection locked="0"/>
    </xf>
    <xf numFmtId="0" fontId="26" fillId="0" borderId="0" xfId="8" applyFont="1" applyAlignment="1">
      <alignment vertical="top"/>
    </xf>
    <xf numFmtId="0" fontId="26" fillId="0" borderId="0" xfId="2" applyFont="1" applyAlignment="1">
      <alignment horizontal="center" vertical="center"/>
    </xf>
    <xf numFmtId="166" fontId="19" fillId="6" borderId="62" xfId="4" applyNumberFormat="1" applyFont="1" applyFill="1" applyBorder="1" applyAlignment="1">
      <alignment horizontal="center" vertical="center"/>
    </xf>
    <xf numFmtId="166" fontId="19" fillId="6" borderId="66" xfId="4" applyNumberFormat="1" applyFont="1" applyFill="1" applyBorder="1" applyAlignment="1">
      <alignment horizontal="center" vertical="center"/>
    </xf>
    <xf numFmtId="167" fontId="19" fillId="7" borderId="64" xfId="3" applyNumberFormat="1" applyFont="1" applyFill="1" applyBorder="1" applyAlignment="1">
      <alignment horizontal="center" vertical="center"/>
    </xf>
    <xf numFmtId="0" fontId="7" fillId="0" borderId="67" xfId="9" applyFont="1" applyBorder="1" applyAlignment="1">
      <alignment horizontal="center" vertical="center"/>
    </xf>
    <xf numFmtId="0" fontId="27" fillId="0" borderId="44" xfId="9" applyFont="1" applyBorder="1" applyAlignment="1">
      <alignment vertical="center" wrapText="1"/>
    </xf>
    <xf numFmtId="49" fontId="27" fillId="0" borderId="44" xfId="9" applyNumberFormat="1" applyFont="1" applyBorder="1" applyAlignment="1">
      <alignment horizontal="center" vertical="center" shrinkToFit="1"/>
    </xf>
    <xf numFmtId="4" fontId="27" fillId="6" borderId="44" xfId="9" applyNumberFormat="1" applyFont="1" applyFill="1" applyBorder="1" applyAlignment="1" applyProtection="1">
      <alignment horizontal="center" vertical="center"/>
      <protection locked="0"/>
    </xf>
    <xf numFmtId="166" fontId="27" fillId="0" borderId="44" xfId="9" applyNumberFormat="1" applyFont="1" applyBorder="1" applyAlignment="1">
      <alignment horizontal="center" vertical="center"/>
    </xf>
    <xf numFmtId="166" fontId="27" fillId="0" borderId="68" xfId="9" applyNumberFormat="1" applyFont="1" applyBorder="1" applyAlignment="1">
      <alignment horizontal="center" vertical="center"/>
    </xf>
    <xf numFmtId="0" fontId="27" fillId="0" borderId="44" xfId="9" applyFont="1" applyBorder="1" applyAlignment="1">
      <alignment horizontal="center" vertical="center"/>
    </xf>
    <xf numFmtId="49" fontId="27" fillId="8" borderId="44" xfId="9" applyNumberFormat="1" applyFont="1" applyFill="1" applyBorder="1" applyAlignment="1">
      <alignment horizontal="center" vertical="center" shrinkToFit="1"/>
    </xf>
    <xf numFmtId="49" fontId="27" fillId="0" borderId="44" xfId="9" applyNumberFormat="1" applyFont="1" applyBorder="1" applyAlignment="1" applyProtection="1">
      <alignment horizontal="center" vertical="center" shrinkToFit="1"/>
      <protection locked="0"/>
    </xf>
    <xf numFmtId="171" fontId="1" fillId="0" borderId="0" xfId="5" applyNumberFormat="1" applyAlignment="1">
      <alignment horizontal="center"/>
    </xf>
    <xf numFmtId="171" fontId="5" fillId="0" borderId="0" xfId="2" applyNumberFormat="1" applyFont="1" applyAlignment="1" applyProtection="1">
      <alignment horizontal="center"/>
      <protection locked="0"/>
    </xf>
    <xf numFmtId="171" fontId="20" fillId="0" borderId="0" xfId="2" applyNumberFormat="1" applyFont="1" applyAlignment="1" applyProtection="1">
      <alignment horizontal="center"/>
      <protection locked="0"/>
    </xf>
    <xf numFmtId="1" fontId="1" fillId="0" borderId="0" xfId="2" applyNumberFormat="1" applyFont="1" applyAlignment="1" applyProtection="1">
      <alignment horizontal="right"/>
      <protection locked="0"/>
    </xf>
    <xf numFmtId="1" fontId="4" fillId="0" borderId="0" xfId="2" applyNumberFormat="1" applyFont="1" applyAlignment="1" applyProtection="1">
      <alignment horizontal="right"/>
      <protection locked="0"/>
    </xf>
    <xf numFmtId="1" fontId="3" fillId="6" borderId="46" xfId="9" applyNumberFormat="1" applyFont="1" applyFill="1" applyBorder="1" applyAlignment="1">
      <alignment horizontal="right" vertical="center"/>
    </xf>
    <xf numFmtId="1" fontId="3" fillId="6" borderId="0" xfId="9" applyNumberFormat="1" applyFont="1" applyFill="1" applyAlignment="1">
      <alignment horizontal="right" vertical="center"/>
    </xf>
    <xf numFmtId="1" fontId="15" fillId="0" borderId="57" xfId="9" applyNumberFormat="1" applyFont="1" applyBorder="1" applyAlignment="1">
      <alignment horizontal="center" vertical="center"/>
    </xf>
    <xf numFmtId="1" fontId="19" fillId="6" borderId="62" xfId="4" applyNumberFormat="1" applyFont="1" applyFill="1" applyBorder="1" applyAlignment="1">
      <alignment horizontal="center" vertical="center"/>
    </xf>
    <xf numFmtId="1" fontId="27" fillId="0" borderId="44" xfId="9" applyNumberFormat="1" applyFont="1" applyBorder="1" applyAlignment="1">
      <alignment horizontal="center" vertical="center"/>
    </xf>
    <xf numFmtId="1" fontId="27" fillId="8" borderId="44" xfId="9" applyNumberFormat="1" applyFont="1" applyFill="1" applyBorder="1" applyAlignment="1">
      <alignment horizontal="center" vertical="center"/>
    </xf>
    <xf numFmtId="1" fontId="27" fillId="0" borderId="44" xfId="9" applyNumberFormat="1" applyFont="1" applyBorder="1" applyAlignment="1" applyProtection="1">
      <alignment horizontal="center" vertical="center"/>
      <protection locked="0"/>
    </xf>
    <xf numFmtId="0" fontId="28" fillId="9" borderId="69" xfId="4" applyFont="1" applyFill="1" applyBorder="1" applyAlignment="1">
      <alignment vertical="center"/>
    </xf>
    <xf numFmtId="0" fontId="1" fillId="10" borderId="70" xfId="2" applyFont="1" applyFill="1" applyBorder="1" applyAlignment="1" applyProtection="1">
      <alignment horizontal="left"/>
      <protection locked="0"/>
    </xf>
    <xf numFmtId="1" fontId="1" fillId="10" borderId="70" xfId="2" applyNumberFormat="1" applyFont="1" applyFill="1" applyBorder="1" applyAlignment="1" applyProtection="1">
      <alignment horizontal="right"/>
      <protection locked="0"/>
    </xf>
    <xf numFmtId="0" fontId="28" fillId="9" borderId="72" xfId="4" applyFont="1" applyFill="1" applyBorder="1" applyAlignment="1">
      <alignment vertical="center"/>
    </xf>
    <xf numFmtId="0" fontId="1" fillId="10" borderId="0" xfId="2" applyFont="1" applyFill="1" applyAlignment="1" applyProtection="1">
      <alignment horizontal="left"/>
      <protection locked="0"/>
    </xf>
    <xf numFmtId="1" fontId="1" fillId="10" borderId="0" xfId="2" applyNumberFormat="1" applyFont="1" applyFill="1" applyAlignment="1" applyProtection="1">
      <alignment horizontal="right"/>
      <protection locked="0"/>
    </xf>
    <xf numFmtId="0" fontId="28" fillId="9" borderId="73" xfId="4" applyFont="1" applyFill="1" applyBorder="1" applyAlignment="1">
      <alignment vertical="center"/>
    </xf>
    <xf numFmtId="0" fontId="1" fillId="10" borderId="4" xfId="2" applyFont="1" applyFill="1" applyBorder="1" applyAlignment="1" applyProtection="1">
      <alignment horizontal="left"/>
      <protection locked="0"/>
    </xf>
    <xf numFmtId="1" fontId="1" fillId="10" borderId="4" xfId="2" applyNumberFormat="1" applyFont="1" applyFill="1" applyBorder="1" applyAlignment="1" applyProtection="1">
      <alignment horizontal="right"/>
      <protection locked="0"/>
    </xf>
    <xf numFmtId="0" fontId="29" fillId="0" borderId="0" xfId="2" applyFont="1" applyAlignment="1" applyProtection="1">
      <alignment horizontal="left"/>
      <protection locked="0"/>
    </xf>
    <xf numFmtId="0" fontId="29" fillId="0" borderId="0" xfId="5" applyFont="1"/>
    <xf numFmtId="0" fontId="16" fillId="6" borderId="74" xfId="9" applyFont="1" applyFill="1" applyBorder="1" applyAlignment="1">
      <alignment horizontal="center" vertical="center"/>
    </xf>
    <xf numFmtId="0" fontId="16" fillId="6" borderId="75" xfId="9" applyFont="1" applyFill="1" applyBorder="1" applyAlignment="1">
      <alignment horizontal="center" vertical="center"/>
    </xf>
    <xf numFmtId="49" fontId="16" fillId="6" borderId="76" xfId="9" applyNumberFormat="1" applyFont="1" applyFill="1" applyBorder="1" applyAlignment="1">
      <alignment horizontal="center" vertical="center"/>
    </xf>
    <xf numFmtId="0" fontId="16" fillId="6" borderId="77" xfId="9" applyFont="1" applyFill="1" applyBorder="1" applyAlignment="1">
      <alignment vertical="center"/>
    </xf>
    <xf numFmtId="49" fontId="29" fillId="0" borderId="58" xfId="9" applyNumberFormat="1" applyFont="1" applyBorder="1" applyAlignment="1">
      <alignment horizontal="center" vertical="center"/>
    </xf>
    <xf numFmtId="0" fontId="30" fillId="6" borderId="62" xfId="4" applyFont="1" applyFill="1" applyBorder="1" applyAlignment="1">
      <alignment horizontal="center" vertical="center"/>
    </xf>
    <xf numFmtId="0" fontId="30" fillId="7" borderId="64" xfId="4" applyFont="1" applyFill="1" applyBorder="1" applyAlignment="1">
      <alignment horizontal="center" vertical="center"/>
    </xf>
    <xf numFmtId="49" fontId="19" fillId="7" borderId="78" xfId="4" applyNumberFormat="1" applyFont="1" applyFill="1" applyBorder="1" applyAlignment="1">
      <alignment horizontal="center" vertical="center"/>
    </xf>
    <xf numFmtId="49" fontId="30" fillId="7" borderId="60" xfId="4" applyNumberFormat="1" applyFont="1" applyFill="1" applyBorder="1" applyAlignment="1">
      <alignment horizontal="center" vertical="center"/>
    </xf>
    <xf numFmtId="1" fontId="19" fillId="7" borderId="60" xfId="4" applyNumberFormat="1" applyFont="1" applyFill="1" applyBorder="1" applyAlignment="1">
      <alignment horizontal="right" vertical="center"/>
    </xf>
    <xf numFmtId="167" fontId="19" fillId="7" borderId="60" xfId="4" applyNumberFormat="1" applyFont="1" applyFill="1" applyBorder="1" applyAlignment="1">
      <alignment horizontal="center" vertical="center"/>
    </xf>
    <xf numFmtId="167" fontId="19" fillId="7" borderId="79" xfId="4" applyNumberFormat="1" applyFont="1" applyFill="1" applyBorder="1" applyAlignment="1">
      <alignment horizontal="center" vertical="center"/>
    </xf>
    <xf numFmtId="0" fontId="1" fillId="11" borderId="0" xfId="5" applyFill="1" applyAlignment="1">
      <alignment horizontal="center"/>
    </xf>
    <xf numFmtId="1" fontId="1" fillId="11" borderId="0" xfId="5" applyNumberFormat="1" applyFill="1"/>
    <xf numFmtId="0" fontId="1" fillId="11" borderId="0" xfId="5" applyFill="1"/>
    <xf numFmtId="0" fontId="2" fillId="11" borderId="0" xfId="2" applyFont="1" applyFill="1" applyAlignment="1" applyProtection="1">
      <alignment horizontal="left"/>
      <protection locked="0"/>
    </xf>
    <xf numFmtId="1" fontId="4" fillId="11" borderId="0" xfId="2" applyNumberFormat="1" applyFont="1" applyFill="1" applyAlignment="1" applyProtection="1">
      <alignment horizontal="right"/>
      <protection locked="0"/>
    </xf>
    <xf numFmtId="4" fontId="4" fillId="11" borderId="0" xfId="2" applyNumberFormat="1" applyFont="1" applyFill="1" applyAlignment="1" applyProtection="1">
      <alignment horizontal="left"/>
      <protection locked="0"/>
    </xf>
    <xf numFmtId="0" fontId="4" fillId="11" borderId="0" xfId="2" applyFont="1" applyFill="1" applyAlignment="1" applyProtection="1">
      <alignment horizontal="left"/>
      <protection locked="0"/>
    </xf>
    <xf numFmtId="171" fontId="19" fillId="10" borderId="71" xfId="2" applyNumberFormat="1" applyFont="1" applyFill="1" applyBorder="1" applyAlignment="1">
      <alignment horizontal="center"/>
    </xf>
    <xf numFmtId="171" fontId="19" fillId="10" borderId="2" xfId="2" applyNumberFormat="1" applyFont="1" applyFill="1" applyBorder="1" applyAlignment="1">
      <alignment horizontal="center"/>
    </xf>
    <xf numFmtId="171" fontId="19" fillId="10" borderId="5" xfId="2" applyNumberFormat="1" applyFont="1" applyFill="1" applyBorder="1" applyAlignment="1">
      <alignment horizontal="center"/>
    </xf>
    <xf numFmtId="171" fontId="20" fillId="11" borderId="0" xfId="2" applyNumberFormat="1" applyFont="1" applyFill="1" applyAlignment="1">
      <alignment horizontal="center"/>
    </xf>
    <xf numFmtId="4" fontId="13" fillId="0" borderId="15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4" fontId="29" fillId="0" borderId="0" xfId="0" applyNumberFormat="1" applyFont="1" applyAlignment="1">
      <alignment vertical="center"/>
    </xf>
    <xf numFmtId="0" fontId="34" fillId="0" borderId="0" xfId="0" applyFont="1"/>
    <xf numFmtId="0" fontId="34" fillId="0" borderId="0" xfId="0" applyFont="1" applyAlignment="1">
      <alignment horizontal="left"/>
    </xf>
    <xf numFmtId="0" fontId="34" fillId="0" borderId="0" xfId="0" applyFont="1" applyAlignment="1">
      <alignment horizontal="center"/>
    </xf>
    <xf numFmtId="4" fontId="3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vertical="center"/>
    </xf>
    <xf numFmtId="0" fontId="35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38" fillId="0" borderId="0" xfId="0" applyFont="1" applyAlignment="1">
      <alignment horizontal="left" vertical="center"/>
    </xf>
    <xf numFmtId="0" fontId="0" fillId="0" borderId="81" xfId="0" applyBorder="1" applyAlignment="1">
      <alignment vertical="center"/>
    </xf>
    <xf numFmtId="0" fontId="0" fillId="0" borderId="82" xfId="0" applyBorder="1" applyAlignment="1">
      <alignment vertical="center"/>
    </xf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2" fillId="0" borderId="85" xfId="0" applyFont="1" applyBorder="1" applyAlignment="1">
      <alignment horizontal="left" vertical="center"/>
    </xf>
    <xf numFmtId="0" fontId="0" fillId="0" borderId="85" xfId="0" applyBorder="1" applyAlignment="1">
      <alignment vertical="center"/>
    </xf>
    <xf numFmtId="0" fontId="0" fillId="0" borderId="86" xfId="0" applyBorder="1" applyAlignment="1">
      <alignment vertical="center"/>
    </xf>
    <xf numFmtId="0" fontId="0" fillId="0" borderId="84" xfId="0" applyBorder="1" applyAlignment="1">
      <alignment horizontal="center" vertical="center" wrapText="1"/>
    </xf>
    <xf numFmtId="0" fontId="3" fillId="12" borderId="85" xfId="0" applyFont="1" applyFill="1" applyBorder="1" applyAlignment="1">
      <alignment horizontal="center" vertical="center" wrapText="1"/>
    </xf>
    <xf numFmtId="0" fontId="3" fillId="12" borderId="86" xfId="0" applyFont="1" applyFill="1" applyBorder="1" applyAlignment="1">
      <alignment horizontal="center" vertical="center" wrapText="1"/>
    </xf>
    <xf numFmtId="0" fontId="31" fillId="0" borderId="85" xfId="0" applyFont="1" applyBorder="1" applyAlignment="1">
      <alignment horizontal="left" vertical="center"/>
    </xf>
    <xf numFmtId="4" fontId="31" fillId="0" borderId="86" xfId="0" applyNumberFormat="1" applyFont="1" applyBorder="1"/>
    <xf numFmtId="0" fontId="34" fillId="0" borderId="84" xfId="0" applyFont="1" applyBorder="1"/>
    <xf numFmtId="0" fontId="34" fillId="0" borderId="85" xfId="0" applyFont="1" applyBorder="1"/>
    <xf numFmtId="0" fontId="34" fillId="0" borderId="85" xfId="0" applyFont="1" applyBorder="1" applyAlignment="1">
      <alignment horizontal="left"/>
    </xf>
    <xf numFmtId="0" fontId="32" fillId="0" borderId="85" xfId="0" applyFont="1" applyBorder="1" applyAlignment="1">
      <alignment horizontal="left"/>
    </xf>
    <xf numFmtId="4" fontId="32" fillId="0" borderId="86" xfId="0" applyNumberFormat="1" applyFont="1" applyBorder="1"/>
    <xf numFmtId="0" fontId="33" fillId="0" borderId="85" xfId="0" applyFont="1" applyBorder="1" applyAlignment="1">
      <alignment horizontal="left"/>
    </xf>
    <xf numFmtId="4" fontId="33" fillId="0" borderId="86" xfId="0" applyNumberFormat="1" applyFont="1" applyBorder="1"/>
    <xf numFmtId="0" fontId="3" fillId="0" borderId="85" xfId="0" applyFont="1" applyBorder="1" applyAlignment="1">
      <alignment horizontal="center" vertical="center"/>
    </xf>
    <xf numFmtId="49" fontId="3" fillId="0" borderId="85" xfId="0" applyNumberFormat="1" applyFont="1" applyBorder="1" applyAlignment="1">
      <alignment horizontal="left" vertical="center" wrapText="1"/>
    </xf>
    <xf numFmtId="0" fontId="3" fillId="0" borderId="85" xfId="0" applyFont="1" applyBorder="1" applyAlignment="1">
      <alignment horizontal="left" vertical="center" wrapText="1"/>
    </xf>
    <xf numFmtId="0" fontId="3" fillId="0" borderId="85" xfId="0" applyFont="1" applyBorder="1" applyAlignment="1">
      <alignment horizontal="center" vertical="center" wrapText="1"/>
    </xf>
    <xf numFmtId="172" fontId="3" fillId="0" borderId="85" xfId="0" applyNumberFormat="1" applyFont="1" applyBorder="1" applyAlignment="1">
      <alignment vertical="center"/>
    </xf>
    <xf numFmtId="4" fontId="3" fillId="0" borderId="86" xfId="0" applyNumberFormat="1" applyFont="1" applyBorder="1" applyAlignment="1">
      <alignment vertical="center"/>
    </xf>
    <xf numFmtId="0" fontId="35" fillId="0" borderId="84" xfId="0" applyFont="1" applyBorder="1" applyAlignment="1">
      <alignment vertical="center"/>
    </xf>
    <xf numFmtId="0" fontId="35" fillId="0" borderId="85" xfId="0" applyFont="1" applyBorder="1" applyAlignment="1">
      <alignment vertical="center"/>
    </xf>
    <xf numFmtId="0" fontId="36" fillId="0" borderId="85" xfId="0" applyFont="1" applyBorder="1" applyAlignment="1">
      <alignment horizontal="left" vertical="center"/>
    </xf>
    <xf numFmtId="0" fontId="35" fillId="0" borderId="85" xfId="0" applyFont="1" applyBorder="1" applyAlignment="1">
      <alignment horizontal="left" vertical="center"/>
    </xf>
    <xf numFmtId="0" fontId="35" fillId="0" borderId="85" xfId="0" applyFont="1" applyBorder="1" applyAlignment="1">
      <alignment horizontal="left" vertical="center" wrapText="1"/>
    </xf>
    <xf numFmtId="0" fontId="35" fillId="0" borderId="86" xfId="0" applyFont="1" applyBorder="1" applyAlignment="1">
      <alignment vertical="center"/>
    </xf>
    <xf numFmtId="0" fontId="37" fillId="0" borderId="84" xfId="0" applyFont="1" applyBorder="1" applyAlignment="1">
      <alignment vertical="center"/>
    </xf>
    <xf numFmtId="0" fontId="37" fillId="0" borderId="85" xfId="0" applyFont="1" applyBorder="1" applyAlignment="1">
      <alignment vertical="center"/>
    </xf>
    <xf numFmtId="0" fontId="37" fillId="0" borderId="85" xfId="0" applyFont="1" applyBorder="1" applyAlignment="1">
      <alignment horizontal="left" vertical="center"/>
    </xf>
    <xf numFmtId="0" fontId="37" fillId="0" borderId="85" xfId="0" applyFont="1" applyBorder="1" applyAlignment="1">
      <alignment horizontal="left" vertical="center" wrapText="1"/>
    </xf>
    <xf numFmtId="172" fontId="37" fillId="0" borderId="85" xfId="0" applyNumberFormat="1" applyFont="1" applyBorder="1" applyAlignment="1">
      <alignment vertical="center"/>
    </xf>
    <xf numFmtId="0" fontId="37" fillId="0" borderId="86" xfId="0" applyFont="1" applyBorder="1" applyAlignment="1">
      <alignment vertical="center"/>
    </xf>
    <xf numFmtId="0" fontId="38" fillId="0" borderId="84" xfId="0" applyFont="1" applyBorder="1" applyAlignment="1">
      <alignment vertical="center"/>
    </xf>
    <xf numFmtId="0" fontId="38" fillId="0" borderId="85" xfId="0" applyFont="1" applyBorder="1" applyAlignment="1">
      <alignment vertical="center"/>
    </xf>
    <xf numFmtId="0" fontId="38" fillId="0" borderId="85" xfId="0" applyFont="1" applyBorder="1" applyAlignment="1">
      <alignment horizontal="left" vertical="center"/>
    </xf>
    <xf numFmtId="0" fontId="38" fillId="0" borderId="85" xfId="0" applyFont="1" applyBorder="1" applyAlignment="1">
      <alignment horizontal="left" vertical="center" wrapText="1"/>
    </xf>
    <xf numFmtId="172" fontId="38" fillId="0" borderId="85" xfId="0" applyNumberFormat="1" applyFont="1" applyBorder="1" applyAlignment="1">
      <alignment vertical="center"/>
    </xf>
    <xf numFmtId="0" fontId="38" fillId="0" borderId="86" xfId="0" applyFont="1" applyBorder="1" applyAlignment="1">
      <alignment vertical="center"/>
    </xf>
    <xf numFmtId="0" fontId="39" fillId="0" borderId="85" xfId="0" applyFont="1" applyBorder="1" applyAlignment="1">
      <alignment horizontal="center" vertical="center"/>
    </xf>
    <xf numFmtId="49" fontId="39" fillId="0" borderId="85" xfId="0" applyNumberFormat="1" applyFont="1" applyBorder="1" applyAlignment="1">
      <alignment horizontal="left" vertical="center" wrapText="1"/>
    </xf>
    <xf numFmtId="0" fontId="39" fillId="0" borderId="85" xfId="0" applyFont="1" applyBorder="1" applyAlignment="1">
      <alignment horizontal="left" vertical="center" wrapText="1"/>
    </xf>
    <xf numFmtId="0" fontId="39" fillId="0" borderId="85" xfId="0" applyFont="1" applyBorder="1" applyAlignment="1">
      <alignment horizontal="center" vertical="center" wrapText="1"/>
    </xf>
    <xf numFmtId="172" fontId="39" fillId="0" borderId="85" xfId="0" applyNumberFormat="1" applyFont="1" applyBorder="1" applyAlignment="1">
      <alignment vertical="center"/>
    </xf>
    <xf numFmtId="4" fontId="39" fillId="0" borderId="86" xfId="0" applyNumberFormat="1" applyFont="1" applyBorder="1" applyAlignment="1">
      <alignment vertical="center"/>
    </xf>
    <xf numFmtId="0" fontId="0" fillId="0" borderId="87" xfId="0" applyBorder="1" applyAlignment="1">
      <alignment vertical="center"/>
    </xf>
    <xf numFmtId="0" fontId="0" fillId="0" borderId="88" xfId="0" applyBorder="1" applyAlignment="1">
      <alignment vertical="center"/>
    </xf>
    <xf numFmtId="0" fontId="0" fillId="0" borderId="89" xfId="0" applyBorder="1" applyAlignment="1">
      <alignment vertical="center"/>
    </xf>
    <xf numFmtId="0" fontId="1" fillId="0" borderId="0" xfId="0" applyFont="1"/>
    <xf numFmtId="0" fontId="40" fillId="0" borderId="44" xfId="9" applyFont="1" applyBorder="1" applyAlignment="1">
      <alignment vertical="center" wrapText="1"/>
    </xf>
    <xf numFmtId="49" fontId="16" fillId="0" borderId="44" xfId="9" applyNumberFormat="1" applyFont="1" applyBorder="1" applyAlignment="1">
      <alignment horizontal="center" vertical="center" shrinkToFit="1"/>
    </xf>
    <xf numFmtId="49" fontId="40" fillId="0" borderId="44" xfId="9" applyNumberFormat="1" applyFont="1" applyBorder="1" applyAlignment="1">
      <alignment horizontal="center" vertical="center" shrinkToFit="1"/>
    </xf>
    <xf numFmtId="1" fontId="40" fillId="0" borderId="44" xfId="9" applyNumberFormat="1" applyFont="1" applyBorder="1" applyAlignment="1">
      <alignment horizontal="center" vertical="center"/>
    </xf>
    <xf numFmtId="0" fontId="16" fillId="0" borderId="44" xfId="9" applyFont="1" applyBorder="1" applyAlignment="1">
      <alignment vertical="center" wrapText="1"/>
    </xf>
    <xf numFmtId="49" fontId="16" fillId="8" borderId="44" xfId="9" applyNumberFormat="1" applyFont="1" applyFill="1" applyBorder="1" applyAlignment="1">
      <alignment horizontal="center" vertical="center" shrinkToFi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right" wrapText="1"/>
    </xf>
    <xf numFmtId="4" fontId="5" fillId="0" borderId="0" xfId="0" applyNumberFormat="1" applyFont="1" applyAlignment="1">
      <alignment horizontal="right" wrapText="1"/>
    </xf>
    <xf numFmtId="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0" fontId="16" fillId="0" borderId="44" xfId="9" applyFont="1" applyBorder="1" applyAlignment="1" applyProtection="1">
      <alignment vertical="center" wrapText="1"/>
      <protection locked="0"/>
    </xf>
    <xf numFmtId="0" fontId="1" fillId="0" borderId="0" xfId="0" applyFont="1" applyAlignment="1">
      <alignment horizontal="center" wrapText="1"/>
    </xf>
    <xf numFmtId="0" fontId="41" fillId="0" borderId="0" xfId="5" applyFont="1" applyAlignment="1">
      <alignment horizontal="center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90" xfId="0" applyFont="1" applyBorder="1" applyAlignment="1">
      <alignment horizontal="center" vertical="top" wrapText="1"/>
    </xf>
    <xf numFmtId="0" fontId="8" fillId="0" borderId="90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4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1" fillId="0" borderId="12" xfId="0" applyNumberFormat="1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" fillId="6" borderId="51" xfId="9" applyFill="1" applyBorder="1" applyAlignment="1">
      <alignment horizontal="center" vertical="center" shrinkToFit="1"/>
    </xf>
    <xf numFmtId="0" fontId="1" fillId="6" borderId="80" xfId="9" applyFill="1" applyBorder="1" applyAlignment="1">
      <alignment horizontal="center" vertical="center" wrapText="1"/>
    </xf>
    <xf numFmtId="0" fontId="19" fillId="7" borderId="64" xfId="4" applyFont="1" applyFill="1" applyBorder="1" applyAlignment="1">
      <alignment horizontal="center" vertical="center"/>
    </xf>
    <xf numFmtId="0" fontId="0" fillId="0" borderId="85" xfId="0" applyBorder="1" applyAlignment="1" applyProtection="1">
      <alignment vertical="center"/>
      <protection locked="0"/>
    </xf>
    <xf numFmtId="0" fontId="0" fillId="0" borderId="82" xfId="0" applyBorder="1" applyAlignment="1" applyProtection="1">
      <alignment vertical="center"/>
      <protection locked="0"/>
    </xf>
    <xf numFmtId="0" fontId="3" fillId="12" borderId="85" xfId="0" applyFont="1" applyFill="1" applyBorder="1" applyAlignment="1" applyProtection="1">
      <alignment horizontal="center" vertical="center" wrapText="1"/>
      <protection locked="0"/>
    </xf>
    <xf numFmtId="0" fontId="34" fillId="0" borderId="85" xfId="0" applyFont="1" applyBorder="1" applyProtection="1">
      <protection locked="0"/>
    </xf>
    <xf numFmtId="4" fontId="3" fillId="0" borderId="85" xfId="0" applyNumberFormat="1" applyFont="1" applyBorder="1" applyAlignment="1" applyProtection="1">
      <alignment vertical="center"/>
      <protection locked="0"/>
    </xf>
    <xf numFmtId="0" fontId="35" fillId="0" borderId="85" xfId="0" applyFont="1" applyBorder="1" applyAlignment="1" applyProtection="1">
      <alignment vertical="center"/>
      <protection locked="0"/>
    </xf>
    <xf numFmtId="0" fontId="37" fillId="0" borderId="85" xfId="0" applyFont="1" applyBorder="1" applyAlignment="1" applyProtection="1">
      <alignment vertical="center"/>
      <protection locked="0"/>
    </xf>
    <xf numFmtId="0" fontId="38" fillId="0" borderId="85" xfId="0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0" fontId="0" fillId="0" borderId="88" xfId="0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</cellXfs>
  <cellStyles count="10">
    <cellStyle name="Čárka 2" xfId="3"/>
    <cellStyle name="Excel Built-in Bad" xfId="4"/>
    <cellStyle name="Excel Built-in Normal" xfId="5"/>
    <cellStyle name="měny_List1" xfId="6"/>
    <cellStyle name="Normální" xfId="0" builtinId="0"/>
    <cellStyle name="normální 2" xfId="1"/>
    <cellStyle name="Normální 3" xfId="2"/>
    <cellStyle name="normální_ceník_2011" xfId="7"/>
    <cellStyle name="normální_Nabídka" xfId="8"/>
    <cellStyle name="normální_POL.XLS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abSelected="1" view="pageBreakPreview" topLeftCell="B1" zoomScale="75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8" width="13" customWidth="1"/>
    <col min="9" max="9" width="15.28515625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405" t="s">
        <v>4</v>
      </c>
      <c r="C1" s="406"/>
      <c r="D1" s="406"/>
      <c r="E1" s="406"/>
      <c r="F1" s="406"/>
      <c r="G1" s="406"/>
      <c r="H1" s="406"/>
      <c r="I1" s="406"/>
      <c r="J1" s="407"/>
    </row>
    <row r="2" spans="1:15" ht="36" customHeight="1" x14ac:dyDescent="0.2">
      <c r="A2" s="2"/>
      <c r="B2" s="75" t="s">
        <v>24</v>
      </c>
      <c r="C2" s="76"/>
      <c r="D2" s="77" t="s">
        <v>41</v>
      </c>
      <c r="E2" s="411" t="s">
        <v>435</v>
      </c>
      <c r="F2" s="412"/>
      <c r="G2" s="412"/>
      <c r="H2" s="412"/>
      <c r="I2" s="412"/>
      <c r="J2" s="413"/>
      <c r="O2" s="1"/>
    </row>
    <row r="3" spans="1:15" ht="27" hidden="1" customHeight="1" x14ac:dyDescent="0.2">
      <c r="A3" s="2"/>
      <c r="B3" s="78"/>
      <c r="C3" s="76"/>
      <c r="D3" s="79"/>
      <c r="E3" s="414"/>
      <c r="F3" s="415"/>
      <c r="G3" s="415"/>
      <c r="H3" s="415"/>
      <c r="I3" s="415"/>
      <c r="J3" s="416"/>
    </row>
    <row r="4" spans="1:15" ht="23.25" customHeight="1" x14ac:dyDescent="0.2">
      <c r="A4" s="2"/>
      <c r="B4" s="80"/>
      <c r="C4" s="81"/>
      <c r="D4" s="82"/>
      <c r="E4" s="423"/>
      <c r="F4" s="423"/>
      <c r="G4" s="423"/>
      <c r="H4" s="423"/>
      <c r="I4" s="423"/>
      <c r="J4" s="424"/>
    </row>
    <row r="5" spans="1:15" ht="24" customHeight="1" x14ac:dyDescent="0.2">
      <c r="A5" s="2"/>
      <c r="B5" s="31" t="s">
        <v>23</v>
      </c>
      <c r="D5" s="397"/>
      <c r="E5" s="398"/>
      <c r="F5" s="398"/>
      <c r="G5" s="398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399"/>
      <c r="E6" s="400"/>
      <c r="F6" s="400"/>
      <c r="G6" s="400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401"/>
      <c r="F7" s="402"/>
      <c r="G7" s="402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418"/>
      <c r="E11" s="418"/>
      <c r="F11" s="418"/>
      <c r="G11" s="418"/>
      <c r="H11" s="18" t="s">
        <v>40</v>
      </c>
      <c r="I11" s="83"/>
      <c r="J11" s="8"/>
    </row>
    <row r="12" spans="1:15" ht="15.75" customHeight="1" x14ac:dyDescent="0.2">
      <c r="A12" s="2"/>
      <c r="B12" s="28"/>
      <c r="C12" s="55"/>
      <c r="D12" s="422"/>
      <c r="E12" s="422"/>
      <c r="F12" s="422"/>
      <c r="G12" s="422"/>
      <c r="H12" s="18" t="s">
        <v>36</v>
      </c>
      <c r="I12" s="83"/>
      <c r="J12" s="8"/>
    </row>
    <row r="13" spans="1:15" ht="15.75" customHeight="1" x14ac:dyDescent="0.2">
      <c r="A13" s="2"/>
      <c r="B13" s="29"/>
      <c r="C13" s="56"/>
      <c r="D13" s="84"/>
      <c r="E13" s="395"/>
      <c r="F13" s="396"/>
      <c r="G13" s="396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403" t="s">
        <v>434</v>
      </c>
      <c r="E14" s="404"/>
      <c r="F14" s="404"/>
      <c r="G14" s="40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4"/>
      <c r="E15" s="417"/>
      <c r="F15" s="417"/>
      <c r="G15" s="419"/>
      <c r="H15" s="419"/>
      <c r="I15" s="14" t="s">
        <v>31</v>
      </c>
      <c r="J15" s="34"/>
    </row>
    <row r="16" spans="1:15" ht="23.25" customHeight="1" x14ac:dyDescent="0.2">
      <c r="A16" s="137" t="s">
        <v>26</v>
      </c>
      <c r="B16" s="38" t="s">
        <v>26</v>
      </c>
      <c r="C16" s="60"/>
      <c r="D16" s="61"/>
      <c r="E16" s="387"/>
      <c r="F16" s="388"/>
      <c r="G16" s="387"/>
      <c r="H16" s="388"/>
      <c r="I16" s="289">
        <f>SUMIF(F54:F55,A16,I54:I55)+SUMIF(F54:F55,"PSU",I54:I55)</f>
        <v>0</v>
      </c>
      <c r="J16" s="290"/>
    </row>
    <row r="17" spans="1:10" ht="23.25" customHeight="1" x14ac:dyDescent="0.2">
      <c r="A17" s="137" t="s">
        <v>27</v>
      </c>
      <c r="B17" s="38" t="s">
        <v>27</v>
      </c>
      <c r="C17" s="60"/>
      <c r="D17" s="61"/>
      <c r="E17" s="387"/>
      <c r="F17" s="388"/>
      <c r="G17" s="387"/>
      <c r="H17" s="388"/>
      <c r="I17" s="289">
        <f>SUMIF(F54:F55,A17,I54:I55)</f>
        <v>0</v>
      </c>
      <c r="J17" s="290"/>
    </row>
    <row r="18" spans="1:10" ht="23.25" customHeight="1" x14ac:dyDescent="0.2">
      <c r="A18" s="137" t="s">
        <v>28</v>
      </c>
      <c r="B18" s="38" t="s">
        <v>28</v>
      </c>
      <c r="C18" s="60"/>
      <c r="D18" s="61"/>
      <c r="E18" s="387"/>
      <c r="F18" s="388"/>
      <c r="G18" s="387"/>
      <c r="H18" s="388"/>
      <c r="I18" s="289">
        <f>SUMIF(F54:F55,A18,I54:I55)</f>
        <v>0</v>
      </c>
      <c r="J18" s="290"/>
    </row>
    <row r="19" spans="1:10" ht="23.25" customHeight="1" x14ac:dyDescent="0.2">
      <c r="A19" s="137" t="s">
        <v>60</v>
      </c>
      <c r="B19" s="38" t="s">
        <v>29</v>
      </c>
      <c r="C19" s="60"/>
      <c r="D19" s="61"/>
      <c r="E19" s="387"/>
      <c r="F19" s="388"/>
      <c r="G19" s="387"/>
      <c r="H19" s="388"/>
      <c r="I19" s="289">
        <f>SUMIF(F54:F55,A19,I54:I55)</f>
        <v>0</v>
      </c>
      <c r="J19" s="290"/>
    </row>
    <row r="20" spans="1:10" ht="23.25" customHeight="1" x14ac:dyDescent="0.2">
      <c r="A20" s="137" t="s">
        <v>61</v>
      </c>
      <c r="B20" s="38" t="s">
        <v>30</v>
      </c>
      <c r="C20" s="60"/>
      <c r="D20" s="61"/>
      <c r="E20" s="387"/>
      <c r="F20" s="388"/>
      <c r="G20" s="387"/>
      <c r="H20" s="388"/>
      <c r="I20" s="289">
        <f>SUMIF(F54:F55,A20,I54:I55)</f>
        <v>0</v>
      </c>
      <c r="J20" s="290"/>
    </row>
    <row r="21" spans="1:10" ht="23.25" customHeight="1" x14ac:dyDescent="0.2">
      <c r="A21" s="2"/>
      <c r="B21" s="48" t="s">
        <v>31</v>
      </c>
      <c r="C21" s="62"/>
      <c r="D21" s="63"/>
      <c r="E21" s="420"/>
      <c r="F21" s="421"/>
      <c r="G21" s="420"/>
      <c r="H21" s="421"/>
      <c r="I21" s="74">
        <f>SUM(I16:J20)</f>
        <v>0</v>
      </c>
      <c r="J21" s="291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385">
        <f>ZakladDPHSniVypocet</f>
        <v>0</v>
      </c>
      <c r="H23" s="386"/>
      <c r="I23" s="38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383">
        <f>A23</f>
        <v>0</v>
      </c>
      <c r="H24" s="384"/>
      <c r="I24" s="38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385">
        <f>ZakladDPHZaklVypocet</f>
        <v>0</v>
      </c>
      <c r="H25" s="386"/>
      <c r="I25" s="38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4"/>
      <c r="E26" s="67">
        <f>SazbaDPH2</f>
        <v>21</v>
      </c>
      <c r="F26" s="30" t="s">
        <v>0</v>
      </c>
      <c r="G26" s="408">
        <f>A25</f>
        <v>0</v>
      </c>
      <c r="H26" s="409"/>
      <c r="I26" s="40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410">
        <f>CenaCelkem-(ZakladDPHSni+DPHSni+ZakladDPHZakl+DPHZakl)</f>
        <v>0</v>
      </c>
      <c r="H27" s="410"/>
      <c r="I27" s="410"/>
      <c r="J27" s="41" t="str">
        <f t="shared" si="0"/>
        <v>CZK</v>
      </c>
    </row>
    <row r="28" spans="1:10" ht="27.75" hidden="1" customHeight="1" thickBot="1" x14ac:dyDescent="0.25">
      <c r="A28" s="2"/>
      <c r="B28" s="110" t="s">
        <v>25</v>
      </c>
      <c r="C28" s="111"/>
      <c r="D28" s="111"/>
      <c r="E28" s="112"/>
      <c r="F28" s="113"/>
      <c r="G28" s="389">
        <f>ZakladDPHSniVypocet+ZakladDPHZaklVypocet</f>
        <v>0</v>
      </c>
      <c r="H28" s="390"/>
      <c r="I28" s="390"/>
      <c r="J28" s="114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0" t="s">
        <v>37</v>
      </c>
      <c r="C29" s="115"/>
      <c r="D29" s="115"/>
      <c r="E29" s="115"/>
      <c r="F29" s="116"/>
      <c r="G29" s="389">
        <f>A27</f>
        <v>0</v>
      </c>
      <c r="H29" s="389"/>
      <c r="I29" s="389"/>
      <c r="J29" s="117" t="s">
        <v>49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391"/>
      <c r="E34" s="392"/>
      <c r="G34" s="393"/>
      <c r="H34" s="394"/>
      <c r="I34" s="394"/>
      <c r="J34" s="25"/>
    </row>
    <row r="35" spans="1:10" ht="12.75" customHeight="1" x14ac:dyDescent="0.2">
      <c r="A35" s="2"/>
      <c r="B35" s="2"/>
      <c r="D35" s="382" t="s">
        <v>2</v>
      </c>
      <c r="E35" s="382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customHeight="1" x14ac:dyDescent="0.2">
      <c r="B37" s="87" t="s">
        <v>17</v>
      </c>
      <c r="C37" s="88"/>
      <c r="D37" s="88"/>
      <c r="E37" s="88"/>
      <c r="F37" s="89"/>
      <c r="G37" s="89"/>
      <c r="H37" s="89"/>
      <c r="I37" s="89"/>
      <c r="J37" s="90"/>
    </row>
    <row r="38" spans="1:10" ht="25.5" customHeight="1" x14ac:dyDescent="0.2">
      <c r="A38" s="86" t="s">
        <v>39</v>
      </c>
      <c r="B38" s="91" t="s">
        <v>18</v>
      </c>
      <c r="C38" s="92" t="s">
        <v>6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19</v>
      </c>
      <c r="I38" s="94" t="s">
        <v>1</v>
      </c>
      <c r="J38" s="95" t="s">
        <v>0</v>
      </c>
    </row>
    <row r="39" spans="1:10" ht="25.5" hidden="1" customHeight="1" x14ac:dyDescent="0.2">
      <c r="A39" s="86">
        <v>1</v>
      </c>
      <c r="B39" s="96" t="s">
        <v>42</v>
      </c>
      <c r="C39" s="377"/>
      <c r="D39" s="377"/>
      <c r="E39" s="377"/>
      <c r="F39" s="97">
        <f>'SO 51 D 1.8 Rekapitulace'!AE11+'SO 51 D 1.9 Rekapitulace'!AE11</f>
        <v>0</v>
      </c>
      <c r="G39" s="98">
        <f>'SO 51 D 1.8 Rekapitulace'!AF11+'SO 51 D 1.9 Rekapitulace'!AF11</f>
        <v>0</v>
      </c>
      <c r="H39" s="99">
        <f>(F39*SazbaDPH1/100)+(G39*SazbaDPH2/100)</f>
        <v>0</v>
      </c>
      <c r="I39" s="99">
        <f>F39+G39+H39</f>
        <v>0</v>
      </c>
      <c r="J39" s="100" t="e">
        <f ca="1">IF(_xlfn.SINGLE(CenaCelkemVypocet)=0,"",I39/_xlfn.SINGLE(CenaCelkemVypocet)*100)</f>
        <v>#NAME?</v>
      </c>
    </row>
    <row r="40" spans="1:10" ht="25.5" customHeight="1" x14ac:dyDescent="0.2">
      <c r="A40" s="86">
        <v>2</v>
      </c>
      <c r="B40" s="101" t="s">
        <v>41</v>
      </c>
      <c r="C40" s="378" t="s">
        <v>43</v>
      </c>
      <c r="D40" s="378"/>
      <c r="E40" s="378"/>
      <c r="F40" s="102">
        <f>'SO 51 D 1.8 Rekapitulace'!AE11+'SO 51 D 1.9 Rekapitulace'!AE11</f>
        <v>0</v>
      </c>
      <c r="G40" s="103">
        <f>'SO 51 D 1.8 Rekapitulace'!AF11+'SO 51 D 1.9 Rekapitulace'!AF11</f>
        <v>0</v>
      </c>
      <c r="H40" s="103">
        <f>(F40*SazbaDPH1/100)+(G40*SazbaDPH2/100)</f>
        <v>0</v>
      </c>
      <c r="I40" s="103">
        <f>F40+G40+H40</f>
        <v>0</v>
      </c>
      <c r="J40" s="104" t="e">
        <f ca="1">IF(_xlfn.SINGLE(CenaCelkemVypocet)=0,"",I40/_xlfn.SINGLE(CenaCelkemVypocet)*100)</f>
        <v>#NAME?</v>
      </c>
    </row>
    <row r="41" spans="1:10" ht="25.5" customHeight="1" x14ac:dyDescent="0.2">
      <c r="A41" s="86">
        <v>3</v>
      </c>
      <c r="B41" s="105" t="s">
        <v>44</v>
      </c>
      <c r="C41" s="377" t="s">
        <v>45</v>
      </c>
      <c r="D41" s="377"/>
      <c r="E41" s="377"/>
      <c r="F41" s="106">
        <f>'SO 51 D 1.8 Rekapitulace'!AE11</f>
        <v>0</v>
      </c>
      <c r="G41" s="99">
        <f>'SO 51 D 1.8 Rekapitulace'!AF11</f>
        <v>0</v>
      </c>
      <c r="H41" s="99">
        <f>(F41*SazbaDPH1/100)+(G41*SazbaDPH2/100)</f>
        <v>0</v>
      </c>
      <c r="I41" s="99">
        <f>F41+G41+H41</f>
        <v>0</v>
      </c>
      <c r="J41" s="100" t="e">
        <f ca="1">IF(_xlfn.SINGLE(CenaCelkemVypocet)=0,"",I41/_xlfn.SINGLE(CenaCelkemVypocet)*100)</f>
        <v>#NAME?</v>
      </c>
    </row>
    <row r="42" spans="1:10" ht="25.5" customHeight="1" x14ac:dyDescent="0.2">
      <c r="A42" s="86">
        <v>3</v>
      </c>
      <c r="B42" s="105" t="s">
        <v>46</v>
      </c>
      <c r="C42" s="377" t="s">
        <v>47</v>
      </c>
      <c r="D42" s="377"/>
      <c r="E42" s="377"/>
      <c r="F42" s="106">
        <f>'SO 51 D 1.9 Rekapitulace'!AE11</f>
        <v>0</v>
      </c>
      <c r="G42" s="99">
        <f>'SO 51 D 1.9 Rekapitulace'!AF11</f>
        <v>0</v>
      </c>
      <c r="H42" s="99">
        <f>(F42*SazbaDPH1/100)+(G42*SazbaDPH2/100)</f>
        <v>0</v>
      </c>
      <c r="I42" s="99">
        <f>F42+G42+H42</f>
        <v>0</v>
      </c>
      <c r="J42" s="100" t="e">
        <f ca="1">IF(_xlfn.SINGLE(CenaCelkemVypocet)=0,"",I42/_xlfn.SINGLE(CenaCelkemVypocet)*100)</f>
        <v>#NAME?</v>
      </c>
    </row>
    <row r="43" spans="1:10" ht="25.5" customHeight="1" x14ac:dyDescent="0.2">
      <c r="A43" s="86"/>
      <c r="B43" s="379" t="s">
        <v>48</v>
      </c>
      <c r="C43" s="380"/>
      <c r="D43" s="380"/>
      <c r="E43" s="381"/>
      <c r="F43" s="107">
        <f>SUMIF(A39:A42,"=1",F39:F42)</f>
        <v>0</v>
      </c>
      <c r="G43" s="108">
        <f>SUMIF(A39:A42,"=1",G39:G42)</f>
        <v>0</v>
      </c>
      <c r="H43" s="108">
        <f>SUMIF(A39:A42,"=1",H39:H42)</f>
        <v>0</v>
      </c>
      <c r="I43" s="108">
        <f>SUMIF(A39:A42,"=1",I39:I42)</f>
        <v>0</v>
      </c>
      <c r="J43" s="109" t="e">
        <f ca="1">SUMIF(A39:A42,"=1",J39:J42)</f>
        <v>#NAME?</v>
      </c>
    </row>
    <row r="45" spans="1:10" x14ac:dyDescent="0.2">
      <c r="A45" t="s">
        <v>50</v>
      </c>
      <c r="B45" s="359" t="s">
        <v>436</v>
      </c>
    </row>
    <row r="46" spans="1:10" x14ac:dyDescent="0.2">
      <c r="A46" t="s">
        <v>51</v>
      </c>
      <c r="B46" t="s">
        <v>52</v>
      </c>
    </row>
    <row r="47" spans="1:10" x14ac:dyDescent="0.2">
      <c r="A47" t="s">
        <v>53</v>
      </c>
      <c r="B47" t="s">
        <v>54</v>
      </c>
    </row>
    <row r="48" spans="1:10" x14ac:dyDescent="0.2">
      <c r="A48" t="s">
        <v>53</v>
      </c>
      <c r="B48" t="s">
        <v>55</v>
      </c>
    </row>
    <row r="51" spans="1:10" ht="15.75" x14ac:dyDescent="0.25">
      <c r="B51" s="118" t="s">
        <v>56</v>
      </c>
    </row>
    <row r="53" spans="1:10" ht="25.5" customHeight="1" x14ac:dyDescent="0.2">
      <c r="A53" s="120"/>
      <c r="B53" s="123" t="s">
        <v>18</v>
      </c>
      <c r="C53" s="123" t="s">
        <v>6</v>
      </c>
      <c r="D53" s="124"/>
      <c r="E53" s="124"/>
      <c r="F53" s="125" t="s">
        <v>57</v>
      </c>
      <c r="G53" s="125"/>
      <c r="H53" s="125"/>
      <c r="I53" s="125" t="s">
        <v>31</v>
      </c>
      <c r="J53" s="125" t="s">
        <v>0</v>
      </c>
    </row>
    <row r="54" spans="1:10" ht="36.75" customHeight="1" x14ac:dyDescent="0.2">
      <c r="A54" s="121"/>
      <c r="B54" s="126" t="s">
        <v>58</v>
      </c>
      <c r="C54" s="375" t="s">
        <v>59</v>
      </c>
      <c r="D54" s="376"/>
      <c r="E54" s="376"/>
      <c r="F54" s="135" t="s">
        <v>26</v>
      </c>
      <c r="G54" s="127"/>
      <c r="H54" s="127"/>
      <c r="I54" s="127">
        <f>'SO 51 D 1.8 Rekapitulace'!G8</f>
        <v>0</v>
      </c>
      <c r="J54" s="132" t="str">
        <f>IF(I56=0,"",I54/I56*100)</f>
        <v/>
      </c>
    </row>
    <row r="55" spans="1:10" ht="36.75" customHeight="1" x14ac:dyDescent="0.2">
      <c r="A55" s="121"/>
      <c r="B55" s="126" t="s">
        <v>46</v>
      </c>
      <c r="C55" s="375" t="s">
        <v>47</v>
      </c>
      <c r="D55" s="376"/>
      <c r="E55" s="376"/>
      <c r="F55" s="135" t="s">
        <v>28</v>
      </c>
      <c r="G55" s="127"/>
      <c r="H55" s="127"/>
      <c r="I55" s="127">
        <f>'SO 51 D 1.9 Rekapitulace'!G8</f>
        <v>0</v>
      </c>
      <c r="J55" s="132" t="str">
        <f>IF(I56=0,"",I55/I56*100)</f>
        <v/>
      </c>
    </row>
    <row r="56" spans="1:10" ht="25.5" customHeight="1" x14ac:dyDescent="0.2">
      <c r="A56" s="122"/>
      <c r="B56" s="128" t="s">
        <v>1</v>
      </c>
      <c r="C56" s="129"/>
      <c r="D56" s="130"/>
      <c r="E56" s="130"/>
      <c r="F56" s="136"/>
      <c r="G56" s="131"/>
      <c r="H56" s="131"/>
      <c r="I56" s="131">
        <f>SUM(I54:I55)</f>
        <v>0</v>
      </c>
      <c r="J56" s="133">
        <f>SUM(J54:J55)</f>
        <v>0</v>
      </c>
    </row>
    <row r="57" spans="1:10" x14ac:dyDescent="0.2">
      <c r="F57" s="85"/>
      <c r="G57" s="85"/>
      <c r="H57" s="85"/>
      <c r="I57" s="85"/>
      <c r="J57" s="134"/>
    </row>
    <row r="58" spans="1:10" x14ac:dyDescent="0.2">
      <c r="B58" s="366" t="s">
        <v>444</v>
      </c>
      <c r="C58" s="367"/>
      <c r="D58" s="368"/>
      <c r="E58" s="369"/>
      <c r="F58" s="366"/>
      <c r="G58" s="370"/>
      <c r="H58" s="370"/>
      <c r="I58" s="370"/>
      <c r="J58" s="371"/>
    </row>
    <row r="59" spans="1:10" x14ac:dyDescent="0.2">
      <c r="B59" s="373" t="s">
        <v>446</v>
      </c>
      <c r="C59" s="373"/>
      <c r="D59" s="373"/>
      <c r="E59" s="373"/>
      <c r="F59" s="373"/>
      <c r="G59" s="373"/>
      <c r="H59" s="373"/>
      <c r="I59" s="373"/>
      <c r="J59" s="373"/>
    </row>
    <row r="60" spans="1:10" x14ac:dyDescent="0.2">
      <c r="B60" s="374" t="s">
        <v>445</v>
      </c>
      <c r="C60" s="374"/>
      <c r="D60" s="374"/>
      <c r="E60" s="374"/>
      <c r="F60" s="374"/>
      <c r="G60" s="374"/>
      <c r="H60" s="374"/>
      <c r="I60" s="374"/>
      <c r="J60" s="374"/>
    </row>
    <row r="61" spans="1:10" x14ac:dyDescent="0.2">
      <c r="B61" s="374" t="s">
        <v>110</v>
      </c>
      <c r="C61" s="374"/>
      <c r="D61" s="374"/>
      <c r="E61" s="374"/>
      <c r="F61" s="374"/>
      <c r="G61" s="374"/>
      <c r="H61" s="374"/>
      <c r="I61" s="374"/>
      <c r="J61" s="374"/>
    </row>
    <row r="62" spans="1:10" x14ac:dyDescent="0.2">
      <c r="B62" s="374" t="s">
        <v>111</v>
      </c>
      <c r="C62" s="374"/>
      <c r="D62" s="374"/>
      <c r="E62" s="374"/>
      <c r="F62" s="374"/>
      <c r="G62" s="374"/>
      <c r="H62" s="374"/>
      <c r="I62" s="374"/>
      <c r="J62" s="374"/>
    </row>
  </sheetData>
  <sheetProtection algorithmName="SHA-512" hashValue="iGixAAeo+r7ca1cSKnBalfZXvz2KIGGeb2fahVdMm2bgzTtCjQtNOBQxOfSG7YqT2XFhmknXc8QH1fsl4YxzXg==" saltValue="jmxph5ow3PyfSWhYQmulJ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B1:J1"/>
    <mergeCell ref="G26:I26"/>
    <mergeCell ref="G27:I27"/>
    <mergeCell ref="G18:H18"/>
    <mergeCell ref="E18:F18"/>
    <mergeCell ref="E2:J2"/>
    <mergeCell ref="E3:J3"/>
    <mergeCell ref="E15:F15"/>
    <mergeCell ref="D11:G11"/>
    <mergeCell ref="G15:H15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14:G14"/>
    <mergeCell ref="D35:E35"/>
    <mergeCell ref="G24:I24"/>
    <mergeCell ref="G23:I23"/>
    <mergeCell ref="E19:F19"/>
    <mergeCell ref="E20:F20"/>
    <mergeCell ref="G19:H19"/>
    <mergeCell ref="G20:H20"/>
    <mergeCell ref="G29:I29"/>
    <mergeCell ref="G25:I25"/>
    <mergeCell ref="G28:I28"/>
    <mergeCell ref="D34:E34"/>
    <mergeCell ref="G34:I34"/>
    <mergeCell ref="C39:E39"/>
    <mergeCell ref="C40:E40"/>
    <mergeCell ref="C41:E41"/>
    <mergeCell ref="C42:E42"/>
    <mergeCell ref="B43:E43"/>
    <mergeCell ref="B59:J59"/>
    <mergeCell ref="B60:J60"/>
    <mergeCell ref="B61:J61"/>
    <mergeCell ref="B62:J62"/>
    <mergeCell ref="C54:E54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scale="97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8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425" t="s">
        <v>7</v>
      </c>
      <c r="B1" s="425"/>
      <c r="C1" s="426"/>
      <c r="D1" s="425"/>
      <c r="E1" s="425"/>
      <c r="F1" s="425"/>
      <c r="G1" s="425"/>
    </row>
    <row r="2" spans="1:7" ht="24.95" customHeight="1" x14ac:dyDescent="0.2">
      <c r="A2" s="50" t="s">
        <v>8</v>
      </c>
      <c r="B2" s="49"/>
      <c r="C2" s="427"/>
      <c r="D2" s="427"/>
      <c r="E2" s="427"/>
      <c r="F2" s="427"/>
      <c r="G2" s="428"/>
    </row>
    <row r="3" spans="1:7" ht="24.95" customHeight="1" x14ac:dyDescent="0.2">
      <c r="A3" s="50" t="s">
        <v>9</v>
      </c>
      <c r="B3" s="49"/>
      <c r="C3" s="427"/>
      <c r="D3" s="427"/>
      <c r="E3" s="427"/>
      <c r="F3" s="427"/>
      <c r="G3" s="428"/>
    </row>
    <row r="4" spans="1:7" ht="24.95" customHeight="1" x14ac:dyDescent="0.2">
      <c r="A4" s="50" t="s">
        <v>10</v>
      </c>
      <c r="B4" s="49"/>
      <c r="C4" s="427"/>
      <c r="D4" s="427"/>
      <c r="E4" s="427"/>
      <c r="F4" s="427"/>
      <c r="G4" s="42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Normal="100" workbookViewId="0">
      <pane ySplit="7" topLeftCell="A8" activePane="bottomLeft" state="frozen"/>
      <selection pane="bottomLeft" activeCell="E9" sqref="E9"/>
    </sheetView>
  </sheetViews>
  <sheetFormatPr defaultRowHeight="12.75" outlineLevelRow="1" x14ac:dyDescent="0.2"/>
  <cols>
    <col min="1" max="1" width="3.42578125" customWidth="1"/>
    <col min="2" max="2" width="12.7109375" style="119" customWidth="1"/>
    <col min="3" max="3" width="38.28515625" style="11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441" t="s">
        <v>7</v>
      </c>
      <c r="B1" s="441"/>
      <c r="C1" s="441"/>
      <c r="D1" s="441"/>
      <c r="E1" s="441"/>
      <c r="F1" s="441"/>
      <c r="G1" s="441"/>
      <c r="AG1" t="s">
        <v>62</v>
      </c>
    </row>
    <row r="2" spans="1:60" ht="25.15" customHeight="1" x14ac:dyDescent="0.2">
      <c r="A2" s="138" t="s">
        <v>8</v>
      </c>
      <c r="B2" s="49" t="s">
        <v>41</v>
      </c>
      <c r="C2" s="442" t="s">
        <v>435</v>
      </c>
      <c r="D2" s="443"/>
      <c r="E2" s="443"/>
      <c r="F2" s="443"/>
      <c r="G2" s="444"/>
      <c r="AG2" t="s">
        <v>63</v>
      </c>
    </row>
    <row r="3" spans="1:60" ht="25.15" customHeight="1" x14ac:dyDescent="0.2">
      <c r="A3" s="138" t="s">
        <v>9</v>
      </c>
      <c r="B3" s="49" t="s">
        <v>41</v>
      </c>
      <c r="C3" s="445" t="s">
        <v>43</v>
      </c>
      <c r="D3" s="443"/>
      <c r="E3" s="443"/>
      <c r="F3" s="443"/>
      <c r="G3" s="444"/>
      <c r="AC3" s="119" t="s">
        <v>63</v>
      </c>
      <c r="AG3" t="s">
        <v>64</v>
      </c>
    </row>
    <row r="4" spans="1:60" ht="25.15" customHeight="1" x14ac:dyDescent="0.2">
      <c r="A4" s="139" t="s">
        <v>10</v>
      </c>
      <c r="B4" s="140" t="s">
        <v>44</v>
      </c>
      <c r="C4" s="446" t="s">
        <v>45</v>
      </c>
      <c r="D4" s="447"/>
      <c r="E4" s="447"/>
      <c r="F4" s="447"/>
      <c r="G4" s="448"/>
      <c r="AG4" t="s">
        <v>65</v>
      </c>
    </row>
    <row r="5" spans="1:60" x14ac:dyDescent="0.2">
      <c r="D5" s="10"/>
    </row>
    <row r="6" spans="1:60" ht="38.25" x14ac:dyDescent="0.2">
      <c r="A6" s="142" t="s">
        <v>66</v>
      </c>
      <c r="B6" s="144" t="s">
        <v>67</v>
      </c>
      <c r="C6" s="144" t="s">
        <v>68</v>
      </c>
      <c r="D6" s="143" t="s">
        <v>69</v>
      </c>
      <c r="E6" s="142" t="s">
        <v>70</v>
      </c>
      <c r="F6" s="141" t="s">
        <v>71</v>
      </c>
      <c r="G6" s="142" t="s">
        <v>31</v>
      </c>
      <c r="H6" s="145" t="s">
        <v>32</v>
      </c>
      <c r="I6" s="145" t="s">
        <v>72</v>
      </c>
      <c r="J6" s="145" t="s">
        <v>33</v>
      </c>
      <c r="K6" s="145" t="s">
        <v>73</v>
      </c>
      <c r="L6" s="145" t="s">
        <v>74</v>
      </c>
      <c r="M6" s="145" t="s">
        <v>75</v>
      </c>
      <c r="N6" s="145" t="s">
        <v>76</v>
      </c>
      <c r="O6" s="145" t="s">
        <v>77</v>
      </c>
      <c r="P6" s="145" t="s">
        <v>78</v>
      </c>
      <c r="Q6" s="145" t="s">
        <v>79</v>
      </c>
      <c r="R6" s="145" t="s">
        <v>80</v>
      </c>
      <c r="S6" s="145" t="s">
        <v>81</v>
      </c>
      <c r="T6" s="145" t="s">
        <v>82</v>
      </c>
      <c r="U6" s="145" t="s">
        <v>83</v>
      </c>
      <c r="V6" s="145" t="s">
        <v>84</v>
      </c>
      <c r="W6" s="145" t="s">
        <v>85</v>
      </c>
      <c r="X6" s="145" t="s">
        <v>86</v>
      </c>
      <c r="Y6" s="145" t="s">
        <v>87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58" t="s">
        <v>88</v>
      </c>
      <c r="B8" s="159" t="s">
        <v>58</v>
      </c>
      <c r="C8" s="170" t="s">
        <v>59</v>
      </c>
      <c r="D8" s="160"/>
      <c r="E8" s="161"/>
      <c r="F8" s="162"/>
      <c r="G8" s="163">
        <f>SUMIF(AG9:AG9,"&lt;&gt;NOR",G9:G9)</f>
        <v>0</v>
      </c>
      <c r="H8" s="157"/>
      <c r="I8" s="157">
        <f>SUM(I9:I9)</f>
        <v>0</v>
      </c>
      <c r="J8" s="157"/>
      <c r="K8" s="157">
        <f>SUM(K9:K9)</f>
        <v>1837965.39</v>
      </c>
      <c r="L8" s="157"/>
      <c r="M8" s="157">
        <f>SUM(M9:M9)</f>
        <v>0</v>
      </c>
      <c r="N8" s="156"/>
      <c r="O8" s="156">
        <f>SUM(O9:O9)</f>
        <v>0</v>
      </c>
      <c r="P8" s="156"/>
      <c r="Q8" s="156">
        <f>SUM(Q9:Q9)</f>
        <v>0</v>
      </c>
      <c r="R8" s="157"/>
      <c r="S8" s="157"/>
      <c r="T8" s="157"/>
      <c r="U8" s="157"/>
      <c r="V8" s="157">
        <f>SUM(V9:V9)</f>
        <v>0</v>
      </c>
      <c r="W8" s="157"/>
      <c r="X8" s="157"/>
      <c r="Y8" s="157"/>
      <c r="AG8" t="s">
        <v>89</v>
      </c>
    </row>
    <row r="9" spans="1:60" outlineLevel="1" x14ac:dyDescent="0.2">
      <c r="A9" s="165">
        <v>1</v>
      </c>
      <c r="B9" s="166" t="s">
        <v>90</v>
      </c>
      <c r="C9" s="171" t="s">
        <v>45</v>
      </c>
      <c r="D9" s="167" t="s">
        <v>91</v>
      </c>
      <c r="E9" s="168">
        <v>1</v>
      </c>
      <c r="F9" s="465">
        <f>'SO 51 D 1.8 Rozpočet'!I4</f>
        <v>0</v>
      </c>
      <c r="G9" s="169">
        <f>ROUND(E9*F9,2)</f>
        <v>0</v>
      </c>
      <c r="H9" s="155">
        <v>0</v>
      </c>
      <c r="I9" s="154">
        <f>ROUND(E9*H9,2)</f>
        <v>0</v>
      </c>
      <c r="J9" s="155">
        <v>1837965.39</v>
      </c>
      <c r="K9" s="154">
        <f>ROUND(E9*J9,2)</f>
        <v>1837965.39</v>
      </c>
      <c r="L9" s="154">
        <v>21</v>
      </c>
      <c r="M9" s="154">
        <f>G9*(1+L9/100)</f>
        <v>0</v>
      </c>
      <c r="N9" s="153">
        <v>0</v>
      </c>
      <c r="O9" s="153">
        <f>ROUND(E9*N9,2)</f>
        <v>0</v>
      </c>
      <c r="P9" s="153">
        <v>0</v>
      </c>
      <c r="Q9" s="153">
        <f>ROUND(E9*P9,2)</f>
        <v>0</v>
      </c>
      <c r="R9" s="154"/>
      <c r="S9" s="154" t="s">
        <v>92</v>
      </c>
      <c r="T9" s="154" t="s">
        <v>93</v>
      </c>
      <c r="U9" s="154">
        <v>0</v>
      </c>
      <c r="V9" s="154">
        <f>ROUND(E9*U9,2)</f>
        <v>0</v>
      </c>
      <c r="W9" s="154"/>
      <c r="X9" s="154" t="s">
        <v>94</v>
      </c>
      <c r="Y9" s="154" t="s">
        <v>95</v>
      </c>
      <c r="Z9" s="146"/>
      <c r="AA9" s="146"/>
      <c r="AB9" s="146"/>
      <c r="AC9" s="146"/>
      <c r="AD9" s="146"/>
      <c r="AE9" s="146"/>
      <c r="AF9" s="146"/>
      <c r="AG9" s="146" t="s">
        <v>96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x14ac:dyDescent="0.2">
      <c r="A10" s="3"/>
      <c r="B10" s="4"/>
      <c r="C10" s="172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E10">
        <v>15</v>
      </c>
      <c r="AF10">
        <v>21</v>
      </c>
      <c r="AG10" t="s">
        <v>74</v>
      </c>
    </row>
    <row r="11" spans="1:60" x14ac:dyDescent="0.2">
      <c r="A11" s="149"/>
      <c r="B11" s="150" t="s">
        <v>31</v>
      </c>
      <c r="C11" s="173"/>
      <c r="D11" s="151"/>
      <c r="E11" s="152"/>
      <c r="F11" s="152"/>
      <c r="G11" s="164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f>SUMIF(L7:L9,AE10,G7:G9)</f>
        <v>0</v>
      </c>
      <c r="AF11">
        <f>SUMIF(L7:L9,AF10,G7:G9)</f>
        <v>0</v>
      </c>
      <c r="AG11" t="s">
        <v>97</v>
      </c>
    </row>
    <row r="12" spans="1:60" x14ac:dyDescent="0.2">
      <c r="A12" s="3"/>
      <c r="B12" s="4"/>
      <c r="C12" s="172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60" x14ac:dyDescent="0.2">
      <c r="A13" s="3"/>
      <c r="B13" s="4"/>
      <c r="C13" s="172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60" x14ac:dyDescent="0.2">
      <c r="A14" s="449" t="s">
        <v>98</v>
      </c>
      <c r="B14" s="449"/>
      <c r="C14" s="450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60" x14ac:dyDescent="0.2">
      <c r="A15" s="429"/>
      <c r="B15" s="430"/>
      <c r="C15" s="431"/>
      <c r="D15" s="430"/>
      <c r="E15" s="430"/>
      <c r="F15" s="430"/>
      <c r="G15" s="432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G15" t="s">
        <v>99</v>
      </c>
    </row>
    <row r="16" spans="1:60" x14ac:dyDescent="0.2">
      <c r="A16" s="433"/>
      <c r="B16" s="434"/>
      <c r="C16" s="435"/>
      <c r="D16" s="434"/>
      <c r="E16" s="434"/>
      <c r="F16" s="434"/>
      <c r="G16" s="436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33" x14ac:dyDescent="0.2">
      <c r="A17" s="433"/>
      <c r="B17" s="434"/>
      <c r="C17" s="435"/>
      <c r="D17" s="434"/>
      <c r="E17" s="434"/>
      <c r="F17" s="434"/>
      <c r="G17" s="436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33" x14ac:dyDescent="0.2">
      <c r="A18" s="433"/>
      <c r="B18" s="434"/>
      <c r="C18" s="435"/>
      <c r="D18" s="434"/>
      <c r="E18" s="434"/>
      <c r="F18" s="434"/>
      <c r="G18" s="436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33" x14ac:dyDescent="0.2">
      <c r="A19" s="437"/>
      <c r="B19" s="438"/>
      <c r="C19" s="439"/>
      <c r="D19" s="438"/>
      <c r="E19" s="438"/>
      <c r="F19" s="438"/>
      <c r="G19" s="440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">
      <c r="A20" s="3"/>
      <c r="B20" s="4"/>
      <c r="C20" s="172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">
      <c r="C21" s="174"/>
      <c r="D21" s="10"/>
      <c r="AG21" t="s">
        <v>100</v>
      </c>
    </row>
    <row r="22" spans="1:33" x14ac:dyDescent="0.2">
      <c r="D22" s="10"/>
    </row>
    <row r="23" spans="1:33" x14ac:dyDescent="0.2">
      <c r="D23" s="10"/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sRCyKZ8+4QQ6G5qPfOPkUIrymsZ1U3jshfa+CD3QNJ8SWcihgyQExCuqj6Iwz4p1g3c1B0GCGWajMl/MW18ZnA==" saltValue="2ljo5LwefJuWIr9puuimUw==" spinCount="100000" sheet="1" objects="1" scenarios="1"/>
  <mergeCells count="6">
    <mergeCell ref="A15:G19"/>
    <mergeCell ref="A1:G1"/>
    <mergeCell ref="C2:G2"/>
    <mergeCell ref="C3:G3"/>
    <mergeCell ref="C4:G4"/>
    <mergeCell ref="A14:C14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28"/>
  <sheetViews>
    <sheetView topLeftCell="A7" zoomScaleNormal="100" workbookViewId="0">
      <selection activeCell="N31" sqref="N31:O31"/>
    </sheetView>
  </sheetViews>
  <sheetFormatPr defaultRowHeight="12.75" x14ac:dyDescent="0.2"/>
  <cols>
    <col min="1" max="1" width="0.85546875" customWidth="1"/>
    <col min="2" max="3" width="3.28515625" customWidth="1"/>
    <col min="4" max="4" width="13.28515625" customWidth="1"/>
    <col min="5" max="5" width="39.5703125" customWidth="1"/>
    <col min="6" max="6" width="5.7109375" customWidth="1"/>
    <col min="7" max="7" width="10.85546875" customWidth="1"/>
    <col min="8" max="8" width="12.28515625" style="464" customWidth="1"/>
    <col min="9" max="9" width="17.28515625" customWidth="1"/>
    <col min="10" max="10" width="12.7109375" customWidth="1"/>
    <col min="11" max="11" width="9.5703125" customWidth="1"/>
    <col min="12" max="12" width="11.7109375" customWidth="1"/>
    <col min="13" max="13" width="8.5703125" customWidth="1"/>
    <col min="14" max="14" width="11.7109375" customWidth="1"/>
    <col min="15" max="15" width="12.7109375" customWidth="1"/>
    <col min="16" max="16" width="8.5703125" customWidth="1"/>
    <col min="17" max="17" width="11.7109375" customWidth="1"/>
    <col min="18" max="18" width="12.7109375" customWidth="1"/>
  </cols>
  <sheetData>
    <row r="1" spans="1:52" s="293" customFormat="1" ht="6.95" customHeight="1" x14ac:dyDescent="0.2">
      <c r="A1" s="307"/>
      <c r="B1" s="308"/>
      <c r="C1" s="308"/>
      <c r="D1" s="308"/>
      <c r="E1" s="308"/>
      <c r="F1" s="308"/>
      <c r="G1" s="308"/>
      <c r="H1" s="455"/>
      <c r="I1" s="309"/>
    </row>
    <row r="2" spans="1:52" s="293" customFormat="1" ht="24.95" customHeight="1" x14ac:dyDescent="0.2">
      <c r="A2" s="310"/>
      <c r="B2" s="311" t="s">
        <v>160</v>
      </c>
      <c r="C2" s="312"/>
      <c r="D2" s="312"/>
      <c r="E2" s="312"/>
      <c r="F2" s="312"/>
      <c r="G2" s="312"/>
      <c r="H2" s="454"/>
      <c r="I2" s="313"/>
    </row>
    <row r="3" spans="1:52" s="70" customFormat="1" ht="29.25" customHeight="1" x14ac:dyDescent="0.2">
      <c r="A3" s="314"/>
      <c r="B3" s="315" t="s">
        <v>161</v>
      </c>
      <c r="C3" s="315" t="s">
        <v>162</v>
      </c>
      <c r="D3" s="315" t="s">
        <v>163</v>
      </c>
      <c r="E3" s="315" t="s">
        <v>164</v>
      </c>
      <c r="F3" s="315" t="s">
        <v>69</v>
      </c>
      <c r="G3" s="315" t="s">
        <v>70</v>
      </c>
      <c r="H3" s="456" t="s">
        <v>165</v>
      </c>
      <c r="I3" s="316" t="s">
        <v>158</v>
      </c>
    </row>
    <row r="4" spans="1:52" s="293" customFormat="1" ht="22.9" customHeight="1" x14ac:dyDescent="0.25">
      <c r="A4" s="310"/>
      <c r="B4" s="317" t="s">
        <v>166</v>
      </c>
      <c r="C4" s="312"/>
      <c r="D4" s="312"/>
      <c r="E4" s="312"/>
      <c r="F4" s="312"/>
      <c r="G4" s="312"/>
      <c r="H4" s="454"/>
      <c r="I4" s="318">
        <f>AX4</f>
        <v>0</v>
      </c>
      <c r="AG4" s="292" t="s">
        <v>167</v>
      </c>
      <c r="AH4" s="292" t="s">
        <v>159</v>
      </c>
      <c r="AX4" s="294">
        <f>AX5</f>
        <v>0</v>
      </c>
    </row>
    <row r="5" spans="1:52" s="295" customFormat="1" ht="25.9" customHeight="1" x14ac:dyDescent="0.2">
      <c r="A5" s="319"/>
      <c r="B5" s="320"/>
      <c r="C5" s="321" t="s">
        <v>167</v>
      </c>
      <c r="D5" s="322" t="s">
        <v>26</v>
      </c>
      <c r="E5" s="322" t="s">
        <v>168</v>
      </c>
      <c r="F5" s="320"/>
      <c r="G5" s="320"/>
      <c r="H5" s="457"/>
      <c r="I5" s="323">
        <f>AX5</f>
        <v>0</v>
      </c>
      <c r="AE5" s="296" t="s">
        <v>90</v>
      </c>
      <c r="AG5" s="297" t="s">
        <v>167</v>
      </c>
      <c r="AH5" s="297" t="s">
        <v>169</v>
      </c>
      <c r="AL5" s="296" t="s">
        <v>170</v>
      </c>
      <c r="AX5" s="298">
        <f>AX6+AX64+AX71+AX94</f>
        <v>0</v>
      </c>
    </row>
    <row r="6" spans="1:52" s="295" customFormat="1" ht="22.9" customHeight="1" x14ac:dyDescent="0.2">
      <c r="A6" s="319"/>
      <c r="B6" s="320"/>
      <c r="C6" s="321" t="s">
        <v>167</v>
      </c>
      <c r="D6" s="324" t="s">
        <v>90</v>
      </c>
      <c r="E6" s="324" t="s">
        <v>171</v>
      </c>
      <c r="F6" s="320"/>
      <c r="G6" s="320"/>
      <c r="H6" s="457"/>
      <c r="I6" s="325">
        <f>AX6</f>
        <v>0</v>
      </c>
      <c r="AE6" s="296" t="s">
        <v>90</v>
      </c>
      <c r="AG6" s="297" t="s">
        <v>167</v>
      </c>
      <c r="AH6" s="297" t="s">
        <v>90</v>
      </c>
      <c r="AL6" s="296" t="s">
        <v>170</v>
      </c>
      <c r="AX6" s="298">
        <f>SUM(AX7:AX63)</f>
        <v>0</v>
      </c>
    </row>
    <row r="7" spans="1:52" s="293" customFormat="1" ht="21.75" customHeight="1" x14ac:dyDescent="0.2">
      <c r="A7" s="310"/>
      <c r="B7" s="326" t="s">
        <v>90</v>
      </c>
      <c r="C7" s="326" t="s">
        <v>172</v>
      </c>
      <c r="D7" s="327" t="s">
        <v>173</v>
      </c>
      <c r="E7" s="328" t="s">
        <v>174</v>
      </c>
      <c r="F7" s="329" t="s">
        <v>175</v>
      </c>
      <c r="G7" s="330">
        <v>924</v>
      </c>
      <c r="H7" s="458"/>
      <c r="I7" s="331">
        <f>ROUND(H7*G7,2)</f>
        <v>0</v>
      </c>
      <c r="AE7" s="299" t="s">
        <v>176</v>
      </c>
      <c r="AG7" s="299" t="s">
        <v>172</v>
      </c>
      <c r="AH7" s="299" t="s">
        <v>134</v>
      </c>
      <c r="AL7" s="292" t="s">
        <v>170</v>
      </c>
      <c r="AR7" s="300" t="e">
        <f>IF(#REF!="základní",I7,0)</f>
        <v>#REF!</v>
      </c>
      <c r="AS7" s="300" t="e">
        <f>IF(#REF!="snížená",I7,0)</f>
        <v>#REF!</v>
      </c>
      <c r="AT7" s="300" t="e">
        <f>IF(#REF!="zákl. přenesená",I7,0)</f>
        <v>#REF!</v>
      </c>
      <c r="AU7" s="300" t="e">
        <f>IF(#REF!="sníž. přenesená",I7,0)</f>
        <v>#REF!</v>
      </c>
      <c r="AV7" s="300" t="e">
        <f>IF(#REF!="nulová",I7,0)</f>
        <v>#REF!</v>
      </c>
      <c r="AW7" s="292" t="s">
        <v>90</v>
      </c>
      <c r="AX7" s="300">
        <f>ROUND(H7*G7,2)</f>
        <v>0</v>
      </c>
      <c r="AY7" s="292" t="s">
        <v>176</v>
      </c>
      <c r="AZ7" s="299" t="s">
        <v>177</v>
      </c>
    </row>
    <row r="8" spans="1:52" s="301" customFormat="1" ht="22.5" x14ac:dyDescent="0.2">
      <c r="A8" s="332"/>
      <c r="B8" s="333"/>
      <c r="C8" s="334" t="s">
        <v>178</v>
      </c>
      <c r="D8" s="335" t="s">
        <v>133</v>
      </c>
      <c r="E8" s="336" t="s">
        <v>179</v>
      </c>
      <c r="F8" s="333"/>
      <c r="G8" s="335" t="s">
        <v>133</v>
      </c>
      <c r="H8" s="459"/>
      <c r="I8" s="337"/>
      <c r="AG8" s="302" t="s">
        <v>178</v>
      </c>
      <c r="AH8" s="302" t="s">
        <v>134</v>
      </c>
      <c r="AI8" s="301" t="s">
        <v>90</v>
      </c>
      <c r="AJ8" s="301" t="s">
        <v>180</v>
      </c>
      <c r="AK8" s="301" t="s">
        <v>169</v>
      </c>
      <c r="AL8" s="302" t="s">
        <v>170</v>
      </c>
    </row>
    <row r="9" spans="1:52" s="301" customFormat="1" ht="33.75" x14ac:dyDescent="0.2">
      <c r="A9" s="332"/>
      <c r="B9" s="333"/>
      <c r="C9" s="334" t="s">
        <v>178</v>
      </c>
      <c r="D9" s="335" t="s">
        <v>133</v>
      </c>
      <c r="E9" s="336" t="s">
        <v>181</v>
      </c>
      <c r="F9" s="333"/>
      <c r="G9" s="335" t="s">
        <v>133</v>
      </c>
      <c r="H9" s="459"/>
      <c r="I9" s="337"/>
      <c r="AG9" s="302" t="s">
        <v>178</v>
      </c>
      <c r="AH9" s="302" t="s">
        <v>134</v>
      </c>
      <c r="AI9" s="301" t="s">
        <v>90</v>
      </c>
      <c r="AJ9" s="301" t="s">
        <v>180</v>
      </c>
      <c r="AK9" s="301" t="s">
        <v>169</v>
      </c>
      <c r="AL9" s="302" t="s">
        <v>170</v>
      </c>
    </row>
    <row r="10" spans="1:52" s="303" customFormat="1" ht="22.5" x14ac:dyDescent="0.2">
      <c r="A10" s="338"/>
      <c r="B10" s="339"/>
      <c r="C10" s="334" t="s">
        <v>178</v>
      </c>
      <c r="D10" s="340" t="s">
        <v>140</v>
      </c>
      <c r="E10" s="341" t="s">
        <v>182</v>
      </c>
      <c r="F10" s="339"/>
      <c r="G10" s="342">
        <v>924</v>
      </c>
      <c r="H10" s="460"/>
      <c r="I10" s="343"/>
      <c r="AG10" s="304" t="s">
        <v>178</v>
      </c>
      <c r="AH10" s="304" t="s">
        <v>134</v>
      </c>
      <c r="AI10" s="303" t="s">
        <v>134</v>
      </c>
      <c r="AJ10" s="303" t="s">
        <v>180</v>
      </c>
      <c r="AK10" s="303" t="s">
        <v>90</v>
      </c>
      <c r="AL10" s="304" t="s">
        <v>170</v>
      </c>
    </row>
    <row r="11" spans="1:52" s="293" customFormat="1" ht="33" customHeight="1" x14ac:dyDescent="0.2">
      <c r="A11" s="310"/>
      <c r="B11" s="326" t="s">
        <v>134</v>
      </c>
      <c r="C11" s="326" t="s">
        <v>172</v>
      </c>
      <c r="D11" s="327" t="s">
        <v>183</v>
      </c>
      <c r="E11" s="328" t="s">
        <v>184</v>
      </c>
      <c r="F11" s="329" t="s">
        <v>175</v>
      </c>
      <c r="G11" s="330">
        <v>26.25</v>
      </c>
      <c r="H11" s="458"/>
      <c r="I11" s="331">
        <f>ROUND(H11*G11,2)</f>
        <v>0</v>
      </c>
      <c r="AE11" s="299" t="s">
        <v>176</v>
      </c>
      <c r="AG11" s="299" t="s">
        <v>172</v>
      </c>
      <c r="AH11" s="299" t="s">
        <v>134</v>
      </c>
      <c r="AL11" s="292" t="s">
        <v>170</v>
      </c>
      <c r="AR11" s="300" t="e">
        <f>IF(#REF!="základní",I11,0)</f>
        <v>#REF!</v>
      </c>
      <c r="AS11" s="300" t="e">
        <f>IF(#REF!="snížená",I11,0)</f>
        <v>#REF!</v>
      </c>
      <c r="AT11" s="300" t="e">
        <f>IF(#REF!="zákl. přenesená",I11,0)</f>
        <v>#REF!</v>
      </c>
      <c r="AU11" s="300" t="e">
        <f>IF(#REF!="sníž. přenesená",I11,0)</f>
        <v>#REF!</v>
      </c>
      <c r="AV11" s="300" t="e">
        <f>IF(#REF!="nulová",I11,0)</f>
        <v>#REF!</v>
      </c>
      <c r="AW11" s="292" t="s">
        <v>90</v>
      </c>
      <c r="AX11" s="300">
        <f>ROUND(H11*G11,2)</f>
        <v>0</v>
      </c>
      <c r="AY11" s="292" t="s">
        <v>176</v>
      </c>
      <c r="AZ11" s="299" t="s">
        <v>185</v>
      </c>
    </row>
    <row r="12" spans="1:52" s="303" customFormat="1" ht="11.25" x14ac:dyDescent="0.2">
      <c r="A12" s="338"/>
      <c r="B12" s="339"/>
      <c r="C12" s="334" t="s">
        <v>178</v>
      </c>
      <c r="D12" s="340" t="s">
        <v>155</v>
      </c>
      <c r="E12" s="341" t="s">
        <v>186</v>
      </c>
      <c r="F12" s="339"/>
      <c r="G12" s="342">
        <v>26.25</v>
      </c>
      <c r="H12" s="460"/>
      <c r="I12" s="343"/>
      <c r="AG12" s="304" t="s">
        <v>178</v>
      </c>
      <c r="AH12" s="304" t="s">
        <v>134</v>
      </c>
      <c r="AI12" s="303" t="s">
        <v>134</v>
      </c>
      <c r="AJ12" s="303" t="s">
        <v>180</v>
      </c>
      <c r="AK12" s="303" t="s">
        <v>90</v>
      </c>
      <c r="AL12" s="304" t="s">
        <v>170</v>
      </c>
    </row>
    <row r="13" spans="1:52" s="293" customFormat="1" ht="24.2" customHeight="1" x14ac:dyDescent="0.2">
      <c r="A13" s="310"/>
      <c r="B13" s="326" t="s">
        <v>187</v>
      </c>
      <c r="C13" s="326" t="s">
        <v>172</v>
      </c>
      <c r="D13" s="327" t="s">
        <v>188</v>
      </c>
      <c r="E13" s="328" t="s">
        <v>189</v>
      </c>
      <c r="F13" s="329" t="s">
        <v>175</v>
      </c>
      <c r="G13" s="330">
        <v>1.02</v>
      </c>
      <c r="H13" s="458"/>
      <c r="I13" s="331">
        <f>ROUND(H13*G13,2)</f>
        <v>0</v>
      </c>
      <c r="AE13" s="299" t="s">
        <v>176</v>
      </c>
      <c r="AG13" s="299" t="s">
        <v>172</v>
      </c>
      <c r="AH13" s="299" t="s">
        <v>134</v>
      </c>
      <c r="AL13" s="292" t="s">
        <v>170</v>
      </c>
      <c r="AR13" s="300" t="e">
        <f>IF(#REF!="základní",I13,0)</f>
        <v>#REF!</v>
      </c>
      <c r="AS13" s="300" t="e">
        <f>IF(#REF!="snížená",I13,0)</f>
        <v>#REF!</v>
      </c>
      <c r="AT13" s="300" t="e">
        <f>IF(#REF!="zákl. přenesená",I13,0)</f>
        <v>#REF!</v>
      </c>
      <c r="AU13" s="300" t="e">
        <f>IF(#REF!="sníž. přenesená",I13,0)</f>
        <v>#REF!</v>
      </c>
      <c r="AV13" s="300" t="e">
        <f>IF(#REF!="nulová",I13,0)</f>
        <v>#REF!</v>
      </c>
      <c r="AW13" s="292" t="s">
        <v>90</v>
      </c>
      <c r="AX13" s="300">
        <f>ROUND(H13*G13,2)</f>
        <v>0</v>
      </c>
      <c r="AY13" s="292" t="s">
        <v>176</v>
      </c>
      <c r="AZ13" s="299" t="s">
        <v>190</v>
      </c>
    </row>
    <row r="14" spans="1:52" s="303" customFormat="1" ht="11.25" x14ac:dyDescent="0.2">
      <c r="A14" s="338"/>
      <c r="B14" s="339"/>
      <c r="C14" s="334" t="s">
        <v>178</v>
      </c>
      <c r="D14" s="340" t="s">
        <v>137</v>
      </c>
      <c r="E14" s="341" t="s">
        <v>191</v>
      </c>
      <c r="F14" s="339"/>
      <c r="G14" s="342">
        <v>1.02</v>
      </c>
      <c r="H14" s="460"/>
      <c r="I14" s="343"/>
      <c r="AG14" s="304" t="s">
        <v>178</v>
      </c>
      <c r="AH14" s="304" t="s">
        <v>134</v>
      </c>
      <c r="AI14" s="303" t="s">
        <v>134</v>
      </c>
      <c r="AJ14" s="303" t="s">
        <v>180</v>
      </c>
      <c r="AK14" s="303" t="s">
        <v>90</v>
      </c>
      <c r="AL14" s="304" t="s">
        <v>170</v>
      </c>
    </row>
    <row r="15" spans="1:52" s="293" customFormat="1" ht="24.2" customHeight="1" x14ac:dyDescent="0.2">
      <c r="A15" s="310"/>
      <c r="B15" s="326" t="s">
        <v>176</v>
      </c>
      <c r="C15" s="326" t="s">
        <v>172</v>
      </c>
      <c r="D15" s="327" t="s">
        <v>192</v>
      </c>
      <c r="E15" s="328" t="s">
        <v>193</v>
      </c>
      <c r="F15" s="329" t="s">
        <v>175</v>
      </c>
      <c r="G15" s="330">
        <v>1.02</v>
      </c>
      <c r="H15" s="458"/>
      <c r="I15" s="331">
        <f>ROUND(H15*G15,2)</f>
        <v>0</v>
      </c>
      <c r="AE15" s="299" t="s">
        <v>176</v>
      </c>
      <c r="AG15" s="299" t="s">
        <v>172</v>
      </c>
      <c r="AH15" s="299" t="s">
        <v>134</v>
      </c>
      <c r="AL15" s="292" t="s">
        <v>170</v>
      </c>
      <c r="AR15" s="300" t="e">
        <f>IF(#REF!="základní",I15,0)</f>
        <v>#REF!</v>
      </c>
      <c r="AS15" s="300" t="e">
        <f>IF(#REF!="snížená",I15,0)</f>
        <v>#REF!</v>
      </c>
      <c r="AT15" s="300" t="e">
        <f>IF(#REF!="zákl. přenesená",I15,0)</f>
        <v>#REF!</v>
      </c>
      <c r="AU15" s="300" t="e">
        <f>IF(#REF!="sníž. přenesená",I15,0)</f>
        <v>#REF!</v>
      </c>
      <c r="AV15" s="300" t="e">
        <f>IF(#REF!="nulová",I15,0)</f>
        <v>#REF!</v>
      </c>
      <c r="AW15" s="292" t="s">
        <v>90</v>
      </c>
      <c r="AX15" s="300">
        <f>ROUND(H15*G15,2)</f>
        <v>0</v>
      </c>
      <c r="AY15" s="292" t="s">
        <v>176</v>
      </c>
      <c r="AZ15" s="299" t="s">
        <v>194</v>
      </c>
    </row>
    <row r="16" spans="1:52" s="303" customFormat="1" ht="11.25" x14ac:dyDescent="0.2">
      <c r="A16" s="338"/>
      <c r="B16" s="339"/>
      <c r="C16" s="334" t="s">
        <v>178</v>
      </c>
      <c r="D16" s="340" t="s">
        <v>138</v>
      </c>
      <c r="E16" s="341" t="s">
        <v>191</v>
      </c>
      <c r="F16" s="339"/>
      <c r="G16" s="342">
        <v>1.02</v>
      </c>
      <c r="H16" s="460"/>
      <c r="I16" s="343"/>
      <c r="AG16" s="304" t="s">
        <v>178</v>
      </c>
      <c r="AH16" s="304" t="s">
        <v>134</v>
      </c>
      <c r="AI16" s="303" t="s">
        <v>134</v>
      </c>
      <c r="AJ16" s="303" t="s">
        <v>180</v>
      </c>
      <c r="AK16" s="303" t="s">
        <v>90</v>
      </c>
      <c r="AL16" s="304" t="s">
        <v>170</v>
      </c>
    </row>
    <row r="17" spans="1:52" s="293" customFormat="1" ht="16.5" customHeight="1" x14ac:dyDescent="0.2">
      <c r="A17" s="310"/>
      <c r="B17" s="326" t="s">
        <v>58</v>
      </c>
      <c r="C17" s="326" t="s">
        <v>172</v>
      </c>
      <c r="D17" s="327" t="s">
        <v>195</v>
      </c>
      <c r="E17" s="328" t="s">
        <v>196</v>
      </c>
      <c r="F17" s="329" t="s">
        <v>197</v>
      </c>
      <c r="G17" s="330">
        <v>10.5</v>
      </c>
      <c r="H17" s="458"/>
      <c r="I17" s="331">
        <f>ROUND(H17*G17,2)</f>
        <v>0</v>
      </c>
      <c r="AE17" s="299" t="s">
        <v>176</v>
      </c>
      <c r="AG17" s="299" t="s">
        <v>172</v>
      </c>
      <c r="AH17" s="299" t="s">
        <v>134</v>
      </c>
      <c r="AL17" s="292" t="s">
        <v>170</v>
      </c>
      <c r="AR17" s="300" t="e">
        <f>IF(#REF!="základní",I17,0)</f>
        <v>#REF!</v>
      </c>
      <c r="AS17" s="300" t="e">
        <f>IF(#REF!="snížená",I17,0)</f>
        <v>#REF!</v>
      </c>
      <c r="AT17" s="300" t="e">
        <f>IF(#REF!="zákl. přenesená",I17,0)</f>
        <v>#REF!</v>
      </c>
      <c r="AU17" s="300" t="e">
        <f>IF(#REF!="sníž. přenesená",I17,0)</f>
        <v>#REF!</v>
      </c>
      <c r="AV17" s="300" t="e">
        <f>IF(#REF!="nulová",I17,0)</f>
        <v>#REF!</v>
      </c>
      <c r="AW17" s="292" t="s">
        <v>90</v>
      </c>
      <c r="AX17" s="300">
        <f>ROUND(H17*G17,2)</f>
        <v>0</v>
      </c>
      <c r="AY17" s="292" t="s">
        <v>176</v>
      </c>
      <c r="AZ17" s="299" t="s">
        <v>198</v>
      </c>
    </row>
    <row r="18" spans="1:52" s="303" customFormat="1" ht="11.25" x14ac:dyDescent="0.2">
      <c r="A18" s="338"/>
      <c r="B18" s="339"/>
      <c r="C18" s="334" t="s">
        <v>178</v>
      </c>
      <c r="D18" s="340" t="s">
        <v>156</v>
      </c>
      <c r="E18" s="341" t="s">
        <v>157</v>
      </c>
      <c r="F18" s="339"/>
      <c r="G18" s="342">
        <v>10.5</v>
      </c>
      <c r="H18" s="460"/>
      <c r="I18" s="343"/>
      <c r="AG18" s="304" t="s">
        <v>178</v>
      </c>
      <c r="AH18" s="304" t="s">
        <v>134</v>
      </c>
      <c r="AI18" s="303" t="s">
        <v>134</v>
      </c>
      <c r="AJ18" s="303" t="s">
        <v>180</v>
      </c>
      <c r="AK18" s="303" t="s">
        <v>90</v>
      </c>
      <c r="AL18" s="304" t="s">
        <v>170</v>
      </c>
    </row>
    <row r="19" spans="1:52" s="293" customFormat="1" ht="24.2" customHeight="1" x14ac:dyDescent="0.2">
      <c r="A19" s="310"/>
      <c r="B19" s="326" t="s">
        <v>199</v>
      </c>
      <c r="C19" s="326" t="s">
        <v>172</v>
      </c>
      <c r="D19" s="327" t="s">
        <v>200</v>
      </c>
      <c r="E19" s="328" t="s">
        <v>201</v>
      </c>
      <c r="F19" s="329" t="s">
        <v>175</v>
      </c>
      <c r="G19" s="330">
        <v>924</v>
      </c>
      <c r="H19" s="458"/>
      <c r="I19" s="331">
        <f>ROUND(H19*G19,2)</f>
        <v>0</v>
      </c>
      <c r="AE19" s="299" t="s">
        <v>176</v>
      </c>
      <c r="AG19" s="299" t="s">
        <v>172</v>
      </c>
      <c r="AH19" s="299" t="s">
        <v>134</v>
      </c>
      <c r="AL19" s="292" t="s">
        <v>170</v>
      </c>
      <c r="AR19" s="300" t="e">
        <f>IF(#REF!="základní",I19,0)</f>
        <v>#REF!</v>
      </c>
      <c r="AS19" s="300" t="e">
        <f>IF(#REF!="snížená",I19,0)</f>
        <v>#REF!</v>
      </c>
      <c r="AT19" s="300" t="e">
        <f>IF(#REF!="zákl. přenesená",I19,0)</f>
        <v>#REF!</v>
      </c>
      <c r="AU19" s="300" t="e">
        <f>IF(#REF!="sníž. přenesená",I19,0)</f>
        <v>#REF!</v>
      </c>
      <c r="AV19" s="300" t="e">
        <f>IF(#REF!="nulová",I19,0)</f>
        <v>#REF!</v>
      </c>
      <c r="AW19" s="292" t="s">
        <v>90</v>
      </c>
      <c r="AX19" s="300">
        <f>ROUND(H19*G19,2)</f>
        <v>0</v>
      </c>
      <c r="AY19" s="292" t="s">
        <v>176</v>
      </c>
      <c r="AZ19" s="299" t="s">
        <v>202</v>
      </c>
    </row>
    <row r="20" spans="1:52" s="303" customFormat="1" ht="22.5" x14ac:dyDescent="0.2">
      <c r="A20" s="338"/>
      <c r="B20" s="339"/>
      <c r="C20" s="334" t="s">
        <v>178</v>
      </c>
      <c r="D20" s="340" t="s">
        <v>141</v>
      </c>
      <c r="E20" s="341" t="s">
        <v>182</v>
      </c>
      <c r="F20" s="339"/>
      <c r="G20" s="342">
        <v>924</v>
      </c>
      <c r="H20" s="460"/>
      <c r="I20" s="343"/>
      <c r="AG20" s="304" t="s">
        <v>178</v>
      </c>
      <c r="AH20" s="304" t="s">
        <v>134</v>
      </c>
      <c r="AI20" s="303" t="s">
        <v>134</v>
      </c>
      <c r="AJ20" s="303" t="s">
        <v>180</v>
      </c>
      <c r="AK20" s="303" t="s">
        <v>90</v>
      </c>
      <c r="AL20" s="304" t="s">
        <v>170</v>
      </c>
    </row>
    <row r="21" spans="1:52" s="293" customFormat="1" ht="37.9" customHeight="1" x14ac:dyDescent="0.2">
      <c r="A21" s="310"/>
      <c r="B21" s="326" t="s">
        <v>203</v>
      </c>
      <c r="C21" s="326" t="s">
        <v>172</v>
      </c>
      <c r="D21" s="327" t="s">
        <v>204</v>
      </c>
      <c r="E21" s="328" t="s">
        <v>205</v>
      </c>
      <c r="F21" s="329" t="s">
        <v>206</v>
      </c>
      <c r="G21" s="330">
        <v>492.62</v>
      </c>
      <c r="H21" s="458"/>
      <c r="I21" s="331">
        <f>ROUND(H21*G21,2)</f>
        <v>0</v>
      </c>
      <c r="AE21" s="299" t="s">
        <v>176</v>
      </c>
      <c r="AG21" s="299" t="s">
        <v>172</v>
      </c>
      <c r="AH21" s="299" t="s">
        <v>134</v>
      </c>
      <c r="AL21" s="292" t="s">
        <v>170</v>
      </c>
      <c r="AR21" s="300" t="e">
        <f>IF(#REF!="základní",I21,0)</f>
        <v>#REF!</v>
      </c>
      <c r="AS21" s="300" t="e">
        <f>IF(#REF!="snížená",I21,0)</f>
        <v>#REF!</v>
      </c>
      <c r="AT21" s="300" t="e">
        <f>IF(#REF!="zákl. přenesená",I21,0)</f>
        <v>#REF!</v>
      </c>
      <c r="AU21" s="300" t="e">
        <f>IF(#REF!="sníž. přenesená",I21,0)</f>
        <v>#REF!</v>
      </c>
      <c r="AV21" s="300" t="e">
        <f>IF(#REF!="nulová",I21,0)</f>
        <v>#REF!</v>
      </c>
      <c r="AW21" s="292" t="s">
        <v>90</v>
      </c>
      <c r="AX21" s="300">
        <f>ROUND(H21*G21,2)</f>
        <v>0</v>
      </c>
      <c r="AY21" s="292" t="s">
        <v>176</v>
      </c>
      <c r="AZ21" s="299" t="s">
        <v>207</v>
      </c>
    </row>
    <row r="22" spans="1:52" s="303" customFormat="1" ht="22.5" x14ac:dyDescent="0.2">
      <c r="A22" s="338"/>
      <c r="B22" s="339"/>
      <c r="C22" s="334" t="s">
        <v>178</v>
      </c>
      <c r="D22" s="340" t="s">
        <v>133</v>
      </c>
      <c r="E22" s="341" t="s">
        <v>208</v>
      </c>
      <c r="F22" s="339"/>
      <c r="G22" s="342">
        <v>426.47500000000002</v>
      </c>
      <c r="H22" s="460"/>
      <c r="I22" s="343"/>
      <c r="AG22" s="304" t="s">
        <v>178</v>
      </c>
      <c r="AH22" s="304" t="s">
        <v>134</v>
      </c>
      <c r="AI22" s="303" t="s">
        <v>134</v>
      </c>
      <c r="AJ22" s="303" t="s">
        <v>180</v>
      </c>
      <c r="AK22" s="303" t="s">
        <v>169</v>
      </c>
      <c r="AL22" s="304" t="s">
        <v>170</v>
      </c>
    </row>
    <row r="23" spans="1:52" s="303" customFormat="1" ht="22.5" x14ac:dyDescent="0.2">
      <c r="A23" s="338"/>
      <c r="B23" s="339"/>
      <c r="C23" s="334" t="s">
        <v>178</v>
      </c>
      <c r="D23" s="340" t="s">
        <v>133</v>
      </c>
      <c r="E23" s="341" t="s">
        <v>209</v>
      </c>
      <c r="F23" s="339"/>
      <c r="G23" s="342">
        <v>-138.85499999999999</v>
      </c>
      <c r="H23" s="460"/>
      <c r="I23" s="343"/>
      <c r="AG23" s="304" t="s">
        <v>178</v>
      </c>
      <c r="AH23" s="304" t="s">
        <v>134</v>
      </c>
      <c r="AI23" s="303" t="s">
        <v>134</v>
      </c>
      <c r="AJ23" s="303" t="s">
        <v>180</v>
      </c>
      <c r="AK23" s="303" t="s">
        <v>169</v>
      </c>
      <c r="AL23" s="304" t="s">
        <v>170</v>
      </c>
    </row>
    <row r="24" spans="1:52" s="303" customFormat="1" ht="11.25" x14ac:dyDescent="0.2">
      <c r="A24" s="338"/>
      <c r="B24" s="339"/>
      <c r="C24" s="334" t="s">
        <v>178</v>
      </c>
      <c r="D24" s="340" t="s">
        <v>133</v>
      </c>
      <c r="E24" s="341" t="s">
        <v>210</v>
      </c>
      <c r="F24" s="339"/>
      <c r="G24" s="342">
        <v>25</v>
      </c>
      <c r="H24" s="460"/>
      <c r="I24" s="343"/>
      <c r="AG24" s="304" t="s">
        <v>178</v>
      </c>
      <c r="AH24" s="304" t="s">
        <v>134</v>
      </c>
      <c r="AI24" s="303" t="s">
        <v>134</v>
      </c>
      <c r="AJ24" s="303" t="s">
        <v>180</v>
      </c>
      <c r="AK24" s="303" t="s">
        <v>169</v>
      </c>
      <c r="AL24" s="304" t="s">
        <v>170</v>
      </c>
    </row>
    <row r="25" spans="1:52" s="303" customFormat="1" ht="22.5" x14ac:dyDescent="0.2">
      <c r="A25" s="338"/>
      <c r="B25" s="339"/>
      <c r="C25" s="334" t="s">
        <v>178</v>
      </c>
      <c r="D25" s="340" t="s">
        <v>133</v>
      </c>
      <c r="E25" s="341" t="s">
        <v>211</v>
      </c>
      <c r="F25" s="339"/>
      <c r="G25" s="342">
        <v>180</v>
      </c>
      <c r="H25" s="460"/>
      <c r="I25" s="343"/>
      <c r="AG25" s="304" t="s">
        <v>178</v>
      </c>
      <c r="AH25" s="304" t="s">
        <v>134</v>
      </c>
      <c r="AI25" s="303" t="s">
        <v>134</v>
      </c>
      <c r="AJ25" s="303" t="s">
        <v>180</v>
      </c>
      <c r="AK25" s="303" t="s">
        <v>169</v>
      </c>
      <c r="AL25" s="304" t="s">
        <v>170</v>
      </c>
    </row>
    <row r="26" spans="1:52" s="305" customFormat="1" ht="11.25" x14ac:dyDescent="0.2">
      <c r="A26" s="344"/>
      <c r="B26" s="345"/>
      <c r="C26" s="334" t="s">
        <v>178</v>
      </c>
      <c r="D26" s="346" t="s">
        <v>154</v>
      </c>
      <c r="E26" s="347" t="s">
        <v>212</v>
      </c>
      <c r="F26" s="345"/>
      <c r="G26" s="348">
        <v>492.62</v>
      </c>
      <c r="H26" s="461"/>
      <c r="I26" s="349"/>
      <c r="AG26" s="306" t="s">
        <v>178</v>
      </c>
      <c r="AH26" s="306" t="s">
        <v>134</v>
      </c>
      <c r="AI26" s="305" t="s">
        <v>176</v>
      </c>
      <c r="AJ26" s="305" t="s">
        <v>180</v>
      </c>
      <c r="AK26" s="305" t="s">
        <v>90</v>
      </c>
      <c r="AL26" s="306" t="s">
        <v>170</v>
      </c>
    </row>
    <row r="27" spans="1:52" s="293" customFormat="1" ht="33" customHeight="1" x14ac:dyDescent="0.2">
      <c r="A27" s="310"/>
      <c r="B27" s="326" t="s">
        <v>213</v>
      </c>
      <c r="C27" s="326" t="s">
        <v>172</v>
      </c>
      <c r="D27" s="327" t="s">
        <v>214</v>
      </c>
      <c r="E27" s="328" t="s">
        <v>215</v>
      </c>
      <c r="F27" s="329" t="s">
        <v>206</v>
      </c>
      <c r="G27" s="330">
        <v>5.6609999999999996</v>
      </c>
      <c r="H27" s="458"/>
      <c r="I27" s="331">
        <f>ROUND(H27*G27,2)</f>
        <v>0</v>
      </c>
      <c r="AE27" s="299" t="s">
        <v>176</v>
      </c>
      <c r="AG27" s="299" t="s">
        <v>172</v>
      </c>
      <c r="AH27" s="299" t="s">
        <v>134</v>
      </c>
      <c r="AL27" s="292" t="s">
        <v>170</v>
      </c>
      <c r="AR27" s="300" t="e">
        <f>IF(#REF!="základní",I27,0)</f>
        <v>#REF!</v>
      </c>
      <c r="AS27" s="300" t="e">
        <f>IF(#REF!="snížená",I27,0)</f>
        <v>#REF!</v>
      </c>
      <c r="AT27" s="300" t="e">
        <f>IF(#REF!="zákl. přenesená",I27,0)</f>
        <v>#REF!</v>
      </c>
      <c r="AU27" s="300" t="e">
        <f>IF(#REF!="sníž. přenesená",I27,0)</f>
        <v>#REF!</v>
      </c>
      <c r="AV27" s="300" t="e">
        <f>IF(#REF!="nulová",I27,0)</f>
        <v>#REF!</v>
      </c>
      <c r="AW27" s="292" t="s">
        <v>90</v>
      </c>
      <c r="AX27" s="300">
        <f>ROUND(H27*G27,2)</f>
        <v>0</v>
      </c>
      <c r="AY27" s="292" t="s">
        <v>176</v>
      </c>
      <c r="AZ27" s="299" t="s">
        <v>216</v>
      </c>
    </row>
    <row r="28" spans="1:52" s="303" customFormat="1" ht="11.25" x14ac:dyDescent="0.2">
      <c r="A28" s="338"/>
      <c r="B28" s="339"/>
      <c r="C28" s="334" t="s">
        <v>178</v>
      </c>
      <c r="D28" s="340" t="s">
        <v>139</v>
      </c>
      <c r="E28" s="341" t="s">
        <v>217</v>
      </c>
      <c r="F28" s="339"/>
      <c r="G28" s="342">
        <v>5.6609999999999996</v>
      </c>
      <c r="H28" s="460"/>
      <c r="I28" s="343"/>
      <c r="AG28" s="304" t="s">
        <v>178</v>
      </c>
      <c r="AH28" s="304" t="s">
        <v>134</v>
      </c>
      <c r="AI28" s="303" t="s">
        <v>134</v>
      </c>
      <c r="AJ28" s="303" t="s">
        <v>180</v>
      </c>
      <c r="AK28" s="303" t="s">
        <v>90</v>
      </c>
      <c r="AL28" s="304" t="s">
        <v>170</v>
      </c>
    </row>
    <row r="29" spans="1:52" s="293" customFormat="1" ht="37.9" customHeight="1" x14ac:dyDescent="0.2">
      <c r="A29" s="310"/>
      <c r="B29" s="326" t="s">
        <v>218</v>
      </c>
      <c r="C29" s="326" t="s">
        <v>172</v>
      </c>
      <c r="D29" s="327" t="s">
        <v>219</v>
      </c>
      <c r="E29" s="328" t="s">
        <v>220</v>
      </c>
      <c r="F29" s="329" t="s">
        <v>206</v>
      </c>
      <c r="G29" s="330">
        <v>208.42500000000001</v>
      </c>
      <c r="H29" s="458"/>
      <c r="I29" s="331">
        <f>ROUND(H29*G29,2)</f>
        <v>0</v>
      </c>
      <c r="AE29" s="299" t="s">
        <v>176</v>
      </c>
      <c r="AG29" s="299" t="s">
        <v>172</v>
      </c>
      <c r="AH29" s="299" t="s">
        <v>134</v>
      </c>
      <c r="AL29" s="292" t="s">
        <v>170</v>
      </c>
      <c r="AR29" s="300" t="e">
        <f>IF(#REF!="základní",I29,0)</f>
        <v>#REF!</v>
      </c>
      <c r="AS29" s="300" t="e">
        <f>IF(#REF!="snížená",I29,0)</f>
        <v>#REF!</v>
      </c>
      <c r="AT29" s="300" t="e">
        <f>IF(#REF!="zákl. přenesená",I29,0)</f>
        <v>#REF!</v>
      </c>
      <c r="AU29" s="300" t="e">
        <f>IF(#REF!="sníž. přenesená",I29,0)</f>
        <v>#REF!</v>
      </c>
      <c r="AV29" s="300" t="e">
        <f>IF(#REF!="nulová",I29,0)</f>
        <v>#REF!</v>
      </c>
      <c r="AW29" s="292" t="s">
        <v>90</v>
      </c>
      <c r="AX29" s="300">
        <f>ROUND(H29*G29,2)</f>
        <v>0</v>
      </c>
      <c r="AY29" s="292" t="s">
        <v>176</v>
      </c>
      <c r="AZ29" s="299" t="s">
        <v>221</v>
      </c>
    </row>
    <row r="30" spans="1:52" s="303" customFormat="1" ht="22.5" x14ac:dyDescent="0.2">
      <c r="A30" s="338"/>
      <c r="B30" s="339"/>
      <c r="C30" s="334" t="s">
        <v>178</v>
      </c>
      <c r="D30" s="340" t="s">
        <v>133</v>
      </c>
      <c r="E30" s="341" t="s">
        <v>222</v>
      </c>
      <c r="F30" s="339"/>
      <c r="G30" s="342">
        <v>138.6</v>
      </c>
      <c r="H30" s="460"/>
      <c r="I30" s="343"/>
      <c r="AG30" s="304" t="s">
        <v>178</v>
      </c>
      <c r="AH30" s="304" t="s">
        <v>134</v>
      </c>
      <c r="AI30" s="303" t="s">
        <v>134</v>
      </c>
      <c r="AJ30" s="303" t="s">
        <v>180</v>
      </c>
      <c r="AK30" s="303" t="s">
        <v>169</v>
      </c>
      <c r="AL30" s="304" t="s">
        <v>170</v>
      </c>
    </row>
    <row r="31" spans="1:52" s="303" customFormat="1" ht="22.5" x14ac:dyDescent="0.2">
      <c r="A31" s="338"/>
      <c r="B31" s="339"/>
      <c r="C31" s="334" t="s">
        <v>178</v>
      </c>
      <c r="D31" s="340" t="s">
        <v>133</v>
      </c>
      <c r="E31" s="341" t="s">
        <v>223</v>
      </c>
      <c r="F31" s="339"/>
      <c r="G31" s="342">
        <v>69.825000000000003</v>
      </c>
      <c r="H31" s="460"/>
      <c r="I31" s="343"/>
      <c r="AG31" s="304" t="s">
        <v>178</v>
      </c>
      <c r="AH31" s="304" t="s">
        <v>134</v>
      </c>
      <c r="AI31" s="303" t="s">
        <v>134</v>
      </c>
      <c r="AJ31" s="303" t="s">
        <v>180</v>
      </c>
      <c r="AK31" s="303" t="s">
        <v>169</v>
      </c>
      <c r="AL31" s="304" t="s">
        <v>170</v>
      </c>
    </row>
    <row r="32" spans="1:52" s="305" customFormat="1" ht="11.25" x14ac:dyDescent="0.2">
      <c r="A32" s="344"/>
      <c r="B32" s="345"/>
      <c r="C32" s="334" t="s">
        <v>178</v>
      </c>
      <c r="D32" s="346" t="s">
        <v>133</v>
      </c>
      <c r="E32" s="347" t="s">
        <v>212</v>
      </c>
      <c r="F32" s="345"/>
      <c r="G32" s="348">
        <v>208.42500000000001</v>
      </c>
      <c r="H32" s="461"/>
      <c r="I32" s="349"/>
      <c r="AG32" s="306" t="s">
        <v>178</v>
      </c>
      <c r="AH32" s="306" t="s">
        <v>134</v>
      </c>
      <c r="AI32" s="305" t="s">
        <v>176</v>
      </c>
      <c r="AJ32" s="305" t="s">
        <v>180</v>
      </c>
      <c r="AK32" s="305" t="s">
        <v>90</v>
      </c>
      <c r="AL32" s="306" t="s">
        <v>170</v>
      </c>
    </row>
    <row r="33" spans="1:52" s="293" customFormat="1" ht="16.5" customHeight="1" x14ac:dyDescent="0.2">
      <c r="A33" s="310"/>
      <c r="B33" s="326" t="s">
        <v>224</v>
      </c>
      <c r="C33" s="326" t="s">
        <v>172</v>
      </c>
      <c r="D33" s="327" t="s">
        <v>225</v>
      </c>
      <c r="E33" s="328" t="s">
        <v>226</v>
      </c>
      <c r="F33" s="329" t="s">
        <v>227</v>
      </c>
      <c r="G33" s="330">
        <v>27.72</v>
      </c>
      <c r="H33" s="458"/>
      <c r="I33" s="331">
        <f>ROUND(H33*G33,2)</f>
        <v>0</v>
      </c>
      <c r="AE33" s="299" t="s">
        <v>176</v>
      </c>
      <c r="AG33" s="299" t="s">
        <v>172</v>
      </c>
      <c r="AH33" s="299" t="s">
        <v>134</v>
      </c>
      <c r="AL33" s="292" t="s">
        <v>170</v>
      </c>
      <c r="AR33" s="300" t="e">
        <f>IF(#REF!="základní",I33,0)</f>
        <v>#REF!</v>
      </c>
      <c r="AS33" s="300" t="e">
        <f>IF(#REF!="snížená",I33,0)</f>
        <v>#REF!</v>
      </c>
      <c r="AT33" s="300" t="e">
        <f>IF(#REF!="zákl. přenesená",I33,0)</f>
        <v>#REF!</v>
      </c>
      <c r="AU33" s="300" t="e">
        <f>IF(#REF!="sníž. přenesená",I33,0)</f>
        <v>#REF!</v>
      </c>
      <c r="AV33" s="300" t="e">
        <f>IF(#REF!="nulová",I33,0)</f>
        <v>#REF!</v>
      </c>
      <c r="AW33" s="292" t="s">
        <v>90</v>
      </c>
      <c r="AX33" s="300">
        <f>ROUND(H33*G33,2)</f>
        <v>0</v>
      </c>
      <c r="AY33" s="292" t="s">
        <v>176</v>
      </c>
      <c r="AZ33" s="299" t="s">
        <v>228</v>
      </c>
    </row>
    <row r="34" spans="1:52" s="303" customFormat="1" ht="11.25" x14ac:dyDescent="0.2">
      <c r="A34" s="338"/>
      <c r="B34" s="339"/>
      <c r="C34" s="334" t="s">
        <v>178</v>
      </c>
      <c r="D34" s="340" t="s">
        <v>153</v>
      </c>
      <c r="E34" s="341" t="s">
        <v>229</v>
      </c>
      <c r="F34" s="339"/>
      <c r="G34" s="342">
        <v>27.72</v>
      </c>
      <c r="H34" s="460"/>
      <c r="I34" s="343"/>
      <c r="AG34" s="304" t="s">
        <v>178</v>
      </c>
      <c r="AH34" s="304" t="s">
        <v>134</v>
      </c>
      <c r="AI34" s="303" t="s">
        <v>134</v>
      </c>
      <c r="AJ34" s="303" t="s">
        <v>180</v>
      </c>
      <c r="AK34" s="303" t="s">
        <v>90</v>
      </c>
      <c r="AL34" s="304" t="s">
        <v>170</v>
      </c>
    </row>
    <row r="35" spans="1:52" s="293" customFormat="1" ht="37.9" customHeight="1" x14ac:dyDescent="0.2">
      <c r="A35" s="310"/>
      <c r="B35" s="326" t="s">
        <v>230</v>
      </c>
      <c r="C35" s="326" t="s">
        <v>172</v>
      </c>
      <c r="D35" s="327" t="s">
        <v>231</v>
      </c>
      <c r="E35" s="328" t="s">
        <v>232</v>
      </c>
      <c r="F35" s="329" t="s">
        <v>206</v>
      </c>
      <c r="G35" s="330">
        <v>567.05600000000004</v>
      </c>
      <c r="H35" s="458"/>
      <c r="I35" s="331">
        <f>ROUND(H35*G35,2)</f>
        <v>0</v>
      </c>
      <c r="AE35" s="299" t="s">
        <v>176</v>
      </c>
      <c r="AG35" s="299" t="s">
        <v>172</v>
      </c>
      <c r="AH35" s="299" t="s">
        <v>134</v>
      </c>
      <c r="AL35" s="292" t="s">
        <v>170</v>
      </c>
      <c r="AR35" s="300" t="e">
        <f>IF(#REF!="základní",I35,0)</f>
        <v>#REF!</v>
      </c>
      <c r="AS35" s="300" t="e">
        <f>IF(#REF!="snížená",I35,0)</f>
        <v>#REF!</v>
      </c>
      <c r="AT35" s="300" t="e">
        <f>IF(#REF!="zákl. přenesená",I35,0)</f>
        <v>#REF!</v>
      </c>
      <c r="AU35" s="300" t="e">
        <f>IF(#REF!="sníž. přenesená",I35,0)</f>
        <v>#REF!</v>
      </c>
      <c r="AV35" s="300" t="e">
        <f>IF(#REF!="nulová",I35,0)</f>
        <v>#REF!</v>
      </c>
      <c r="AW35" s="292" t="s">
        <v>90</v>
      </c>
      <c r="AX35" s="300">
        <f>ROUND(H35*G35,2)</f>
        <v>0</v>
      </c>
      <c r="AY35" s="292" t="s">
        <v>176</v>
      </c>
      <c r="AZ35" s="299" t="s">
        <v>233</v>
      </c>
    </row>
    <row r="36" spans="1:52" s="303" customFormat="1" ht="11.25" x14ac:dyDescent="0.2">
      <c r="A36" s="338"/>
      <c r="B36" s="339"/>
      <c r="C36" s="334" t="s">
        <v>178</v>
      </c>
      <c r="D36" s="340" t="s">
        <v>234</v>
      </c>
      <c r="E36" s="341" t="s">
        <v>235</v>
      </c>
      <c r="F36" s="339"/>
      <c r="G36" s="342">
        <v>498.28100000000001</v>
      </c>
      <c r="H36" s="460"/>
      <c r="I36" s="343"/>
      <c r="AG36" s="304" t="s">
        <v>178</v>
      </c>
      <c r="AH36" s="304" t="s">
        <v>134</v>
      </c>
      <c r="AI36" s="303" t="s">
        <v>134</v>
      </c>
      <c r="AJ36" s="303" t="s">
        <v>180</v>
      </c>
      <c r="AK36" s="303" t="s">
        <v>169</v>
      </c>
      <c r="AL36" s="304" t="s">
        <v>170</v>
      </c>
    </row>
    <row r="37" spans="1:52" s="303" customFormat="1" ht="22.5" x14ac:dyDescent="0.2">
      <c r="A37" s="338"/>
      <c r="B37" s="339"/>
      <c r="C37" s="334" t="s">
        <v>178</v>
      </c>
      <c r="D37" s="340" t="s">
        <v>133</v>
      </c>
      <c r="E37" s="341" t="s">
        <v>236</v>
      </c>
      <c r="F37" s="339"/>
      <c r="G37" s="342">
        <v>68.775000000000006</v>
      </c>
      <c r="H37" s="460"/>
      <c r="I37" s="343"/>
      <c r="AG37" s="304" t="s">
        <v>178</v>
      </c>
      <c r="AH37" s="304" t="s">
        <v>134</v>
      </c>
      <c r="AI37" s="303" t="s">
        <v>134</v>
      </c>
      <c r="AJ37" s="303" t="s">
        <v>180</v>
      </c>
      <c r="AK37" s="303" t="s">
        <v>169</v>
      </c>
      <c r="AL37" s="304" t="s">
        <v>170</v>
      </c>
    </row>
    <row r="38" spans="1:52" s="305" customFormat="1" ht="11.25" x14ac:dyDescent="0.2">
      <c r="A38" s="344"/>
      <c r="B38" s="345"/>
      <c r="C38" s="334" t="s">
        <v>178</v>
      </c>
      <c r="D38" s="346" t="s">
        <v>142</v>
      </c>
      <c r="E38" s="347" t="s">
        <v>212</v>
      </c>
      <c r="F38" s="345"/>
      <c r="G38" s="348">
        <v>567.05600000000004</v>
      </c>
      <c r="H38" s="461"/>
      <c r="I38" s="349"/>
      <c r="AG38" s="306" t="s">
        <v>178</v>
      </c>
      <c r="AH38" s="306" t="s">
        <v>134</v>
      </c>
      <c r="AI38" s="305" t="s">
        <v>176</v>
      </c>
      <c r="AJ38" s="305" t="s">
        <v>180</v>
      </c>
      <c r="AK38" s="305" t="s">
        <v>90</v>
      </c>
      <c r="AL38" s="306" t="s">
        <v>170</v>
      </c>
    </row>
    <row r="39" spans="1:52" s="293" customFormat="1" ht="37.9" customHeight="1" x14ac:dyDescent="0.2">
      <c r="A39" s="310"/>
      <c r="B39" s="326" t="s">
        <v>237</v>
      </c>
      <c r="C39" s="326" t="s">
        <v>172</v>
      </c>
      <c r="D39" s="327" t="s">
        <v>238</v>
      </c>
      <c r="E39" s="328" t="s">
        <v>239</v>
      </c>
      <c r="F39" s="329" t="s">
        <v>206</v>
      </c>
      <c r="G39" s="330">
        <v>567.05600000000004</v>
      </c>
      <c r="H39" s="458"/>
      <c r="I39" s="331">
        <f>ROUND(H39*G39,2)</f>
        <v>0</v>
      </c>
      <c r="AE39" s="299" t="s">
        <v>176</v>
      </c>
      <c r="AG39" s="299" t="s">
        <v>172</v>
      </c>
      <c r="AH39" s="299" t="s">
        <v>134</v>
      </c>
      <c r="AL39" s="292" t="s">
        <v>170</v>
      </c>
      <c r="AR39" s="300" t="e">
        <f>IF(#REF!="základní",I39,0)</f>
        <v>#REF!</v>
      </c>
      <c r="AS39" s="300" t="e">
        <f>IF(#REF!="snížená",I39,0)</f>
        <v>#REF!</v>
      </c>
      <c r="AT39" s="300" t="e">
        <f>IF(#REF!="zákl. přenesená",I39,0)</f>
        <v>#REF!</v>
      </c>
      <c r="AU39" s="300" t="e">
        <f>IF(#REF!="sníž. přenesená",I39,0)</f>
        <v>#REF!</v>
      </c>
      <c r="AV39" s="300" t="e">
        <f>IF(#REF!="nulová",I39,0)</f>
        <v>#REF!</v>
      </c>
      <c r="AW39" s="292" t="s">
        <v>90</v>
      </c>
      <c r="AX39" s="300">
        <f>ROUND(H39*G39,2)</f>
        <v>0</v>
      </c>
      <c r="AY39" s="292" t="s">
        <v>176</v>
      </c>
      <c r="AZ39" s="299" t="s">
        <v>240</v>
      </c>
    </row>
    <row r="40" spans="1:52" s="293" customFormat="1" ht="24.2" customHeight="1" x14ac:dyDescent="0.2">
      <c r="A40" s="310"/>
      <c r="B40" s="326" t="s">
        <v>241</v>
      </c>
      <c r="C40" s="326" t="s">
        <v>172</v>
      </c>
      <c r="D40" s="327" t="s">
        <v>242</v>
      </c>
      <c r="E40" s="328" t="s">
        <v>243</v>
      </c>
      <c r="F40" s="329" t="s">
        <v>206</v>
      </c>
      <c r="G40" s="330">
        <v>68.775000000000006</v>
      </c>
      <c r="H40" s="458"/>
      <c r="I40" s="331">
        <f>ROUND(H40*G40,2)</f>
        <v>0</v>
      </c>
      <c r="AE40" s="299" t="s">
        <v>176</v>
      </c>
      <c r="AG40" s="299" t="s">
        <v>172</v>
      </c>
      <c r="AH40" s="299" t="s">
        <v>134</v>
      </c>
      <c r="AL40" s="292" t="s">
        <v>170</v>
      </c>
      <c r="AR40" s="300" t="e">
        <f>IF(#REF!="základní",I40,0)</f>
        <v>#REF!</v>
      </c>
      <c r="AS40" s="300" t="e">
        <f>IF(#REF!="snížená",I40,0)</f>
        <v>#REF!</v>
      </c>
      <c r="AT40" s="300" t="e">
        <f>IF(#REF!="zákl. přenesená",I40,0)</f>
        <v>#REF!</v>
      </c>
      <c r="AU40" s="300" t="e">
        <f>IF(#REF!="sníž. přenesená",I40,0)</f>
        <v>#REF!</v>
      </c>
      <c r="AV40" s="300" t="e">
        <f>IF(#REF!="nulová",I40,0)</f>
        <v>#REF!</v>
      </c>
      <c r="AW40" s="292" t="s">
        <v>90</v>
      </c>
      <c r="AX40" s="300">
        <f>ROUND(H40*G40,2)</f>
        <v>0</v>
      </c>
      <c r="AY40" s="292" t="s">
        <v>176</v>
      </c>
      <c r="AZ40" s="299" t="s">
        <v>244</v>
      </c>
    </row>
    <row r="41" spans="1:52" s="303" customFormat="1" ht="22.5" x14ac:dyDescent="0.2">
      <c r="A41" s="338"/>
      <c r="B41" s="339"/>
      <c r="C41" s="334" t="s">
        <v>178</v>
      </c>
      <c r="D41" s="340" t="s">
        <v>133</v>
      </c>
      <c r="E41" s="341" t="s">
        <v>245</v>
      </c>
      <c r="F41" s="339"/>
      <c r="G41" s="342">
        <v>68.775000000000006</v>
      </c>
      <c r="H41" s="460"/>
      <c r="I41" s="343"/>
      <c r="AG41" s="304" t="s">
        <v>178</v>
      </c>
      <c r="AH41" s="304" t="s">
        <v>134</v>
      </c>
      <c r="AI41" s="303" t="s">
        <v>134</v>
      </c>
      <c r="AJ41" s="303" t="s">
        <v>180</v>
      </c>
      <c r="AK41" s="303" t="s">
        <v>90</v>
      </c>
      <c r="AL41" s="304" t="s">
        <v>170</v>
      </c>
    </row>
    <row r="42" spans="1:52" s="293" customFormat="1" ht="33" customHeight="1" x14ac:dyDescent="0.2">
      <c r="A42" s="310"/>
      <c r="B42" s="326" t="s">
        <v>246</v>
      </c>
      <c r="C42" s="326" t="s">
        <v>172</v>
      </c>
      <c r="D42" s="327" t="s">
        <v>247</v>
      </c>
      <c r="E42" s="328" t="s">
        <v>248</v>
      </c>
      <c r="F42" s="329" t="s">
        <v>227</v>
      </c>
      <c r="G42" s="330">
        <v>963.995</v>
      </c>
      <c r="H42" s="458"/>
      <c r="I42" s="331">
        <f>ROUND(H42*G42,2)</f>
        <v>0</v>
      </c>
      <c r="AE42" s="299" t="s">
        <v>176</v>
      </c>
      <c r="AG42" s="299" t="s">
        <v>172</v>
      </c>
      <c r="AH42" s="299" t="s">
        <v>134</v>
      </c>
      <c r="AL42" s="292" t="s">
        <v>170</v>
      </c>
      <c r="AR42" s="300" t="e">
        <f>IF(#REF!="základní",I42,0)</f>
        <v>#REF!</v>
      </c>
      <c r="AS42" s="300" t="e">
        <f>IF(#REF!="snížená",I42,0)</f>
        <v>#REF!</v>
      </c>
      <c r="AT42" s="300" t="e">
        <f>IF(#REF!="zákl. přenesená",I42,0)</f>
        <v>#REF!</v>
      </c>
      <c r="AU42" s="300" t="e">
        <f>IF(#REF!="sníž. přenesená",I42,0)</f>
        <v>#REF!</v>
      </c>
      <c r="AV42" s="300" t="e">
        <f>IF(#REF!="nulová",I42,0)</f>
        <v>#REF!</v>
      </c>
      <c r="AW42" s="292" t="s">
        <v>90</v>
      </c>
      <c r="AX42" s="300">
        <f>ROUND(H42*G42,2)</f>
        <v>0</v>
      </c>
      <c r="AY42" s="292" t="s">
        <v>176</v>
      </c>
      <c r="AZ42" s="299" t="s">
        <v>249</v>
      </c>
    </row>
    <row r="43" spans="1:52" s="303" customFormat="1" ht="11.25" x14ac:dyDescent="0.2">
      <c r="A43" s="338"/>
      <c r="B43" s="339"/>
      <c r="C43" s="334" t="s">
        <v>178</v>
      </c>
      <c r="D43" s="340" t="s">
        <v>133</v>
      </c>
      <c r="E43" s="341" t="s">
        <v>250</v>
      </c>
      <c r="F43" s="339"/>
      <c r="G43" s="342">
        <v>963.995</v>
      </c>
      <c r="H43" s="460"/>
      <c r="I43" s="343"/>
      <c r="AG43" s="304" t="s">
        <v>178</v>
      </c>
      <c r="AH43" s="304" t="s">
        <v>134</v>
      </c>
      <c r="AI43" s="303" t="s">
        <v>134</v>
      </c>
      <c r="AJ43" s="303" t="s">
        <v>180</v>
      </c>
      <c r="AK43" s="303" t="s">
        <v>90</v>
      </c>
      <c r="AL43" s="304" t="s">
        <v>170</v>
      </c>
    </row>
    <row r="44" spans="1:52" s="293" customFormat="1" ht="16.5" customHeight="1" x14ac:dyDescent="0.2">
      <c r="A44" s="310"/>
      <c r="B44" s="326" t="s">
        <v>251</v>
      </c>
      <c r="C44" s="326" t="s">
        <v>172</v>
      </c>
      <c r="D44" s="327" t="s">
        <v>252</v>
      </c>
      <c r="E44" s="328" t="s">
        <v>253</v>
      </c>
      <c r="F44" s="329" t="s">
        <v>206</v>
      </c>
      <c r="G44" s="330">
        <v>138.6</v>
      </c>
      <c r="H44" s="458"/>
      <c r="I44" s="331">
        <f>ROUND(H44*G44,2)</f>
        <v>0</v>
      </c>
      <c r="AE44" s="299" t="s">
        <v>176</v>
      </c>
      <c r="AG44" s="299" t="s">
        <v>172</v>
      </c>
      <c r="AH44" s="299" t="s">
        <v>134</v>
      </c>
      <c r="AL44" s="292" t="s">
        <v>170</v>
      </c>
      <c r="AR44" s="300" t="e">
        <f>IF(#REF!="základní",I44,0)</f>
        <v>#REF!</v>
      </c>
      <c r="AS44" s="300" t="e">
        <f>IF(#REF!="snížená",I44,0)</f>
        <v>#REF!</v>
      </c>
      <c r="AT44" s="300" t="e">
        <f>IF(#REF!="zákl. přenesená",I44,0)</f>
        <v>#REF!</v>
      </c>
      <c r="AU44" s="300" t="e">
        <f>IF(#REF!="sníž. přenesená",I44,0)</f>
        <v>#REF!</v>
      </c>
      <c r="AV44" s="300" t="e">
        <f>IF(#REF!="nulová",I44,0)</f>
        <v>#REF!</v>
      </c>
      <c r="AW44" s="292" t="s">
        <v>90</v>
      </c>
      <c r="AX44" s="300">
        <f>ROUND(H44*G44,2)</f>
        <v>0</v>
      </c>
      <c r="AY44" s="292" t="s">
        <v>176</v>
      </c>
      <c r="AZ44" s="299" t="s">
        <v>254</v>
      </c>
    </row>
    <row r="45" spans="1:52" s="303" customFormat="1" ht="11.25" x14ac:dyDescent="0.2">
      <c r="A45" s="338"/>
      <c r="B45" s="339"/>
      <c r="C45" s="334" t="s">
        <v>178</v>
      </c>
      <c r="D45" s="340" t="s">
        <v>133</v>
      </c>
      <c r="E45" s="341" t="s">
        <v>255</v>
      </c>
      <c r="F45" s="339"/>
      <c r="G45" s="342">
        <v>138.6</v>
      </c>
      <c r="H45" s="460"/>
      <c r="I45" s="343"/>
      <c r="AG45" s="304" t="s">
        <v>178</v>
      </c>
      <c r="AH45" s="304" t="s">
        <v>134</v>
      </c>
      <c r="AI45" s="303" t="s">
        <v>134</v>
      </c>
      <c r="AJ45" s="303" t="s">
        <v>180</v>
      </c>
      <c r="AK45" s="303" t="s">
        <v>90</v>
      </c>
      <c r="AL45" s="304" t="s">
        <v>170</v>
      </c>
    </row>
    <row r="46" spans="1:52" s="293" customFormat="1" ht="16.5" customHeight="1" x14ac:dyDescent="0.2">
      <c r="A46" s="310"/>
      <c r="B46" s="326" t="s">
        <v>256</v>
      </c>
      <c r="C46" s="326" t="s">
        <v>172</v>
      </c>
      <c r="D46" s="327" t="s">
        <v>257</v>
      </c>
      <c r="E46" s="328" t="s">
        <v>258</v>
      </c>
      <c r="F46" s="329" t="s">
        <v>227</v>
      </c>
      <c r="G46" s="330">
        <v>27.72</v>
      </c>
      <c r="H46" s="458"/>
      <c r="I46" s="331">
        <f>ROUND(H46*G46,2)</f>
        <v>0</v>
      </c>
      <c r="AE46" s="299" t="s">
        <v>176</v>
      </c>
      <c r="AG46" s="299" t="s">
        <v>172</v>
      </c>
      <c r="AH46" s="299" t="s">
        <v>134</v>
      </c>
      <c r="AL46" s="292" t="s">
        <v>170</v>
      </c>
      <c r="AR46" s="300" t="e">
        <f>IF(#REF!="základní",I46,0)</f>
        <v>#REF!</v>
      </c>
      <c r="AS46" s="300" t="e">
        <f>IF(#REF!="snížená",I46,0)</f>
        <v>#REF!</v>
      </c>
      <c r="AT46" s="300" t="e">
        <f>IF(#REF!="zákl. přenesená",I46,0)</f>
        <v>#REF!</v>
      </c>
      <c r="AU46" s="300" t="e">
        <f>IF(#REF!="sníž. přenesená",I46,0)</f>
        <v>#REF!</v>
      </c>
      <c r="AV46" s="300" t="e">
        <f>IF(#REF!="nulová",I46,0)</f>
        <v>#REF!</v>
      </c>
      <c r="AW46" s="292" t="s">
        <v>90</v>
      </c>
      <c r="AX46" s="300">
        <f>ROUND(H46*G46,2)</f>
        <v>0</v>
      </c>
      <c r="AY46" s="292" t="s">
        <v>176</v>
      </c>
      <c r="AZ46" s="299" t="s">
        <v>259</v>
      </c>
    </row>
    <row r="47" spans="1:52" s="303" customFormat="1" ht="11.25" x14ac:dyDescent="0.2">
      <c r="A47" s="338"/>
      <c r="B47" s="339"/>
      <c r="C47" s="334" t="s">
        <v>178</v>
      </c>
      <c r="D47" s="340" t="s">
        <v>133</v>
      </c>
      <c r="E47" s="341" t="s">
        <v>153</v>
      </c>
      <c r="F47" s="339"/>
      <c r="G47" s="342">
        <v>27.72</v>
      </c>
      <c r="H47" s="460"/>
      <c r="I47" s="343"/>
      <c r="AG47" s="304" t="s">
        <v>178</v>
      </c>
      <c r="AH47" s="304" t="s">
        <v>134</v>
      </c>
      <c r="AI47" s="303" t="s">
        <v>134</v>
      </c>
      <c r="AJ47" s="303" t="s">
        <v>180</v>
      </c>
      <c r="AK47" s="303" t="s">
        <v>90</v>
      </c>
      <c r="AL47" s="304" t="s">
        <v>170</v>
      </c>
    </row>
    <row r="48" spans="1:52" s="293" customFormat="1" ht="24.2" customHeight="1" x14ac:dyDescent="0.2">
      <c r="A48" s="310"/>
      <c r="B48" s="326" t="s">
        <v>260</v>
      </c>
      <c r="C48" s="326" t="s">
        <v>172</v>
      </c>
      <c r="D48" s="327" t="s">
        <v>261</v>
      </c>
      <c r="E48" s="328" t="s">
        <v>262</v>
      </c>
      <c r="F48" s="329" t="s">
        <v>175</v>
      </c>
      <c r="G48" s="330">
        <v>465.5</v>
      </c>
      <c r="H48" s="458"/>
      <c r="I48" s="331">
        <f>ROUND(H48*G48,2)</f>
        <v>0</v>
      </c>
      <c r="AE48" s="299" t="s">
        <v>176</v>
      </c>
      <c r="AG48" s="299" t="s">
        <v>172</v>
      </c>
      <c r="AH48" s="299" t="s">
        <v>134</v>
      </c>
      <c r="AL48" s="292" t="s">
        <v>170</v>
      </c>
      <c r="AR48" s="300" t="e">
        <f>IF(#REF!="základní",I48,0)</f>
        <v>#REF!</v>
      </c>
      <c r="AS48" s="300" t="e">
        <f>IF(#REF!="snížená",I48,0)</f>
        <v>#REF!</v>
      </c>
      <c r="AT48" s="300" t="e">
        <f>IF(#REF!="zákl. přenesená",I48,0)</f>
        <v>#REF!</v>
      </c>
      <c r="AU48" s="300" t="e">
        <f>IF(#REF!="sníž. přenesená",I48,0)</f>
        <v>#REF!</v>
      </c>
      <c r="AV48" s="300" t="e">
        <f>IF(#REF!="nulová",I48,0)</f>
        <v>#REF!</v>
      </c>
      <c r="AW48" s="292" t="s">
        <v>90</v>
      </c>
      <c r="AX48" s="300">
        <f>ROUND(H48*G48,2)</f>
        <v>0</v>
      </c>
      <c r="AY48" s="292" t="s">
        <v>176</v>
      </c>
      <c r="AZ48" s="299" t="s">
        <v>263</v>
      </c>
    </row>
    <row r="49" spans="1:52" s="303" customFormat="1" ht="11.25" x14ac:dyDescent="0.2">
      <c r="A49" s="338"/>
      <c r="B49" s="339"/>
      <c r="C49" s="334" t="s">
        <v>178</v>
      </c>
      <c r="D49" s="340" t="s">
        <v>136</v>
      </c>
      <c r="E49" s="341" t="s">
        <v>264</v>
      </c>
      <c r="F49" s="339"/>
      <c r="G49" s="342">
        <v>465.5</v>
      </c>
      <c r="H49" s="460"/>
      <c r="I49" s="343"/>
      <c r="AG49" s="304" t="s">
        <v>178</v>
      </c>
      <c r="AH49" s="304" t="s">
        <v>134</v>
      </c>
      <c r="AI49" s="303" t="s">
        <v>134</v>
      </c>
      <c r="AJ49" s="303" t="s">
        <v>180</v>
      </c>
      <c r="AK49" s="303" t="s">
        <v>90</v>
      </c>
      <c r="AL49" s="304" t="s">
        <v>170</v>
      </c>
    </row>
    <row r="50" spans="1:52" s="293" customFormat="1" ht="24.2" customHeight="1" x14ac:dyDescent="0.2">
      <c r="A50" s="310"/>
      <c r="B50" s="326" t="s">
        <v>265</v>
      </c>
      <c r="C50" s="326" t="s">
        <v>172</v>
      </c>
      <c r="D50" s="327" t="s">
        <v>266</v>
      </c>
      <c r="E50" s="328" t="s">
        <v>267</v>
      </c>
      <c r="F50" s="329" t="s">
        <v>175</v>
      </c>
      <c r="G50" s="330">
        <v>1178.7049999999999</v>
      </c>
      <c r="H50" s="458"/>
      <c r="I50" s="331">
        <f>ROUND(H50*G50,2)</f>
        <v>0</v>
      </c>
      <c r="AE50" s="299" t="s">
        <v>176</v>
      </c>
      <c r="AG50" s="299" t="s">
        <v>172</v>
      </c>
      <c r="AH50" s="299" t="s">
        <v>134</v>
      </c>
      <c r="AL50" s="292" t="s">
        <v>170</v>
      </c>
      <c r="AR50" s="300" t="e">
        <f>IF(#REF!="základní",I50,0)</f>
        <v>#REF!</v>
      </c>
      <c r="AS50" s="300" t="e">
        <f>IF(#REF!="snížená",I50,0)</f>
        <v>#REF!</v>
      </c>
      <c r="AT50" s="300" t="e">
        <f>IF(#REF!="zákl. přenesená",I50,0)</f>
        <v>#REF!</v>
      </c>
      <c r="AU50" s="300" t="e">
        <f>IF(#REF!="sníž. přenesená",I50,0)</f>
        <v>#REF!</v>
      </c>
      <c r="AV50" s="300" t="e">
        <f>IF(#REF!="nulová",I50,0)</f>
        <v>#REF!</v>
      </c>
      <c r="AW50" s="292" t="s">
        <v>90</v>
      </c>
      <c r="AX50" s="300">
        <f>ROUND(H50*G50,2)</f>
        <v>0</v>
      </c>
      <c r="AY50" s="292" t="s">
        <v>176</v>
      </c>
      <c r="AZ50" s="299" t="s">
        <v>268</v>
      </c>
    </row>
    <row r="51" spans="1:52" s="303" customFormat="1" ht="11.25" x14ac:dyDescent="0.2">
      <c r="A51" s="338"/>
      <c r="B51" s="339"/>
      <c r="C51" s="334" t="s">
        <v>178</v>
      </c>
      <c r="D51" s="340" t="s">
        <v>132</v>
      </c>
      <c r="E51" s="341" t="s">
        <v>269</v>
      </c>
      <c r="F51" s="339"/>
      <c r="G51" s="342">
        <v>160</v>
      </c>
      <c r="H51" s="460"/>
      <c r="I51" s="343"/>
      <c r="AG51" s="304" t="s">
        <v>178</v>
      </c>
      <c r="AH51" s="304" t="s">
        <v>134</v>
      </c>
      <c r="AI51" s="303" t="s">
        <v>134</v>
      </c>
      <c r="AJ51" s="303" t="s">
        <v>180</v>
      </c>
      <c r="AK51" s="303" t="s">
        <v>169</v>
      </c>
      <c r="AL51" s="304" t="s">
        <v>170</v>
      </c>
    </row>
    <row r="52" spans="1:52" s="303" customFormat="1" ht="22.5" x14ac:dyDescent="0.2">
      <c r="A52" s="338"/>
      <c r="B52" s="339"/>
      <c r="C52" s="334" t="s">
        <v>178</v>
      </c>
      <c r="D52" s="340" t="s">
        <v>135</v>
      </c>
      <c r="E52" s="341" t="s">
        <v>270</v>
      </c>
      <c r="F52" s="339"/>
      <c r="G52" s="342">
        <v>223.70500000000001</v>
      </c>
      <c r="H52" s="460"/>
      <c r="I52" s="343"/>
      <c r="AG52" s="304" t="s">
        <v>178</v>
      </c>
      <c r="AH52" s="304" t="s">
        <v>134</v>
      </c>
      <c r="AI52" s="303" t="s">
        <v>134</v>
      </c>
      <c r="AJ52" s="303" t="s">
        <v>180</v>
      </c>
      <c r="AK52" s="303" t="s">
        <v>169</v>
      </c>
      <c r="AL52" s="304" t="s">
        <v>170</v>
      </c>
    </row>
    <row r="53" spans="1:52" s="303" customFormat="1" ht="11.25" x14ac:dyDescent="0.2">
      <c r="A53" s="338"/>
      <c r="B53" s="339"/>
      <c r="C53" s="334" t="s">
        <v>178</v>
      </c>
      <c r="D53" s="340" t="s">
        <v>151</v>
      </c>
      <c r="E53" s="341" t="s">
        <v>271</v>
      </c>
      <c r="F53" s="339"/>
      <c r="G53" s="342">
        <v>200</v>
      </c>
      <c r="H53" s="460"/>
      <c r="I53" s="343"/>
      <c r="AG53" s="304" t="s">
        <v>178</v>
      </c>
      <c r="AH53" s="304" t="s">
        <v>134</v>
      </c>
      <c r="AI53" s="303" t="s">
        <v>134</v>
      </c>
      <c r="AJ53" s="303" t="s">
        <v>180</v>
      </c>
      <c r="AK53" s="303" t="s">
        <v>169</v>
      </c>
      <c r="AL53" s="304" t="s">
        <v>170</v>
      </c>
    </row>
    <row r="54" spans="1:52" s="303" customFormat="1" ht="11.25" x14ac:dyDescent="0.2">
      <c r="A54" s="338"/>
      <c r="B54" s="339"/>
      <c r="C54" s="334" t="s">
        <v>178</v>
      </c>
      <c r="D54" s="340" t="s">
        <v>152</v>
      </c>
      <c r="E54" s="341" t="s">
        <v>272</v>
      </c>
      <c r="F54" s="339"/>
      <c r="G54" s="342">
        <v>595</v>
      </c>
      <c r="H54" s="460"/>
      <c r="I54" s="343"/>
      <c r="AG54" s="304" t="s">
        <v>178</v>
      </c>
      <c r="AH54" s="304" t="s">
        <v>134</v>
      </c>
      <c r="AI54" s="303" t="s">
        <v>134</v>
      </c>
      <c r="AJ54" s="303" t="s">
        <v>180</v>
      </c>
      <c r="AK54" s="303" t="s">
        <v>169</v>
      </c>
      <c r="AL54" s="304" t="s">
        <v>170</v>
      </c>
    </row>
    <row r="55" spans="1:52" s="305" customFormat="1" ht="11.25" x14ac:dyDescent="0.2">
      <c r="A55" s="344"/>
      <c r="B55" s="345"/>
      <c r="C55" s="334" t="s">
        <v>178</v>
      </c>
      <c r="D55" s="346" t="s">
        <v>133</v>
      </c>
      <c r="E55" s="347" t="s">
        <v>212</v>
      </c>
      <c r="F55" s="345"/>
      <c r="G55" s="348">
        <v>1178.7049999999999</v>
      </c>
      <c r="H55" s="461"/>
      <c r="I55" s="349"/>
      <c r="AG55" s="306" t="s">
        <v>178</v>
      </c>
      <c r="AH55" s="306" t="s">
        <v>134</v>
      </c>
      <c r="AI55" s="305" t="s">
        <v>176</v>
      </c>
      <c r="AJ55" s="305" t="s">
        <v>180</v>
      </c>
      <c r="AK55" s="305" t="s">
        <v>90</v>
      </c>
      <c r="AL55" s="306" t="s">
        <v>170</v>
      </c>
    </row>
    <row r="56" spans="1:52" s="293" customFormat="1" ht="24.2" customHeight="1" x14ac:dyDescent="0.2">
      <c r="A56" s="310"/>
      <c r="B56" s="326" t="s">
        <v>273</v>
      </c>
      <c r="C56" s="326" t="s">
        <v>172</v>
      </c>
      <c r="D56" s="327" t="s">
        <v>274</v>
      </c>
      <c r="E56" s="328" t="s">
        <v>275</v>
      </c>
      <c r="F56" s="329" t="s">
        <v>175</v>
      </c>
      <c r="G56" s="330">
        <v>465.5</v>
      </c>
      <c r="H56" s="458"/>
      <c r="I56" s="331">
        <f>ROUND(H56*G56,2)</f>
        <v>0</v>
      </c>
      <c r="AE56" s="299" t="s">
        <v>176</v>
      </c>
      <c r="AG56" s="299" t="s">
        <v>172</v>
      </c>
      <c r="AH56" s="299" t="s">
        <v>134</v>
      </c>
      <c r="AL56" s="292" t="s">
        <v>170</v>
      </c>
      <c r="AR56" s="300" t="e">
        <f>IF(#REF!="základní",I56,0)</f>
        <v>#REF!</v>
      </c>
      <c r="AS56" s="300" t="e">
        <f>IF(#REF!="snížená",I56,0)</f>
        <v>#REF!</v>
      </c>
      <c r="AT56" s="300" t="e">
        <f>IF(#REF!="zákl. přenesená",I56,0)</f>
        <v>#REF!</v>
      </c>
      <c r="AU56" s="300" t="e">
        <f>IF(#REF!="sníž. přenesená",I56,0)</f>
        <v>#REF!</v>
      </c>
      <c r="AV56" s="300" t="e">
        <f>IF(#REF!="nulová",I56,0)</f>
        <v>#REF!</v>
      </c>
      <c r="AW56" s="292" t="s">
        <v>90</v>
      </c>
      <c r="AX56" s="300">
        <f>ROUND(H56*G56,2)</f>
        <v>0</v>
      </c>
      <c r="AY56" s="292" t="s">
        <v>176</v>
      </c>
      <c r="AZ56" s="299" t="s">
        <v>276</v>
      </c>
    </row>
    <row r="57" spans="1:52" s="303" customFormat="1" ht="11.25" x14ac:dyDescent="0.2">
      <c r="A57" s="338"/>
      <c r="B57" s="339"/>
      <c r="C57" s="334" t="s">
        <v>178</v>
      </c>
      <c r="D57" s="340" t="s">
        <v>133</v>
      </c>
      <c r="E57" s="341" t="s">
        <v>136</v>
      </c>
      <c r="F57" s="339"/>
      <c r="G57" s="342">
        <v>465.5</v>
      </c>
      <c r="H57" s="460"/>
      <c r="I57" s="343"/>
      <c r="AG57" s="304" t="s">
        <v>178</v>
      </c>
      <c r="AH57" s="304" t="s">
        <v>134</v>
      </c>
      <c r="AI57" s="303" t="s">
        <v>134</v>
      </c>
      <c r="AJ57" s="303" t="s">
        <v>180</v>
      </c>
      <c r="AK57" s="303" t="s">
        <v>90</v>
      </c>
      <c r="AL57" s="304" t="s">
        <v>170</v>
      </c>
    </row>
    <row r="58" spans="1:52" s="293" customFormat="1" ht="24.2" customHeight="1" x14ac:dyDescent="0.2">
      <c r="A58" s="310"/>
      <c r="B58" s="326" t="s">
        <v>277</v>
      </c>
      <c r="C58" s="326" t="s">
        <v>172</v>
      </c>
      <c r="D58" s="327" t="s">
        <v>278</v>
      </c>
      <c r="E58" s="328" t="s">
        <v>279</v>
      </c>
      <c r="F58" s="329" t="s">
        <v>175</v>
      </c>
      <c r="G58" s="330">
        <v>465.5</v>
      </c>
      <c r="H58" s="458"/>
      <c r="I58" s="331">
        <f>ROUND(H58*G58,2)</f>
        <v>0</v>
      </c>
      <c r="AE58" s="299" t="s">
        <v>176</v>
      </c>
      <c r="AG58" s="299" t="s">
        <v>172</v>
      </c>
      <c r="AH58" s="299" t="s">
        <v>134</v>
      </c>
      <c r="AL58" s="292" t="s">
        <v>170</v>
      </c>
      <c r="AR58" s="300" t="e">
        <f>IF(#REF!="základní",I58,0)</f>
        <v>#REF!</v>
      </c>
      <c r="AS58" s="300" t="e">
        <f>IF(#REF!="snížená",I58,0)</f>
        <v>#REF!</v>
      </c>
      <c r="AT58" s="300" t="e">
        <f>IF(#REF!="zákl. přenesená",I58,0)</f>
        <v>#REF!</v>
      </c>
      <c r="AU58" s="300" t="e">
        <f>IF(#REF!="sníž. přenesená",I58,0)</f>
        <v>#REF!</v>
      </c>
      <c r="AV58" s="300" t="e">
        <f>IF(#REF!="nulová",I58,0)</f>
        <v>#REF!</v>
      </c>
      <c r="AW58" s="292" t="s">
        <v>90</v>
      </c>
      <c r="AX58" s="300">
        <f>ROUND(H58*G58,2)</f>
        <v>0</v>
      </c>
      <c r="AY58" s="292" t="s">
        <v>176</v>
      </c>
      <c r="AZ58" s="299" t="s">
        <v>280</v>
      </c>
    </row>
    <row r="59" spans="1:52" s="303" customFormat="1" ht="11.25" x14ac:dyDescent="0.2">
      <c r="A59" s="338"/>
      <c r="B59" s="339"/>
      <c r="C59" s="334" t="s">
        <v>178</v>
      </c>
      <c r="D59" s="340" t="s">
        <v>133</v>
      </c>
      <c r="E59" s="341" t="s">
        <v>136</v>
      </c>
      <c r="F59" s="339"/>
      <c r="G59" s="342">
        <v>465.5</v>
      </c>
      <c r="H59" s="460"/>
      <c r="I59" s="343"/>
      <c r="AG59" s="304" t="s">
        <v>178</v>
      </c>
      <c r="AH59" s="304" t="s">
        <v>134</v>
      </c>
      <c r="AI59" s="303" t="s">
        <v>134</v>
      </c>
      <c r="AJ59" s="303" t="s">
        <v>180</v>
      </c>
      <c r="AK59" s="303" t="s">
        <v>90</v>
      </c>
      <c r="AL59" s="304" t="s">
        <v>170</v>
      </c>
    </row>
    <row r="60" spans="1:52" s="293" customFormat="1" ht="16.5" customHeight="1" x14ac:dyDescent="0.2">
      <c r="A60" s="310"/>
      <c r="B60" s="350" t="s">
        <v>281</v>
      </c>
      <c r="C60" s="350" t="s">
        <v>282</v>
      </c>
      <c r="D60" s="351" t="s">
        <v>283</v>
      </c>
      <c r="E60" s="352" t="s">
        <v>284</v>
      </c>
      <c r="F60" s="353" t="s">
        <v>285</v>
      </c>
      <c r="G60" s="354">
        <v>23.274999999999999</v>
      </c>
      <c r="H60" s="462"/>
      <c r="I60" s="355">
        <f>ROUND(H60*G60,2)</f>
        <v>0</v>
      </c>
      <c r="AE60" s="299" t="s">
        <v>213</v>
      </c>
      <c r="AG60" s="299" t="s">
        <v>282</v>
      </c>
      <c r="AH60" s="299" t="s">
        <v>134</v>
      </c>
      <c r="AL60" s="292" t="s">
        <v>170</v>
      </c>
      <c r="AR60" s="300" t="e">
        <f>IF(#REF!="základní",I60,0)</f>
        <v>#REF!</v>
      </c>
      <c r="AS60" s="300" t="e">
        <f>IF(#REF!="snížená",I60,0)</f>
        <v>#REF!</v>
      </c>
      <c r="AT60" s="300" t="e">
        <f>IF(#REF!="zákl. přenesená",I60,0)</f>
        <v>#REF!</v>
      </c>
      <c r="AU60" s="300" t="e">
        <f>IF(#REF!="sníž. přenesená",I60,0)</f>
        <v>#REF!</v>
      </c>
      <c r="AV60" s="300" t="e">
        <f>IF(#REF!="nulová",I60,0)</f>
        <v>#REF!</v>
      </c>
      <c r="AW60" s="292" t="s">
        <v>90</v>
      </c>
      <c r="AX60" s="300">
        <f>ROUND(H60*G60,2)</f>
        <v>0</v>
      </c>
      <c r="AY60" s="292" t="s">
        <v>176</v>
      </c>
      <c r="AZ60" s="299" t="s">
        <v>286</v>
      </c>
    </row>
    <row r="61" spans="1:52" s="303" customFormat="1" ht="11.25" x14ac:dyDescent="0.2">
      <c r="A61" s="338"/>
      <c r="B61" s="339"/>
      <c r="C61" s="334" t="s">
        <v>178</v>
      </c>
      <c r="D61" s="340" t="s">
        <v>133</v>
      </c>
      <c r="E61" s="341" t="s">
        <v>287</v>
      </c>
      <c r="F61" s="339"/>
      <c r="G61" s="342">
        <v>23.274999999999999</v>
      </c>
      <c r="H61" s="460"/>
      <c r="I61" s="343"/>
      <c r="AG61" s="304" t="s">
        <v>178</v>
      </c>
      <c r="AH61" s="304" t="s">
        <v>134</v>
      </c>
      <c r="AI61" s="303" t="s">
        <v>134</v>
      </c>
      <c r="AJ61" s="303" t="s">
        <v>180</v>
      </c>
      <c r="AK61" s="303" t="s">
        <v>90</v>
      </c>
      <c r="AL61" s="304" t="s">
        <v>170</v>
      </c>
    </row>
    <row r="62" spans="1:52" s="293" customFormat="1" ht="37.9" customHeight="1" x14ac:dyDescent="0.2">
      <c r="A62" s="310"/>
      <c r="B62" s="326" t="s">
        <v>288</v>
      </c>
      <c r="C62" s="326" t="s">
        <v>172</v>
      </c>
      <c r="D62" s="327" t="s">
        <v>289</v>
      </c>
      <c r="E62" s="328" t="s">
        <v>290</v>
      </c>
      <c r="F62" s="329" t="s">
        <v>175</v>
      </c>
      <c r="G62" s="330">
        <v>465.5</v>
      </c>
      <c r="H62" s="458"/>
      <c r="I62" s="331">
        <f>ROUND(H62*G62,2)</f>
        <v>0</v>
      </c>
      <c r="AE62" s="299" t="s">
        <v>176</v>
      </c>
      <c r="AG62" s="299" t="s">
        <v>172</v>
      </c>
      <c r="AH62" s="299" t="s">
        <v>134</v>
      </c>
      <c r="AL62" s="292" t="s">
        <v>170</v>
      </c>
      <c r="AR62" s="300" t="e">
        <f>IF(#REF!="základní",I62,0)</f>
        <v>#REF!</v>
      </c>
      <c r="AS62" s="300" t="e">
        <f>IF(#REF!="snížená",I62,0)</f>
        <v>#REF!</v>
      </c>
      <c r="AT62" s="300" t="e">
        <f>IF(#REF!="zákl. přenesená",I62,0)</f>
        <v>#REF!</v>
      </c>
      <c r="AU62" s="300" t="e">
        <f>IF(#REF!="sníž. přenesená",I62,0)</f>
        <v>#REF!</v>
      </c>
      <c r="AV62" s="300" t="e">
        <f>IF(#REF!="nulová",I62,0)</f>
        <v>#REF!</v>
      </c>
      <c r="AW62" s="292" t="s">
        <v>90</v>
      </c>
      <c r="AX62" s="300">
        <f>ROUND(H62*G62,2)</f>
        <v>0</v>
      </c>
      <c r="AY62" s="292" t="s">
        <v>176</v>
      </c>
      <c r="AZ62" s="299" t="s">
        <v>291</v>
      </c>
    </row>
    <row r="63" spans="1:52" s="303" customFormat="1" ht="11.25" x14ac:dyDescent="0.2">
      <c r="A63" s="338"/>
      <c r="B63" s="339"/>
      <c r="C63" s="334" t="s">
        <v>178</v>
      </c>
      <c r="D63" s="340" t="s">
        <v>133</v>
      </c>
      <c r="E63" s="341" t="s">
        <v>136</v>
      </c>
      <c r="F63" s="339"/>
      <c r="G63" s="342">
        <v>465.5</v>
      </c>
      <c r="H63" s="460"/>
      <c r="I63" s="343"/>
      <c r="AG63" s="304" t="s">
        <v>178</v>
      </c>
      <c r="AH63" s="304" t="s">
        <v>134</v>
      </c>
      <c r="AI63" s="303" t="s">
        <v>134</v>
      </c>
      <c r="AJ63" s="303" t="s">
        <v>180</v>
      </c>
      <c r="AK63" s="303" t="s">
        <v>90</v>
      </c>
      <c r="AL63" s="304" t="s">
        <v>170</v>
      </c>
    </row>
    <row r="64" spans="1:52" s="295" customFormat="1" ht="22.9" customHeight="1" x14ac:dyDescent="0.2">
      <c r="A64" s="319"/>
      <c r="B64" s="320"/>
      <c r="C64" s="321" t="s">
        <v>167</v>
      </c>
      <c r="D64" s="324" t="s">
        <v>134</v>
      </c>
      <c r="E64" s="324" t="s">
        <v>292</v>
      </c>
      <c r="F64" s="320"/>
      <c r="G64" s="320"/>
      <c r="H64" s="457"/>
      <c r="I64" s="325">
        <f>AX64</f>
        <v>0</v>
      </c>
      <c r="AE64" s="296" t="s">
        <v>90</v>
      </c>
      <c r="AG64" s="297" t="s">
        <v>167</v>
      </c>
      <c r="AH64" s="297" t="s">
        <v>90</v>
      </c>
      <c r="AL64" s="296" t="s">
        <v>170</v>
      </c>
      <c r="AX64" s="298">
        <f>SUM(AX65:AX70)</f>
        <v>0</v>
      </c>
    </row>
    <row r="65" spans="1:52" s="293" customFormat="1" ht="33" customHeight="1" x14ac:dyDescent="0.2">
      <c r="A65" s="310"/>
      <c r="B65" s="326" t="s">
        <v>293</v>
      </c>
      <c r="C65" s="326" t="s">
        <v>172</v>
      </c>
      <c r="D65" s="327" t="s">
        <v>294</v>
      </c>
      <c r="E65" s="328" t="s">
        <v>295</v>
      </c>
      <c r="F65" s="329" t="s">
        <v>175</v>
      </c>
      <c r="G65" s="330">
        <v>56.98</v>
      </c>
      <c r="H65" s="458"/>
      <c r="I65" s="331">
        <f>ROUND(H65*G65,2)</f>
        <v>0</v>
      </c>
      <c r="AE65" s="299" t="s">
        <v>176</v>
      </c>
      <c r="AG65" s="299" t="s">
        <v>172</v>
      </c>
      <c r="AH65" s="299" t="s">
        <v>134</v>
      </c>
      <c r="AL65" s="292" t="s">
        <v>170</v>
      </c>
      <c r="AR65" s="300" t="e">
        <f>IF(#REF!="základní",I65,0)</f>
        <v>#REF!</v>
      </c>
      <c r="AS65" s="300" t="e">
        <f>IF(#REF!="snížená",I65,0)</f>
        <v>#REF!</v>
      </c>
      <c r="AT65" s="300" t="e">
        <f>IF(#REF!="zákl. přenesená",I65,0)</f>
        <v>#REF!</v>
      </c>
      <c r="AU65" s="300" t="e">
        <f>IF(#REF!="sníž. přenesená",I65,0)</f>
        <v>#REF!</v>
      </c>
      <c r="AV65" s="300" t="e">
        <f>IF(#REF!="nulová",I65,0)</f>
        <v>#REF!</v>
      </c>
      <c r="AW65" s="292" t="s">
        <v>90</v>
      </c>
      <c r="AX65" s="300">
        <f>ROUND(H65*G65,2)</f>
        <v>0</v>
      </c>
      <c r="AY65" s="292" t="s">
        <v>176</v>
      </c>
      <c r="AZ65" s="299" t="s">
        <v>296</v>
      </c>
    </row>
    <row r="66" spans="1:52" s="303" customFormat="1" ht="11.25" x14ac:dyDescent="0.2">
      <c r="A66" s="338"/>
      <c r="B66" s="339"/>
      <c r="C66" s="334" t="s">
        <v>178</v>
      </c>
      <c r="D66" s="340" t="s">
        <v>133</v>
      </c>
      <c r="E66" s="341" t="s">
        <v>297</v>
      </c>
      <c r="F66" s="339"/>
      <c r="G66" s="342">
        <v>56.98</v>
      </c>
      <c r="H66" s="460"/>
      <c r="I66" s="343"/>
      <c r="AG66" s="304" t="s">
        <v>178</v>
      </c>
      <c r="AH66" s="304" t="s">
        <v>134</v>
      </c>
      <c r="AI66" s="303" t="s">
        <v>134</v>
      </c>
      <c r="AJ66" s="303" t="s">
        <v>180</v>
      </c>
      <c r="AK66" s="303" t="s">
        <v>90</v>
      </c>
      <c r="AL66" s="304" t="s">
        <v>170</v>
      </c>
    </row>
    <row r="67" spans="1:52" s="293" customFormat="1" ht="16.5" customHeight="1" x14ac:dyDescent="0.2">
      <c r="A67" s="310"/>
      <c r="B67" s="350" t="s">
        <v>298</v>
      </c>
      <c r="C67" s="350" t="s">
        <v>282</v>
      </c>
      <c r="D67" s="351" t="s">
        <v>299</v>
      </c>
      <c r="E67" s="352" t="s">
        <v>300</v>
      </c>
      <c r="F67" s="353" t="s">
        <v>175</v>
      </c>
      <c r="G67" s="354">
        <v>68.376000000000005</v>
      </c>
      <c r="H67" s="462"/>
      <c r="I67" s="355">
        <f>ROUND(H67*G67,2)</f>
        <v>0</v>
      </c>
      <c r="AE67" s="299" t="s">
        <v>213</v>
      </c>
      <c r="AG67" s="299" t="s">
        <v>282</v>
      </c>
      <c r="AH67" s="299" t="s">
        <v>134</v>
      </c>
      <c r="AL67" s="292" t="s">
        <v>170</v>
      </c>
      <c r="AR67" s="300" t="e">
        <f>IF(#REF!="základní",I67,0)</f>
        <v>#REF!</v>
      </c>
      <c r="AS67" s="300" t="e">
        <f>IF(#REF!="snížená",I67,0)</f>
        <v>#REF!</v>
      </c>
      <c r="AT67" s="300" t="e">
        <f>IF(#REF!="zákl. přenesená",I67,0)</f>
        <v>#REF!</v>
      </c>
      <c r="AU67" s="300" t="e">
        <f>IF(#REF!="sníž. přenesená",I67,0)</f>
        <v>#REF!</v>
      </c>
      <c r="AV67" s="300" t="e">
        <f>IF(#REF!="nulová",I67,0)</f>
        <v>#REF!</v>
      </c>
      <c r="AW67" s="292" t="s">
        <v>90</v>
      </c>
      <c r="AX67" s="300">
        <f>ROUND(H67*G67,2)</f>
        <v>0</v>
      </c>
      <c r="AY67" s="292" t="s">
        <v>176</v>
      </c>
      <c r="AZ67" s="299" t="s">
        <v>301</v>
      </c>
    </row>
    <row r="68" spans="1:52" s="303" customFormat="1" ht="11.25" x14ac:dyDescent="0.2">
      <c r="A68" s="338"/>
      <c r="B68" s="339"/>
      <c r="C68" s="334" t="s">
        <v>178</v>
      </c>
      <c r="D68" s="340" t="s">
        <v>133</v>
      </c>
      <c r="E68" s="341" t="s">
        <v>302</v>
      </c>
      <c r="F68" s="339"/>
      <c r="G68" s="342">
        <v>68.376000000000005</v>
      </c>
      <c r="H68" s="460"/>
      <c r="I68" s="343"/>
      <c r="AG68" s="304" t="s">
        <v>178</v>
      </c>
      <c r="AH68" s="304" t="s">
        <v>134</v>
      </c>
      <c r="AI68" s="303" t="s">
        <v>134</v>
      </c>
      <c r="AJ68" s="303" t="s">
        <v>180</v>
      </c>
      <c r="AK68" s="303" t="s">
        <v>90</v>
      </c>
      <c r="AL68" s="304" t="s">
        <v>170</v>
      </c>
    </row>
    <row r="69" spans="1:52" s="293" customFormat="1" ht="37.9" customHeight="1" x14ac:dyDescent="0.2">
      <c r="A69" s="310"/>
      <c r="B69" s="326" t="s">
        <v>303</v>
      </c>
      <c r="C69" s="326" t="s">
        <v>172</v>
      </c>
      <c r="D69" s="327" t="s">
        <v>304</v>
      </c>
      <c r="E69" s="328" t="s">
        <v>305</v>
      </c>
      <c r="F69" s="329" t="s">
        <v>197</v>
      </c>
      <c r="G69" s="330">
        <v>37</v>
      </c>
      <c r="H69" s="458"/>
      <c r="I69" s="331">
        <f>ROUND(H69*G69,2)</f>
        <v>0</v>
      </c>
      <c r="AE69" s="299" t="s">
        <v>176</v>
      </c>
      <c r="AG69" s="299" t="s">
        <v>172</v>
      </c>
      <c r="AH69" s="299" t="s">
        <v>134</v>
      </c>
      <c r="AL69" s="292" t="s">
        <v>170</v>
      </c>
      <c r="AR69" s="300" t="e">
        <f>IF(#REF!="základní",I69,0)</f>
        <v>#REF!</v>
      </c>
      <c r="AS69" s="300" t="e">
        <f>IF(#REF!="snížená",I69,0)</f>
        <v>#REF!</v>
      </c>
      <c r="AT69" s="300" t="e">
        <f>IF(#REF!="zákl. přenesená",I69,0)</f>
        <v>#REF!</v>
      </c>
      <c r="AU69" s="300" t="e">
        <f>IF(#REF!="sníž. přenesená",I69,0)</f>
        <v>#REF!</v>
      </c>
      <c r="AV69" s="300" t="e">
        <f>IF(#REF!="nulová",I69,0)</f>
        <v>#REF!</v>
      </c>
      <c r="AW69" s="292" t="s">
        <v>90</v>
      </c>
      <c r="AX69" s="300">
        <f>ROUND(H69*G69,2)</f>
        <v>0</v>
      </c>
      <c r="AY69" s="292" t="s">
        <v>176</v>
      </c>
      <c r="AZ69" s="299" t="s">
        <v>306</v>
      </c>
    </row>
    <row r="70" spans="1:52" s="303" customFormat="1" ht="11.25" x14ac:dyDescent="0.2">
      <c r="A70" s="338"/>
      <c r="B70" s="339"/>
      <c r="C70" s="334" t="s">
        <v>178</v>
      </c>
      <c r="D70" s="340" t="s">
        <v>143</v>
      </c>
      <c r="E70" s="341" t="s">
        <v>144</v>
      </c>
      <c r="F70" s="339"/>
      <c r="G70" s="342">
        <v>37</v>
      </c>
      <c r="H70" s="460"/>
      <c r="I70" s="343"/>
      <c r="AG70" s="304" t="s">
        <v>178</v>
      </c>
      <c r="AH70" s="304" t="s">
        <v>134</v>
      </c>
      <c r="AI70" s="303" t="s">
        <v>134</v>
      </c>
      <c r="AJ70" s="303" t="s">
        <v>180</v>
      </c>
      <c r="AK70" s="303" t="s">
        <v>90</v>
      </c>
      <c r="AL70" s="304" t="s">
        <v>170</v>
      </c>
    </row>
    <row r="71" spans="1:52" s="295" customFormat="1" ht="22.9" customHeight="1" x14ac:dyDescent="0.2">
      <c r="A71" s="319"/>
      <c r="B71" s="320"/>
      <c r="C71" s="321" t="s">
        <v>167</v>
      </c>
      <c r="D71" s="324" t="s">
        <v>58</v>
      </c>
      <c r="E71" s="324" t="s">
        <v>307</v>
      </c>
      <c r="F71" s="320"/>
      <c r="G71" s="320"/>
      <c r="H71" s="457"/>
      <c r="I71" s="325">
        <f>AX71</f>
        <v>0</v>
      </c>
      <c r="AE71" s="296" t="s">
        <v>90</v>
      </c>
      <c r="AG71" s="297" t="s">
        <v>167</v>
      </c>
      <c r="AH71" s="297" t="s">
        <v>90</v>
      </c>
      <c r="AL71" s="296" t="s">
        <v>170</v>
      </c>
      <c r="AX71" s="298">
        <f>SUM(AX72:AX93)</f>
        <v>0</v>
      </c>
    </row>
    <row r="72" spans="1:52" s="293" customFormat="1" ht="24.2" customHeight="1" x14ac:dyDescent="0.2">
      <c r="A72" s="310"/>
      <c r="B72" s="326" t="s">
        <v>308</v>
      </c>
      <c r="C72" s="326" t="s">
        <v>172</v>
      </c>
      <c r="D72" s="327" t="s">
        <v>309</v>
      </c>
      <c r="E72" s="328" t="s">
        <v>310</v>
      </c>
      <c r="F72" s="329" t="s">
        <v>175</v>
      </c>
      <c r="G72" s="330">
        <v>595</v>
      </c>
      <c r="H72" s="458"/>
      <c r="I72" s="331">
        <f>ROUND(H72*G72,2)</f>
        <v>0</v>
      </c>
      <c r="AE72" s="299" t="s">
        <v>176</v>
      </c>
      <c r="AG72" s="299" t="s">
        <v>172</v>
      </c>
      <c r="AH72" s="299" t="s">
        <v>134</v>
      </c>
      <c r="AL72" s="292" t="s">
        <v>170</v>
      </c>
      <c r="AR72" s="300" t="e">
        <f>IF(#REF!="základní",I72,0)</f>
        <v>#REF!</v>
      </c>
      <c r="AS72" s="300" t="e">
        <f>IF(#REF!="snížená",I72,0)</f>
        <v>#REF!</v>
      </c>
      <c r="AT72" s="300" t="e">
        <f>IF(#REF!="zákl. přenesená",I72,0)</f>
        <v>#REF!</v>
      </c>
      <c r="AU72" s="300" t="e">
        <f>IF(#REF!="sníž. přenesená",I72,0)</f>
        <v>#REF!</v>
      </c>
      <c r="AV72" s="300" t="e">
        <f>IF(#REF!="nulová",I72,0)</f>
        <v>#REF!</v>
      </c>
      <c r="AW72" s="292" t="s">
        <v>90</v>
      </c>
      <c r="AX72" s="300">
        <f>ROUND(H72*G72,2)</f>
        <v>0</v>
      </c>
      <c r="AY72" s="292" t="s">
        <v>176</v>
      </c>
      <c r="AZ72" s="299" t="s">
        <v>311</v>
      </c>
    </row>
    <row r="73" spans="1:52" s="303" customFormat="1" ht="11.25" x14ac:dyDescent="0.2">
      <c r="A73" s="338"/>
      <c r="B73" s="339"/>
      <c r="C73" s="334" t="s">
        <v>178</v>
      </c>
      <c r="D73" s="340" t="s">
        <v>133</v>
      </c>
      <c r="E73" s="341" t="s">
        <v>152</v>
      </c>
      <c r="F73" s="339"/>
      <c r="G73" s="342">
        <v>595</v>
      </c>
      <c r="H73" s="460"/>
      <c r="I73" s="343"/>
      <c r="AG73" s="304" t="s">
        <v>178</v>
      </c>
      <c r="AH73" s="304" t="s">
        <v>134</v>
      </c>
      <c r="AI73" s="303" t="s">
        <v>134</v>
      </c>
      <c r="AJ73" s="303" t="s">
        <v>180</v>
      </c>
      <c r="AK73" s="303" t="s">
        <v>90</v>
      </c>
      <c r="AL73" s="304" t="s">
        <v>170</v>
      </c>
    </row>
    <row r="74" spans="1:52" s="293" customFormat="1" ht="24.2" customHeight="1" x14ac:dyDescent="0.2">
      <c r="A74" s="310"/>
      <c r="B74" s="326" t="s">
        <v>312</v>
      </c>
      <c r="C74" s="326" t="s">
        <v>172</v>
      </c>
      <c r="D74" s="327" t="s">
        <v>313</v>
      </c>
      <c r="E74" s="328" t="s">
        <v>314</v>
      </c>
      <c r="F74" s="329" t="s">
        <v>175</v>
      </c>
      <c r="G74" s="330">
        <v>360</v>
      </c>
      <c r="H74" s="458"/>
      <c r="I74" s="331">
        <f>ROUND(H74*G74,2)</f>
        <v>0</v>
      </c>
      <c r="AE74" s="299" t="s">
        <v>176</v>
      </c>
      <c r="AG74" s="299" t="s">
        <v>172</v>
      </c>
      <c r="AH74" s="299" t="s">
        <v>134</v>
      </c>
      <c r="AL74" s="292" t="s">
        <v>170</v>
      </c>
      <c r="AR74" s="300" t="e">
        <f>IF(#REF!="základní",I74,0)</f>
        <v>#REF!</v>
      </c>
      <c r="AS74" s="300" t="e">
        <f>IF(#REF!="snížená",I74,0)</f>
        <v>#REF!</v>
      </c>
      <c r="AT74" s="300" t="e">
        <f>IF(#REF!="zákl. přenesená",I74,0)</f>
        <v>#REF!</v>
      </c>
      <c r="AU74" s="300" t="e">
        <f>IF(#REF!="sníž. přenesená",I74,0)</f>
        <v>#REF!</v>
      </c>
      <c r="AV74" s="300" t="e">
        <f>IF(#REF!="nulová",I74,0)</f>
        <v>#REF!</v>
      </c>
      <c r="AW74" s="292" t="s">
        <v>90</v>
      </c>
      <c r="AX74" s="300">
        <f>ROUND(H74*G74,2)</f>
        <v>0</v>
      </c>
      <c r="AY74" s="292" t="s">
        <v>176</v>
      </c>
      <c r="AZ74" s="299" t="s">
        <v>315</v>
      </c>
    </row>
    <row r="75" spans="1:52" s="303" customFormat="1" ht="11.25" x14ac:dyDescent="0.2">
      <c r="A75" s="338"/>
      <c r="B75" s="339"/>
      <c r="C75" s="334" t="s">
        <v>178</v>
      </c>
      <c r="D75" s="340" t="s">
        <v>133</v>
      </c>
      <c r="E75" s="341" t="s">
        <v>316</v>
      </c>
      <c r="F75" s="339"/>
      <c r="G75" s="342">
        <v>360</v>
      </c>
      <c r="H75" s="460"/>
      <c r="I75" s="343"/>
      <c r="AG75" s="304" t="s">
        <v>178</v>
      </c>
      <c r="AH75" s="304" t="s">
        <v>134</v>
      </c>
      <c r="AI75" s="303" t="s">
        <v>134</v>
      </c>
      <c r="AJ75" s="303" t="s">
        <v>180</v>
      </c>
      <c r="AK75" s="303" t="s">
        <v>90</v>
      </c>
      <c r="AL75" s="304" t="s">
        <v>170</v>
      </c>
    </row>
    <row r="76" spans="1:52" s="293" customFormat="1" ht="24.2" customHeight="1" x14ac:dyDescent="0.2">
      <c r="A76" s="310"/>
      <c r="B76" s="326" t="s">
        <v>317</v>
      </c>
      <c r="C76" s="326" t="s">
        <v>172</v>
      </c>
      <c r="D76" s="327" t="s">
        <v>318</v>
      </c>
      <c r="E76" s="328" t="s">
        <v>319</v>
      </c>
      <c r="F76" s="329" t="s">
        <v>175</v>
      </c>
      <c r="G76" s="330">
        <v>978.70500000000004</v>
      </c>
      <c r="H76" s="458"/>
      <c r="I76" s="331">
        <f>ROUND(H76*G76,2)</f>
        <v>0</v>
      </c>
      <c r="AE76" s="299" t="s">
        <v>176</v>
      </c>
      <c r="AG76" s="299" t="s">
        <v>172</v>
      </c>
      <c r="AH76" s="299" t="s">
        <v>134</v>
      </c>
      <c r="AL76" s="292" t="s">
        <v>170</v>
      </c>
      <c r="AR76" s="300" t="e">
        <f>IF(#REF!="základní",I76,0)</f>
        <v>#REF!</v>
      </c>
      <c r="AS76" s="300" t="e">
        <f>IF(#REF!="snížená",I76,0)</f>
        <v>#REF!</v>
      </c>
      <c r="AT76" s="300" t="e">
        <f>IF(#REF!="zákl. přenesená",I76,0)</f>
        <v>#REF!</v>
      </c>
      <c r="AU76" s="300" t="e">
        <f>IF(#REF!="sníž. přenesená",I76,0)</f>
        <v>#REF!</v>
      </c>
      <c r="AV76" s="300" t="e">
        <f>IF(#REF!="nulová",I76,0)</f>
        <v>#REF!</v>
      </c>
      <c r="AW76" s="292" t="s">
        <v>90</v>
      </c>
      <c r="AX76" s="300">
        <f>ROUND(H76*G76,2)</f>
        <v>0</v>
      </c>
      <c r="AY76" s="292" t="s">
        <v>176</v>
      </c>
      <c r="AZ76" s="299" t="s">
        <v>320</v>
      </c>
    </row>
    <row r="77" spans="1:52" s="303" customFormat="1" ht="11.25" x14ac:dyDescent="0.2">
      <c r="A77" s="338"/>
      <c r="B77" s="339"/>
      <c r="C77" s="334" t="s">
        <v>178</v>
      </c>
      <c r="D77" s="340" t="s">
        <v>133</v>
      </c>
      <c r="E77" s="341" t="s">
        <v>321</v>
      </c>
      <c r="F77" s="339"/>
      <c r="G77" s="342">
        <v>978.70500000000004</v>
      </c>
      <c r="H77" s="460"/>
      <c r="I77" s="343"/>
      <c r="AG77" s="304" t="s">
        <v>178</v>
      </c>
      <c r="AH77" s="304" t="s">
        <v>134</v>
      </c>
      <c r="AI77" s="303" t="s">
        <v>134</v>
      </c>
      <c r="AJ77" s="303" t="s">
        <v>180</v>
      </c>
      <c r="AK77" s="303" t="s">
        <v>90</v>
      </c>
      <c r="AL77" s="304" t="s">
        <v>170</v>
      </c>
    </row>
    <row r="78" spans="1:52" s="293" customFormat="1" ht="24.2" customHeight="1" x14ac:dyDescent="0.2">
      <c r="A78" s="310"/>
      <c r="B78" s="326" t="s">
        <v>322</v>
      </c>
      <c r="C78" s="326" t="s">
        <v>172</v>
      </c>
      <c r="D78" s="327" t="s">
        <v>323</v>
      </c>
      <c r="E78" s="328" t="s">
        <v>324</v>
      </c>
      <c r="F78" s="329" t="s">
        <v>175</v>
      </c>
      <c r="G78" s="330">
        <v>1167.4100000000001</v>
      </c>
      <c r="H78" s="458"/>
      <c r="I78" s="331">
        <f>ROUND(H78*G78,2)</f>
        <v>0</v>
      </c>
      <c r="AE78" s="299" t="s">
        <v>176</v>
      </c>
      <c r="AG78" s="299" t="s">
        <v>172</v>
      </c>
      <c r="AH78" s="299" t="s">
        <v>134</v>
      </c>
      <c r="AL78" s="292" t="s">
        <v>170</v>
      </c>
      <c r="AR78" s="300" t="e">
        <f>IF(#REF!="základní",I78,0)</f>
        <v>#REF!</v>
      </c>
      <c r="AS78" s="300" t="e">
        <f>IF(#REF!="snížená",I78,0)</f>
        <v>#REF!</v>
      </c>
      <c r="AT78" s="300" t="e">
        <f>IF(#REF!="zákl. přenesená",I78,0)</f>
        <v>#REF!</v>
      </c>
      <c r="AU78" s="300" t="e">
        <f>IF(#REF!="sníž. přenesená",I78,0)</f>
        <v>#REF!</v>
      </c>
      <c r="AV78" s="300" t="e">
        <f>IF(#REF!="nulová",I78,0)</f>
        <v>#REF!</v>
      </c>
      <c r="AW78" s="292" t="s">
        <v>90</v>
      </c>
      <c r="AX78" s="300">
        <f>ROUND(H78*G78,2)</f>
        <v>0</v>
      </c>
      <c r="AY78" s="292" t="s">
        <v>176</v>
      </c>
      <c r="AZ78" s="299" t="s">
        <v>325</v>
      </c>
    </row>
    <row r="79" spans="1:52" s="301" customFormat="1" ht="26.25" customHeight="1" x14ac:dyDescent="0.2">
      <c r="A79" s="332"/>
      <c r="B79" s="333"/>
      <c r="C79" s="334" t="s">
        <v>178</v>
      </c>
      <c r="D79" s="335" t="s">
        <v>133</v>
      </c>
      <c r="E79" s="336" t="s">
        <v>326</v>
      </c>
      <c r="F79" s="333"/>
      <c r="G79" s="335" t="s">
        <v>133</v>
      </c>
      <c r="H79" s="459"/>
      <c r="I79" s="337"/>
      <c r="AG79" s="302" t="s">
        <v>178</v>
      </c>
      <c r="AH79" s="302" t="s">
        <v>134</v>
      </c>
      <c r="AI79" s="301" t="s">
        <v>90</v>
      </c>
      <c r="AJ79" s="301" t="s">
        <v>180</v>
      </c>
      <c r="AK79" s="301" t="s">
        <v>169</v>
      </c>
      <c r="AL79" s="302" t="s">
        <v>170</v>
      </c>
    </row>
    <row r="80" spans="1:52" s="301" customFormat="1" ht="22.5" x14ac:dyDescent="0.2">
      <c r="A80" s="332"/>
      <c r="B80" s="333"/>
      <c r="C80" s="334" t="s">
        <v>178</v>
      </c>
      <c r="D80" s="335" t="s">
        <v>133</v>
      </c>
      <c r="E80" s="336" t="s">
        <v>327</v>
      </c>
      <c r="F80" s="333"/>
      <c r="G80" s="335" t="s">
        <v>133</v>
      </c>
      <c r="H80" s="459"/>
      <c r="I80" s="337"/>
      <c r="AG80" s="302" t="s">
        <v>178</v>
      </c>
      <c r="AH80" s="302" t="s">
        <v>134</v>
      </c>
      <c r="AI80" s="301" t="s">
        <v>90</v>
      </c>
      <c r="AJ80" s="301" t="s">
        <v>180</v>
      </c>
      <c r="AK80" s="301" t="s">
        <v>169</v>
      </c>
      <c r="AL80" s="302" t="s">
        <v>170</v>
      </c>
    </row>
    <row r="81" spans="1:52" s="303" customFormat="1" ht="22.5" x14ac:dyDescent="0.2">
      <c r="A81" s="338"/>
      <c r="B81" s="339"/>
      <c r="C81" s="334" t="s">
        <v>178</v>
      </c>
      <c r="D81" s="340" t="s">
        <v>133</v>
      </c>
      <c r="E81" s="341" t="s">
        <v>328</v>
      </c>
      <c r="F81" s="339"/>
      <c r="G81" s="342">
        <v>1167.4100000000001</v>
      </c>
      <c r="H81" s="460"/>
      <c r="I81" s="343"/>
      <c r="AG81" s="304" t="s">
        <v>178</v>
      </c>
      <c r="AH81" s="304" t="s">
        <v>134</v>
      </c>
      <c r="AI81" s="303" t="s">
        <v>134</v>
      </c>
      <c r="AJ81" s="303" t="s">
        <v>180</v>
      </c>
      <c r="AK81" s="303" t="s">
        <v>90</v>
      </c>
      <c r="AL81" s="304" t="s">
        <v>170</v>
      </c>
    </row>
    <row r="82" spans="1:52" s="293" customFormat="1" ht="24.2" customHeight="1" x14ac:dyDescent="0.2">
      <c r="A82" s="310"/>
      <c r="B82" s="326" t="s">
        <v>329</v>
      </c>
      <c r="C82" s="326" t="s">
        <v>172</v>
      </c>
      <c r="D82" s="327" t="s">
        <v>330</v>
      </c>
      <c r="E82" s="328" t="s">
        <v>331</v>
      </c>
      <c r="F82" s="329" t="s">
        <v>175</v>
      </c>
      <c r="G82" s="330">
        <v>595</v>
      </c>
      <c r="H82" s="458"/>
      <c r="I82" s="331">
        <f>ROUND(H82*G82,2)</f>
        <v>0</v>
      </c>
      <c r="AE82" s="299" t="s">
        <v>176</v>
      </c>
      <c r="AG82" s="299" t="s">
        <v>172</v>
      </c>
      <c r="AH82" s="299" t="s">
        <v>134</v>
      </c>
      <c r="AL82" s="292" t="s">
        <v>170</v>
      </c>
      <c r="AR82" s="300" t="e">
        <f>IF(#REF!="základní",I82,0)</f>
        <v>#REF!</v>
      </c>
      <c r="AS82" s="300" t="e">
        <f>IF(#REF!="snížená",I82,0)</f>
        <v>#REF!</v>
      </c>
      <c r="AT82" s="300" t="e">
        <f>IF(#REF!="zákl. přenesená",I82,0)</f>
        <v>#REF!</v>
      </c>
      <c r="AU82" s="300" t="e">
        <f>IF(#REF!="sníž. přenesená",I82,0)</f>
        <v>#REF!</v>
      </c>
      <c r="AV82" s="300" t="e">
        <f>IF(#REF!="nulová",I82,0)</f>
        <v>#REF!</v>
      </c>
      <c r="AW82" s="292" t="s">
        <v>90</v>
      </c>
      <c r="AX82" s="300">
        <f>ROUND(H82*G82,2)</f>
        <v>0</v>
      </c>
      <c r="AY82" s="292" t="s">
        <v>176</v>
      </c>
      <c r="AZ82" s="299" t="s">
        <v>332</v>
      </c>
    </row>
    <row r="83" spans="1:52" s="303" customFormat="1" ht="11.25" x14ac:dyDescent="0.2">
      <c r="A83" s="338"/>
      <c r="B83" s="339"/>
      <c r="C83" s="334" t="s">
        <v>178</v>
      </c>
      <c r="D83" s="340" t="s">
        <v>133</v>
      </c>
      <c r="E83" s="341" t="s">
        <v>152</v>
      </c>
      <c r="F83" s="339"/>
      <c r="G83" s="342">
        <v>595</v>
      </c>
      <c r="H83" s="460"/>
      <c r="I83" s="343"/>
      <c r="AG83" s="304" t="s">
        <v>178</v>
      </c>
      <c r="AH83" s="304" t="s">
        <v>134</v>
      </c>
      <c r="AI83" s="303" t="s">
        <v>134</v>
      </c>
      <c r="AJ83" s="303" t="s">
        <v>180</v>
      </c>
      <c r="AK83" s="303" t="s">
        <v>90</v>
      </c>
      <c r="AL83" s="304" t="s">
        <v>170</v>
      </c>
    </row>
    <row r="84" spans="1:52" s="293" customFormat="1" ht="24.2" customHeight="1" x14ac:dyDescent="0.2">
      <c r="A84" s="310"/>
      <c r="B84" s="326" t="s">
        <v>333</v>
      </c>
      <c r="C84" s="326" t="s">
        <v>172</v>
      </c>
      <c r="D84" s="327" t="s">
        <v>334</v>
      </c>
      <c r="E84" s="328" t="s">
        <v>335</v>
      </c>
      <c r="F84" s="329" t="s">
        <v>175</v>
      </c>
      <c r="G84" s="330">
        <v>200</v>
      </c>
      <c r="H84" s="458"/>
      <c r="I84" s="331">
        <f>ROUND(H84*G84,2)</f>
        <v>0</v>
      </c>
      <c r="AE84" s="299" t="s">
        <v>176</v>
      </c>
      <c r="AG84" s="299" t="s">
        <v>172</v>
      </c>
      <c r="AH84" s="299" t="s">
        <v>134</v>
      </c>
      <c r="AL84" s="292" t="s">
        <v>170</v>
      </c>
      <c r="AR84" s="300" t="e">
        <f>IF(#REF!="základní",I84,0)</f>
        <v>#REF!</v>
      </c>
      <c r="AS84" s="300" t="e">
        <f>IF(#REF!="snížená",I84,0)</f>
        <v>#REF!</v>
      </c>
      <c r="AT84" s="300" t="e">
        <f>IF(#REF!="zákl. přenesená",I84,0)</f>
        <v>#REF!</v>
      </c>
      <c r="AU84" s="300" t="e">
        <f>IF(#REF!="sníž. přenesená",I84,0)</f>
        <v>#REF!</v>
      </c>
      <c r="AV84" s="300" t="e">
        <f>IF(#REF!="nulová",I84,0)</f>
        <v>#REF!</v>
      </c>
      <c r="AW84" s="292" t="s">
        <v>90</v>
      </c>
      <c r="AX84" s="300">
        <f>ROUND(H84*G84,2)</f>
        <v>0</v>
      </c>
      <c r="AY84" s="292" t="s">
        <v>176</v>
      </c>
      <c r="AZ84" s="299" t="s">
        <v>336</v>
      </c>
    </row>
    <row r="85" spans="1:52" s="303" customFormat="1" ht="11.25" x14ac:dyDescent="0.2">
      <c r="A85" s="338"/>
      <c r="B85" s="339"/>
      <c r="C85" s="334" t="s">
        <v>178</v>
      </c>
      <c r="D85" s="340" t="s">
        <v>133</v>
      </c>
      <c r="E85" s="341" t="s">
        <v>151</v>
      </c>
      <c r="F85" s="339"/>
      <c r="G85" s="342">
        <v>200</v>
      </c>
      <c r="H85" s="460"/>
      <c r="I85" s="343"/>
      <c r="AG85" s="304" t="s">
        <v>178</v>
      </c>
      <c r="AH85" s="304" t="s">
        <v>134</v>
      </c>
      <c r="AI85" s="303" t="s">
        <v>134</v>
      </c>
      <c r="AJ85" s="303" t="s">
        <v>180</v>
      </c>
      <c r="AK85" s="303" t="s">
        <v>90</v>
      </c>
      <c r="AL85" s="304" t="s">
        <v>170</v>
      </c>
    </row>
    <row r="86" spans="1:52" s="293" customFormat="1" ht="33" customHeight="1" x14ac:dyDescent="0.2">
      <c r="A86" s="310"/>
      <c r="B86" s="326" t="s">
        <v>337</v>
      </c>
      <c r="C86" s="326" t="s">
        <v>172</v>
      </c>
      <c r="D86" s="327" t="s">
        <v>338</v>
      </c>
      <c r="E86" s="328" t="s">
        <v>339</v>
      </c>
      <c r="F86" s="329" t="s">
        <v>175</v>
      </c>
      <c r="G86" s="330">
        <v>200</v>
      </c>
      <c r="H86" s="458"/>
      <c r="I86" s="331">
        <f>ROUND(H86*G86,2)</f>
        <v>0</v>
      </c>
      <c r="AE86" s="299" t="s">
        <v>176</v>
      </c>
      <c r="AG86" s="299" t="s">
        <v>172</v>
      </c>
      <c r="AH86" s="299" t="s">
        <v>134</v>
      </c>
      <c r="AL86" s="292" t="s">
        <v>170</v>
      </c>
      <c r="AR86" s="300" t="e">
        <f>IF(#REF!="základní",I86,0)</f>
        <v>#REF!</v>
      </c>
      <c r="AS86" s="300" t="e">
        <f>IF(#REF!="snížená",I86,0)</f>
        <v>#REF!</v>
      </c>
      <c r="AT86" s="300" t="e">
        <f>IF(#REF!="zákl. přenesená",I86,0)</f>
        <v>#REF!</v>
      </c>
      <c r="AU86" s="300" t="e">
        <f>IF(#REF!="sníž. přenesená",I86,0)</f>
        <v>#REF!</v>
      </c>
      <c r="AV86" s="300" t="e">
        <f>IF(#REF!="nulová",I86,0)</f>
        <v>#REF!</v>
      </c>
      <c r="AW86" s="292" t="s">
        <v>90</v>
      </c>
      <c r="AX86" s="300">
        <f>ROUND(H86*G86,2)</f>
        <v>0</v>
      </c>
      <c r="AY86" s="292" t="s">
        <v>176</v>
      </c>
      <c r="AZ86" s="299" t="s">
        <v>340</v>
      </c>
    </row>
    <row r="87" spans="1:52" s="303" customFormat="1" ht="11.25" x14ac:dyDescent="0.2">
      <c r="A87" s="338"/>
      <c r="B87" s="339"/>
      <c r="C87" s="334" t="s">
        <v>178</v>
      </c>
      <c r="D87" s="340" t="s">
        <v>133</v>
      </c>
      <c r="E87" s="341" t="s">
        <v>151</v>
      </c>
      <c r="F87" s="339"/>
      <c r="G87" s="342">
        <v>200</v>
      </c>
      <c r="H87" s="460"/>
      <c r="I87" s="343"/>
      <c r="AG87" s="304" t="s">
        <v>178</v>
      </c>
      <c r="AH87" s="304" t="s">
        <v>134</v>
      </c>
      <c r="AI87" s="303" t="s">
        <v>134</v>
      </c>
      <c r="AJ87" s="303" t="s">
        <v>180</v>
      </c>
      <c r="AK87" s="303" t="s">
        <v>90</v>
      </c>
      <c r="AL87" s="304" t="s">
        <v>170</v>
      </c>
    </row>
    <row r="88" spans="1:52" s="293" customFormat="1" ht="24.2" customHeight="1" x14ac:dyDescent="0.2">
      <c r="A88" s="310"/>
      <c r="B88" s="326" t="s">
        <v>341</v>
      </c>
      <c r="C88" s="326" t="s">
        <v>172</v>
      </c>
      <c r="D88" s="327" t="s">
        <v>342</v>
      </c>
      <c r="E88" s="328" t="s">
        <v>343</v>
      </c>
      <c r="F88" s="329" t="s">
        <v>175</v>
      </c>
      <c r="G88" s="330">
        <v>200</v>
      </c>
      <c r="H88" s="458"/>
      <c r="I88" s="331">
        <f>ROUND(H88*G88,2)</f>
        <v>0</v>
      </c>
      <c r="AE88" s="299" t="s">
        <v>176</v>
      </c>
      <c r="AG88" s="299" t="s">
        <v>172</v>
      </c>
      <c r="AH88" s="299" t="s">
        <v>134</v>
      </c>
      <c r="AL88" s="292" t="s">
        <v>170</v>
      </c>
      <c r="AR88" s="300" t="e">
        <f>IF(#REF!="základní",I88,0)</f>
        <v>#REF!</v>
      </c>
      <c r="AS88" s="300" t="e">
        <f>IF(#REF!="snížená",I88,0)</f>
        <v>#REF!</v>
      </c>
      <c r="AT88" s="300" t="e">
        <f>IF(#REF!="zákl. přenesená",I88,0)</f>
        <v>#REF!</v>
      </c>
      <c r="AU88" s="300" t="e">
        <f>IF(#REF!="sníž. přenesená",I88,0)</f>
        <v>#REF!</v>
      </c>
      <c r="AV88" s="300" t="e">
        <f>IF(#REF!="nulová",I88,0)</f>
        <v>#REF!</v>
      </c>
      <c r="AW88" s="292" t="s">
        <v>90</v>
      </c>
      <c r="AX88" s="300">
        <f>ROUND(H88*G88,2)</f>
        <v>0</v>
      </c>
      <c r="AY88" s="292" t="s">
        <v>176</v>
      </c>
      <c r="AZ88" s="299" t="s">
        <v>344</v>
      </c>
    </row>
    <row r="89" spans="1:52" s="303" customFormat="1" ht="11.25" x14ac:dyDescent="0.2">
      <c r="A89" s="338"/>
      <c r="B89" s="339"/>
      <c r="C89" s="334" t="s">
        <v>178</v>
      </c>
      <c r="D89" s="340" t="s">
        <v>133</v>
      </c>
      <c r="E89" s="341" t="s">
        <v>151</v>
      </c>
      <c r="F89" s="339"/>
      <c r="G89" s="342">
        <v>200</v>
      </c>
      <c r="H89" s="460"/>
      <c r="I89" s="343"/>
      <c r="AG89" s="304" t="s">
        <v>178</v>
      </c>
      <c r="AH89" s="304" t="s">
        <v>134</v>
      </c>
      <c r="AI89" s="303" t="s">
        <v>134</v>
      </c>
      <c r="AJ89" s="303" t="s">
        <v>180</v>
      </c>
      <c r="AK89" s="303" t="s">
        <v>90</v>
      </c>
      <c r="AL89" s="304" t="s">
        <v>170</v>
      </c>
    </row>
    <row r="90" spans="1:52" s="293" customFormat="1" ht="33" customHeight="1" x14ac:dyDescent="0.2">
      <c r="A90" s="310"/>
      <c r="B90" s="326" t="s">
        <v>345</v>
      </c>
      <c r="C90" s="326" t="s">
        <v>172</v>
      </c>
      <c r="D90" s="327" t="s">
        <v>346</v>
      </c>
      <c r="E90" s="328" t="s">
        <v>347</v>
      </c>
      <c r="F90" s="329" t="s">
        <v>175</v>
      </c>
      <c r="G90" s="330">
        <v>160</v>
      </c>
      <c r="H90" s="458"/>
      <c r="I90" s="331">
        <f>ROUND(H90*G90,2)</f>
        <v>0</v>
      </c>
      <c r="AE90" s="299" t="s">
        <v>176</v>
      </c>
      <c r="AG90" s="299" t="s">
        <v>172</v>
      </c>
      <c r="AH90" s="299" t="s">
        <v>134</v>
      </c>
      <c r="AL90" s="292" t="s">
        <v>170</v>
      </c>
      <c r="AR90" s="300" t="e">
        <f>IF(#REF!="základní",I90,0)</f>
        <v>#REF!</v>
      </c>
      <c r="AS90" s="300" t="e">
        <f>IF(#REF!="snížená",I90,0)</f>
        <v>#REF!</v>
      </c>
      <c r="AT90" s="300" t="e">
        <f>IF(#REF!="zákl. přenesená",I90,0)</f>
        <v>#REF!</v>
      </c>
      <c r="AU90" s="300" t="e">
        <f>IF(#REF!="sníž. přenesená",I90,0)</f>
        <v>#REF!</v>
      </c>
      <c r="AV90" s="300" t="e">
        <f>IF(#REF!="nulová",I90,0)</f>
        <v>#REF!</v>
      </c>
      <c r="AW90" s="292" t="s">
        <v>90</v>
      </c>
      <c r="AX90" s="300">
        <f>ROUND(H90*G90,2)</f>
        <v>0</v>
      </c>
      <c r="AY90" s="292" t="s">
        <v>176</v>
      </c>
      <c r="AZ90" s="299" t="s">
        <v>348</v>
      </c>
    </row>
    <row r="91" spans="1:52" s="303" customFormat="1" ht="11.25" x14ac:dyDescent="0.2">
      <c r="A91" s="338"/>
      <c r="B91" s="339"/>
      <c r="C91" s="334" t="s">
        <v>178</v>
      </c>
      <c r="D91" s="340" t="s">
        <v>133</v>
      </c>
      <c r="E91" s="341" t="s">
        <v>132</v>
      </c>
      <c r="F91" s="339"/>
      <c r="G91" s="342">
        <v>160</v>
      </c>
      <c r="H91" s="460"/>
      <c r="I91" s="343"/>
      <c r="AG91" s="304" t="s">
        <v>178</v>
      </c>
      <c r="AH91" s="304" t="s">
        <v>134</v>
      </c>
      <c r="AI91" s="303" t="s">
        <v>134</v>
      </c>
      <c r="AJ91" s="303" t="s">
        <v>180</v>
      </c>
      <c r="AK91" s="303" t="s">
        <v>90</v>
      </c>
      <c r="AL91" s="304" t="s">
        <v>170</v>
      </c>
    </row>
    <row r="92" spans="1:52" s="293" customFormat="1" ht="21.75" customHeight="1" x14ac:dyDescent="0.2">
      <c r="A92" s="310"/>
      <c r="B92" s="350" t="s">
        <v>349</v>
      </c>
      <c r="C92" s="350" t="s">
        <v>282</v>
      </c>
      <c r="D92" s="351" t="s">
        <v>350</v>
      </c>
      <c r="E92" s="352" t="s">
        <v>351</v>
      </c>
      <c r="F92" s="353" t="s">
        <v>175</v>
      </c>
      <c r="G92" s="354">
        <v>168</v>
      </c>
      <c r="H92" s="462"/>
      <c r="I92" s="355">
        <f>ROUND(H92*G92,2)</f>
        <v>0</v>
      </c>
      <c r="AE92" s="299" t="s">
        <v>213</v>
      </c>
      <c r="AG92" s="299" t="s">
        <v>282</v>
      </c>
      <c r="AH92" s="299" t="s">
        <v>134</v>
      </c>
      <c r="AL92" s="292" t="s">
        <v>170</v>
      </c>
      <c r="AR92" s="300" t="e">
        <f>IF(#REF!="základní",I92,0)</f>
        <v>#REF!</v>
      </c>
      <c r="AS92" s="300" t="e">
        <f>IF(#REF!="snížená",I92,0)</f>
        <v>#REF!</v>
      </c>
      <c r="AT92" s="300" t="e">
        <f>IF(#REF!="zákl. přenesená",I92,0)</f>
        <v>#REF!</v>
      </c>
      <c r="AU92" s="300" t="e">
        <f>IF(#REF!="sníž. přenesená",I92,0)</f>
        <v>#REF!</v>
      </c>
      <c r="AV92" s="300" t="e">
        <f>IF(#REF!="nulová",I92,0)</f>
        <v>#REF!</v>
      </c>
      <c r="AW92" s="292" t="s">
        <v>90</v>
      </c>
      <c r="AX92" s="300">
        <f>ROUND(H92*G92,2)</f>
        <v>0</v>
      </c>
      <c r="AY92" s="292" t="s">
        <v>176</v>
      </c>
      <c r="AZ92" s="299" t="s">
        <v>352</v>
      </c>
    </row>
    <row r="93" spans="1:52" s="303" customFormat="1" ht="11.25" x14ac:dyDescent="0.2">
      <c r="A93" s="338"/>
      <c r="B93" s="339"/>
      <c r="C93" s="334" t="s">
        <v>178</v>
      </c>
      <c r="D93" s="340" t="s">
        <v>133</v>
      </c>
      <c r="E93" s="341" t="s">
        <v>353</v>
      </c>
      <c r="F93" s="339"/>
      <c r="G93" s="342">
        <v>168</v>
      </c>
      <c r="H93" s="460"/>
      <c r="I93" s="343"/>
      <c r="AG93" s="304" t="s">
        <v>178</v>
      </c>
      <c r="AH93" s="304" t="s">
        <v>134</v>
      </c>
      <c r="AI93" s="303" t="s">
        <v>134</v>
      </c>
      <c r="AJ93" s="303" t="s">
        <v>180</v>
      </c>
      <c r="AK93" s="303" t="s">
        <v>90</v>
      </c>
      <c r="AL93" s="304" t="s">
        <v>170</v>
      </c>
    </row>
    <row r="94" spans="1:52" s="295" customFormat="1" ht="22.9" customHeight="1" x14ac:dyDescent="0.2">
      <c r="A94" s="319"/>
      <c r="B94" s="320"/>
      <c r="C94" s="321" t="s">
        <v>167</v>
      </c>
      <c r="D94" s="324" t="s">
        <v>218</v>
      </c>
      <c r="E94" s="324" t="s">
        <v>354</v>
      </c>
      <c r="F94" s="320"/>
      <c r="G94" s="320"/>
      <c r="H94" s="457"/>
      <c r="I94" s="325">
        <f>AX94</f>
        <v>0</v>
      </c>
      <c r="AE94" s="296" t="s">
        <v>90</v>
      </c>
      <c r="AG94" s="297" t="s">
        <v>167</v>
      </c>
      <c r="AH94" s="297" t="s">
        <v>90</v>
      </c>
      <c r="AL94" s="296" t="s">
        <v>170</v>
      </c>
      <c r="AX94" s="298">
        <f>SUM(AX95:AX127)</f>
        <v>0</v>
      </c>
    </row>
    <row r="95" spans="1:52" s="293" customFormat="1" ht="24.2" customHeight="1" x14ac:dyDescent="0.2">
      <c r="A95" s="310"/>
      <c r="B95" s="326" t="s">
        <v>355</v>
      </c>
      <c r="C95" s="326" t="s">
        <v>172</v>
      </c>
      <c r="D95" s="327" t="s">
        <v>356</v>
      </c>
      <c r="E95" s="328" t="s">
        <v>357</v>
      </c>
      <c r="F95" s="329" t="s">
        <v>358</v>
      </c>
      <c r="G95" s="330">
        <v>2</v>
      </c>
      <c r="H95" s="458"/>
      <c r="I95" s="331">
        <f>ROUND(H95*G95,2)</f>
        <v>0</v>
      </c>
      <c r="AE95" s="299" t="s">
        <v>176</v>
      </c>
      <c r="AG95" s="299" t="s">
        <v>172</v>
      </c>
      <c r="AH95" s="299" t="s">
        <v>134</v>
      </c>
      <c r="AL95" s="292" t="s">
        <v>170</v>
      </c>
      <c r="AR95" s="300" t="e">
        <f>IF(#REF!="základní",I95,0)</f>
        <v>#REF!</v>
      </c>
      <c r="AS95" s="300" t="e">
        <f>IF(#REF!="snížená",I95,0)</f>
        <v>#REF!</v>
      </c>
      <c r="AT95" s="300" t="e">
        <f>IF(#REF!="zákl. přenesená",I95,0)</f>
        <v>#REF!</v>
      </c>
      <c r="AU95" s="300" t="e">
        <f>IF(#REF!="sníž. přenesená",I95,0)</f>
        <v>#REF!</v>
      </c>
      <c r="AV95" s="300" t="e">
        <f>IF(#REF!="nulová",I95,0)</f>
        <v>#REF!</v>
      </c>
      <c r="AW95" s="292" t="s">
        <v>90</v>
      </c>
      <c r="AX95" s="300">
        <f>ROUND(H95*G95,2)</f>
        <v>0</v>
      </c>
      <c r="AY95" s="292" t="s">
        <v>176</v>
      </c>
      <c r="AZ95" s="299" t="s">
        <v>359</v>
      </c>
    </row>
    <row r="96" spans="1:52" s="303" customFormat="1" ht="11.25" x14ac:dyDescent="0.2">
      <c r="A96" s="338"/>
      <c r="B96" s="339"/>
      <c r="C96" s="334" t="s">
        <v>178</v>
      </c>
      <c r="D96" s="340" t="s">
        <v>133</v>
      </c>
      <c r="E96" s="341" t="s">
        <v>360</v>
      </c>
      <c r="F96" s="339"/>
      <c r="G96" s="342">
        <v>2</v>
      </c>
      <c r="H96" s="460"/>
      <c r="I96" s="343"/>
      <c r="AG96" s="304" t="s">
        <v>178</v>
      </c>
      <c r="AH96" s="304" t="s">
        <v>134</v>
      </c>
      <c r="AI96" s="303" t="s">
        <v>134</v>
      </c>
      <c r="AJ96" s="303" t="s">
        <v>180</v>
      </c>
      <c r="AK96" s="303" t="s">
        <v>90</v>
      </c>
      <c r="AL96" s="304" t="s">
        <v>170</v>
      </c>
    </row>
    <row r="97" spans="1:52" s="293" customFormat="1" ht="24.2" customHeight="1" x14ac:dyDescent="0.2">
      <c r="A97" s="310"/>
      <c r="B97" s="350" t="s">
        <v>144</v>
      </c>
      <c r="C97" s="350" t="s">
        <v>282</v>
      </c>
      <c r="D97" s="351" t="s">
        <v>361</v>
      </c>
      <c r="E97" s="352" t="s">
        <v>362</v>
      </c>
      <c r="F97" s="353" t="s">
        <v>358</v>
      </c>
      <c r="G97" s="354">
        <v>2</v>
      </c>
      <c r="H97" s="462"/>
      <c r="I97" s="355">
        <f>ROUND(H97*G97,2)</f>
        <v>0</v>
      </c>
      <c r="AE97" s="299" t="s">
        <v>213</v>
      </c>
      <c r="AG97" s="299" t="s">
        <v>282</v>
      </c>
      <c r="AH97" s="299" t="s">
        <v>134</v>
      </c>
      <c r="AL97" s="292" t="s">
        <v>170</v>
      </c>
      <c r="AR97" s="300" t="e">
        <f>IF(#REF!="základní",I97,0)</f>
        <v>#REF!</v>
      </c>
      <c r="AS97" s="300" t="e">
        <f>IF(#REF!="snížená",I97,0)</f>
        <v>#REF!</v>
      </c>
      <c r="AT97" s="300" t="e">
        <f>IF(#REF!="zákl. přenesená",I97,0)</f>
        <v>#REF!</v>
      </c>
      <c r="AU97" s="300" t="e">
        <f>IF(#REF!="sníž. přenesená",I97,0)</f>
        <v>#REF!</v>
      </c>
      <c r="AV97" s="300" t="e">
        <f>IF(#REF!="nulová",I97,0)</f>
        <v>#REF!</v>
      </c>
      <c r="AW97" s="292" t="s">
        <v>90</v>
      </c>
      <c r="AX97" s="300">
        <f>ROUND(H97*G97,2)</f>
        <v>0</v>
      </c>
      <c r="AY97" s="292" t="s">
        <v>176</v>
      </c>
      <c r="AZ97" s="299" t="s">
        <v>363</v>
      </c>
    </row>
    <row r="98" spans="1:52" s="293" customFormat="1" ht="24.2" customHeight="1" x14ac:dyDescent="0.2">
      <c r="A98" s="310"/>
      <c r="B98" s="326" t="s">
        <v>364</v>
      </c>
      <c r="C98" s="326" t="s">
        <v>172</v>
      </c>
      <c r="D98" s="327" t="s">
        <v>365</v>
      </c>
      <c r="E98" s="328" t="s">
        <v>366</v>
      </c>
      <c r="F98" s="329" t="s">
        <v>358</v>
      </c>
      <c r="G98" s="330">
        <v>1</v>
      </c>
      <c r="H98" s="458"/>
      <c r="I98" s="331">
        <f>ROUND(H98*G98,2)</f>
        <v>0</v>
      </c>
      <c r="AE98" s="299" t="s">
        <v>176</v>
      </c>
      <c r="AG98" s="299" t="s">
        <v>172</v>
      </c>
      <c r="AH98" s="299" t="s">
        <v>134</v>
      </c>
      <c r="AL98" s="292" t="s">
        <v>170</v>
      </c>
      <c r="AR98" s="300" t="e">
        <f>IF(#REF!="základní",I98,0)</f>
        <v>#REF!</v>
      </c>
      <c r="AS98" s="300" t="e">
        <f>IF(#REF!="snížená",I98,0)</f>
        <v>#REF!</v>
      </c>
      <c r="AT98" s="300" t="e">
        <f>IF(#REF!="zákl. přenesená",I98,0)</f>
        <v>#REF!</v>
      </c>
      <c r="AU98" s="300" t="e">
        <f>IF(#REF!="sníž. přenesená",I98,0)</f>
        <v>#REF!</v>
      </c>
      <c r="AV98" s="300" t="e">
        <f>IF(#REF!="nulová",I98,0)</f>
        <v>#REF!</v>
      </c>
      <c r="AW98" s="292" t="s">
        <v>90</v>
      </c>
      <c r="AX98" s="300">
        <f>ROUND(H98*G98,2)</f>
        <v>0</v>
      </c>
      <c r="AY98" s="292" t="s">
        <v>176</v>
      </c>
      <c r="AZ98" s="299" t="s">
        <v>367</v>
      </c>
    </row>
    <row r="99" spans="1:52" s="293" customFormat="1" ht="16.5" customHeight="1" x14ac:dyDescent="0.2">
      <c r="A99" s="310"/>
      <c r="B99" s="350" t="s">
        <v>368</v>
      </c>
      <c r="C99" s="350" t="s">
        <v>282</v>
      </c>
      <c r="D99" s="351" t="s">
        <v>369</v>
      </c>
      <c r="E99" s="352" t="s">
        <v>370</v>
      </c>
      <c r="F99" s="353" t="s">
        <v>358</v>
      </c>
      <c r="G99" s="354">
        <v>1</v>
      </c>
      <c r="H99" s="462"/>
      <c r="I99" s="355">
        <f>ROUND(H99*G99,2)</f>
        <v>0</v>
      </c>
      <c r="AE99" s="299" t="s">
        <v>213</v>
      </c>
      <c r="AG99" s="299" t="s">
        <v>282</v>
      </c>
      <c r="AH99" s="299" t="s">
        <v>134</v>
      </c>
      <c r="AL99" s="292" t="s">
        <v>170</v>
      </c>
      <c r="AR99" s="300" t="e">
        <f>IF(#REF!="základní",I99,0)</f>
        <v>#REF!</v>
      </c>
      <c r="AS99" s="300" t="e">
        <f>IF(#REF!="snížená",I99,0)</f>
        <v>#REF!</v>
      </c>
      <c r="AT99" s="300" t="e">
        <f>IF(#REF!="zákl. přenesená",I99,0)</f>
        <v>#REF!</v>
      </c>
      <c r="AU99" s="300" t="e">
        <f>IF(#REF!="sníž. přenesená",I99,0)</f>
        <v>#REF!</v>
      </c>
      <c r="AV99" s="300" t="e">
        <f>IF(#REF!="nulová",I99,0)</f>
        <v>#REF!</v>
      </c>
      <c r="AW99" s="292" t="s">
        <v>90</v>
      </c>
      <c r="AX99" s="300">
        <f>ROUND(H99*G99,2)</f>
        <v>0</v>
      </c>
      <c r="AY99" s="292" t="s">
        <v>176</v>
      </c>
      <c r="AZ99" s="299" t="s">
        <v>371</v>
      </c>
    </row>
    <row r="100" spans="1:52" s="293" customFormat="1" ht="24.2" customHeight="1" x14ac:dyDescent="0.2">
      <c r="A100" s="310"/>
      <c r="B100" s="326" t="s">
        <v>372</v>
      </c>
      <c r="C100" s="326" t="s">
        <v>172</v>
      </c>
      <c r="D100" s="327" t="s">
        <v>373</v>
      </c>
      <c r="E100" s="328" t="s">
        <v>374</v>
      </c>
      <c r="F100" s="329" t="s">
        <v>197</v>
      </c>
      <c r="G100" s="330">
        <v>295</v>
      </c>
      <c r="H100" s="458"/>
      <c r="I100" s="331">
        <f>ROUND(H100*G100,2)</f>
        <v>0</v>
      </c>
      <c r="AE100" s="299" t="s">
        <v>176</v>
      </c>
      <c r="AG100" s="299" t="s">
        <v>172</v>
      </c>
      <c r="AH100" s="299" t="s">
        <v>134</v>
      </c>
      <c r="AL100" s="292" t="s">
        <v>170</v>
      </c>
      <c r="AR100" s="300" t="e">
        <f>IF(#REF!="základní",I100,0)</f>
        <v>#REF!</v>
      </c>
      <c r="AS100" s="300" t="e">
        <f>IF(#REF!="snížená",I100,0)</f>
        <v>#REF!</v>
      </c>
      <c r="AT100" s="300" t="e">
        <f>IF(#REF!="zákl. přenesená",I100,0)</f>
        <v>#REF!</v>
      </c>
      <c r="AU100" s="300" t="e">
        <f>IF(#REF!="sníž. přenesená",I100,0)</f>
        <v>#REF!</v>
      </c>
      <c r="AV100" s="300" t="e">
        <f>IF(#REF!="nulová",I100,0)</f>
        <v>#REF!</v>
      </c>
      <c r="AW100" s="292" t="s">
        <v>90</v>
      </c>
      <c r="AX100" s="300">
        <f>ROUND(H100*G100,2)</f>
        <v>0</v>
      </c>
      <c r="AY100" s="292" t="s">
        <v>176</v>
      </c>
      <c r="AZ100" s="299" t="s">
        <v>375</v>
      </c>
    </row>
    <row r="101" spans="1:52" s="303" customFormat="1" ht="11.25" x14ac:dyDescent="0.2">
      <c r="A101" s="338"/>
      <c r="B101" s="339"/>
      <c r="C101" s="334" t="s">
        <v>178</v>
      </c>
      <c r="D101" s="340" t="s">
        <v>150</v>
      </c>
      <c r="E101" s="341" t="s">
        <v>376</v>
      </c>
      <c r="F101" s="339"/>
      <c r="G101" s="342">
        <v>295</v>
      </c>
      <c r="H101" s="460"/>
      <c r="I101" s="343"/>
      <c r="AG101" s="304" t="s">
        <v>178</v>
      </c>
      <c r="AH101" s="304" t="s">
        <v>134</v>
      </c>
      <c r="AI101" s="303" t="s">
        <v>134</v>
      </c>
      <c r="AJ101" s="303" t="s">
        <v>180</v>
      </c>
      <c r="AK101" s="303" t="s">
        <v>90</v>
      </c>
      <c r="AL101" s="304" t="s">
        <v>170</v>
      </c>
    </row>
    <row r="102" spans="1:52" s="293" customFormat="1" ht="33" customHeight="1" x14ac:dyDescent="0.2">
      <c r="A102" s="310"/>
      <c r="B102" s="326" t="s">
        <v>377</v>
      </c>
      <c r="C102" s="326" t="s">
        <v>172</v>
      </c>
      <c r="D102" s="327" t="s">
        <v>378</v>
      </c>
      <c r="E102" s="328" t="s">
        <v>379</v>
      </c>
      <c r="F102" s="329" t="s">
        <v>197</v>
      </c>
      <c r="G102" s="330">
        <v>481</v>
      </c>
      <c r="H102" s="458"/>
      <c r="I102" s="331">
        <f>ROUND(H102*G102,2)</f>
        <v>0</v>
      </c>
      <c r="AE102" s="299" t="s">
        <v>176</v>
      </c>
      <c r="AG102" s="299" t="s">
        <v>172</v>
      </c>
      <c r="AH102" s="299" t="s">
        <v>134</v>
      </c>
      <c r="AL102" s="292" t="s">
        <v>170</v>
      </c>
      <c r="AR102" s="300" t="e">
        <f>IF(#REF!="základní",I102,0)</f>
        <v>#REF!</v>
      </c>
      <c r="AS102" s="300" t="e">
        <f>IF(#REF!="snížená",I102,0)</f>
        <v>#REF!</v>
      </c>
      <c r="AT102" s="300" t="e">
        <f>IF(#REF!="zákl. přenesená",I102,0)</f>
        <v>#REF!</v>
      </c>
      <c r="AU102" s="300" t="e">
        <f>IF(#REF!="sníž. přenesená",I102,0)</f>
        <v>#REF!</v>
      </c>
      <c r="AV102" s="300" t="e">
        <f>IF(#REF!="nulová",I102,0)</f>
        <v>#REF!</v>
      </c>
      <c r="AW102" s="292" t="s">
        <v>90</v>
      </c>
      <c r="AX102" s="300">
        <f>ROUND(H102*G102,2)</f>
        <v>0</v>
      </c>
      <c r="AY102" s="292" t="s">
        <v>176</v>
      </c>
      <c r="AZ102" s="299" t="s">
        <v>380</v>
      </c>
    </row>
    <row r="103" spans="1:52" s="303" customFormat="1" ht="11.25" x14ac:dyDescent="0.2">
      <c r="A103" s="338"/>
      <c r="B103" s="339"/>
      <c r="C103" s="334" t="s">
        <v>178</v>
      </c>
      <c r="D103" s="340" t="s">
        <v>148</v>
      </c>
      <c r="E103" s="341" t="s">
        <v>381</v>
      </c>
      <c r="F103" s="339"/>
      <c r="G103" s="342">
        <v>411</v>
      </c>
      <c r="H103" s="460"/>
      <c r="I103" s="343"/>
      <c r="AG103" s="304" t="s">
        <v>178</v>
      </c>
      <c r="AH103" s="304" t="s">
        <v>134</v>
      </c>
      <c r="AI103" s="303" t="s">
        <v>134</v>
      </c>
      <c r="AJ103" s="303" t="s">
        <v>180</v>
      </c>
      <c r="AK103" s="303" t="s">
        <v>169</v>
      </c>
      <c r="AL103" s="304" t="s">
        <v>170</v>
      </c>
    </row>
    <row r="104" spans="1:52" s="303" customFormat="1" ht="11.25" x14ac:dyDescent="0.2">
      <c r="A104" s="338"/>
      <c r="B104" s="339"/>
      <c r="C104" s="334" t="s">
        <v>178</v>
      </c>
      <c r="D104" s="340" t="s">
        <v>149</v>
      </c>
      <c r="E104" s="341" t="s">
        <v>382</v>
      </c>
      <c r="F104" s="339"/>
      <c r="G104" s="342">
        <v>70</v>
      </c>
      <c r="H104" s="460"/>
      <c r="I104" s="343"/>
      <c r="AG104" s="304" t="s">
        <v>178</v>
      </c>
      <c r="AH104" s="304" t="s">
        <v>134</v>
      </c>
      <c r="AI104" s="303" t="s">
        <v>134</v>
      </c>
      <c r="AJ104" s="303" t="s">
        <v>180</v>
      </c>
      <c r="AK104" s="303" t="s">
        <v>169</v>
      </c>
      <c r="AL104" s="304" t="s">
        <v>170</v>
      </c>
    </row>
    <row r="105" spans="1:52" s="305" customFormat="1" ht="11.25" x14ac:dyDescent="0.2">
      <c r="A105" s="344"/>
      <c r="B105" s="345"/>
      <c r="C105" s="334" t="s">
        <v>178</v>
      </c>
      <c r="D105" s="346" t="s">
        <v>133</v>
      </c>
      <c r="E105" s="347" t="s">
        <v>212</v>
      </c>
      <c r="F105" s="345"/>
      <c r="G105" s="348">
        <v>481</v>
      </c>
      <c r="H105" s="461"/>
      <c r="I105" s="349"/>
      <c r="AG105" s="306" t="s">
        <v>178</v>
      </c>
      <c r="AH105" s="306" t="s">
        <v>134</v>
      </c>
      <c r="AI105" s="305" t="s">
        <v>176</v>
      </c>
      <c r="AJ105" s="305" t="s">
        <v>180</v>
      </c>
      <c r="AK105" s="305" t="s">
        <v>90</v>
      </c>
      <c r="AL105" s="306" t="s">
        <v>170</v>
      </c>
    </row>
    <row r="106" spans="1:52" s="293" customFormat="1" ht="16.5" customHeight="1" x14ac:dyDescent="0.2">
      <c r="A106" s="310"/>
      <c r="B106" s="350" t="s">
        <v>383</v>
      </c>
      <c r="C106" s="350" t="s">
        <v>282</v>
      </c>
      <c r="D106" s="351" t="s">
        <v>384</v>
      </c>
      <c r="E106" s="352" t="s">
        <v>385</v>
      </c>
      <c r="F106" s="353" t="s">
        <v>197</v>
      </c>
      <c r="G106" s="354">
        <v>368.65</v>
      </c>
      <c r="H106" s="462"/>
      <c r="I106" s="355">
        <f>ROUND(H106*G106,2)</f>
        <v>0</v>
      </c>
      <c r="AE106" s="299" t="s">
        <v>213</v>
      </c>
      <c r="AG106" s="299" t="s">
        <v>282</v>
      </c>
      <c r="AH106" s="299" t="s">
        <v>134</v>
      </c>
      <c r="AL106" s="292" t="s">
        <v>170</v>
      </c>
      <c r="AR106" s="300" t="e">
        <f>IF(#REF!="základní",I106,0)</f>
        <v>#REF!</v>
      </c>
      <c r="AS106" s="300" t="e">
        <f>IF(#REF!="snížená",I106,0)</f>
        <v>#REF!</v>
      </c>
      <c r="AT106" s="300" t="e">
        <f>IF(#REF!="zákl. přenesená",I106,0)</f>
        <v>#REF!</v>
      </c>
      <c r="AU106" s="300" t="e">
        <f>IF(#REF!="sníž. přenesená",I106,0)</f>
        <v>#REF!</v>
      </c>
      <c r="AV106" s="300" t="e">
        <f>IF(#REF!="nulová",I106,0)</f>
        <v>#REF!</v>
      </c>
      <c r="AW106" s="292" t="s">
        <v>90</v>
      </c>
      <c r="AX106" s="300">
        <f>ROUND(H106*G106,2)</f>
        <v>0</v>
      </c>
      <c r="AY106" s="292" t="s">
        <v>176</v>
      </c>
      <c r="AZ106" s="299" t="s">
        <v>386</v>
      </c>
    </row>
    <row r="107" spans="1:52" s="303" customFormat="1" ht="11.25" x14ac:dyDescent="0.2">
      <c r="A107" s="338"/>
      <c r="B107" s="339"/>
      <c r="C107" s="334" t="s">
        <v>178</v>
      </c>
      <c r="D107" s="340" t="s">
        <v>133</v>
      </c>
      <c r="E107" s="341" t="s">
        <v>387</v>
      </c>
      <c r="F107" s="339"/>
      <c r="G107" s="342">
        <v>368.65</v>
      </c>
      <c r="H107" s="460"/>
      <c r="I107" s="343"/>
      <c r="AG107" s="304" t="s">
        <v>178</v>
      </c>
      <c r="AH107" s="304" t="s">
        <v>134</v>
      </c>
      <c r="AI107" s="303" t="s">
        <v>134</v>
      </c>
      <c r="AJ107" s="303" t="s">
        <v>180</v>
      </c>
      <c r="AK107" s="303" t="s">
        <v>90</v>
      </c>
      <c r="AL107" s="304" t="s">
        <v>170</v>
      </c>
    </row>
    <row r="108" spans="1:52" s="293" customFormat="1" ht="16.5" customHeight="1" x14ac:dyDescent="0.2">
      <c r="A108" s="310"/>
      <c r="B108" s="350" t="s">
        <v>388</v>
      </c>
      <c r="C108" s="350" t="s">
        <v>282</v>
      </c>
      <c r="D108" s="351" t="s">
        <v>389</v>
      </c>
      <c r="E108" s="352" t="s">
        <v>390</v>
      </c>
      <c r="F108" s="353" t="s">
        <v>197</v>
      </c>
      <c r="G108" s="354">
        <v>411</v>
      </c>
      <c r="H108" s="462"/>
      <c r="I108" s="355">
        <f>ROUND(H108*G108,2)</f>
        <v>0</v>
      </c>
      <c r="AE108" s="299" t="s">
        <v>213</v>
      </c>
      <c r="AG108" s="299" t="s">
        <v>282</v>
      </c>
      <c r="AH108" s="299" t="s">
        <v>134</v>
      </c>
      <c r="AL108" s="292" t="s">
        <v>170</v>
      </c>
      <c r="AR108" s="300" t="e">
        <f>IF(#REF!="základní",I108,0)</f>
        <v>#REF!</v>
      </c>
      <c r="AS108" s="300" t="e">
        <f>IF(#REF!="snížená",I108,0)</f>
        <v>#REF!</v>
      </c>
      <c r="AT108" s="300" t="e">
        <f>IF(#REF!="zákl. přenesená",I108,0)</f>
        <v>#REF!</v>
      </c>
      <c r="AU108" s="300" t="e">
        <f>IF(#REF!="sníž. přenesená",I108,0)</f>
        <v>#REF!</v>
      </c>
      <c r="AV108" s="300" t="e">
        <f>IF(#REF!="nulová",I108,0)</f>
        <v>#REF!</v>
      </c>
      <c r="AW108" s="292" t="s">
        <v>90</v>
      </c>
      <c r="AX108" s="300">
        <f>ROUND(H108*G108,2)</f>
        <v>0</v>
      </c>
      <c r="AY108" s="292" t="s">
        <v>176</v>
      </c>
      <c r="AZ108" s="299" t="s">
        <v>391</v>
      </c>
    </row>
    <row r="109" spans="1:52" s="303" customFormat="1" ht="11.25" x14ac:dyDescent="0.2">
      <c r="A109" s="338"/>
      <c r="B109" s="339"/>
      <c r="C109" s="334" t="s">
        <v>178</v>
      </c>
      <c r="D109" s="340" t="s">
        <v>133</v>
      </c>
      <c r="E109" s="341" t="s">
        <v>148</v>
      </c>
      <c r="F109" s="339"/>
      <c r="G109" s="342">
        <v>411</v>
      </c>
      <c r="H109" s="460"/>
      <c r="I109" s="343"/>
      <c r="AG109" s="304" t="s">
        <v>178</v>
      </c>
      <c r="AH109" s="304" t="s">
        <v>134</v>
      </c>
      <c r="AI109" s="303" t="s">
        <v>134</v>
      </c>
      <c r="AJ109" s="303" t="s">
        <v>180</v>
      </c>
      <c r="AK109" s="303" t="s">
        <v>90</v>
      </c>
      <c r="AL109" s="304" t="s">
        <v>170</v>
      </c>
    </row>
    <row r="110" spans="1:52" s="293" customFormat="1" ht="24.2" customHeight="1" x14ac:dyDescent="0.2">
      <c r="A110" s="310"/>
      <c r="B110" s="326" t="s">
        <v>392</v>
      </c>
      <c r="C110" s="326" t="s">
        <v>172</v>
      </c>
      <c r="D110" s="327" t="s">
        <v>393</v>
      </c>
      <c r="E110" s="328" t="s">
        <v>394</v>
      </c>
      <c r="F110" s="329" t="s">
        <v>197</v>
      </c>
      <c r="G110" s="330">
        <v>5.0999999999999996</v>
      </c>
      <c r="H110" s="458"/>
      <c r="I110" s="331">
        <f>ROUND(H110*G110,2)</f>
        <v>0</v>
      </c>
      <c r="AE110" s="299" t="s">
        <v>176</v>
      </c>
      <c r="AG110" s="299" t="s">
        <v>172</v>
      </c>
      <c r="AH110" s="299" t="s">
        <v>134</v>
      </c>
      <c r="AL110" s="292" t="s">
        <v>170</v>
      </c>
      <c r="AR110" s="300" t="e">
        <f>IF(#REF!="základní",I110,0)</f>
        <v>#REF!</v>
      </c>
      <c r="AS110" s="300" t="e">
        <f>IF(#REF!="snížená",I110,0)</f>
        <v>#REF!</v>
      </c>
      <c r="AT110" s="300" t="e">
        <f>IF(#REF!="zákl. přenesená",I110,0)</f>
        <v>#REF!</v>
      </c>
      <c r="AU110" s="300" t="e">
        <f>IF(#REF!="sníž. přenesená",I110,0)</f>
        <v>#REF!</v>
      </c>
      <c r="AV110" s="300" t="e">
        <f>IF(#REF!="nulová",I110,0)</f>
        <v>#REF!</v>
      </c>
      <c r="AW110" s="292" t="s">
        <v>90</v>
      </c>
      <c r="AX110" s="300">
        <f>ROUND(H110*G110,2)</f>
        <v>0</v>
      </c>
      <c r="AY110" s="292" t="s">
        <v>176</v>
      </c>
      <c r="AZ110" s="299" t="s">
        <v>395</v>
      </c>
    </row>
    <row r="111" spans="1:52" s="303" customFormat="1" ht="11.25" x14ac:dyDescent="0.2">
      <c r="A111" s="338"/>
      <c r="B111" s="339"/>
      <c r="C111" s="334" t="s">
        <v>178</v>
      </c>
      <c r="D111" s="340" t="s">
        <v>133</v>
      </c>
      <c r="E111" s="341" t="s">
        <v>396</v>
      </c>
      <c r="F111" s="339"/>
      <c r="G111" s="342">
        <v>5.0999999999999996</v>
      </c>
      <c r="H111" s="460"/>
      <c r="I111" s="343"/>
      <c r="AG111" s="304" t="s">
        <v>178</v>
      </c>
      <c r="AH111" s="304" t="s">
        <v>134</v>
      </c>
      <c r="AI111" s="303" t="s">
        <v>134</v>
      </c>
      <c r="AJ111" s="303" t="s">
        <v>180</v>
      </c>
      <c r="AK111" s="303" t="s">
        <v>90</v>
      </c>
      <c r="AL111" s="304" t="s">
        <v>170</v>
      </c>
    </row>
    <row r="112" spans="1:52" s="293" customFormat="1" ht="24.2" customHeight="1" x14ac:dyDescent="0.2">
      <c r="A112" s="310"/>
      <c r="B112" s="326" t="s">
        <v>397</v>
      </c>
      <c r="C112" s="326" t="s">
        <v>172</v>
      </c>
      <c r="D112" s="327" t="s">
        <v>398</v>
      </c>
      <c r="E112" s="328" t="s">
        <v>399</v>
      </c>
      <c r="F112" s="329" t="s">
        <v>197</v>
      </c>
      <c r="G112" s="330">
        <v>5.0999999999999996</v>
      </c>
      <c r="H112" s="458"/>
      <c r="I112" s="331">
        <f>ROUND(H112*G112,2)</f>
        <v>0</v>
      </c>
      <c r="AE112" s="299" t="s">
        <v>176</v>
      </c>
      <c r="AG112" s="299" t="s">
        <v>172</v>
      </c>
      <c r="AH112" s="299" t="s">
        <v>134</v>
      </c>
      <c r="AL112" s="292" t="s">
        <v>170</v>
      </c>
      <c r="AR112" s="300" t="e">
        <f>IF(#REF!="základní",I112,0)</f>
        <v>#REF!</v>
      </c>
      <c r="AS112" s="300" t="e">
        <f>IF(#REF!="snížená",I112,0)</f>
        <v>#REF!</v>
      </c>
      <c r="AT112" s="300" t="e">
        <f>IF(#REF!="zákl. přenesená",I112,0)</f>
        <v>#REF!</v>
      </c>
      <c r="AU112" s="300" t="e">
        <f>IF(#REF!="sníž. přenesená",I112,0)</f>
        <v>#REF!</v>
      </c>
      <c r="AV112" s="300" t="e">
        <f>IF(#REF!="nulová",I112,0)</f>
        <v>#REF!</v>
      </c>
      <c r="AW112" s="292" t="s">
        <v>90</v>
      </c>
      <c r="AX112" s="300">
        <f>ROUND(H112*G112,2)</f>
        <v>0</v>
      </c>
      <c r="AY112" s="292" t="s">
        <v>176</v>
      </c>
      <c r="AZ112" s="299" t="s">
        <v>400</v>
      </c>
    </row>
    <row r="113" spans="1:52" s="293" customFormat="1" ht="24.2" customHeight="1" x14ac:dyDescent="0.2">
      <c r="A113" s="310"/>
      <c r="B113" s="326" t="s">
        <v>401</v>
      </c>
      <c r="C113" s="326" t="s">
        <v>172</v>
      </c>
      <c r="D113" s="327" t="s">
        <v>402</v>
      </c>
      <c r="E113" s="328" t="s">
        <v>403</v>
      </c>
      <c r="F113" s="329" t="s">
        <v>175</v>
      </c>
      <c r="G113" s="330">
        <v>583.70500000000004</v>
      </c>
      <c r="H113" s="458"/>
      <c r="I113" s="331">
        <f>ROUND(H113*G113,2)</f>
        <v>0</v>
      </c>
      <c r="AE113" s="299" t="s">
        <v>176</v>
      </c>
      <c r="AG113" s="299" t="s">
        <v>172</v>
      </c>
      <c r="AH113" s="299" t="s">
        <v>134</v>
      </c>
      <c r="AL113" s="292" t="s">
        <v>170</v>
      </c>
      <c r="AR113" s="300" t="e">
        <f>IF(#REF!="základní",I113,0)</f>
        <v>#REF!</v>
      </c>
      <c r="AS113" s="300" t="e">
        <f>IF(#REF!="snížená",I113,0)</f>
        <v>#REF!</v>
      </c>
      <c r="AT113" s="300" t="e">
        <f>IF(#REF!="zákl. přenesená",I113,0)</f>
        <v>#REF!</v>
      </c>
      <c r="AU113" s="300" t="e">
        <f>IF(#REF!="sníž. přenesená",I113,0)</f>
        <v>#REF!</v>
      </c>
      <c r="AV113" s="300" t="e">
        <f>IF(#REF!="nulová",I113,0)</f>
        <v>#REF!</v>
      </c>
      <c r="AW113" s="292" t="s">
        <v>90</v>
      </c>
      <c r="AX113" s="300">
        <f>ROUND(H113*G113,2)</f>
        <v>0</v>
      </c>
      <c r="AY113" s="292" t="s">
        <v>176</v>
      </c>
      <c r="AZ113" s="299" t="s">
        <v>404</v>
      </c>
    </row>
    <row r="114" spans="1:52" s="303" customFormat="1" ht="11.25" x14ac:dyDescent="0.2">
      <c r="A114" s="338"/>
      <c r="B114" s="339"/>
      <c r="C114" s="334" t="s">
        <v>178</v>
      </c>
      <c r="D114" s="340" t="s">
        <v>133</v>
      </c>
      <c r="E114" s="341" t="s">
        <v>405</v>
      </c>
      <c r="F114" s="339"/>
      <c r="G114" s="342">
        <v>583.70500000000004</v>
      </c>
      <c r="H114" s="460"/>
      <c r="I114" s="343"/>
      <c r="AG114" s="304" t="s">
        <v>178</v>
      </c>
      <c r="AH114" s="304" t="s">
        <v>134</v>
      </c>
      <c r="AI114" s="303" t="s">
        <v>134</v>
      </c>
      <c r="AJ114" s="303" t="s">
        <v>180</v>
      </c>
      <c r="AK114" s="303" t="s">
        <v>90</v>
      </c>
      <c r="AL114" s="304" t="s">
        <v>170</v>
      </c>
    </row>
    <row r="115" spans="1:52" s="293" customFormat="1" ht="24.2" customHeight="1" x14ac:dyDescent="0.2">
      <c r="A115" s="310"/>
      <c r="B115" s="326" t="s">
        <v>406</v>
      </c>
      <c r="C115" s="326" t="s">
        <v>172</v>
      </c>
      <c r="D115" s="327" t="s">
        <v>407</v>
      </c>
      <c r="E115" s="328" t="s">
        <v>408</v>
      </c>
      <c r="F115" s="329" t="s">
        <v>197</v>
      </c>
      <c r="G115" s="330">
        <v>5.0999999999999996</v>
      </c>
      <c r="H115" s="458"/>
      <c r="I115" s="331">
        <f>ROUND(H115*G115,2)</f>
        <v>0</v>
      </c>
      <c r="AE115" s="299" t="s">
        <v>176</v>
      </c>
      <c r="AG115" s="299" t="s">
        <v>172</v>
      </c>
      <c r="AH115" s="299" t="s">
        <v>134</v>
      </c>
      <c r="AL115" s="292" t="s">
        <v>170</v>
      </c>
      <c r="AR115" s="300" t="e">
        <f>IF(#REF!="základní",I115,0)</f>
        <v>#REF!</v>
      </c>
      <c r="AS115" s="300" t="e">
        <f>IF(#REF!="snížená",I115,0)</f>
        <v>#REF!</v>
      </c>
      <c r="AT115" s="300" t="e">
        <f>IF(#REF!="zákl. přenesená",I115,0)</f>
        <v>#REF!</v>
      </c>
      <c r="AU115" s="300" t="e">
        <f>IF(#REF!="sníž. přenesená",I115,0)</f>
        <v>#REF!</v>
      </c>
      <c r="AV115" s="300" t="e">
        <f>IF(#REF!="nulová",I115,0)</f>
        <v>#REF!</v>
      </c>
      <c r="AW115" s="292" t="s">
        <v>90</v>
      </c>
      <c r="AX115" s="300">
        <f>ROUND(H115*G115,2)</f>
        <v>0</v>
      </c>
      <c r="AY115" s="292" t="s">
        <v>176</v>
      </c>
      <c r="AZ115" s="299" t="s">
        <v>409</v>
      </c>
    </row>
    <row r="116" spans="1:52" s="303" customFormat="1" ht="11.25" x14ac:dyDescent="0.2">
      <c r="A116" s="338"/>
      <c r="B116" s="339"/>
      <c r="C116" s="334" t="s">
        <v>178</v>
      </c>
      <c r="D116" s="340" t="s">
        <v>133</v>
      </c>
      <c r="E116" s="341" t="s">
        <v>410</v>
      </c>
      <c r="F116" s="339"/>
      <c r="G116" s="342">
        <v>5.0999999999999996</v>
      </c>
      <c r="H116" s="460"/>
      <c r="I116" s="343"/>
      <c r="AG116" s="304" t="s">
        <v>178</v>
      </c>
      <c r="AH116" s="304" t="s">
        <v>134</v>
      </c>
      <c r="AI116" s="303" t="s">
        <v>134</v>
      </c>
      <c r="AJ116" s="303" t="s">
        <v>180</v>
      </c>
      <c r="AK116" s="303" t="s">
        <v>90</v>
      </c>
      <c r="AL116" s="304" t="s">
        <v>170</v>
      </c>
    </row>
    <row r="117" spans="1:52" s="293" customFormat="1" ht="21.75" customHeight="1" x14ac:dyDescent="0.2">
      <c r="A117" s="310"/>
      <c r="B117" s="326" t="s">
        <v>411</v>
      </c>
      <c r="C117" s="326" t="s">
        <v>172</v>
      </c>
      <c r="D117" s="327" t="s">
        <v>412</v>
      </c>
      <c r="E117" s="328" t="s">
        <v>413</v>
      </c>
      <c r="F117" s="329" t="s">
        <v>227</v>
      </c>
      <c r="G117" s="330">
        <v>8.8079999999999998</v>
      </c>
      <c r="H117" s="458"/>
      <c r="I117" s="331">
        <f>ROUND(H117*G117,2)</f>
        <v>0</v>
      </c>
      <c r="AE117" s="299" t="s">
        <v>176</v>
      </c>
      <c r="AG117" s="299" t="s">
        <v>172</v>
      </c>
      <c r="AH117" s="299" t="s">
        <v>134</v>
      </c>
      <c r="AL117" s="292" t="s">
        <v>170</v>
      </c>
      <c r="AR117" s="300" t="e">
        <f>IF(#REF!="základní",I117,0)</f>
        <v>#REF!</v>
      </c>
      <c r="AS117" s="300" t="e">
        <f>IF(#REF!="snížená",I117,0)</f>
        <v>#REF!</v>
      </c>
      <c r="AT117" s="300" t="e">
        <f>IF(#REF!="zákl. přenesená",I117,0)</f>
        <v>#REF!</v>
      </c>
      <c r="AU117" s="300" t="e">
        <f>IF(#REF!="sníž. přenesená",I117,0)</f>
        <v>#REF!</v>
      </c>
      <c r="AV117" s="300" t="e">
        <f>IF(#REF!="nulová",I117,0)</f>
        <v>#REF!</v>
      </c>
      <c r="AW117" s="292" t="s">
        <v>90</v>
      </c>
      <c r="AX117" s="300">
        <f>ROUND(H117*G117,2)</f>
        <v>0</v>
      </c>
      <c r="AY117" s="292" t="s">
        <v>176</v>
      </c>
      <c r="AZ117" s="299" t="s">
        <v>414</v>
      </c>
    </row>
    <row r="118" spans="1:52" s="303" customFormat="1" ht="11.25" x14ac:dyDescent="0.2">
      <c r="A118" s="338"/>
      <c r="B118" s="339"/>
      <c r="C118" s="334" t="s">
        <v>178</v>
      </c>
      <c r="D118" s="340" t="s">
        <v>145</v>
      </c>
      <c r="E118" s="341" t="s">
        <v>415</v>
      </c>
      <c r="F118" s="339"/>
      <c r="G118" s="342">
        <v>0.24</v>
      </c>
      <c r="H118" s="460"/>
      <c r="I118" s="343"/>
      <c r="AG118" s="304" t="s">
        <v>178</v>
      </c>
      <c r="AH118" s="304" t="s">
        <v>134</v>
      </c>
      <c r="AI118" s="303" t="s">
        <v>134</v>
      </c>
      <c r="AJ118" s="303" t="s">
        <v>180</v>
      </c>
      <c r="AK118" s="303" t="s">
        <v>169</v>
      </c>
      <c r="AL118" s="304" t="s">
        <v>170</v>
      </c>
    </row>
    <row r="119" spans="1:52" s="303" customFormat="1" ht="22.5" x14ac:dyDescent="0.2">
      <c r="A119" s="338"/>
      <c r="B119" s="339"/>
      <c r="C119" s="334" t="s">
        <v>178</v>
      </c>
      <c r="D119" s="340" t="s">
        <v>146</v>
      </c>
      <c r="E119" s="341" t="s">
        <v>416</v>
      </c>
      <c r="F119" s="339"/>
      <c r="G119" s="342">
        <v>8.5679999999999996</v>
      </c>
      <c r="H119" s="460"/>
      <c r="I119" s="343"/>
      <c r="AG119" s="304" t="s">
        <v>178</v>
      </c>
      <c r="AH119" s="304" t="s">
        <v>134</v>
      </c>
      <c r="AI119" s="303" t="s">
        <v>134</v>
      </c>
      <c r="AJ119" s="303" t="s">
        <v>180</v>
      </c>
      <c r="AK119" s="303" t="s">
        <v>169</v>
      </c>
      <c r="AL119" s="304" t="s">
        <v>170</v>
      </c>
    </row>
    <row r="120" spans="1:52" s="305" customFormat="1" ht="11.25" x14ac:dyDescent="0.2">
      <c r="A120" s="344"/>
      <c r="B120" s="345"/>
      <c r="C120" s="334" t="s">
        <v>178</v>
      </c>
      <c r="D120" s="346" t="s">
        <v>147</v>
      </c>
      <c r="E120" s="347" t="s">
        <v>212</v>
      </c>
      <c r="F120" s="345"/>
      <c r="G120" s="348">
        <v>8.8079999999999998</v>
      </c>
      <c r="H120" s="461"/>
      <c r="I120" s="349"/>
      <c r="AG120" s="306" t="s">
        <v>178</v>
      </c>
      <c r="AH120" s="306" t="s">
        <v>134</v>
      </c>
      <c r="AI120" s="305" t="s">
        <v>176</v>
      </c>
      <c r="AJ120" s="305" t="s">
        <v>180</v>
      </c>
      <c r="AK120" s="305" t="s">
        <v>90</v>
      </c>
      <c r="AL120" s="306" t="s">
        <v>170</v>
      </c>
    </row>
    <row r="121" spans="1:52" s="293" customFormat="1" ht="24.2" customHeight="1" x14ac:dyDescent="0.2">
      <c r="A121" s="310"/>
      <c r="B121" s="326" t="s">
        <v>417</v>
      </c>
      <c r="C121" s="326" t="s">
        <v>172</v>
      </c>
      <c r="D121" s="327" t="s">
        <v>418</v>
      </c>
      <c r="E121" s="328" t="s">
        <v>419</v>
      </c>
      <c r="F121" s="329" t="s">
        <v>227</v>
      </c>
      <c r="G121" s="330">
        <v>167.352</v>
      </c>
      <c r="H121" s="458"/>
      <c r="I121" s="331">
        <f>ROUND(H121*G121,2)</f>
        <v>0</v>
      </c>
      <c r="AE121" s="299" t="s">
        <v>176</v>
      </c>
      <c r="AG121" s="299" t="s">
        <v>172</v>
      </c>
      <c r="AH121" s="299" t="s">
        <v>134</v>
      </c>
      <c r="AL121" s="292" t="s">
        <v>170</v>
      </c>
      <c r="AR121" s="300" t="e">
        <f>IF(#REF!="základní",I121,0)</f>
        <v>#REF!</v>
      </c>
      <c r="AS121" s="300" t="e">
        <f>IF(#REF!="snížená",I121,0)</f>
        <v>#REF!</v>
      </c>
      <c r="AT121" s="300" t="e">
        <f>IF(#REF!="zákl. přenesená",I121,0)</f>
        <v>#REF!</v>
      </c>
      <c r="AU121" s="300" t="e">
        <f>IF(#REF!="sníž. přenesená",I121,0)</f>
        <v>#REF!</v>
      </c>
      <c r="AV121" s="300" t="e">
        <f>IF(#REF!="nulová",I121,0)</f>
        <v>#REF!</v>
      </c>
      <c r="AW121" s="292" t="s">
        <v>90</v>
      </c>
      <c r="AX121" s="300">
        <f>ROUND(H121*G121,2)</f>
        <v>0</v>
      </c>
      <c r="AY121" s="292" t="s">
        <v>176</v>
      </c>
      <c r="AZ121" s="299" t="s">
        <v>420</v>
      </c>
    </row>
    <row r="122" spans="1:52" s="303" customFormat="1" ht="11.25" x14ac:dyDescent="0.2">
      <c r="A122" s="338"/>
      <c r="B122" s="339"/>
      <c r="C122" s="334" t="s">
        <v>178</v>
      </c>
      <c r="D122" s="340" t="s">
        <v>133</v>
      </c>
      <c r="E122" s="341" t="s">
        <v>421</v>
      </c>
      <c r="F122" s="339"/>
      <c r="G122" s="342">
        <v>167.352</v>
      </c>
      <c r="H122" s="460"/>
      <c r="I122" s="343"/>
      <c r="AG122" s="304" t="s">
        <v>178</v>
      </c>
      <c r="AH122" s="304" t="s">
        <v>134</v>
      </c>
      <c r="AI122" s="303" t="s">
        <v>134</v>
      </c>
      <c r="AJ122" s="303" t="s">
        <v>180</v>
      </c>
      <c r="AK122" s="303" t="s">
        <v>90</v>
      </c>
      <c r="AL122" s="304" t="s">
        <v>170</v>
      </c>
    </row>
    <row r="123" spans="1:52" s="293" customFormat="1" ht="37.9" customHeight="1" x14ac:dyDescent="0.2">
      <c r="A123" s="310"/>
      <c r="B123" s="326" t="s">
        <v>422</v>
      </c>
      <c r="C123" s="326" t="s">
        <v>172</v>
      </c>
      <c r="D123" s="327" t="s">
        <v>423</v>
      </c>
      <c r="E123" s="328" t="s">
        <v>424</v>
      </c>
      <c r="F123" s="329" t="s">
        <v>227</v>
      </c>
      <c r="G123" s="330">
        <v>8.5679999999999996</v>
      </c>
      <c r="H123" s="458"/>
      <c r="I123" s="331">
        <f>ROUND(H123*G123,2)</f>
        <v>0</v>
      </c>
      <c r="AE123" s="299" t="s">
        <v>176</v>
      </c>
      <c r="AG123" s="299" t="s">
        <v>172</v>
      </c>
      <c r="AH123" s="299" t="s">
        <v>134</v>
      </c>
      <c r="AL123" s="292" t="s">
        <v>170</v>
      </c>
      <c r="AR123" s="300" t="e">
        <f>IF(#REF!="základní",I123,0)</f>
        <v>#REF!</v>
      </c>
      <c r="AS123" s="300" t="e">
        <f>IF(#REF!="snížená",I123,0)</f>
        <v>#REF!</v>
      </c>
      <c r="AT123" s="300" t="e">
        <f>IF(#REF!="zákl. přenesená",I123,0)</f>
        <v>#REF!</v>
      </c>
      <c r="AU123" s="300" t="e">
        <f>IF(#REF!="sníž. přenesená",I123,0)</f>
        <v>#REF!</v>
      </c>
      <c r="AV123" s="300" t="e">
        <f>IF(#REF!="nulová",I123,0)</f>
        <v>#REF!</v>
      </c>
      <c r="AW123" s="292" t="s">
        <v>90</v>
      </c>
      <c r="AX123" s="300">
        <f>ROUND(H123*G123,2)</f>
        <v>0</v>
      </c>
      <c r="AY123" s="292" t="s">
        <v>176</v>
      </c>
      <c r="AZ123" s="299" t="s">
        <v>425</v>
      </c>
    </row>
    <row r="124" spans="1:52" s="303" customFormat="1" ht="11.25" x14ac:dyDescent="0.2">
      <c r="A124" s="338"/>
      <c r="B124" s="339"/>
      <c r="C124" s="334" t="s">
        <v>178</v>
      </c>
      <c r="D124" s="340" t="s">
        <v>133</v>
      </c>
      <c r="E124" s="341" t="s">
        <v>146</v>
      </c>
      <c r="F124" s="339"/>
      <c r="G124" s="342">
        <v>8.5679999999999996</v>
      </c>
      <c r="H124" s="460"/>
      <c r="I124" s="343"/>
      <c r="AG124" s="304" t="s">
        <v>178</v>
      </c>
      <c r="AH124" s="304" t="s">
        <v>134</v>
      </c>
      <c r="AI124" s="303" t="s">
        <v>134</v>
      </c>
      <c r="AJ124" s="303" t="s">
        <v>180</v>
      </c>
      <c r="AK124" s="303" t="s">
        <v>90</v>
      </c>
      <c r="AL124" s="304" t="s">
        <v>170</v>
      </c>
    </row>
    <row r="125" spans="1:52" s="293" customFormat="1" ht="44.25" customHeight="1" x14ac:dyDescent="0.2">
      <c r="A125" s="310"/>
      <c r="B125" s="326" t="s">
        <v>426</v>
      </c>
      <c r="C125" s="326" t="s">
        <v>172</v>
      </c>
      <c r="D125" s="327" t="s">
        <v>427</v>
      </c>
      <c r="E125" s="328" t="s">
        <v>428</v>
      </c>
      <c r="F125" s="329" t="s">
        <v>227</v>
      </c>
      <c r="G125" s="330">
        <v>0.24</v>
      </c>
      <c r="H125" s="458"/>
      <c r="I125" s="331">
        <f>ROUND(H125*G125,2)</f>
        <v>0</v>
      </c>
      <c r="AE125" s="299" t="s">
        <v>176</v>
      </c>
      <c r="AG125" s="299" t="s">
        <v>172</v>
      </c>
      <c r="AH125" s="299" t="s">
        <v>134</v>
      </c>
      <c r="AL125" s="292" t="s">
        <v>170</v>
      </c>
      <c r="AR125" s="300" t="e">
        <f>IF(#REF!="základní",I125,0)</f>
        <v>#REF!</v>
      </c>
      <c r="AS125" s="300" t="e">
        <f>IF(#REF!="snížená",I125,0)</f>
        <v>#REF!</v>
      </c>
      <c r="AT125" s="300" t="e">
        <f>IF(#REF!="zákl. přenesená",I125,0)</f>
        <v>#REF!</v>
      </c>
      <c r="AU125" s="300" t="e">
        <f>IF(#REF!="sníž. přenesená",I125,0)</f>
        <v>#REF!</v>
      </c>
      <c r="AV125" s="300" t="e">
        <f>IF(#REF!="nulová",I125,0)</f>
        <v>#REF!</v>
      </c>
      <c r="AW125" s="292" t="s">
        <v>90</v>
      </c>
      <c r="AX125" s="300">
        <f>ROUND(H125*G125,2)</f>
        <v>0</v>
      </c>
      <c r="AY125" s="292" t="s">
        <v>176</v>
      </c>
      <c r="AZ125" s="299" t="s">
        <v>429</v>
      </c>
    </row>
    <row r="126" spans="1:52" s="303" customFormat="1" ht="11.25" x14ac:dyDescent="0.2">
      <c r="A126" s="338"/>
      <c r="B126" s="339"/>
      <c r="C126" s="334" t="s">
        <v>178</v>
      </c>
      <c r="D126" s="340" t="s">
        <v>133</v>
      </c>
      <c r="E126" s="341" t="s">
        <v>145</v>
      </c>
      <c r="F126" s="339"/>
      <c r="G126" s="342">
        <v>0.24</v>
      </c>
      <c r="H126" s="460"/>
      <c r="I126" s="343"/>
      <c r="AG126" s="304" t="s">
        <v>178</v>
      </c>
      <c r="AH126" s="304" t="s">
        <v>134</v>
      </c>
      <c r="AI126" s="303" t="s">
        <v>134</v>
      </c>
      <c r="AJ126" s="303" t="s">
        <v>180</v>
      </c>
      <c r="AK126" s="303" t="s">
        <v>90</v>
      </c>
      <c r="AL126" s="304" t="s">
        <v>170</v>
      </c>
    </row>
    <row r="127" spans="1:52" s="293" customFormat="1" ht="33" customHeight="1" x14ac:dyDescent="0.2">
      <c r="A127" s="310"/>
      <c r="B127" s="326" t="s">
        <v>430</v>
      </c>
      <c r="C127" s="326" t="s">
        <v>172</v>
      </c>
      <c r="D127" s="327" t="s">
        <v>431</v>
      </c>
      <c r="E127" s="328" t="s">
        <v>432</v>
      </c>
      <c r="F127" s="329" t="s">
        <v>227</v>
      </c>
      <c r="G127" s="330">
        <v>244.84200000000001</v>
      </c>
      <c r="H127" s="458"/>
      <c r="I127" s="331">
        <f>ROUND(H127*G127,2)</f>
        <v>0</v>
      </c>
      <c r="AE127" s="299" t="s">
        <v>176</v>
      </c>
      <c r="AG127" s="299" t="s">
        <v>172</v>
      </c>
      <c r="AH127" s="299" t="s">
        <v>134</v>
      </c>
      <c r="AL127" s="292" t="s">
        <v>170</v>
      </c>
      <c r="AR127" s="300" t="e">
        <f>IF(#REF!="základní",I127,0)</f>
        <v>#REF!</v>
      </c>
      <c r="AS127" s="300" t="e">
        <f>IF(#REF!="snížená",I127,0)</f>
        <v>#REF!</v>
      </c>
      <c r="AT127" s="300" t="e">
        <f>IF(#REF!="zákl. přenesená",I127,0)</f>
        <v>#REF!</v>
      </c>
      <c r="AU127" s="300" t="e">
        <f>IF(#REF!="sníž. přenesená",I127,0)</f>
        <v>#REF!</v>
      </c>
      <c r="AV127" s="300" t="e">
        <f>IF(#REF!="nulová",I127,0)</f>
        <v>#REF!</v>
      </c>
      <c r="AW127" s="292" t="s">
        <v>90</v>
      </c>
      <c r="AX127" s="300">
        <f>ROUND(H127*G127,2)</f>
        <v>0</v>
      </c>
      <c r="AY127" s="292" t="s">
        <v>176</v>
      </c>
      <c r="AZ127" s="299" t="s">
        <v>433</v>
      </c>
    </row>
    <row r="128" spans="1:52" s="293" customFormat="1" ht="6.95" customHeight="1" x14ac:dyDescent="0.2">
      <c r="A128" s="356"/>
      <c r="B128" s="357"/>
      <c r="C128" s="357"/>
      <c r="D128" s="357"/>
      <c r="E128" s="357"/>
      <c r="F128" s="357"/>
      <c r="G128" s="357"/>
      <c r="H128" s="463"/>
      <c r="I128" s="358"/>
    </row>
  </sheetData>
  <sheetProtection algorithmName="SHA-512" hashValue="dO3Owkw6BAYDbw88eDrWI4YlTbC3c0ZgBBDYq3PLTYS9+JvbpCqy49bnmuXFpodZjE9L6asFyuRa30HdL8N0Bg==" saltValue="ljpiqGForoc1VNixCrc/mg==" spinCount="100000" sheet="1" objects="1" scenarios="1"/>
  <pageMargins left="0.7" right="0.7" top="0.78740157499999996" bottom="0.78740157499999996" header="0.3" footer="0.3"/>
  <pageSetup paperSize="9" scale="83" orientation="portrait" horizontalDpi="4294967293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Normal="100" workbookViewId="0">
      <pane ySplit="7" topLeftCell="A8" activePane="bottomLeft" state="frozen"/>
      <selection pane="bottomLeft" activeCell="E9" sqref="E9"/>
    </sheetView>
  </sheetViews>
  <sheetFormatPr defaultRowHeight="12.75" outlineLevelRow="1" x14ac:dyDescent="0.2"/>
  <cols>
    <col min="1" max="1" width="3.42578125" customWidth="1"/>
    <col min="2" max="2" width="12.7109375" style="119" customWidth="1"/>
    <col min="3" max="3" width="38.28515625" style="11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441" t="s">
        <v>7</v>
      </c>
      <c r="B1" s="441"/>
      <c r="C1" s="441"/>
      <c r="D1" s="441"/>
      <c r="E1" s="441"/>
      <c r="F1" s="441"/>
      <c r="G1" s="441"/>
      <c r="AG1" t="s">
        <v>62</v>
      </c>
    </row>
    <row r="2" spans="1:60" ht="25.15" customHeight="1" x14ac:dyDescent="0.2">
      <c r="A2" s="138" t="s">
        <v>8</v>
      </c>
      <c r="B2" s="49" t="s">
        <v>41</v>
      </c>
      <c r="C2" s="442" t="s">
        <v>435</v>
      </c>
      <c r="D2" s="443"/>
      <c r="E2" s="443"/>
      <c r="F2" s="443"/>
      <c r="G2" s="444"/>
      <c r="AG2" t="s">
        <v>63</v>
      </c>
    </row>
    <row r="3" spans="1:60" ht="25.15" customHeight="1" x14ac:dyDescent="0.2">
      <c r="A3" s="138" t="s">
        <v>9</v>
      </c>
      <c r="B3" s="49" t="s">
        <v>41</v>
      </c>
      <c r="C3" s="445" t="s">
        <v>43</v>
      </c>
      <c r="D3" s="443"/>
      <c r="E3" s="443"/>
      <c r="F3" s="443"/>
      <c r="G3" s="444"/>
      <c r="AC3" s="119" t="s">
        <v>63</v>
      </c>
      <c r="AG3" t="s">
        <v>64</v>
      </c>
    </row>
    <row r="4" spans="1:60" ht="25.15" customHeight="1" x14ac:dyDescent="0.2">
      <c r="A4" s="139" t="s">
        <v>10</v>
      </c>
      <c r="B4" s="140" t="s">
        <v>46</v>
      </c>
      <c r="C4" s="446" t="s">
        <v>47</v>
      </c>
      <c r="D4" s="447"/>
      <c r="E4" s="447"/>
      <c r="F4" s="447"/>
      <c r="G4" s="448"/>
      <c r="AG4" t="s">
        <v>65</v>
      </c>
    </row>
    <row r="5" spans="1:60" x14ac:dyDescent="0.2">
      <c r="D5" s="10"/>
    </row>
    <row r="6" spans="1:60" ht="38.25" x14ac:dyDescent="0.2">
      <c r="A6" s="142" t="s">
        <v>66</v>
      </c>
      <c r="B6" s="144" t="s">
        <v>67</v>
      </c>
      <c r="C6" s="144" t="s">
        <v>68</v>
      </c>
      <c r="D6" s="143" t="s">
        <v>69</v>
      </c>
      <c r="E6" s="142" t="s">
        <v>70</v>
      </c>
      <c r="F6" s="141" t="s">
        <v>71</v>
      </c>
      <c r="G6" s="142" t="s">
        <v>31</v>
      </c>
      <c r="H6" s="145" t="s">
        <v>32</v>
      </c>
      <c r="I6" s="145" t="s">
        <v>72</v>
      </c>
      <c r="J6" s="145" t="s">
        <v>33</v>
      </c>
      <c r="K6" s="145" t="s">
        <v>73</v>
      </c>
      <c r="L6" s="145" t="s">
        <v>74</v>
      </c>
      <c r="M6" s="145" t="s">
        <v>75</v>
      </c>
      <c r="N6" s="145" t="s">
        <v>76</v>
      </c>
      <c r="O6" s="145" t="s">
        <v>77</v>
      </c>
      <c r="P6" s="145" t="s">
        <v>78</v>
      </c>
      <c r="Q6" s="145" t="s">
        <v>79</v>
      </c>
      <c r="R6" s="145" t="s">
        <v>80</v>
      </c>
      <c r="S6" s="145" t="s">
        <v>81</v>
      </c>
      <c r="T6" s="145" t="s">
        <v>82</v>
      </c>
      <c r="U6" s="145" t="s">
        <v>83</v>
      </c>
      <c r="V6" s="145" t="s">
        <v>84</v>
      </c>
      <c r="W6" s="145" t="s">
        <v>85</v>
      </c>
      <c r="X6" s="145" t="s">
        <v>86</v>
      </c>
      <c r="Y6" s="145" t="s">
        <v>87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58" t="s">
        <v>88</v>
      </c>
      <c r="B8" s="159" t="s">
        <v>46</v>
      </c>
      <c r="C8" s="170" t="s">
        <v>47</v>
      </c>
      <c r="D8" s="160"/>
      <c r="E8" s="161"/>
      <c r="F8" s="162"/>
      <c r="G8" s="163">
        <f>SUMIF(AG9:AG9,"&lt;&gt;NOR",G9:G9)</f>
        <v>0</v>
      </c>
      <c r="H8" s="157"/>
      <c r="I8" s="157">
        <f>SUM(I9:I9)</f>
        <v>0</v>
      </c>
      <c r="J8" s="157"/>
      <c r="K8" s="157">
        <f>SUM(K9:K9)</f>
        <v>2270445</v>
      </c>
      <c r="L8" s="157"/>
      <c r="M8" s="157">
        <f>SUM(M9:M9)</f>
        <v>0</v>
      </c>
      <c r="N8" s="156"/>
      <c r="O8" s="156">
        <f>SUM(O9:O9)</f>
        <v>0</v>
      </c>
      <c r="P8" s="156"/>
      <c r="Q8" s="156">
        <f>SUM(Q9:Q9)</f>
        <v>0</v>
      </c>
      <c r="R8" s="157"/>
      <c r="S8" s="157"/>
      <c r="T8" s="157"/>
      <c r="U8" s="157"/>
      <c r="V8" s="157">
        <f>SUM(V9:V9)</f>
        <v>0</v>
      </c>
      <c r="W8" s="157"/>
      <c r="X8" s="157"/>
      <c r="Y8" s="157"/>
      <c r="AG8" t="s">
        <v>89</v>
      </c>
    </row>
    <row r="9" spans="1:60" outlineLevel="1" x14ac:dyDescent="0.2">
      <c r="A9" s="165">
        <v>1</v>
      </c>
      <c r="B9" s="166" t="s">
        <v>90</v>
      </c>
      <c r="C9" s="171" t="s">
        <v>47</v>
      </c>
      <c r="D9" s="167" t="s">
        <v>101</v>
      </c>
      <c r="E9" s="168">
        <v>1</v>
      </c>
      <c r="F9" s="465">
        <f>'SO 51 D 1.9 Rozpočet'!F13</f>
        <v>0</v>
      </c>
      <c r="G9" s="169">
        <f>ROUND(E9*F9,2)</f>
        <v>0</v>
      </c>
      <c r="H9" s="155">
        <v>0</v>
      </c>
      <c r="I9" s="154">
        <f>ROUND(E9*H9,2)</f>
        <v>0</v>
      </c>
      <c r="J9" s="155">
        <v>2270445</v>
      </c>
      <c r="K9" s="154">
        <f>ROUND(E9*J9,2)</f>
        <v>2270445</v>
      </c>
      <c r="L9" s="154">
        <v>21</v>
      </c>
      <c r="M9" s="154">
        <f>G9*(1+L9/100)</f>
        <v>0</v>
      </c>
      <c r="N9" s="153">
        <v>0</v>
      </c>
      <c r="O9" s="153">
        <f>ROUND(E9*N9,2)</f>
        <v>0</v>
      </c>
      <c r="P9" s="153">
        <v>0</v>
      </c>
      <c r="Q9" s="153">
        <f>ROUND(E9*P9,2)</f>
        <v>0</v>
      </c>
      <c r="R9" s="154"/>
      <c r="S9" s="154" t="s">
        <v>92</v>
      </c>
      <c r="T9" s="154" t="s">
        <v>93</v>
      </c>
      <c r="U9" s="154">
        <v>0</v>
      </c>
      <c r="V9" s="154">
        <f>ROUND(E9*U9,2)</f>
        <v>0</v>
      </c>
      <c r="W9" s="154"/>
      <c r="X9" s="154" t="s">
        <v>94</v>
      </c>
      <c r="Y9" s="154" t="s">
        <v>95</v>
      </c>
      <c r="Z9" s="146"/>
      <c r="AA9" s="146"/>
      <c r="AB9" s="146"/>
      <c r="AC9" s="146"/>
      <c r="AD9" s="146"/>
      <c r="AE9" s="146"/>
      <c r="AF9" s="146"/>
      <c r="AG9" s="146" t="s">
        <v>96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x14ac:dyDescent="0.2">
      <c r="A10" s="3"/>
      <c r="B10" s="4"/>
      <c r="C10" s="172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E10">
        <v>15</v>
      </c>
      <c r="AF10">
        <v>21</v>
      </c>
      <c r="AG10" t="s">
        <v>74</v>
      </c>
    </row>
    <row r="11" spans="1:60" x14ac:dyDescent="0.2">
      <c r="A11" s="149"/>
      <c r="B11" s="150" t="s">
        <v>31</v>
      </c>
      <c r="C11" s="173"/>
      <c r="D11" s="151"/>
      <c r="E11" s="152"/>
      <c r="F11" s="152"/>
      <c r="G11" s="164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f>SUMIF(L7:L9,AE10,G7:G9)</f>
        <v>0</v>
      </c>
      <c r="AF11">
        <f>SUMIF(L7:L9,AF10,G7:G9)</f>
        <v>0</v>
      </c>
      <c r="AG11" t="s">
        <v>97</v>
      </c>
    </row>
    <row r="12" spans="1:60" x14ac:dyDescent="0.2">
      <c r="A12" s="3"/>
      <c r="B12" s="4"/>
      <c r="C12" s="172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60" x14ac:dyDescent="0.2">
      <c r="A13" s="3"/>
      <c r="B13" s="4"/>
      <c r="C13" s="172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60" x14ac:dyDescent="0.2">
      <c r="A14" s="449" t="s">
        <v>98</v>
      </c>
      <c r="B14" s="449"/>
      <c r="C14" s="450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60" x14ac:dyDescent="0.2">
      <c r="A15" s="429"/>
      <c r="B15" s="430"/>
      <c r="C15" s="431"/>
      <c r="D15" s="430"/>
      <c r="E15" s="430"/>
      <c r="F15" s="430"/>
      <c r="G15" s="432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G15" t="s">
        <v>99</v>
      </c>
    </row>
    <row r="16" spans="1:60" x14ac:dyDescent="0.2">
      <c r="A16" s="433"/>
      <c r="B16" s="434"/>
      <c r="C16" s="435"/>
      <c r="D16" s="434"/>
      <c r="E16" s="434"/>
      <c r="F16" s="434"/>
      <c r="G16" s="436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33" x14ac:dyDescent="0.2">
      <c r="A17" s="433"/>
      <c r="B17" s="434"/>
      <c r="C17" s="435"/>
      <c r="D17" s="434"/>
      <c r="E17" s="434"/>
      <c r="F17" s="434"/>
      <c r="G17" s="436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33" x14ac:dyDescent="0.2">
      <c r="A18" s="433"/>
      <c r="B18" s="434"/>
      <c r="C18" s="435"/>
      <c r="D18" s="434"/>
      <c r="E18" s="434"/>
      <c r="F18" s="434"/>
      <c r="G18" s="436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33" x14ac:dyDescent="0.2">
      <c r="A19" s="437"/>
      <c r="B19" s="438"/>
      <c r="C19" s="439"/>
      <c r="D19" s="438"/>
      <c r="E19" s="438"/>
      <c r="F19" s="438"/>
      <c r="G19" s="440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">
      <c r="A20" s="3"/>
      <c r="B20" s="4"/>
      <c r="C20" s="172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">
      <c r="C21" s="174"/>
      <c r="D21" s="10"/>
      <c r="AG21" t="s">
        <v>100</v>
      </c>
    </row>
    <row r="22" spans="1:33" x14ac:dyDescent="0.2">
      <c r="D22" s="10"/>
    </row>
    <row r="23" spans="1:33" x14ac:dyDescent="0.2">
      <c r="D23" s="10"/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rUzV+LpdPDlmre73ahbY4D/kQcyB1w+QwaSIP0YgfJOO6Tf4cNqa4DiowNpl4cbc3XLKn+SJo4NykUc5gkDVGg==" saltValue="8vWgH+Naoqs41PF5vtfHvg==" spinCount="100000" sheet="1" objects="1" scenarios="1"/>
  <mergeCells count="6">
    <mergeCell ref="A15:G19"/>
    <mergeCell ref="A1:G1"/>
    <mergeCell ref="C2:G2"/>
    <mergeCell ref="C3:G3"/>
    <mergeCell ref="C4:G4"/>
    <mergeCell ref="A14:C14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opLeftCell="A17" zoomScaleNormal="100" workbookViewId="0">
      <selection activeCell="F47" sqref="F47"/>
    </sheetView>
  </sheetViews>
  <sheetFormatPr defaultRowHeight="12.75" x14ac:dyDescent="0.2"/>
  <cols>
    <col min="3" max="3" width="60.7109375" customWidth="1"/>
    <col min="6" max="6" width="17.5703125" customWidth="1"/>
    <col min="7" max="7" width="19.42578125" customWidth="1"/>
    <col min="9" max="9" width="21.7109375" customWidth="1"/>
  </cols>
  <sheetData>
    <row r="1" spans="1:9" ht="23.25" x14ac:dyDescent="0.35">
      <c r="A1" s="175"/>
      <c r="B1" s="264"/>
      <c r="C1" s="177"/>
      <c r="D1" s="175"/>
      <c r="E1" s="175"/>
      <c r="F1" s="175"/>
      <c r="G1" s="175"/>
      <c r="H1" s="175"/>
      <c r="I1" s="175"/>
    </row>
    <row r="2" spans="1:9" ht="23.25" x14ac:dyDescent="0.35">
      <c r="A2" s="175"/>
      <c r="B2" s="264"/>
      <c r="C2" s="177" t="s">
        <v>437</v>
      </c>
      <c r="D2" s="175"/>
      <c r="E2" s="175"/>
      <c r="F2" s="175"/>
      <c r="G2" s="175"/>
      <c r="H2" s="175"/>
      <c r="I2" s="175"/>
    </row>
    <row r="3" spans="1:9" x14ac:dyDescent="0.2">
      <c r="A3" s="175"/>
      <c r="B3" s="175"/>
      <c r="C3" s="175"/>
      <c r="D3" s="175"/>
      <c r="E3" s="175"/>
      <c r="F3" s="175"/>
      <c r="G3" s="175"/>
      <c r="H3" s="175"/>
      <c r="I3" s="175"/>
    </row>
    <row r="4" spans="1:9" ht="18" x14ac:dyDescent="0.25">
      <c r="A4" s="175"/>
      <c r="B4" s="264"/>
      <c r="C4" s="178" t="s">
        <v>102</v>
      </c>
      <c r="D4" s="175"/>
      <c r="E4" s="175"/>
      <c r="F4" s="175"/>
      <c r="G4" s="175"/>
      <c r="H4" s="175"/>
      <c r="I4" s="175"/>
    </row>
    <row r="5" spans="1:9" ht="18" x14ac:dyDescent="0.25">
      <c r="A5" s="175"/>
      <c r="B5" s="264"/>
      <c r="C5" s="178"/>
      <c r="D5" s="175"/>
      <c r="E5" s="175"/>
      <c r="F5" s="175"/>
      <c r="G5" s="175"/>
      <c r="H5" s="175"/>
      <c r="I5" s="175"/>
    </row>
    <row r="6" spans="1:9" ht="18" x14ac:dyDescent="0.25">
      <c r="A6" s="175"/>
      <c r="B6" s="264"/>
      <c r="C6" s="281" t="s">
        <v>103</v>
      </c>
      <c r="D6" s="280"/>
      <c r="E6" s="279"/>
      <c r="F6" s="278"/>
      <c r="G6" s="175"/>
      <c r="H6" s="175"/>
      <c r="I6" s="175"/>
    </row>
    <row r="7" spans="1:9" ht="18.75" thickBot="1" x14ac:dyDescent="0.3">
      <c r="A7" s="175"/>
      <c r="B7" s="264"/>
      <c r="C7" s="178"/>
      <c r="D7" s="175"/>
      <c r="E7" s="175"/>
      <c r="F7" s="243"/>
      <c r="G7" s="175"/>
      <c r="H7" s="175"/>
      <c r="I7" s="175"/>
    </row>
    <row r="8" spans="1:9" ht="15.75" x14ac:dyDescent="0.25">
      <c r="A8" s="175"/>
      <c r="B8" s="175"/>
      <c r="C8" s="255" t="s">
        <v>104</v>
      </c>
      <c r="D8" s="256"/>
      <c r="E8" s="257"/>
      <c r="F8" s="285">
        <f>G31+I31</f>
        <v>0</v>
      </c>
      <c r="G8" s="181"/>
      <c r="H8" s="182"/>
      <c r="I8" s="182"/>
    </row>
    <row r="9" spans="1:9" ht="15.75" x14ac:dyDescent="0.25">
      <c r="A9" s="175"/>
      <c r="B9" s="175"/>
      <c r="C9" s="258" t="s">
        <v>105</v>
      </c>
      <c r="D9" s="259"/>
      <c r="E9" s="260"/>
      <c r="F9" s="286">
        <f>G37+I37</f>
        <v>0</v>
      </c>
      <c r="G9" s="181"/>
      <c r="H9" s="182"/>
      <c r="I9" s="182"/>
    </row>
    <row r="10" spans="1:9" ht="15.75" x14ac:dyDescent="0.25">
      <c r="A10" s="175"/>
      <c r="B10" s="175"/>
      <c r="C10" s="258" t="s">
        <v>106</v>
      </c>
      <c r="D10" s="259"/>
      <c r="E10" s="260"/>
      <c r="F10" s="286">
        <f>G42+I42</f>
        <v>0</v>
      </c>
      <c r="G10" s="181"/>
      <c r="H10" s="182"/>
      <c r="I10" s="182"/>
    </row>
    <row r="11" spans="1:9" ht="16.5" thickBot="1" x14ac:dyDescent="0.3">
      <c r="A11" s="175"/>
      <c r="B11" s="175"/>
      <c r="C11" s="261" t="s">
        <v>107</v>
      </c>
      <c r="D11" s="262"/>
      <c r="E11" s="263"/>
      <c r="F11" s="287">
        <f>G52+I52</f>
        <v>0</v>
      </c>
      <c r="G11" s="181"/>
      <c r="H11" s="182"/>
      <c r="I11" s="182"/>
    </row>
    <row r="12" spans="1:9" x14ac:dyDescent="0.2">
      <c r="A12" s="175"/>
      <c r="B12" s="175"/>
      <c r="C12" s="179"/>
      <c r="D12" s="179"/>
      <c r="E12" s="246"/>
      <c r="F12" s="244"/>
      <c r="G12" s="183"/>
      <c r="H12" s="180"/>
      <c r="I12" s="180"/>
    </row>
    <row r="13" spans="1:9" ht="15.75" x14ac:dyDescent="0.25">
      <c r="A13" s="184"/>
      <c r="B13" s="265"/>
      <c r="C13" s="284"/>
      <c r="D13" s="283" t="s">
        <v>108</v>
      </c>
      <c r="E13" s="282"/>
      <c r="F13" s="288">
        <f>SUM(F8:F11)</f>
        <v>0</v>
      </c>
      <c r="G13" s="187"/>
      <c r="H13" s="188"/>
      <c r="I13" s="188"/>
    </row>
    <row r="14" spans="1:9" ht="15.75" x14ac:dyDescent="0.25">
      <c r="A14" s="184"/>
      <c r="B14" s="265"/>
      <c r="C14" s="185"/>
      <c r="D14" s="186"/>
      <c r="E14" s="247"/>
      <c r="F14" s="245"/>
      <c r="G14" s="187"/>
      <c r="H14" s="188"/>
      <c r="I14" s="188"/>
    </row>
    <row r="15" spans="1:9" ht="15.75" x14ac:dyDescent="0.25">
      <c r="A15" s="184"/>
      <c r="B15" s="265"/>
      <c r="C15" s="185"/>
      <c r="D15" s="186"/>
      <c r="E15" s="247"/>
      <c r="F15" s="245"/>
      <c r="G15" s="187"/>
      <c r="H15" s="188"/>
      <c r="I15" s="188"/>
    </row>
    <row r="16" spans="1:9" x14ac:dyDescent="0.2">
      <c r="A16" s="175"/>
      <c r="B16" s="175"/>
      <c r="C16" s="176" t="s">
        <v>109</v>
      </c>
      <c r="D16" s="175"/>
      <c r="E16" s="175"/>
      <c r="F16" s="175"/>
      <c r="G16" s="175"/>
      <c r="H16" s="175"/>
      <c r="I16" s="175"/>
    </row>
    <row r="17" spans="1:9" x14ac:dyDescent="0.2">
      <c r="A17" s="175"/>
      <c r="B17" s="175"/>
      <c r="C17" s="176" t="s">
        <v>110</v>
      </c>
      <c r="D17" s="175"/>
      <c r="E17" s="175"/>
      <c r="F17" s="175"/>
      <c r="G17" s="175"/>
      <c r="H17" s="175"/>
      <c r="I17" s="175"/>
    </row>
    <row r="18" spans="1:9" x14ac:dyDescent="0.2">
      <c r="A18" s="175"/>
      <c r="B18" s="175"/>
      <c r="C18" s="176" t="s">
        <v>111</v>
      </c>
      <c r="D18" s="175"/>
      <c r="E18" s="175"/>
      <c r="F18" s="175"/>
      <c r="G18" s="175"/>
      <c r="H18" s="175"/>
      <c r="I18" s="175"/>
    </row>
    <row r="19" spans="1:9" x14ac:dyDescent="0.2">
      <c r="A19" s="175"/>
      <c r="B19" s="175"/>
      <c r="C19" s="175"/>
      <c r="D19" s="175"/>
      <c r="E19" s="175"/>
      <c r="F19" s="175"/>
      <c r="G19" s="175"/>
      <c r="H19" s="175"/>
      <c r="I19" s="175"/>
    </row>
    <row r="20" spans="1:9" x14ac:dyDescent="0.2">
      <c r="A20" s="175"/>
      <c r="B20" s="175"/>
      <c r="C20" s="179"/>
      <c r="D20" s="175"/>
      <c r="E20" s="175"/>
      <c r="F20" s="175"/>
      <c r="G20" s="175"/>
      <c r="H20" s="175"/>
      <c r="I20" s="175"/>
    </row>
    <row r="21" spans="1:9" x14ac:dyDescent="0.2">
      <c r="A21" s="175"/>
      <c r="B21" s="175"/>
      <c r="C21" s="179"/>
      <c r="D21" s="175"/>
      <c r="E21" s="175"/>
      <c r="F21" s="175"/>
      <c r="G21" s="175"/>
      <c r="H21" s="175"/>
      <c r="I21" s="175"/>
    </row>
    <row r="22" spans="1:9" x14ac:dyDescent="0.2">
      <c r="A22" s="175"/>
      <c r="B22" s="175"/>
      <c r="C22" s="179"/>
      <c r="D22" s="175"/>
      <c r="E22" s="175"/>
      <c r="F22" s="175"/>
      <c r="G22" s="175"/>
      <c r="H22" s="175"/>
      <c r="I22" s="175"/>
    </row>
    <row r="23" spans="1:9" ht="13.5" thickBot="1" x14ac:dyDescent="0.25">
      <c r="A23" s="175"/>
      <c r="B23" s="175"/>
      <c r="C23" s="175"/>
      <c r="D23" s="175"/>
      <c r="E23" s="175"/>
      <c r="F23" s="175"/>
      <c r="G23" s="175"/>
      <c r="H23" s="175"/>
      <c r="I23" s="175"/>
    </row>
    <row r="24" spans="1:9" ht="15" x14ac:dyDescent="0.2">
      <c r="A24" s="189" t="s">
        <v>112</v>
      </c>
      <c r="B24" s="266"/>
      <c r="C24" s="190" t="s">
        <v>437</v>
      </c>
      <c r="D24" s="191"/>
      <c r="E24" s="248"/>
      <c r="F24" s="192"/>
      <c r="G24" s="193"/>
      <c r="H24" s="193"/>
      <c r="I24" s="194"/>
    </row>
    <row r="25" spans="1:9" ht="15" x14ac:dyDescent="0.2">
      <c r="A25" s="195"/>
      <c r="B25" s="267"/>
      <c r="C25" s="196"/>
      <c r="D25" s="197"/>
      <c r="E25" s="249"/>
      <c r="F25" s="198"/>
      <c r="G25" s="199"/>
      <c r="H25" s="199"/>
      <c r="I25" s="200"/>
    </row>
    <row r="26" spans="1:9" x14ac:dyDescent="0.2">
      <c r="A26" s="195" t="s">
        <v>113</v>
      </c>
      <c r="B26" s="267"/>
      <c r="C26" s="201" t="s">
        <v>114</v>
      </c>
      <c r="D26" s="197"/>
      <c r="E26" s="249"/>
      <c r="F26" s="198"/>
      <c r="G26" s="199"/>
      <c r="H26" s="199"/>
      <c r="I26" s="200"/>
    </row>
    <row r="27" spans="1:9" x14ac:dyDescent="0.2">
      <c r="A27" s="202" t="s">
        <v>115</v>
      </c>
      <c r="B27" s="268"/>
      <c r="C27" s="203"/>
      <c r="D27" s="204"/>
      <c r="E27" s="451"/>
      <c r="F27" s="451"/>
      <c r="G27" s="451"/>
      <c r="H27" s="205"/>
      <c r="I27" s="206"/>
    </row>
    <row r="28" spans="1:9" ht="13.5" thickBot="1" x14ac:dyDescent="0.25">
      <c r="A28" s="207" t="s">
        <v>116</v>
      </c>
      <c r="B28" s="269"/>
      <c r="C28" s="452"/>
      <c r="D28" s="452"/>
      <c r="E28" s="452"/>
      <c r="F28" s="452"/>
      <c r="G28" s="452"/>
      <c r="H28" s="208"/>
      <c r="I28" s="209"/>
    </row>
    <row r="29" spans="1:9" ht="13.5" thickBot="1" x14ac:dyDescent="0.25">
      <c r="A29" s="210" t="s">
        <v>117</v>
      </c>
      <c r="B29" s="270"/>
      <c r="C29" s="211" t="s">
        <v>68</v>
      </c>
      <c r="D29" s="212" t="s">
        <v>69</v>
      </c>
      <c r="E29" s="250" t="s">
        <v>118</v>
      </c>
      <c r="F29" s="211" t="s">
        <v>32</v>
      </c>
      <c r="G29" s="213" t="s">
        <v>119</v>
      </c>
      <c r="H29" s="213" t="s">
        <v>33</v>
      </c>
      <c r="I29" s="213" t="s">
        <v>120</v>
      </c>
    </row>
    <row r="30" spans="1:9" ht="15" x14ac:dyDescent="0.2">
      <c r="A30" s="273" t="s">
        <v>121</v>
      </c>
      <c r="B30" s="274"/>
      <c r="C30" s="214"/>
      <c r="D30" s="214"/>
      <c r="E30" s="275"/>
      <c r="F30" s="214"/>
      <c r="G30" s="276"/>
      <c r="H30" s="214"/>
      <c r="I30" s="277"/>
    </row>
    <row r="31" spans="1:9" ht="15.75" x14ac:dyDescent="0.2">
      <c r="A31" s="215"/>
      <c r="B31" s="271"/>
      <c r="C31" s="218" t="s">
        <v>104</v>
      </c>
      <c r="D31" s="216"/>
      <c r="E31" s="251"/>
      <c r="F31" s="217"/>
      <c r="G31" s="231">
        <f>SUM(G32:G36)</f>
        <v>0</v>
      </c>
      <c r="H31" s="217"/>
      <c r="I31" s="232">
        <f>SUM(I32:I36)</f>
        <v>0</v>
      </c>
    </row>
    <row r="32" spans="1:9" x14ac:dyDescent="0.2">
      <c r="A32" s="234">
        <v>1</v>
      </c>
      <c r="B32" s="240"/>
      <c r="C32" s="235" t="s">
        <v>122</v>
      </c>
      <c r="D32" s="236" t="s">
        <v>123</v>
      </c>
      <c r="E32" s="252">
        <v>155</v>
      </c>
      <c r="F32" s="237"/>
      <c r="G32" s="238">
        <f>F32*E32</f>
        <v>0</v>
      </c>
      <c r="H32" s="237"/>
      <c r="I32" s="239">
        <f>H32*E32</f>
        <v>0</v>
      </c>
    </row>
    <row r="33" spans="1:9" x14ac:dyDescent="0.2">
      <c r="A33" s="234">
        <v>2</v>
      </c>
      <c r="B33" s="240"/>
      <c r="C33" s="235" t="s">
        <v>124</v>
      </c>
      <c r="D33" s="236" t="s">
        <v>123</v>
      </c>
      <c r="E33" s="252">
        <v>475</v>
      </c>
      <c r="F33" s="237"/>
      <c r="G33" s="238">
        <f t="shared" ref="G33:G36" si="0">F33*E33</f>
        <v>0</v>
      </c>
      <c r="H33" s="237"/>
      <c r="I33" s="239">
        <f t="shared" ref="I33:I36" si="1">H33*E33</f>
        <v>0</v>
      </c>
    </row>
    <row r="34" spans="1:9" x14ac:dyDescent="0.2">
      <c r="A34" s="234">
        <v>3</v>
      </c>
      <c r="B34" s="240"/>
      <c r="C34" s="360" t="s">
        <v>438</v>
      </c>
      <c r="D34" s="361" t="s">
        <v>123</v>
      </c>
      <c r="E34" s="252">
        <v>100</v>
      </c>
      <c r="F34" s="237"/>
      <c r="G34" s="238">
        <f t="shared" si="0"/>
        <v>0</v>
      </c>
      <c r="H34" s="237"/>
      <c r="I34" s="239">
        <f t="shared" si="1"/>
        <v>0</v>
      </c>
    </row>
    <row r="35" spans="1:9" x14ac:dyDescent="0.2">
      <c r="A35" s="234">
        <v>4</v>
      </c>
      <c r="B35" s="240"/>
      <c r="C35" s="360" t="s">
        <v>439</v>
      </c>
      <c r="D35" s="362" t="s">
        <v>123</v>
      </c>
      <c r="E35" s="363">
        <v>405</v>
      </c>
      <c r="F35" s="237"/>
      <c r="G35" s="238">
        <f t="shared" si="0"/>
        <v>0</v>
      </c>
      <c r="H35" s="237"/>
      <c r="I35" s="239">
        <f t="shared" si="1"/>
        <v>0</v>
      </c>
    </row>
    <row r="36" spans="1:9" x14ac:dyDescent="0.2">
      <c r="A36" s="234">
        <v>5</v>
      </c>
      <c r="B36" s="240"/>
      <c r="C36" s="360" t="s">
        <v>440</v>
      </c>
      <c r="D36" s="362" t="s">
        <v>123</v>
      </c>
      <c r="E36" s="363">
        <v>100</v>
      </c>
      <c r="F36" s="237"/>
      <c r="G36" s="238">
        <f t="shared" si="0"/>
        <v>0</v>
      </c>
      <c r="H36" s="237"/>
      <c r="I36" s="239">
        <f t="shared" si="1"/>
        <v>0</v>
      </c>
    </row>
    <row r="37" spans="1:9" ht="15.75" x14ac:dyDescent="0.2">
      <c r="A37" s="215"/>
      <c r="B37" s="271"/>
      <c r="C37" s="218" t="s">
        <v>105</v>
      </c>
      <c r="D37" s="216"/>
      <c r="E37" s="251"/>
      <c r="F37" s="217"/>
      <c r="G37" s="231">
        <f>SUM(G38:G41)</f>
        <v>0</v>
      </c>
      <c r="H37" s="217"/>
      <c r="I37" s="232">
        <f>SUM(I38:I41)</f>
        <v>0</v>
      </c>
    </row>
    <row r="38" spans="1:9" ht="67.5" x14ac:dyDescent="0.2">
      <c r="A38" s="234">
        <v>6</v>
      </c>
      <c r="B38" s="240"/>
      <c r="C38" s="364" t="s">
        <v>447</v>
      </c>
      <c r="D38" s="241" t="s">
        <v>125</v>
      </c>
      <c r="E38" s="253">
        <v>12</v>
      </c>
      <c r="F38" s="237"/>
      <c r="G38" s="238">
        <f>F38*E38</f>
        <v>0</v>
      </c>
      <c r="H38" s="237"/>
      <c r="I38" s="239">
        <f>H38*E38</f>
        <v>0</v>
      </c>
    </row>
    <row r="39" spans="1:9" ht="78.75" x14ac:dyDescent="0.2">
      <c r="A39" s="234">
        <v>7</v>
      </c>
      <c r="B39" s="240"/>
      <c r="C39" s="364" t="s">
        <v>448</v>
      </c>
      <c r="D39" s="365" t="s">
        <v>125</v>
      </c>
      <c r="E39" s="253">
        <v>3</v>
      </c>
      <c r="F39" s="237"/>
      <c r="G39" s="238">
        <f t="shared" ref="G39:G41" si="2">F39*E39</f>
        <v>0</v>
      </c>
      <c r="H39" s="237"/>
      <c r="I39" s="239">
        <f t="shared" ref="I39:I41" si="3">H39*E39</f>
        <v>0</v>
      </c>
    </row>
    <row r="40" spans="1:9" ht="22.5" x14ac:dyDescent="0.2">
      <c r="A40" s="234">
        <v>8</v>
      </c>
      <c r="B40" s="240"/>
      <c r="C40" s="364" t="s">
        <v>441</v>
      </c>
      <c r="D40" s="365" t="s">
        <v>101</v>
      </c>
      <c r="E40" s="253">
        <v>1</v>
      </c>
      <c r="F40" s="237"/>
      <c r="G40" s="238">
        <f t="shared" si="2"/>
        <v>0</v>
      </c>
      <c r="H40" s="237"/>
      <c r="I40" s="239">
        <f t="shared" si="3"/>
        <v>0</v>
      </c>
    </row>
    <row r="41" spans="1:9" ht="22.5" x14ac:dyDescent="0.2">
      <c r="A41" s="234">
        <v>9</v>
      </c>
      <c r="B41" s="240"/>
      <c r="C41" s="364" t="s">
        <v>442</v>
      </c>
      <c r="D41" s="365" t="s">
        <v>101</v>
      </c>
      <c r="E41" s="253">
        <v>1</v>
      </c>
      <c r="F41" s="237"/>
      <c r="G41" s="238">
        <f t="shared" si="2"/>
        <v>0</v>
      </c>
      <c r="H41" s="237"/>
      <c r="I41" s="239">
        <f t="shared" si="3"/>
        <v>0</v>
      </c>
    </row>
    <row r="42" spans="1:9" ht="15.75" x14ac:dyDescent="0.2">
      <c r="A42" s="215"/>
      <c r="B42" s="271"/>
      <c r="C42" s="218" t="s">
        <v>106</v>
      </c>
      <c r="D42" s="216"/>
      <c r="E42" s="251"/>
      <c r="F42" s="217"/>
      <c r="G42" s="231">
        <f>SUM(G43:G51)</f>
        <v>0</v>
      </c>
      <c r="H42" s="217"/>
      <c r="I42" s="232">
        <f>SUM(I43:I51)</f>
        <v>0</v>
      </c>
    </row>
    <row r="43" spans="1:9" x14ac:dyDescent="0.2">
      <c r="A43" s="234">
        <v>10</v>
      </c>
      <c r="B43" s="240"/>
      <c r="C43" s="364" t="s">
        <v>126</v>
      </c>
      <c r="D43" s="241" t="s">
        <v>123</v>
      </c>
      <c r="E43" s="253">
        <v>505</v>
      </c>
      <c r="F43" s="237"/>
      <c r="G43" s="238">
        <f>F43*E43</f>
        <v>0</v>
      </c>
      <c r="H43" s="237"/>
      <c r="I43" s="239">
        <f>H43*E43</f>
        <v>0</v>
      </c>
    </row>
    <row r="44" spans="1:9" x14ac:dyDescent="0.2">
      <c r="A44" s="234">
        <v>11</v>
      </c>
      <c r="B44" s="240"/>
      <c r="C44" s="364" t="s">
        <v>449</v>
      </c>
      <c r="D44" s="241" t="s">
        <v>123</v>
      </c>
      <c r="E44" s="253">
        <v>350</v>
      </c>
      <c r="F44" s="237"/>
      <c r="G44" s="238">
        <f t="shared" ref="G44:G51" si="4">F44*E44</f>
        <v>0</v>
      </c>
      <c r="H44" s="237"/>
      <c r="I44" s="239">
        <f t="shared" ref="I44:I51" si="5">H44*E44</f>
        <v>0</v>
      </c>
    </row>
    <row r="45" spans="1:9" x14ac:dyDescent="0.2">
      <c r="A45" s="234">
        <v>12</v>
      </c>
      <c r="B45" s="240"/>
      <c r="C45" s="364" t="s">
        <v>450</v>
      </c>
      <c r="D45" s="365" t="s">
        <v>123</v>
      </c>
      <c r="E45" s="253">
        <v>350</v>
      </c>
      <c r="F45" s="237"/>
      <c r="G45" s="238">
        <f t="shared" si="4"/>
        <v>0</v>
      </c>
      <c r="H45" s="237"/>
      <c r="I45" s="239">
        <f t="shared" si="5"/>
        <v>0</v>
      </c>
    </row>
    <row r="46" spans="1:9" x14ac:dyDescent="0.2">
      <c r="A46" s="234">
        <v>13</v>
      </c>
      <c r="B46" s="240"/>
      <c r="C46" s="364" t="s">
        <v>451</v>
      </c>
      <c r="D46" s="365" t="s">
        <v>123</v>
      </c>
      <c r="E46" s="253">
        <v>350</v>
      </c>
      <c r="F46" s="237"/>
      <c r="G46" s="238">
        <f t="shared" si="4"/>
        <v>0</v>
      </c>
      <c r="H46" s="237"/>
      <c r="I46" s="239">
        <f t="shared" si="5"/>
        <v>0</v>
      </c>
    </row>
    <row r="47" spans="1:9" ht="34.15" customHeight="1" x14ac:dyDescent="0.2">
      <c r="A47" s="234">
        <v>14</v>
      </c>
      <c r="B47" s="240"/>
      <c r="C47" s="364" t="s">
        <v>452</v>
      </c>
      <c r="D47" s="365" t="s">
        <v>123</v>
      </c>
      <c r="E47" s="253">
        <v>15</v>
      </c>
      <c r="F47" s="237"/>
      <c r="G47" s="238">
        <f t="shared" si="4"/>
        <v>0</v>
      </c>
      <c r="H47" s="237"/>
      <c r="I47" s="239">
        <f t="shared" si="5"/>
        <v>0</v>
      </c>
    </row>
    <row r="48" spans="1:9" ht="34.15" customHeight="1" x14ac:dyDescent="0.2">
      <c r="A48" s="234">
        <v>15</v>
      </c>
      <c r="B48" s="240"/>
      <c r="C48" s="364" t="s">
        <v>453</v>
      </c>
      <c r="D48" s="365" t="s">
        <v>123</v>
      </c>
      <c r="E48" s="253">
        <v>15</v>
      </c>
      <c r="F48" s="237"/>
      <c r="G48" s="238">
        <f t="shared" si="4"/>
        <v>0</v>
      </c>
      <c r="H48" s="237"/>
      <c r="I48" s="239">
        <f t="shared" si="5"/>
        <v>0</v>
      </c>
    </row>
    <row r="49" spans="1:18" ht="34.15" customHeight="1" x14ac:dyDescent="0.2">
      <c r="A49" s="234">
        <v>16</v>
      </c>
      <c r="B49" s="240"/>
      <c r="C49" s="364" t="s">
        <v>454</v>
      </c>
      <c r="D49" s="365" t="s">
        <v>125</v>
      </c>
      <c r="E49" s="253">
        <v>1</v>
      </c>
      <c r="F49" s="237"/>
      <c r="G49" s="238">
        <f t="shared" si="4"/>
        <v>0</v>
      </c>
      <c r="H49" s="237"/>
      <c r="I49" s="239">
        <f t="shared" si="5"/>
        <v>0</v>
      </c>
    </row>
    <row r="50" spans="1:18" ht="34.15" customHeight="1" x14ac:dyDescent="0.2">
      <c r="A50" s="234">
        <v>17</v>
      </c>
      <c r="B50" s="240"/>
      <c r="C50" s="364" t="s">
        <v>455</v>
      </c>
      <c r="D50" s="365" t="s">
        <v>125</v>
      </c>
      <c r="E50" s="253">
        <v>1</v>
      </c>
      <c r="F50" s="237"/>
      <c r="G50" s="238">
        <f t="shared" si="4"/>
        <v>0</v>
      </c>
      <c r="H50" s="237"/>
      <c r="I50" s="239">
        <f t="shared" si="5"/>
        <v>0</v>
      </c>
    </row>
    <row r="51" spans="1:18" ht="34.15" customHeight="1" x14ac:dyDescent="0.2">
      <c r="A51" s="234">
        <v>18</v>
      </c>
      <c r="B51" s="240"/>
      <c r="C51" s="364" t="s">
        <v>443</v>
      </c>
      <c r="D51" s="365" t="s">
        <v>123</v>
      </c>
      <c r="E51" s="253">
        <v>30</v>
      </c>
      <c r="F51" s="237"/>
      <c r="G51" s="238">
        <f t="shared" si="4"/>
        <v>0</v>
      </c>
      <c r="H51" s="237"/>
      <c r="I51" s="239">
        <f t="shared" si="5"/>
        <v>0</v>
      </c>
    </row>
    <row r="52" spans="1:18" ht="15.75" x14ac:dyDescent="0.2">
      <c r="A52" s="215"/>
      <c r="B52" s="271"/>
      <c r="C52" s="218" t="s">
        <v>107</v>
      </c>
      <c r="D52" s="216"/>
      <c r="E52" s="251"/>
      <c r="F52" s="217"/>
      <c r="G52" s="231">
        <f>SUM(G53:G58)</f>
        <v>0</v>
      </c>
      <c r="H52" s="217"/>
      <c r="I52" s="232">
        <f>SUM(I53:I58)</f>
        <v>0</v>
      </c>
    </row>
    <row r="53" spans="1:18" x14ac:dyDescent="0.2">
      <c r="A53" s="234">
        <v>15</v>
      </c>
      <c r="B53" s="240"/>
      <c r="C53" s="364" t="s">
        <v>127</v>
      </c>
      <c r="D53" s="236" t="s">
        <v>101</v>
      </c>
      <c r="E53" s="252">
        <v>1</v>
      </c>
      <c r="F53" s="237"/>
      <c r="G53" s="238">
        <f>F53*E53</f>
        <v>0</v>
      </c>
      <c r="H53" s="237"/>
      <c r="I53" s="239">
        <f>H53*E53</f>
        <v>0</v>
      </c>
    </row>
    <row r="54" spans="1:18" x14ac:dyDescent="0.2">
      <c r="A54" s="234">
        <v>16</v>
      </c>
      <c r="B54" s="240"/>
      <c r="C54" s="364" t="s">
        <v>456</v>
      </c>
      <c r="D54" s="236" t="s">
        <v>101</v>
      </c>
      <c r="E54" s="252">
        <v>1</v>
      </c>
      <c r="F54" s="237"/>
      <c r="G54" s="238">
        <f t="shared" ref="G54:G58" si="6">F54*E54</f>
        <v>0</v>
      </c>
      <c r="H54" s="237"/>
      <c r="I54" s="239">
        <f t="shared" ref="I54:I58" si="7">H54*E54</f>
        <v>0</v>
      </c>
    </row>
    <row r="55" spans="1:18" x14ac:dyDescent="0.2">
      <c r="A55" s="234">
        <v>17</v>
      </c>
      <c r="B55" s="240"/>
      <c r="C55" s="364" t="s">
        <v>128</v>
      </c>
      <c r="D55" s="236" t="s">
        <v>101</v>
      </c>
      <c r="E55" s="252">
        <v>1</v>
      </c>
      <c r="F55" s="237"/>
      <c r="G55" s="238">
        <f t="shared" si="6"/>
        <v>0</v>
      </c>
      <c r="H55" s="237"/>
      <c r="I55" s="239">
        <f t="shared" si="7"/>
        <v>0</v>
      </c>
    </row>
    <row r="56" spans="1:18" x14ac:dyDescent="0.2">
      <c r="A56" s="234">
        <v>18</v>
      </c>
      <c r="B56" s="240"/>
      <c r="C56" s="364" t="s">
        <v>129</v>
      </c>
      <c r="D56" s="236" t="s">
        <v>101</v>
      </c>
      <c r="E56" s="252">
        <v>1</v>
      </c>
      <c r="F56" s="237"/>
      <c r="G56" s="238">
        <f t="shared" si="6"/>
        <v>0</v>
      </c>
      <c r="H56" s="237"/>
      <c r="I56" s="239">
        <f t="shared" si="7"/>
        <v>0</v>
      </c>
    </row>
    <row r="57" spans="1:18" x14ac:dyDescent="0.2">
      <c r="A57" s="234">
        <v>19</v>
      </c>
      <c r="B57" s="240"/>
      <c r="C57" s="372" t="s">
        <v>130</v>
      </c>
      <c r="D57" s="242" t="s">
        <v>101</v>
      </c>
      <c r="E57" s="254">
        <v>1</v>
      </c>
      <c r="F57" s="237"/>
      <c r="G57" s="238">
        <f t="shared" si="6"/>
        <v>0</v>
      </c>
      <c r="H57" s="237"/>
      <c r="I57" s="239">
        <f t="shared" si="7"/>
        <v>0</v>
      </c>
    </row>
    <row r="58" spans="1:18" ht="13.5" thickBot="1" x14ac:dyDescent="0.25">
      <c r="A58" s="234">
        <v>20</v>
      </c>
      <c r="B58" s="240"/>
      <c r="C58" s="372" t="s">
        <v>131</v>
      </c>
      <c r="D58" s="242" t="s">
        <v>101</v>
      </c>
      <c r="E58" s="254">
        <v>1</v>
      </c>
      <c r="F58" s="237"/>
      <c r="G58" s="238">
        <f t="shared" si="6"/>
        <v>0</v>
      </c>
      <c r="H58" s="237"/>
      <c r="I58" s="239">
        <f t="shared" si="7"/>
        <v>0</v>
      </c>
    </row>
    <row r="59" spans="1:18" ht="15.75" thickBot="1" x14ac:dyDescent="0.25">
      <c r="A59" s="219" t="s">
        <v>121</v>
      </c>
      <c r="B59" s="272"/>
      <c r="C59" s="220"/>
      <c r="D59" s="453"/>
      <c r="E59" s="453"/>
      <c r="F59" s="220"/>
      <c r="G59" s="221"/>
      <c r="H59" s="233"/>
      <c r="I59" s="221"/>
      <c r="J59" s="176"/>
      <c r="K59" s="176"/>
      <c r="L59" s="176"/>
      <c r="M59" s="222"/>
      <c r="N59" s="223"/>
      <c r="O59" s="224"/>
      <c r="P59" s="225"/>
      <c r="Q59" s="226"/>
      <c r="R59" s="227"/>
    </row>
    <row r="60" spans="1:18" x14ac:dyDescent="0.2">
      <c r="A60" s="175"/>
      <c r="B60" s="175"/>
      <c r="C60" s="175"/>
      <c r="D60" s="175"/>
      <c r="E60" s="175"/>
      <c r="F60" s="175"/>
      <c r="G60" s="175"/>
      <c r="H60" s="175"/>
      <c r="I60" s="175"/>
      <c r="J60" s="175"/>
      <c r="K60" s="175"/>
      <c r="L60" s="175"/>
      <c r="M60" s="228"/>
      <c r="N60" s="229"/>
      <c r="O60" s="229"/>
      <c r="P60" s="230"/>
      <c r="Q60" s="226"/>
      <c r="R60" s="227"/>
    </row>
  </sheetData>
  <sheetProtection algorithmName="SHA-512" hashValue="8JF5OMD8HsDItEbV5bYWeAvBlgSdRDkHx/jczMZjb91BjIv0C1nYvLVIQX9IrNLnJOytQHlNkkfqWCctpJtdFw==" saltValue="d4ARJWR47fi6y6NQWu9aqw==" spinCount="100000" sheet="1" objects="1" scenarios="1"/>
  <mergeCells count="3">
    <mergeCell ref="E27:G27"/>
    <mergeCell ref="C28:G28"/>
    <mergeCell ref="D59:E59"/>
  </mergeCells>
  <pageMargins left="0.7" right="0.7" top="0.78740157499999996" bottom="0.78740157499999996" header="0.3" footer="0.3"/>
  <pageSetup paperSize="9" scale="81" orientation="landscape" horizontalDpi="4294967293" verticalDpi="0" r:id="rId1"/>
  <ignoredErrors>
    <ignoredError sqref="I52 G5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50</vt:i4>
      </vt:variant>
    </vt:vector>
  </HeadingPairs>
  <TitlesOfParts>
    <vt:vector size="56" baseType="lpstr">
      <vt:lpstr>Stavba</vt:lpstr>
      <vt:lpstr>VzorPolozky</vt:lpstr>
      <vt:lpstr>SO 51 D 1.8 Rekapitulace</vt:lpstr>
      <vt:lpstr>SO 51 D 1.8 Rozpočet</vt:lpstr>
      <vt:lpstr>SO 51 D 1.9 Rekapitulace</vt:lpstr>
      <vt:lpstr>SO 51 D 1.9 Rozpočet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51 D 1.8 Rekapitulace'!Názvy_tisku</vt:lpstr>
      <vt:lpstr>'SO 51 D 1.9 Rekapitulace'!Názvy_tisku</vt:lpstr>
      <vt:lpstr>oadresa</vt:lpstr>
      <vt:lpstr>Stavba!Objednatel</vt:lpstr>
      <vt:lpstr>Stavba!Objekt</vt:lpstr>
      <vt:lpstr>'SO 51 D 1.8 Rekapitulace'!Oblast_tisku</vt:lpstr>
      <vt:lpstr>'SO 51 D 1.9 Rekapitulace'!Oblast_tisku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Libuse</dc:creator>
  <cp:lastModifiedBy>Mahrová Radka, Ing.</cp:lastModifiedBy>
  <cp:lastPrinted>2019-03-19T12:27:02Z</cp:lastPrinted>
  <dcterms:created xsi:type="dcterms:W3CDTF">2009-04-08T07:15:50Z</dcterms:created>
  <dcterms:modified xsi:type="dcterms:W3CDTF">2024-06-13T08:57:49Z</dcterms:modified>
</cp:coreProperties>
</file>