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 2021-2025\Zadavaci_rizeni_2024_vnejsi_plochy\01_ZD\SOUPIS_PRACÍ_KOUPALIŠTĚ_POLANKA_RVP\"/>
    </mc:Choice>
  </mc:AlternateContent>
  <bookViews>
    <workbookView xWindow="-105" yWindow="-105" windowWidth="23250" windowHeight="12450" activeTab="2"/>
  </bookViews>
  <sheets>
    <sheet name="Stavba" sheetId="1" r:id="rId1"/>
    <sheet name="VzorPolozky" sheetId="10" state="hidden" r:id="rId2"/>
    <sheet name="VRN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'VRN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0">Stavba!$A$1:$J$57</definedName>
    <definedName name="_xlnm.Print_Area" localSheetId="2">'VRN 01 Pol'!$A$1:$Y$47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2" l="1"/>
  <c r="BA29" i="12"/>
  <c r="BA27" i="12"/>
  <c r="BA23" i="12"/>
  <c r="BA19" i="12"/>
  <c r="BA13" i="12"/>
  <c r="BA10" i="12"/>
  <c r="G9" i="12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5" i="12"/>
  <c r="M15" i="12" s="1"/>
  <c r="M14" i="12" s="1"/>
  <c r="I15" i="12"/>
  <c r="I14" i="12" s="1"/>
  <c r="K15" i="12"/>
  <c r="K14" i="12" s="1"/>
  <c r="O15" i="12"/>
  <c r="O14" i="12" s="1"/>
  <c r="Q15" i="12"/>
  <c r="Q14" i="12" s="1"/>
  <c r="V15" i="12"/>
  <c r="V14" i="12" s="1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2" i="12"/>
  <c r="M32" i="12" s="1"/>
  <c r="I32" i="12"/>
  <c r="K32" i="12"/>
  <c r="O32" i="12"/>
  <c r="Q32" i="12"/>
  <c r="V32" i="12"/>
  <c r="G35" i="12"/>
  <c r="M35" i="12" s="1"/>
  <c r="I35" i="12"/>
  <c r="K35" i="12"/>
  <c r="O35" i="12"/>
  <c r="Q35" i="12"/>
  <c r="V35" i="12"/>
  <c r="AE37" i="12"/>
  <c r="F40" i="1" s="1"/>
  <c r="I20" i="1"/>
  <c r="I18" i="1"/>
  <c r="I17" i="1"/>
  <c r="I16" i="1"/>
  <c r="J28" i="1"/>
  <c r="J26" i="1"/>
  <c r="G38" i="1"/>
  <c r="F38" i="1"/>
  <c r="J23" i="1"/>
  <c r="J24" i="1"/>
  <c r="J25" i="1"/>
  <c r="J27" i="1"/>
  <c r="E24" i="1"/>
  <c r="E26" i="1"/>
  <c r="G25" i="12" l="1"/>
  <c r="I55" i="1" s="1"/>
  <c r="G8" i="12"/>
  <c r="I52" i="1" s="1"/>
  <c r="G14" i="12"/>
  <c r="I53" i="1" s="1"/>
  <c r="V25" i="12"/>
  <c r="K34" i="12"/>
  <c r="Q25" i="12"/>
  <c r="I34" i="12"/>
  <c r="O34" i="12"/>
  <c r="G17" i="12"/>
  <c r="I54" i="1" s="1"/>
  <c r="Q34" i="12"/>
  <c r="I25" i="12"/>
  <c r="V8" i="12"/>
  <c r="O25" i="12"/>
  <c r="Q8" i="12"/>
  <c r="Q17" i="12"/>
  <c r="K17" i="12"/>
  <c r="I17" i="12"/>
  <c r="O8" i="12"/>
  <c r="K8" i="12"/>
  <c r="I8" i="12"/>
  <c r="V34" i="12"/>
  <c r="K25" i="12"/>
  <c r="V17" i="12"/>
  <c r="O17" i="12"/>
  <c r="M8" i="12"/>
  <c r="G34" i="12"/>
  <c r="I56" i="1" s="1"/>
  <c r="AF37" i="12"/>
  <c r="G40" i="1" s="1"/>
  <c r="H40" i="1" s="1"/>
  <c r="I40" i="1" s="1"/>
  <c r="F41" i="1"/>
  <c r="F39" i="1"/>
  <c r="M25" i="12"/>
  <c r="M34" i="12"/>
  <c r="M17" i="12"/>
  <c r="I19" i="1" l="1"/>
  <c r="I21" i="1" s="1"/>
  <c r="G25" i="1" s="1"/>
  <c r="G37" i="12"/>
  <c r="I57" i="1"/>
  <c r="J54" i="1" s="1"/>
  <c r="G39" i="1"/>
  <c r="G42" i="1" s="1"/>
  <c r="G41" i="1"/>
  <c r="H41" i="1" s="1"/>
  <c r="I41" i="1" s="1"/>
  <c r="F42" i="1"/>
  <c r="A25" i="1" l="1"/>
  <c r="A26" i="1" s="1"/>
  <c r="H39" i="1"/>
  <c r="I39" i="1" s="1"/>
  <c r="I42" i="1" s="1"/>
  <c r="J56" i="1"/>
  <c r="J55" i="1"/>
  <c r="J52" i="1"/>
  <c r="J53" i="1"/>
  <c r="G28" i="1"/>
  <c r="G23" i="1"/>
  <c r="A23" i="1" s="1"/>
  <c r="A24" i="1" s="1"/>
  <c r="H42" i="1" l="1"/>
  <c r="G26" i="1"/>
  <c r="J57" i="1"/>
  <c r="G24" i="1"/>
  <c r="J40" i="1"/>
  <c r="J39" i="1"/>
  <c r="J41" i="1"/>
  <c r="J42" i="1" l="1"/>
  <c r="A27" i="1"/>
  <c r="A29" i="1" s="1"/>
  <c r="G29" i="1" l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<sst xmlns="http://schemas.openxmlformats.org/spreadsheetml/2006/main" count="280" uniqueCount="151">
  <si>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</si>
  <si>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</si>
  <si>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</si>
  <si>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</si>
  <si>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</si>
  <si>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</si>
  <si>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</si>
  <si>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</si>
  <si>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</si>
  <si>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</si>
  <si>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</si>
  <si>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</si>
  <si>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</si>
  <si>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</si>
  <si>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</si>
  <si>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</si>
  <si>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</si>
  <si>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</si>
  <si>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</si>
  <si>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</si>
  <si>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</si>
  <si>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</si>
  <si>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</si>
  <si>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</si>
  <si>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</si>
  <si>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</si>
  <si>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</si>
  <si>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</si>
  <si>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</si>
  <si>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</si>
  <si>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</si>
  <si>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</si>
  <si>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</si>
  <si>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</si>
  <si>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</si>
  <si>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</si>
  <si>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</si>
  <si>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</si>
  <si>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</si>
  <si>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</si>
  <si>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</si>
  <si>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</si>
  <si>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Vedlejší rozpočtové náklady</t>
  </si>
  <si>
    <t>VRN</t>
  </si>
  <si>
    <t>VEDLEJŠÍ ROZPOČTOVÉ NÁKLADY</t>
  </si>
  <si>
    <t>Objekt:</t>
  </si>
  <si>
    <t>Rozpočet:</t>
  </si>
  <si>
    <t>Stavba</t>
  </si>
  <si>
    <t>Celkem za stavbu</t>
  </si>
  <si>
    <t>CZK</t>
  </si>
  <si>
    <t>#POPS</t>
  </si>
  <si>
    <t>#POPO</t>
  </si>
  <si>
    <t>Popis objektu: VRN - VEDLEJŠÍ ROZPOČTOVÉ NÁKLADY</t>
  </si>
  <si>
    <t>#POPR</t>
  </si>
  <si>
    <t>Popis rozpočtu: 01 - Vedlejší rozpočtové náklady</t>
  </si>
  <si>
    <t>Rekapitulace dílů</t>
  </si>
  <si>
    <t>Typ dílu</t>
  </si>
  <si>
    <t>VRN1</t>
  </si>
  <si>
    <t>Průzkumné, geodetické a projektové náklady</t>
  </si>
  <si>
    <t>VN</t>
  </si>
  <si>
    <t>VRN2</t>
  </si>
  <si>
    <t>Zařízení staveniště</t>
  </si>
  <si>
    <t>VRN3</t>
  </si>
  <si>
    <t>Inženýrská činnost</t>
  </si>
  <si>
    <t>VRN4</t>
  </si>
  <si>
    <t>Provozní a územní vlivy</t>
  </si>
  <si>
    <t>VRN5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</si>
  <si>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</si>
  <si>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</si>
  <si>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</si>
  <si>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</si>
  <si>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</si>
  <si>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</si>
  <si>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</si>
  <si>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</si>
  <si>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</si>
  <si>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</si>
  <si>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</si>
  <si>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</si>
  <si>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</si>
  <si>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</si>
  <si>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</si>
  <si>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</si>
  <si>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</si>
  <si>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</si>
  <si>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</si>
  <si>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</si>
  <si>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</si>
  <si>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</si>
  <si>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</si>
  <si>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</si>
  <si>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</si>
  <si>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</si>
  <si>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</si>
  <si>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</si>
  <si>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</si>
  <si>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00411 R</t>
  </si>
  <si>
    <t>Přípravné a průzkumné služby či práce</t>
  </si>
  <si>
    <t>Soubor</t>
  </si>
  <si>
    <t>RTS 23/ I</t>
  </si>
  <si>
    <t>Indiv</t>
  </si>
  <si>
    <t>Běžná</t>
  </si>
  <si>
    <t>POL99_8</t>
  </si>
  <si>
    <t>Náklady dodavatele vyplývající z povinností dodavatele stanovených obchodními podmínkami před zahájením stavebních prací. Tato skupina zahrnuje zejména náklady na přípravné činnosti.</t>
  </si>
  <si>
    <t>POP</t>
  </si>
  <si>
    <t>00511 R</t>
  </si>
  <si>
    <t>005241010R</t>
  </si>
  <si>
    <t>Dokumentace skutečného provedení stavby</t>
  </si>
  <si>
    <t>Náklady na vyhotovení dokumentace skutečného provedení stavby a její předání objednateli v požadované formě a požadovaném počtu.</t>
  </si>
  <si>
    <t>soubor</t>
  </si>
  <si>
    <t>Vlastní</t>
  </si>
  <si>
    <t>Práce</t>
  </si>
  <si>
    <t>POL1_</t>
  </si>
  <si>
    <t>005121 R</t>
  </si>
  <si>
    <t>Veškeré náklady spojené s vybudováním, provozem a odstraněním zařízení staveniště.</t>
  </si>
  <si>
    <t>00512 R</t>
  </si>
  <si>
    <t xml:space="preserve">Kompletační činnost </t>
  </si>
  <si>
    <t>Náklady zhotovitele související se zajištěním a provedením kompletního díla dle PD a souvisejících podkladů</t>
  </si>
  <si>
    <t>005124010R</t>
  </si>
  <si>
    <t>Koordinační činnost</t>
  </si>
  <si>
    <t>005211080R</t>
  </si>
  <si>
    <t xml:space="preserve">Bezpečnostní a hygienická opatření na staveništi </t>
  </si>
  <si>
    <t>00525R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</si>
  <si>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</si>
  <si>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</si>
  <si>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</si>
  <si>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005211030R</t>
  </si>
  <si>
    <t xml:space="preserve">Dočasná dopravní opatření </t>
  </si>
  <si>
    <t>005R</t>
  </si>
  <si>
    <t>Mimostaveništní doprava</t>
  </si>
  <si>
    <t>00527R</t>
  </si>
  <si>
    <t>Nakládání s odpady</t>
  </si>
  <si>
    <t>SUM</t>
  </si>
  <si>
    <t>Poznámky uchazeče k zadání</t>
  </si>
  <si>
    <t>POPUZIV</t>
  </si>
  <si>
    <t>END</t>
  </si>
  <si>
    <t>Zajištění podkladů pro vydání rozhodnutí o zkušebním provozu a kolaudačního rozhodnutí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</si>
  <si>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Náklady spojené s užíváním nebo záborem pozemku.</t>
  </si>
  <si>
    <t>VMS Projekt s.r.o.</t>
  </si>
  <si>
    <t>Revitalizace veřejných ploch u plaveckého areálu na Polance, Třebíč</t>
  </si>
  <si>
    <t>Popis stavby: VRN - Revitalizace veřejných ploch u plaveckého areálu na Polance, Třebíč</t>
  </si>
  <si>
    <t>Geodetické práce  vypracování geometrického plánu, geodetické zaměření skutečného provedení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</si>
  <si>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 a BOZP. Zajištění bezpečného pohybu osob v okolí areálu po dobu výstavby. Oplocení pro zajištění koridoru pro bezpečný pohyb osob - viz. výkres "koridor pro pěší"</t>
  </si>
  <si>
    <t>Koordinace stavebních a technologických dodávek stavby. – ČS Polanka, Lávka  na Polance, Revitalizace plaveckého areálu na Polance, pokládka kabelů EG.D.</t>
  </si>
  <si>
    <t>Zhotovitel musí brát na zřetel "ztížené dopravní podmínky" , např. použití menšího finisheru a překládku na menší vozidla. Viz. plán organizace výstavby</t>
  </si>
  <si>
    <t>005210R</t>
  </si>
  <si>
    <t>Oplocení pro zajištění koridoru pro bezpečný pohyb osob - viz. výkres "koridor pro pěší"</t>
  </si>
  <si>
    <t>m</t>
  </si>
  <si>
    <t>Vybudování koridoru pro pěší- mobilní oplocení zřízení i odstranění</t>
  </si>
  <si>
    <t>11</t>
  </si>
  <si>
    <t>Zařízení staveniště, případná překládka v horní části ulice Za Plovárnou na menší dopravní prostředky.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</si>
</sst>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rgb="FF00B05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7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" fillId="0" borderId="0" xfId="0" applyFont="1"/>
    <xf numFmtId="0" fontId="16" fillId="0" borderId="29" xfId="0" applyFont="1" applyBorder="1" applyAlignment="1">
      <alignment vertical="top"/>
    </xf>
    <xf numFmtId="49" fontId="16" fillId="0" borderId="18" xfId="0" applyNumberFormat="1" applyFont="1" applyBorder="1" applyAlignment="1">
      <alignment vertical="top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49" fontId="16" fillId="0" borderId="39" xfId="0" applyNumberFormat="1" applyFont="1" applyBorder="1" applyAlignment="1">
      <alignment horizontal="right" vertical="top"/>
    </xf>
    <xf numFmtId="49" fontId="16" fillId="0" borderId="39" xfId="0" applyNumberFormat="1" applyFont="1" applyBorder="1" applyAlignment="1">
      <alignment vertical="top"/>
    </xf>
    <xf numFmtId="49" fontId="16" fillId="0" borderId="29" xfId="0" applyNumberFormat="1" applyFont="1" applyBorder="1" applyAlignment="1">
      <alignment horizontal="right" vertical="top"/>
    </xf>
    <xf numFmtId="0" fontId="18" fillId="0" borderId="40" xfId="0" applyFont="1" applyBorder="1" applyAlignment="1">
      <alignment vertical="top" wrapText="1"/>
    </xf>
    <xf numFmtId="0" fontId="16" fillId="0" borderId="39" xfId="0" applyFont="1" applyBorder="1" applyAlignment="1">
      <alignment horizontal="left" vertical="top" wrapText="1"/>
    </xf>
    <xf numFmtId="0" fontId="16" fillId="0" borderId="39" xfId="0" applyFont="1" applyBorder="1" applyAlignment="1">
      <alignment vertical="top" wrapText="1"/>
    </xf>
    <xf numFmtId="0" fontId="16" fillId="0" borderId="0" xfId="0" applyFont="1" applyAlignment="1">
      <alignment wrapText="1"/>
    </xf>
    <xf numFmtId="4" fontId="16" fillId="0" borderId="39" xfId="0" applyNumberFormat="1" applyFont="1" applyBorder="1" applyAlignment="1">
      <alignment vertical="top" wrapText="1"/>
    </xf>
    <xf numFmtId="4" fontId="11" fillId="0" borderId="15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4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1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5" t="s">
        <v>24</v>
      </c>
      <c r="C2" s="76"/>
      <c r="D2" s="77" t="s">
        <v>43</v>
      </c>
      <c r="E2" s="239" t="s">
        <v>139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78" t="s">
        <v>45</v>
      </c>
      <c r="C3" s="76"/>
      <c r="D3" s="79" t="s">
        <v>43</v>
      </c>
      <c r="E3" s="242" t="s">
        <v>44</v>
      </c>
      <c r="F3" s="243"/>
      <c r="G3" s="243"/>
      <c r="H3" s="243"/>
      <c r="I3" s="243"/>
      <c r="J3" s="244"/>
    </row>
    <row r="4" spans="1:15" ht="23.25" customHeight="1" x14ac:dyDescent="0.2">
      <c r="A4" s="74">
        <v>1200</v>
      </c>
      <c r="B4" s="80" t="s">
        <v>46</v>
      </c>
      <c r="C4" s="81"/>
      <c r="D4" s="82" t="s">
        <v>41</v>
      </c>
      <c r="E4" s="251" t="s">
        <v>42</v>
      </c>
      <c r="F4" s="252"/>
      <c r="G4" s="252"/>
      <c r="H4" s="252"/>
      <c r="I4" s="252"/>
      <c r="J4" s="253"/>
    </row>
    <row r="5" spans="1:15" ht="24" customHeight="1" x14ac:dyDescent="0.2">
      <c r="A5" s="2"/>
      <c r="B5" s="31" t="s">
        <v>23</v>
      </c>
      <c r="D5" s="225"/>
      <c r="E5" s="226"/>
      <c r="F5" s="226"/>
      <c r="G5" s="226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7"/>
      <c r="E6" s="228"/>
      <c r="F6" s="228"/>
      <c r="G6" s="22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9"/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6"/>
      <c r="E11" s="246"/>
      <c r="F11" s="246"/>
      <c r="G11" s="246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250"/>
      <c r="E12" s="250"/>
      <c r="F12" s="250"/>
      <c r="G12" s="250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4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31" t="s">
        <v>138</v>
      </c>
      <c r="E14" s="232"/>
      <c r="F14" s="232"/>
      <c r="G14" s="232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45"/>
      <c r="F15" s="245"/>
      <c r="G15" s="247"/>
      <c r="H15" s="247"/>
      <c r="I15" s="14" t="s">
        <v>31</v>
      </c>
      <c r="J15" s="34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215"/>
      <c r="F16" s="216"/>
      <c r="G16" s="215"/>
      <c r="H16" s="216"/>
      <c r="I16" s="186">
        <f>SUMIF(F52:F56,A16,I52:I56)+SUMIF(F52:F56,"PSU",I52:I56)</f>
        <v>0</v>
      </c>
      <c r="J16" s="187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215"/>
      <c r="F17" s="216"/>
      <c r="G17" s="215"/>
      <c r="H17" s="216"/>
      <c r="I17" s="186">
        <f>SUMIF(F52:F56,A17,I52:I56)</f>
        <v>0</v>
      </c>
      <c r="J17" s="187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215"/>
      <c r="F18" s="216"/>
      <c r="G18" s="215"/>
      <c r="H18" s="216"/>
      <c r="I18" s="186">
        <f>SUMIF(F52:F56,A18,I52:I56)</f>
        <v>0</v>
      </c>
      <c r="J18" s="187"/>
    </row>
    <row r="19" spans="1:10" ht="23.25" customHeight="1" x14ac:dyDescent="0.2">
      <c r="A19" s="137" t="s">
        <v>59</v>
      </c>
      <c r="B19" s="38" t="s">
        <v>29</v>
      </c>
      <c r="C19" s="60"/>
      <c r="D19" s="61"/>
      <c r="E19" s="215"/>
      <c r="F19" s="216"/>
      <c r="G19" s="215"/>
      <c r="H19" s="216"/>
      <c r="I19" s="186">
        <f>SUMIF(F52:F56,A19,I52:I56)</f>
        <v>0</v>
      </c>
      <c r="J19" s="187"/>
    </row>
    <row r="20" spans="1:10" ht="23.25" customHeight="1" x14ac:dyDescent="0.2">
      <c r="A20" s="137" t="s">
        <v>67</v>
      </c>
      <c r="B20" s="38" t="s">
        <v>30</v>
      </c>
      <c r="C20" s="60"/>
      <c r="D20" s="61"/>
      <c r="E20" s="215"/>
      <c r="F20" s="216"/>
      <c r="G20" s="215"/>
      <c r="H20" s="216"/>
      <c r="I20" s="186">
        <f>SUMIF(F52:F56,A20,I52:I56)</f>
        <v>0</v>
      </c>
      <c r="J20" s="187"/>
    </row>
    <row r="21" spans="1:10" ht="23.25" customHeight="1" x14ac:dyDescent="0.2">
      <c r="A21" s="2"/>
      <c r="B21" s="48" t="s">
        <v>31</v>
      </c>
      <c r="C21" s="62"/>
      <c r="D21" s="63"/>
      <c r="E21" s="248"/>
      <c r="F21" s="249"/>
      <c r="G21" s="248"/>
      <c r="H21" s="249"/>
      <c r="I21" s="202">
        <f>SUM(I16:J20)</f>
        <v>0</v>
      </c>
      <c r="J21" s="188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13">
        <f>ZakladDPHSniVypocet</f>
        <v>0</v>
      </c>
      <c r="H23" s="214"/>
      <c r="I23" s="21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11">
        <f>A23</f>
        <v>0</v>
      </c>
      <c r="H24" s="212"/>
      <c r="I24" s="21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13">
        <f>I21</f>
        <v>0</v>
      </c>
      <c r="H25" s="214"/>
      <c r="I25" s="21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17">
        <f>ZakladDPHSniVypocet+ZakladDPHZaklVypocet</f>
        <v>0</v>
      </c>
      <c r="H28" s="218"/>
      <c r="I28" s="218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217">
        <f>A27</f>
        <v>0</v>
      </c>
      <c r="H29" s="217"/>
      <c r="I29" s="217"/>
      <c r="J29" s="117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9"/>
      <c r="E34" s="220"/>
      <c r="G34" s="221"/>
      <c r="H34" s="222"/>
      <c r="I34" s="222"/>
      <c r="J34" s="25"/>
    </row>
    <row r="35" spans="1:10" ht="12.75" customHeight="1" x14ac:dyDescent="0.2">
      <c r="A35" s="2"/>
      <c r="B35" s="2"/>
      <c r="D35" s="210" t="s">
        <v>2</v>
      </c>
      <c r="E35" s="210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47</v>
      </c>
      <c r="C39" s="205"/>
      <c r="D39" s="205"/>
      <c r="E39" s="205"/>
      <c r="F39" s="97">
        <f>'VRN 01 Pol'!AE37</f>
        <v>0</v>
      </c>
      <c r="G39" s="98">
        <f>'VRN 01 Pol'!AF37</f>
        <v>0</v>
      </c>
      <c r="H39" s="99">
        <f>(F39*SazbaDPH1/100)+(G39*SazbaDPH2/100)</f>
        <v>0</v>
      </c>
      <c r="I39" s="99">
        <f>F39+G39+H39</f>
        <v>0</v>
      </c>
      <c r="J39" s="100" t="e">
        <f ca="1">IF(_xlfn.SINGLE(CenaCelkemVypocet)=0,"",I39/_xlfn.SINGLE(CenaCelkemVypocet)*100)</f>
        <v>#NAME?</v>
      </c>
    </row>
    <row r="40" spans="1:10" ht="25.5" hidden="1" customHeight="1" x14ac:dyDescent="0.2">
      <c r="A40" s="86">
        <v>2</v>
      </c>
      <c r="B40" s="101" t="s">
        <v>43</v>
      </c>
      <c r="C40" s="206" t="s">
        <v>44</v>
      </c>
      <c r="D40" s="206"/>
      <c r="E40" s="206"/>
      <c r="F40" s="102">
        <f>'VRN 01 Pol'!AE37</f>
        <v>0</v>
      </c>
      <c r="G40" s="103">
        <f>'VRN 01 Pol'!AF37</f>
        <v>0</v>
      </c>
      <c r="H40" s="103">
        <f>(F40*SazbaDPH1/100)+(G40*SazbaDPH2/100)</f>
        <v>0</v>
      </c>
      <c r="I40" s="103">
        <f>F40+G40+H40</f>
        <v>0</v>
      </c>
      <c r="J40" s="104" t="e">
        <f ca="1">IF(_xlfn.SINGLE(CenaCelkemVypocet)=0,"",I40/_xlfn.SINGLE(CenaCelkemVypocet)*100)</f>
        <v>#NAME?</v>
      </c>
    </row>
    <row r="41" spans="1:10" ht="25.5" hidden="1" customHeight="1" x14ac:dyDescent="0.2">
      <c r="A41" s="86">
        <v>3</v>
      </c>
      <c r="B41" s="105" t="s">
        <v>41</v>
      </c>
      <c r="C41" s="205" t="s">
        <v>42</v>
      </c>
      <c r="D41" s="205"/>
      <c r="E41" s="205"/>
      <c r="F41" s="106">
        <f>'VRN 01 Pol'!AE37</f>
        <v>0</v>
      </c>
      <c r="G41" s="99">
        <f>'VRN 01 Pol'!AF37</f>
        <v>0</v>
      </c>
      <c r="H41" s="99">
        <f>(F41*SazbaDPH1/100)+(G41*SazbaDPH2/100)</f>
        <v>0</v>
      </c>
      <c r="I41" s="99">
        <f>F41+G41+H41</f>
        <v>0</v>
      </c>
      <c r="J41" s="100" t="e">
        <f ca="1">IF(_xlfn.SINGLE(CenaCelkemVypocet)=0,"",I41/_xlfn.SINGLE(CenaCelkemVypocet)*100)</f>
        <v>#NAME?</v>
      </c>
    </row>
    <row r="42" spans="1:10" ht="25.5" hidden="1" customHeight="1" x14ac:dyDescent="0.2">
      <c r="A42" s="86"/>
      <c r="B42" s="207" t="s">
        <v>48</v>
      </c>
      <c r="C42" s="208"/>
      <c r="D42" s="208"/>
      <c r="E42" s="209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 t="e">
        <f ca="1">SUMIF(A39:A41,"=1",J39:J41)</f>
        <v>#NAME?</v>
      </c>
    </row>
    <row r="44" spans="1:10" x14ac:dyDescent="0.2">
      <c r="A44" t="s">
        <v>50</v>
      </c>
      <c r="B44" s="189" t="s">
        <v>140</v>
      </c>
    </row>
    <row r="45" spans="1:10" x14ac:dyDescent="0.2">
      <c r="A45" t="s">
        <v>51</v>
      </c>
      <c r="B45" t="s">
        <v>52</v>
      </c>
    </row>
    <row r="46" spans="1:10" x14ac:dyDescent="0.2">
      <c r="A46" t="s">
        <v>53</v>
      </c>
      <c r="B46" t="s">
        <v>54</v>
      </c>
    </row>
    <row r="49" spans="1:10" ht="15.75" x14ac:dyDescent="0.25">
      <c r="B49" s="118" t="s">
        <v>55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56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57</v>
      </c>
      <c r="C52" s="203" t="s">
        <v>58</v>
      </c>
      <c r="D52" s="204"/>
      <c r="E52" s="204"/>
      <c r="F52" s="135" t="s">
        <v>59</v>
      </c>
      <c r="G52" s="127"/>
      <c r="H52" s="127"/>
      <c r="I52" s="127">
        <f>'VRN 01 Pol'!G8</f>
        <v>0</v>
      </c>
      <c r="J52" s="132" t="str">
        <f>IF(I57=0,"",I52/I57*100)</f>
        <v/>
      </c>
    </row>
    <row r="53" spans="1:10" ht="36.75" customHeight="1" x14ac:dyDescent="0.2">
      <c r="A53" s="121"/>
      <c r="B53" s="126" t="s">
        <v>60</v>
      </c>
      <c r="C53" s="203" t="s">
        <v>61</v>
      </c>
      <c r="D53" s="204"/>
      <c r="E53" s="204"/>
      <c r="F53" s="135" t="s">
        <v>59</v>
      </c>
      <c r="G53" s="127"/>
      <c r="H53" s="127"/>
      <c r="I53" s="127">
        <f>'VRN 01 Pol'!G14</f>
        <v>0</v>
      </c>
      <c r="J53" s="132" t="str">
        <f>IF(I57=0,"",I53/I57*100)</f>
        <v/>
      </c>
    </row>
    <row r="54" spans="1:10" ht="36.75" customHeight="1" x14ac:dyDescent="0.2">
      <c r="A54" s="121"/>
      <c r="B54" s="126" t="s">
        <v>62</v>
      </c>
      <c r="C54" s="203" t="s">
        <v>63</v>
      </c>
      <c r="D54" s="204"/>
      <c r="E54" s="204"/>
      <c r="F54" s="135" t="s">
        <v>59</v>
      </c>
      <c r="G54" s="127"/>
      <c r="H54" s="127"/>
      <c r="I54" s="127">
        <f>'VRN 01 Pol'!G17</f>
        <v>0</v>
      </c>
      <c r="J54" s="132" t="str">
        <f>IF(I57=0,"",I54/I57*100)</f>
        <v/>
      </c>
    </row>
    <row r="55" spans="1:10" ht="36.75" customHeight="1" x14ac:dyDescent="0.2">
      <c r="A55" s="121"/>
      <c r="B55" s="126" t="s">
        <v>64</v>
      </c>
      <c r="C55" s="203" t="s">
        <v>65</v>
      </c>
      <c r="D55" s="204"/>
      <c r="E55" s="204"/>
      <c r="F55" s="135" t="s">
        <v>59</v>
      </c>
      <c r="G55" s="127"/>
      <c r="H55" s="127"/>
      <c r="I55" s="127">
        <f>'VRN 01 Pol'!G25</f>
        <v>0</v>
      </c>
      <c r="J55" s="132" t="str">
        <f>IF(I57=0,"",I55/I57*100)</f>
        <v/>
      </c>
    </row>
    <row r="56" spans="1:10" ht="36.75" customHeight="1" x14ac:dyDescent="0.2">
      <c r="A56" s="121"/>
      <c r="B56" s="126" t="s">
        <v>66</v>
      </c>
      <c r="C56" s="203" t="s">
        <v>30</v>
      </c>
      <c r="D56" s="204"/>
      <c r="E56" s="204"/>
      <c r="F56" s="135" t="s">
        <v>59</v>
      </c>
      <c r="G56" s="127"/>
      <c r="H56" s="127"/>
      <c r="I56" s="127">
        <f>'VRN 01 Pol'!G34</f>
        <v>0</v>
      </c>
      <c r="J56" s="132" t="str">
        <f>IF(I57=0,"",I56/I57*100)</f>
        <v/>
      </c>
    </row>
    <row r="57" spans="1:10" ht="25.5" customHeight="1" x14ac:dyDescent="0.2">
      <c r="A57" s="122"/>
      <c r="B57" s="128" t="s">
        <v>1</v>
      </c>
      <c r="C57" s="129"/>
      <c r="D57" s="130"/>
      <c r="E57" s="130"/>
      <c r="F57" s="136"/>
      <c r="G57" s="131"/>
      <c r="H57" s="131"/>
      <c r="I57" s="131">
        <f>SUM(I52:I56)</f>
        <v>0</v>
      </c>
      <c r="J57" s="133">
        <f>SUM(J52:J56)</f>
        <v>0</v>
      </c>
    </row>
    <row r="58" spans="1:10" x14ac:dyDescent="0.2">
      <c r="F58" s="85"/>
      <c r="G58" s="85"/>
      <c r="H58" s="85"/>
      <c r="I58" s="85"/>
      <c r="J58" s="134"/>
    </row>
    <row r="59" spans="1:10" x14ac:dyDescent="0.2">
      <c r="F59" s="85"/>
      <c r="G59" s="85"/>
      <c r="H59" s="85"/>
      <c r="I59" s="85"/>
      <c r="J59" s="134"/>
    </row>
    <row r="60" spans="1:10" x14ac:dyDescent="0.2">
      <c r="F60" s="85"/>
      <c r="G60" s="85"/>
      <c r="H60" s="85"/>
      <c r="I60" s="85"/>
      <c r="J60" s="134"/>
    </row>
  </sheetData>
  <sheetProtection algorithmName="SHA-512" hashValue="bVjEADRs0HQYjkzGC+9nYgxMI1Yh/fOhCLHb5r7UvuE4s58YGav9JSXV+4i/n9RTszRV9aZnpp/Ihh0xqOjSyw==" saltValue="iVrZAKsi8O9p+ywIo1APw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C53:E53"/>
    <mergeCell ref="C54:E54"/>
    <mergeCell ref="C55:E55"/>
    <mergeCell ref="C56:E56"/>
    <mergeCell ref="C39:E39"/>
    <mergeCell ref="C40:E40"/>
    <mergeCell ref="C41:E41"/>
    <mergeCell ref="B42:E4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ignoredErrors>
    <ignoredError sqref="G25" formula="1"/>
  </ignoredError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50" t="s">
        <v>8</v>
      </c>
      <c r="B2" s="49"/>
      <c r="C2" s="256"/>
      <c r="D2" s="256"/>
      <c r="E2" s="256"/>
      <c r="F2" s="256"/>
      <c r="G2" s="257"/>
    </row>
    <row r="3" spans="1:7" ht="24.95" customHeight="1" x14ac:dyDescent="0.2">
      <c r="A3" s="50" t="s">
        <v>9</v>
      </c>
      <c r="B3" s="49"/>
      <c r="C3" s="256"/>
      <c r="D3" s="256"/>
      <c r="E3" s="256"/>
      <c r="F3" s="256"/>
      <c r="G3" s="257"/>
    </row>
    <row r="4" spans="1:7" ht="24.95" customHeight="1" x14ac:dyDescent="0.2">
      <c r="A4" s="50" t="s">
        <v>10</v>
      </c>
      <c r="B4" s="49"/>
      <c r="C4" s="256"/>
      <c r="D4" s="256"/>
      <c r="E4" s="256"/>
      <c r="F4" s="256"/>
      <c r="G4" s="257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tabSelected="1" zoomScaleNormal="100" workbookViewId="0">
      <pane ySplit="7" topLeftCell="A26" activePane="bottomLeft" state="frozen"/>
      <selection pane="bottomLeft" activeCell="E35" sqref="E35"/>
    </sheetView>
  </sheetViews>
  <sheetFormatPr defaultRowHeight="12.75" outlineLevelRow="2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68</v>
      </c>
    </row>
    <row r="2" spans="1:60" ht="25.15" customHeight="1" x14ac:dyDescent="0.2">
      <c r="A2" s="138" t="s">
        <v>8</v>
      </c>
      <c r="B2" s="49" t="s">
        <v>43</v>
      </c>
      <c r="C2" s="259" t="s">
        <v>139</v>
      </c>
      <c r="D2" s="260"/>
      <c r="E2" s="260"/>
      <c r="F2" s="260"/>
      <c r="G2" s="261"/>
      <c r="AG2" t="s">
        <v>69</v>
      </c>
    </row>
    <row r="3" spans="1:60" ht="25.15" customHeight="1" x14ac:dyDescent="0.2">
      <c r="A3" s="138" t="s">
        <v>9</v>
      </c>
      <c r="B3" s="49" t="s">
        <v>43</v>
      </c>
      <c r="C3" s="262" t="s">
        <v>44</v>
      </c>
      <c r="D3" s="260"/>
      <c r="E3" s="260"/>
      <c r="F3" s="260"/>
      <c r="G3" s="261"/>
      <c r="AC3" s="119" t="s">
        <v>69</v>
      </c>
      <c r="AG3" t="s">
        <v>70</v>
      </c>
    </row>
    <row r="4" spans="1:60" ht="25.15" customHeight="1" x14ac:dyDescent="0.2">
      <c r="A4" s="139" t="s">
        <v>10</v>
      </c>
      <c r="B4" s="140" t="s">
        <v>41</v>
      </c>
      <c r="C4" s="263" t="s">
        <v>42</v>
      </c>
      <c r="D4" s="264"/>
      <c r="E4" s="264"/>
      <c r="F4" s="264"/>
      <c r="G4" s="265"/>
      <c r="AG4" t="s">
        <v>71</v>
      </c>
    </row>
    <row r="5" spans="1:60" x14ac:dyDescent="0.2">
      <c r="D5" s="10"/>
    </row>
    <row r="6" spans="1:60" ht="38.25" x14ac:dyDescent="0.2">
      <c r="A6" s="142" t="s">
        <v>72</v>
      </c>
      <c r="B6" s="144" t="s">
        <v>73</v>
      </c>
      <c r="C6" s="144" t="s">
        <v>74</v>
      </c>
      <c r="D6" s="143" t="s">
        <v>75</v>
      </c>
      <c r="E6" s="142" t="s">
        <v>76</v>
      </c>
      <c r="F6" s="141" t="s">
        <v>77</v>
      </c>
      <c r="G6" s="142" t="s">
        <v>31</v>
      </c>
      <c r="H6" s="145" t="s">
        <v>32</v>
      </c>
      <c r="I6" s="145" t="s">
        <v>78</v>
      </c>
      <c r="J6" s="145" t="s">
        <v>33</v>
      </c>
      <c r="K6" s="145" t="s">
        <v>79</v>
      </c>
      <c r="L6" s="145" t="s">
        <v>80</v>
      </c>
      <c r="M6" s="145" t="s">
        <v>81</v>
      </c>
      <c r="N6" s="145" t="s">
        <v>82</v>
      </c>
      <c r="O6" s="145" t="s">
        <v>83</v>
      </c>
      <c r="P6" s="145" t="s">
        <v>84</v>
      </c>
      <c r="Q6" s="145" t="s">
        <v>85</v>
      </c>
      <c r="R6" s="145" t="s">
        <v>86</v>
      </c>
      <c r="S6" s="145" t="s">
        <v>87</v>
      </c>
      <c r="T6" s="145" t="s">
        <v>88</v>
      </c>
      <c r="U6" s="145" t="s">
        <v>89</v>
      </c>
      <c r="V6" s="145" t="s">
        <v>90</v>
      </c>
      <c r="W6" s="145" t="s">
        <v>91</v>
      </c>
      <c r="X6" s="145" t="s">
        <v>92</v>
      </c>
      <c r="Y6" s="145" t="s">
        <v>93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ht="25.5" x14ac:dyDescent="0.2">
      <c r="A8" s="160" t="s">
        <v>94</v>
      </c>
      <c r="B8" s="161" t="s">
        <v>57</v>
      </c>
      <c r="C8" s="180" t="s">
        <v>58</v>
      </c>
      <c r="D8" s="162"/>
      <c r="E8" s="163"/>
      <c r="F8" s="164"/>
      <c r="G8" s="165">
        <f>SUMIF(AG9:AG13,"&lt;&gt;NOR",G9:G13)</f>
        <v>0</v>
      </c>
      <c r="H8" s="159"/>
      <c r="I8" s="159">
        <f>SUM(I9:I13)</f>
        <v>0</v>
      </c>
      <c r="J8" s="159"/>
      <c r="K8" s="159">
        <f>SUM(K9:K13)</f>
        <v>226000</v>
      </c>
      <c r="L8" s="159"/>
      <c r="M8" s="159">
        <f>SUM(M9:M13)</f>
        <v>0</v>
      </c>
      <c r="N8" s="158"/>
      <c r="O8" s="158">
        <f>SUM(O9:O13)</f>
        <v>0</v>
      </c>
      <c r="P8" s="158"/>
      <c r="Q8" s="158">
        <f>SUM(Q9:Q13)</f>
        <v>0</v>
      </c>
      <c r="R8" s="159"/>
      <c r="S8" s="159"/>
      <c r="T8" s="159"/>
      <c r="U8" s="159"/>
      <c r="V8" s="159">
        <f>SUM(V9:V13)</f>
        <v>0</v>
      </c>
      <c r="W8" s="159"/>
      <c r="X8" s="159"/>
      <c r="Y8" s="159"/>
      <c r="AG8" t="s">
        <v>95</v>
      </c>
    </row>
    <row r="9" spans="1:60" outlineLevel="1" x14ac:dyDescent="0.2">
      <c r="A9" s="167">
        <v>1</v>
      </c>
      <c r="B9" s="168" t="s">
        <v>96</v>
      </c>
      <c r="C9" s="181" t="s">
        <v>97</v>
      </c>
      <c r="D9" s="169" t="s">
        <v>98</v>
      </c>
      <c r="E9" s="170">
        <v>1</v>
      </c>
      <c r="F9" s="171"/>
      <c r="G9" s="172">
        <f>ROUND(E9*F9,2)</f>
        <v>0</v>
      </c>
      <c r="H9" s="157">
        <v>0</v>
      </c>
      <c r="I9" s="156">
        <f>ROUND(E9*H9,2)</f>
        <v>0</v>
      </c>
      <c r="J9" s="157">
        <v>11000</v>
      </c>
      <c r="K9" s="156">
        <f>ROUND(E9*J9,2)</f>
        <v>11000</v>
      </c>
      <c r="L9" s="156">
        <v>21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99</v>
      </c>
      <c r="T9" s="156" t="s">
        <v>100</v>
      </c>
      <c r="U9" s="156">
        <v>0</v>
      </c>
      <c r="V9" s="156">
        <f>ROUND(E9*U9,2)</f>
        <v>0</v>
      </c>
      <c r="W9" s="156"/>
      <c r="X9" s="156" t="s">
        <v>43</v>
      </c>
      <c r="Y9" s="156" t="s">
        <v>101</v>
      </c>
      <c r="Z9" s="146"/>
      <c r="AA9" s="146"/>
      <c r="AB9" s="146"/>
      <c r="AC9" s="146"/>
      <c r="AD9" s="146"/>
      <c r="AE9" s="146"/>
      <c r="AF9" s="146"/>
      <c r="AG9" s="146" t="s">
        <v>102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2.5" outlineLevel="2" x14ac:dyDescent="0.2">
      <c r="A10" s="153"/>
      <c r="B10" s="154"/>
      <c r="C10" s="268" t="s">
        <v>103</v>
      </c>
      <c r="D10" s="269"/>
      <c r="E10" s="269"/>
      <c r="F10" s="269"/>
      <c r="G10" s="269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104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3" t="str">
        <f>C10</f>
        <v>Náklady dodavatele vyplývající z povinností dodavatele stanovených obchodními podmínkami před zahájením stavebních prací. Tato skupina zahrnuje zejména náklady na přípravné činnosti.</v>
      </c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74">
        <v>2</v>
      </c>
      <c r="B11" s="175" t="s">
        <v>105</v>
      </c>
      <c r="C11" s="182" t="s">
        <v>141</v>
      </c>
      <c r="D11" s="176" t="s">
        <v>98</v>
      </c>
      <c r="E11" s="177">
        <v>1</v>
      </c>
      <c r="F11" s="178"/>
      <c r="G11" s="179">
        <f>ROUND(E11*F11,2)</f>
        <v>0</v>
      </c>
      <c r="H11" s="157">
        <v>0</v>
      </c>
      <c r="I11" s="156">
        <f>ROUND(E11*H11,2)</f>
        <v>0</v>
      </c>
      <c r="J11" s="157">
        <v>120000</v>
      </c>
      <c r="K11" s="156">
        <f>ROUND(E11*J11,2)</f>
        <v>120000</v>
      </c>
      <c r="L11" s="156">
        <v>21</v>
      </c>
      <c r="M11" s="156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6"/>
      <c r="S11" s="156" t="s">
        <v>99</v>
      </c>
      <c r="T11" s="156" t="s">
        <v>100</v>
      </c>
      <c r="U11" s="156">
        <v>0</v>
      </c>
      <c r="V11" s="156">
        <f>ROUND(E11*U11,2)</f>
        <v>0</v>
      </c>
      <c r="W11" s="156"/>
      <c r="X11" s="156" t="s">
        <v>43</v>
      </c>
      <c r="Y11" s="156" t="s">
        <v>101</v>
      </c>
      <c r="Z11" s="146"/>
      <c r="AA11" s="146"/>
      <c r="AB11" s="146"/>
      <c r="AC11" s="146"/>
      <c r="AD11" s="146"/>
      <c r="AE11" s="146"/>
      <c r="AF11" s="146"/>
      <c r="AG11" s="146" t="s">
        <v>102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67">
        <v>3</v>
      </c>
      <c r="B12" s="168" t="s">
        <v>106</v>
      </c>
      <c r="C12" s="181" t="s">
        <v>107</v>
      </c>
      <c r="D12" s="169" t="s">
        <v>98</v>
      </c>
      <c r="E12" s="170">
        <v>1</v>
      </c>
      <c r="F12" s="171"/>
      <c r="G12" s="172">
        <f>ROUND(E12*F12,2)</f>
        <v>0</v>
      </c>
      <c r="H12" s="157">
        <v>0</v>
      </c>
      <c r="I12" s="156">
        <f>ROUND(E12*H12,2)</f>
        <v>0</v>
      </c>
      <c r="J12" s="157">
        <v>95000</v>
      </c>
      <c r="K12" s="156">
        <f>ROUND(E12*J12,2)</f>
        <v>95000</v>
      </c>
      <c r="L12" s="156">
        <v>21</v>
      </c>
      <c r="M12" s="156">
        <f>G12*(1+L12/100)</f>
        <v>0</v>
      </c>
      <c r="N12" s="155">
        <v>0</v>
      </c>
      <c r="O12" s="155">
        <f>ROUND(E12*N12,2)</f>
        <v>0</v>
      </c>
      <c r="P12" s="155">
        <v>0</v>
      </c>
      <c r="Q12" s="155">
        <f>ROUND(E12*P12,2)</f>
        <v>0</v>
      </c>
      <c r="R12" s="156"/>
      <c r="S12" s="156" t="s">
        <v>99</v>
      </c>
      <c r="T12" s="156" t="s">
        <v>100</v>
      </c>
      <c r="U12" s="156">
        <v>0</v>
      </c>
      <c r="V12" s="156">
        <f>ROUND(E12*U12,2)</f>
        <v>0</v>
      </c>
      <c r="W12" s="156"/>
      <c r="X12" s="156" t="s">
        <v>43</v>
      </c>
      <c r="Y12" s="156" t="s">
        <v>101</v>
      </c>
      <c r="Z12" s="146"/>
      <c r="AA12" s="146"/>
      <c r="AB12" s="146"/>
      <c r="AC12" s="146"/>
      <c r="AD12" s="146"/>
      <c r="AE12" s="146"/>
      <c r="AF12" s="146"/>
      <c r="AG12" s="146" t="s">
        <v>102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ht="22.5" outlineLevel="2" x14ac:dyDescent="0.2">
      <c r="A13" s="153"/>
      <c r="B13" s="154"/>
      <c r="C13" s="268" t="s">
        <v>108</v>
      </c>
      <c r="D13" s="269"/>
      <c r="E13" s="269"/>
      <c r="F13" s="269"/>
      <c r="G13" s="269"/>
      <c r="H13" s="156"/>
      <c r="I13" s="156"/>
      <c r="J13" s="156"/>
      <c r="K13" s="156"/>
      <c r="L13" s="156"/>
      <c r="M13" s="156"/>
      <c r="N13" s="155"/>
      <c r="O13" s="155"/>
      <c r="P13" s="155"/>
      <c r="Q13" s="155"/>
      <c r="R13" s="156"/>
      <c r="S13" s="156"/>
      <c r="T13" s="156"/>
      <c r="U13" s="156"/>
      <c r="V13" s="156"/>
      <c r="W13" s="156"/>
      <c r="X13" s="156"/>
      <c r="Y13" s="156"/>
      <c r="Z13" s="146"/>
      <c r="AA13" s="146"/>
      <c r="AB13" s="146"/>
      <c r="AC13" s="146"/>
      <c r="AD13" s="146"/>
      <c r="AE13" s="146"/>
      <c r="AF13" s="146"/>
      <c r="AG13" s="146" t="s">
        <v>104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73" t="str">
        <f>C13</f>
        <v>Náklady na vyhotovení dokumentace skutečného provedení stavby a její předání objednateli v požadované formě a požadovaném počtu.</v>
      </c>
      <c r="BB13" s="146"/>
      <c r="BC13" s="146"/>
      <c r="BD13" s="146"/>
      <c r="BE13" s="146"/>
      <c r="BF13" s="146"/>
      <c r="BG13" s="146"/>
      <c r="BH13" s="146"/>
    </row>
    <row r="14" spans="1:60" x14ac:dyDescent="0.2">
      <c r="A14" s="160" t="s">
        <v>94</v>
      </c>
      <c r="B14" s="161" t="s">
        <v>60</v>
      </c>
      <c r="C14" s="180" t="s">
        <v>61</v>
      </c>
      <c r="D14" s="162"/>
      <c r="E14" s="163"/>
      <c r="F14" s="164"/>
      <c r="G14" s="165">
        <f>SUMIF(AG15:AG16,"&lt;&gt;NOR",G15:G16)</f>
        <v>0</v>
      </c>
      <c r="H14" s="159"/>
      <c r="I14" s="159">
        <f>SUM(I15:I16)</f>
        <v>0</v>
      </c>
      <c r="J14" s="159"/>
      <c r="K14" s="159">
        <f>SUM(K15:K16)</f>
        <v>2550000</v>
      </c>
      <c r="L14" s="159"/>
      <c r="M14" s="159">
        <f>SUM(M15:M16)</f>
        <v>0</v>
      </c>
      <c r="N14" s="158"/>
      <c r="O14" s="158">
        <f>SUM(O15:O16)</f>
        <v>0</v>
      </c>
      <c r="P14" s="158"/>
      <c r="Q14" s="158">
        <f>SUM(Q15:Q16)</f>
        <v>0</v>
      </c>
      <c r="R14" s="159"/>
      <c r="S14" s="159"/>
      <c r="T14" s="159"/>
      <c r="U14" s="159"/>
      <c r="V14" s="159">
        <f>SUM(V15:V16)</f>
        <v>0</v>
      </c>
      <c r="W14" s="159"/>
      <c r="X14" s="159"/>
      <c r="Y14" s="159"/>
      <c r="AG14" t="s">
        <v>95</v>
      </c>
    </row>
    <row r="15" spans="1:60" ht="26.25" customHeight="1" outlineLevel="1" x14ac:dyDescent="0.2">
      <c r="A15" s="167">
        <v>4</v>
      </c>
      <c r="B15" s="168" t="s">
        <v>113</v>
      </c>
      <c r="C15" s="181" t="s">
        <v>150</v>
      </c>
      <c r="D15" s="169" t="s">
        <v>98</v>
      </c>
      <c r="E15" s="170">
        <v>1</v>
      </c>
      <c r="F15" s="171"/>
      <c r="G15" s="172">
        <f>ROUND(E15*F15,2)</f>
        <v>0</v>
      </c>
      <c r="H15" s="157">
        <v>0</v>
      </c>
      <c r="I15" s="156">
        <f>ROUND(E15*H15,2)</f>
        <v>0</v>
      </c>
      <c r="J15" s="157">
        <v>2550000</v>
      </c>
      <c r="K15" s="156">
        <f>ROUND(E15*J15,2)</f>
        <v>2550000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6"/>
      <c r="S15" s="156" t="s">
        <v>99</v>
      </c>
      <c r="T15" s="156" t="s">
        <v>100</v>
      </c>
      <c r="U15" s="156">
        <v>0</v>
      </c>
      <c r="V15" s="156">
        <f>ROUND(E15*U15,2)</f>
        <v>0</v>
      </c>
      <c r="W15" s="156"/>
      <c r="X15" s="156" t="s">
        <v>43</v>
      </c>
      <c r="Y15" s="156" t="s">
        <v>101</v>
      </c>
      <c r="Z15" s="146"/>
      <c r="AA15" s="146"/>
      <c r="AB15" s="146"/>
      <c r="AC15" s="146"/>
      <c r="AD15" s="146"/>
      <c r="AE15" s="146"/>
      <c r="AF15" s="146"/>
      <c r="AG15" s="146" t="s">
        <v>102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">
      <c r="A16" s="153"/>
      <c r="B16" s="154"/>
      <c r="C16" s="268" t="s">
        <v>114</v>
      </c>
      <c r="D16" s="269"/>
      <c r="E16" s="269"/>
      <c r="F16" s="269"/>
      <c r="G16" s="269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104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x14ac:dyDescent="0.2">
      <c r="A17" s="160" t="s">
        <v>94</v>
      </c>
      <c r="B17" s="161" t="s">
        <v>62</v>
      </c>
      <c r="C17" s="180" t="s">
        <v>63</v>
      </c>
      <c r="D17" s="162"/>
      <c r="E17" s="163"/>
      <c r="F17" s="164"/>
      <c r="G17" s="165">
        <f>SUMIF(AG18:AG24,"&lt;&gt;NOR",G18:G24)</f>
        <v>0</v>
      </c>
      <c r="H17" s="159"/>
      <c r="I17" s="159">
        <f>SUM(I18:I24)</f>
        <v>0</v>
      </c>
      <c r="J17" s="159"/>
      <c r="K17" s="159">
        <f>SUM(K18:K24)</f>
        <v>285000</v>
      </c>
      <c r="L17" s="159"/>
      <c r="M17" s="159">
        <f>SUM(M18:M24)</f>
        <v>0</v>
      </c>
      <c r="N17" s="158"/>
      <c r="O17" s="158">
        <f>SUM(O18:O24)</f>
        <v>0</v>
      </c>
      <c r="P17" s="158"/>
      <c r="Q17" s="158">
        <f>SUM(Q18:Q24)</f>
        <v>0</v>
      </c>
      <c r="R17" s="159"/>
      <c r="S17" s="159"/>
      <c r="T17" s="159"/>
      <c r="U17" s="159"/>
      <c r="V17" s="159">
        <f>SUM(V18:V24)</f>
        <v>0</v>
      </c>
      <c r="W17" s="159"/>
      <c r="X17" s="159"/>
      <c r="Y17" s="159"/>
      <c r="AG17" t="s">
        <v>95</v>
      </c>
    </row>
    <row r="18" spans="1:60" outlineLevel="1" x14ac:dyDescent="0.2">
      <c r="A18" s="167">
        <v>5</v>
      </c>
      <c r="B18" s="168" t="s">
        <v>115</v>
      </c>
      <c r="C18" s="181" t="s">
        <v>116</v>
      </c>
      <c r="D18" s="169" t="s">
        <v>109</v>
      </c>
      <c r="E18" s="170">
        <v>1</v>
      </c>
      <c r="F18" s="171"/>
      <c r="G18" s="172">
        <f>ROUND(E18*F18,2)</f>
        <v>0</v>
      </c>
      <c r="H18" s="157">
        <v>0</v>
      </c>
      <c r="I18" s="156">
        <f>ROUND(E18*H18,2)</f>
        <v>0</v>
      </c>
      <c r="J18" s="157">
        <v>100000</v>
      </c>
      <c r="K18" s="156">
        <f>ROUND(E18*J18,2)</f>
        <v>100000</v>
      </c>
      <c r="L18" s="156">
        <v>21</v>
      </c>
      <c r="M18" s="156">
        <f>G18*(1+L18/100)</f>
        <v>0</v>
      </c>
      <c r="N18" s="155">
        <v>0</v>
      </c>
      <c r="O18" s="155">
        <f>ROUND(E18*N18,2)</f>
        <v>0</v>
      </c>
      <c r="P18" s="155">
        <v>0</v>
      </c>
      <c r="Q18" s="155">
        <f>ROUND(E18*P18,2)</f>
        <v>0</v>
      </c>
      <c r="R18" s="156"/>
      <c r="S18" s="156" t="s">
        <v>110</v>
      </c>
      <c r="T18" s="156" t="s">
        <v>100</v>
      </c>
      <c r="U18" s="156">
        <v>0</v>
      </c>
      <c r="V18" s="156">
        <f>ROUND(E18*U18,2)</f>
        <v>0</v>
      </c>
      <c r="W18" s="156"/>
      <c r="X18" s="156" t="s">
        <v>43</v>
      </c>
      <c r="Y18" s="156" t="s">
        <v>101</v>
      </c>
      <c r="Z18" s="146"/>
      <c r="AA18" s="146"/>
      <c r="AB18" s="146"/>
      <c r="AC18" s="146"/>
      <c r="AD18" s="146"/>
      <c r="AE18" s="146"/>
      <c r="AF18" s="146"/>
      <c r="AG18" s="146" t="s">
        <v>102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2" x14ac:dyDescent="0.2">
      <c r="A19" s="153"/>
      <c r="B19" s="154"/>
      <c r="C19" s="268" t="s">
        <v>117</v>
      </c>
      <c r="D19" s="269"/>
      <c r="E19" s="269"/>
      <c r="F19" s="269"/>
      <c r="G19" s="269"/>
      <c r="H19" s="156"/>
      <c r="I19" s="156"/>
      <c r="J19" s="156"/>
      <c r="K19" s="156"/>
      <c r="L19" s="156"/>
      <c r="M19" s="156"/>
      <c r="N19" s="155"/>
      <c r="O19" s="155"/>
      <c r="P19" s="155"/>
      <c r="Q19" s="155"/>
      <c r="R19" s="156"/>
      <c r="S19" s="156"/>
      <c r="T19" s="156"/>
      <c r="U19" s="156"/>
      <c r="V19" s="156"/>
      <c r="W19" s="156"/>
      <c r="X19" s="156"/>
      <c r="Y19" s="156"/>
      <c r="Z19" s="146"/>
      <c r="AA19" s="146"/>
      <c r="AB19" s="146"/>
      <c r="AC19" s="146"/>
      <c r="AD19" s="146"/>
      <c r="AE19" s="146"/>
      <c r="AF19" s="146"/>
      <c r="AG19" s="146" t="s">
        <v>104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73" t="str">
        <f>C19</f>
        <v>Náklady zhotovitele související se zajištěním a provedením kompletního díla dle PD a souvisejících podkladů</v>
      </c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7">
        <v>6</v>
      </c>
      <c r="B20" s="168" t="s">
        <v>118</v>
      </c>
      <c r="C20" s="181" t="s">
        <v>119</v>
      </c>
      <c r="D20" s="169" t="s">
        <v>98</v>
      </c>
      <c r="E20" s="170">
        <v>1</v>
      </c>
      <c r="F20" s="171"/>
      <c r="G20" s="172">
        <f>ROUND(E20*F20,2)</f>
        <v>0</v>
      </c>
      <c r="H20" s="157">
        <v>0</v>
      </c>
      <c r="I20" s="156">
        <f>ROUND(E20*H20,2)</f>
        <v>0</v>
      </c>
      <c r="J20" s="157">
        <v>100000</v>
      </c>
      <c r="K20" s="156">
        <f>ROUND(E20*J20,2)</f>
        <v>100000</v>
      </c>
      <c r="L20" s="156">
        <v>21</v>
      </c>
      <c r="M20" s="156">
        <f>G20*(1+L20/100)</f>
        <v>0</v>
      </c>
      <c r="N20" s="155">
        <v>0</v>
      </c>
      <c r="O20" s="155">
        <f>ROUND(E20*N20,2)</f>
        <v>0</v>
      </c>
      <c r="P20" s="155">
        <v>0</v>
      </c>
      <c r="Q20" s="155">
        <f>ROUND(E20*P20,2)</f>
        <v>0</v>
      </c>
      <c r="R20" s="156"/>
      <c r="S20" s="156" t="s">
        <v>99</v>
      </c>
      <c r="T20" s="156" t="s">
        <v>100</v>
      </c>
      <c r="U20" s="156">
        <v>0</v>
      </c>
      <c r="V20" s="156">
        <f>ROUND(E20*U20,2)</f>
        <v>0</v>
      </c>
      <c r="W20" s="156"/>
      <c r="X20" s="156" t="s">
        <v>43</v>
      </c>
      <c r="Y20" s="156" t="s">
        <v>101</v>
      </c>
      <c r="Z20" s="146"/>
      <c r="AA20" s="146"/>
      <c r="AB20" s="146"/>
      <c r="AC20" s="146"/>
      <c r="AD20" s="146"/>
      <c r="AE20" s="146"/>
      <c r="AF20" s="146"/>
      <c r="AG20" s="146" t="s">
        <v>102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ht="31.9" customHeight="1" outlineLevel="2" x14ac:dyDescent="0.2">
      <c r="A21" s="153"/>
      <c r="B21" s="154"/>
      <c r="C21" s="268" t="s">
        <v>143</v>
      </c>
      <c r="D21" s="269"/>
      <c r="E21" s="269"/>
      <c r="F21" s="269"/>
      <c r="G21" s="269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104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7">
        <v>7</v>
      </c>
      <c r="B22" s="168" t="s">
        <v>120</v>
      </c>
      <c r="C22" s="181" t="s">
        <v>121</v>
      </c>
      <c r="D22" s="169" t="s">
        <v>98</v>
      </c>
      <c r="E22" s="170">
        <v>1</v>
      </c>
      <c r="F22" s="171"/>
      <c r="G22" s="172">
        <f>ROUND(E22*F22,2)</f>
        <v>0</v>
      </c>
      <c r="H22" s="157">
        <v>0</v>
      </c>
      <c r="I22" s="156">
        <f>ROUND(E22*H22,2)</f>
        <v>0</v>
      </c>
      <c r="J22" s="157">
        <v>35000</v>
      </c>
      <c r="K22" s="156">
        <f>ROUND(E22*J22,2)</f>
        <v>35000</v>
      </c>
      <c r="L22" s="156">
        <v>21</v>
      </c>
      <c r="M22" s="156">
        <f>G22*(1+L22/100)</f>
        <v>0</v>
      </c>
      <c r="N22" s="155">
        <v>0</v>
      </c>
      <c r="O22" s="155">
        <f>ROUND(E22*N22,2)</f>
        <v>0</v>
      </c>
      <c r="P22" s="155">
        <v>0</v>
      </c>
      <c r="Q22" s="155">
        <f>ROUND(E22*P22,2)</f>
        <v>0</v>
      </c>
      <c r="R22" s="156"/>
      <c r="S22" s="156" t="s">
        <v>99</v>
      </c>
      <c r="T22" s="156" t="s">
        <v>100</v>
      </c>
      <c r="U22" s="156">
        <v>0</v>
      </c>
      <c r="V22" s="156">
        <f>ROUND(E22*U22,2)</f>
        <v>0</v>
      </c>
      <c r="W22" s="156"/>
      <c r="X22" s="156" t="s">
        <v>43</v>
      </c>
      <c r="Y22" s="156" t="s">
        <v>101</v>
      </c>
      <c r="Z22" s="146"/>
      <c r="AA22" s="146"/>
      <c r="AB22" s="146"/>
      <c r="AC22" s="146"/>
      <c r="AD22" s="146"/>
      <c r="AE22" s="146"/>
      <c r="AF22" s="146"/>
      <c r="AG22" s="146" t="s">
        <v>102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ht="55.9" customHeight="1" outlineLevel="2" x14ac:dyDescent="0.2">
      <c r="A23" s="153"/>
      <c r="B23" s="154"/>
      <c r="C23" s="268" t="s">
        <v>142</v>
      </c>
      <c r="D23" s="269"/>
      <c r="E23" s="269"/>
      <c r="F23" s="269"/>
      <c r="G23" s="269"/>
      <c r="H23" s="156"/>
      <c r="I23" s="156"/>
      <c r="J23" s="156"/>
      <c r="K23" s="156"/>
      <c r="L23" s="156"/>
      <c r="M23" s="156"/>
      <c r="N23" s="155"/>
      <c r="O23" s="155"/>
      <c r="P23" s="155"/>
      <c r="Q23" s="155"/>
      <c r="R23" s="156"/>
      <c r="S23" s="156"/>
      <c r="T23" s="156"/>
      <c r="U23" s="156"/>
      <c r="V23" s="156"/>
      <c r="W23" s="156"/>
      <c r="X23" s="156"/>
      <c r="Y23" s="156"/>
      <c r="Z23" s="146"/>
      <c r="AA23" s="146"/>
      <c r="AB23" s="146"/>
      <c r="AC23" s="146"/>
      <c r="AD23" s="146"/>
      <c r="AE23" s="146"/>
      <c r="AF23" s="146"/>
      <c r="AG23" s="146"/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73" t="str">
        <f>C23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 a BOZP. Zajištění bezpečného pohybu osob v okolí areálu po dobu výstavby. Oplocení pro zajištění koridoru pro bezpečný pohyb osob - viz. výkres "koridor pro pěší"</v>
      </c>
      <c r="BB23" s="146"/>
      <c r="BC23" s="146"/>
      <c r="BD23" s="146"/>
      <c r="BE23" s="146"/>
      <c r="BF23" s="146"/>
      <c r="BG23" s="146"/>
      <c r="BH23" s="146"/>
    </row>
    <row r="24" spans="1:60" ht="22.5" outlineLevel="1" x14ac:dyDescent="0.2">
      <c r="A24" s="174">
        <v>8</v>
      </c>
      <c r="B24" s="175" t="s">
        <v>122</v>
      </c>
      <c r="C24" s="182" t="s">
        <v>136</v>
      </c>
      <c r="D24" s="176" t="s">
        <v>109</v>
      </c>
      <c r="E24" s="177">
        <v>1</v>
      </c>
      <c r="F24" s="178"/>
      <c r="G24" s="179">
        <f>ROUND(E24*F24,2)</f>
        <v>0</v>
      </c>
      <c r="H24" s="157">
        <v>0</v>
      </c>
      <c r="I24" s="156">
        <f>ROUND(E24*H24,2)</f>
        <v>0</v>
      </c>
      <c r="J24" s="157">
        <v>50000</v>
      </c>
      <c r="K24" s="156">
        <f>ROUND(E24*J24,2)</f>
        <v>50000</v>
      </c>
      <c r="L24" s="156">
        <v>21</v>
      </c>
      <c r="M24" s="156">
        <f>G24*(1+L24/100)</f>
        <v>0</v>
      </c>
      <c r="N24" s="155">
        <v>0</v>
      </c>
      <c r="O24" s="155">
        <f>ROUND(E24*N24,2)</f>
        <v>0</v>
      </c>
      <c r="P24" s="155">
        <v>0</v>
      </c>
      <c r="Q24" s="155">
        <f>ROUND(E24*P24,2)</f>
        <v>0</v>
      </c>
      <c r="R24" s="156"/>
      <c r="S24" s="156" t="s">
        <v>110</v>
      </c>
      <c r="T24" s="156" t="s">
        <v>100</v>
      </c>
      <c r="U24" s="156">
        <v>0</v>
      </c>
      <c r="V24" s="156">
        <f>ROUND(E24*U24,2)</f>
        <v>0</v>
      </c>
      <c r="W24" s="156"/>
      <c r="X24" s="156" t="s">
        <v>111</v>
      </c>
      <c r="Y24" s="156" t="s">
        <v>101</v>
      </c>
      <c r="Z24" s="146"/>
      <c r="AA24" s="146"/>
      <c r="AB24" s="146"/>
      <c r="AC24" s="146"/>
      <c r="AD24" s="146"/>
      <c r="AE24" s="146"/>
      <c r="AF24" s="146"/>
      <c r="AG24" s="146" t="s">
        <v>112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x14ac:dyDescent="0.2">
      <c r="A25" s="160" t="s">
        <v>94</v>
      </c>
      <c r="B25" s="161" t="s">
        <v>64</v>
      </c>
      <c r="C25" s="180" t="s">
        <v>65</v>
      </c>
      <c r="D25" s="162"/>
      <c r="E25" s="163"/>
      <c r="F25" s="164"/>
      <c r="G25" s="165">
        <f>SUMIF(AG26:AG32,"&lt;&gt;NOR",G26:G32)</f>
        <v>0</v>
      </c>
      <c r="H25" s="159"/>
      <c r="I25" s="159">
        <f>SUM(I26:I32)</f>
        <v>0</v>
      </c>
      <c r="J25" s="159"/>
      <c r="K25" s="159">
        <f>SUM(K26:K32)</f>
        <v>365000</v>
      </c>
      <c r="L25" s="159"/>
      <c r="M25" s="159">
        <f>SUM(M26:M32)</f>
        <v>0</v>
      </c>
      <c r="N25" s="158"/>
      <c r="O25" s="158">
        <f>SUM(O26:O32)</f>
        <v>0</v>
      </c>
      <c r="P25" s="158"/>
      <c r="Q25" s="158">
        <f>SUM(Q26:Q32)</f>
        <v>0</v>
      </c>
      <c r="R25" s="159"/>
      <c r="S25" s="159"/>
      <c r="T25" s="159"/>
      <c r="U25" s="159"/>
      <c r="V25" s="159">
        <f>SUM(V26:V32)</f>
        <v>0</v>
      </c>
      <c r="W25" s="159"/>
      <c r="X25" s="159"/>
      <c r="Y25" s="159"/>
      <c r="AG25" t="s">
        <v>95</v>
      </c>
    </row>
    <row r="26" spans="1:60" outlineLevel="1" x14ac:dyDescent="0.2">
      <c r="A26" s="167">
        <v>9</v>
      </c>
      <c r="B26" s="168" t="s">
        <v>123</v>
      </c>
      <c r="C26" s="181" t="s">
        <v>124</v>
      </c>
      <c r="D26" s="169" t="s">
        <v>98</v>
      </c>
      <c r="E26" s="170">
        <v>1</v>
      </c>
      <c r="F26" s="171"/>
      <c r="G26" s="172">
        <f>ROUND(E26*F26,2)</f>
        <v>0</v>
      </c>
      <c r="H26" s="157">
        <v>0</v>
      </c>
      <c r="I26" s="156">
        <f>ROUND(E26*H26,2)</f>
        <v>0</v>
      </c>
      <c r="J26" s="157">
        <v>15000</v>
      </c>
      <c r="K26" s="156">
        <f>ROUND(E26*J26,2)</f>
        <v>15000</v>
      </c>
      <c r="L26" s="156">
        <v>21</v>
      </c>
      <c r="M26" s="156">
        <f>G26*(1+L26/100)</f>
        <v>0</v>
      </c>
      <c r="N26" s="155">
        <v>0</v>
      </c>
      <c r="O26" s="155">
        <f>ROUND(E26*N26,2)</f>
        <v>0</v>
      </c>
      <c r="P26" s="155">
        <v>0</v>
      </c>
      <c r="Q26" s="155">
        <f>ROUND(E26*P26,2)</f>
        <v>0</v>
      </c>
      <c r="R26" s="156"/>
      <c r="S26" s="156" t="s">
        <v>99</v>
      </c>
      <c r="T26" s="156" t="s">
        <v>100</v>
      </c>
      <c r="U26" s="156">
        <v>0</v>
      </c>
      <c r="V26" s="156">
        <f>ROUND(E26*U26,2)</f>
        <v>0</v>
      </c>
      <c r="W26" s="156"/>
      <c r="X26" s="156" t="s">
        <v>43</v>
      </c>
      <c r="Y26" s="156" t="s">
        <v>101</v>
      </c>
      <c r="Z26" s="146"/>
      <c r="AA26" s="146"/>
      <c r="AB26" s="146"/>
      <c r="AC26" s="146"/>
      <c r="AD26" s="146"/>
      <c r="AE26" s="146"/>
      <c r="AF26" s="146"/>
      <c r="AG26" s="146" t="s">
        <v>102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ht="33.75" outlineLevel="2" x14ac:dyDescent="0.2">
      <c r="A27" s="153"/>
      <c r="B27" s="154"/>
      <c r="C27" s="268" t="s">
        <v>125</v>
      </c>
      <c r="D27" s="269"/>
      <c r="E27" s="269"/>
      <c r="F27" s="269"/>
      <c r="G27" s="269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104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73" t="str">
        <f>C27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67">
        <v>10</v>
      </c>
      <c r="B28" s="168" t="s">
        <v>126</v>
      </c>
      <c r="C28" s="181" t="s">
        <v>127</v>
      </c>
      <c r="D28" s="169" t="s">
        <v>98</v>
      </c>
      <c r="E28" s="170">
        <v>1</v>
      </c>
      <c r="F28" s="171"/>
      <c r="G28" s="172">
        <f>ROUND(E28*F28,2)</f>
        <v>0</v>
      </c>
      <c r="H28" s="157">
        <v>0</v>
      </c>
      <c r="I28" s="156">
        <f>ROUND(E28*H28,2)</f>
        <v>0</v>
      </c>
      <c r="J28" s="157">
        <v>300000</v>
      </c>
      <c r="K28" s="156">
        <f>ROUND(E28*J28,2)</f>
        <v>300000</v>
      </c>
      <c r="L28" s="156">
        <v>21</v>
      </c>
      <c r="M28" s="156">
        <f>G28*(1+L28/100)</f>
        <v>0</v>
      </c>
      <c r="N28" s="155">
        <v>0</v>
      </c>
      <c r="O28" s="155">
        <f>ROUND(E28*N28,2)</f>
        <v>0</v>
      </c>
      <c r="P28" s="155">
        <v>0</v>
      </c>
      <c r="Q28" s="155">
        <f>ROUND(E28*P28,2)</f>
        <v>0</v>
      </c>
      <c r="R28" s="156"/>
      <c r="S28" s="156" t="s">
        <v>99</v>
      </c>
      <c r="T28" s="156" t="s">
        <v>100</v>
      </c>
      <c r="U28" s="156">
        <v>0</v>
      </c>
      <c r="V28" s="156">
        <f>ROUND(E28*U28,2)</f>
        <v>0</v>
      </c>
      <c r="W28" s="156"/>
      <c r="X28" s="156" t="s">
        <v>43</v>
      </c>
      <c r="Y28" s="156" t="s">
        <v>101</v>
      </c>
      <c r="Z28" s="146"/>
      <c r="AA28" s="146"/>
      <c r="AB28" s="146"/>
      <c r="AC28" s="146"/>
      <c r="AD28" s="146"/>
      <c r="AE28" s="146"/>
      <c r="AF28" s="146"/>
      <c r="AG28" s="146" t="s">
        <v>102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ht="46.9" customHeight="1" outlineLevel="2" x14ac:dyDescent="0.2">
      <c r="A29" s="153"/>
      <c r="B29" s="154"/>
      <c r="C29" s="268" t="s">
        <v>137</v>
      </c>
      <c r="D29" s="269"/>
      <c r="E29" s="269"/>
      <c r="F29" s="269"/>
      <c r="G29" s="269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104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73" t="str">
        <f>C29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 Náklady spojené s užíváním nebo záborem pozemku.</v>
      </c>
      <c r="BB29" s="146"/>
      <c r="BC29" s="146"/>
      <c r="BD29" s="146"/>
      <c r="BE29" s="146"/>
      <c r="BF29" s="146"/>
      <c r="BG29" s="146"/>
      <c r="BH29" s="146"/>
    </row>
    <row r="30" spans="1:60" s="189" customFormat="1" ht="46.9" customHeight="1" outlineLevel="2" x14ac:dyDescent="0.2">
      <c r="A30" s="194" t="s">
        <v>149</v>
      </c>
      <c r="B30" s="195" t="s">
        <v>145</v>
      </c>
      <c r="C30" s="198" t="s">
        <v>148</v>
      </c>
      <c r="D30" s="199" t="s">
        <v>147</v>
      </c>
      <c r="E30" s="201">
        <v>361</v>
      </c>
      <c r="F30" s="171"/>
      <c r="G30" s="172">
        <f>ROUND(E30*F30,2)</f>
        <v>0</v>
      </c>
      <c r="H30" s="156"/>
      <c r="I30" s="156"/>
      <c r="J30" s="156"/>
      <c r="K30" s="156"/>
      <c r="L30" s="156"/>
      <c r="M30" s="156"/>
      <c r="N30" s="155"/>
      <c r="O30" s="155"/>
      <c r="P30" s="155"/>
      <c r="Q30" s="155"/>
      <c r="R30" s="156"/>
      <c r="S30" s="156"/>
      <c r="T30" s="156"/>
      <c r="U30" s="156"/>
      <c r="V30" s="156"/>
      <c r="W30" s="156"/>
      <c r="X30" s="156"/>
      <c r="Y30" s="156"/>
      <c r="Z30" s="146"/>
      <c r="AA30" s="146"/>
      <c r="AB30" s="146"/>
      <c r="AC30" s="146"/>
      <c r="AD30" s="146"/>
      <c r="AE30" s="146"/>
      <c r="AF30" s="146"/>
      <c r="AG30" s="146"/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200"/>
      <c r="BB30" s="146"/>
      <c r="BC30" s="146"/>
      <c r="BD30" s="146"/>
      <c r="BE30" s="146"/>
      <c r="BF30" s="146"/>
      <c r="BG30" s="146"/>
      <c r="BH30" s="146"/>
    </row>
    <row r="31" spans="1:60" ht="46.9" customHeight="1" outlineLevel="2" x14ac:dyDescent="0.2">
      <c r="A31" s="196"/>
      <c r="B31" s="191"/>
      <c r="C31" s="192" t="s">
        <v>146</v>
      </c>
      <c r="D31" s="193"/>
      <c r="E31" s="193"/>
      <c r="F31" s="193"/>
      <c r="G31" s="197"/>
      <c r="H31" s="156"/>
      <c r="I31" s="156"/>
      <c r="J31" s="156"/>
      <c r="K31" s="156"/>
      <c r="L31" s="156"/>
      <c r="M31" s="156"/>
      <c r="N31" s="155"/>
      <c r="O31" s="155"/>
      <c r="P31" s="155"/>
      <c r="Q31" s="155"/>
      <c r="R31" s="156"/>
      <c r="S31" s="156"/>
      <c r="T31" s="156"/>
      <c r="U31" s="156"/>
      <c r="V31" s="156"/>
      <c r="W31" s="156"/>
      <c r="X31" s="156"/>
      <c r="Y31" s="156"/>
      <c r="Z31" s="146"/>
      <c r="AA31" s="146"/>
      <c r="AB31" s="146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73"/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74">
        <v>12</v>
      </c>
      <c r="B32" s="175" t="s">
        <v>128</v>
      </c>
      <c r="C32" s="182" t="s">
        <v>129</v>
      </c>
      <c r="D32" s="176" t="s">
        <v>109</v>
      </c>
      <c r="E32" s="177">
        <v>1</v>
      </c>
      <c r="F32" s="178"/>
      <c r="G32" s="179">
        <f>ROUND(E32*F32,2)</f>
        <v>0</v>
      </c>
      <c r="H32" s="157">
        <v>0</v>
      </c>
      <c r="I32" s="156">
        <f>ROUND(E32*H32,2)</f>
        <v>0</v>
      </c>
      <c r="J32" s="157">
        <v>50000</v>
      </c>
      <c r="K32" s="156">
        <f>ROUND(E32*J32,2)</f>
        <v>50000</v>
      </c>
      <c r="L32" s="156">
        <v>21</v>
      </c>
      <c r="M32" s="156">
        <f>G32*(1+L32/100)</f>
        <v>0</v>
      </c>
      <c r="N32" s="155">
        <v>0</v>
      </c>
      <c r="O32" s="155">
        <f>ROUND(E32*N32,2)</f>
        <v>0</v>
      </c>
      <c r="P32" s="155">
        <v>0</v>
      </c>
      <c r="Q32" s="155">
        <f>ROUND(E32*P32,2)</f>
        <v>0</v>
      </c>
      <c r="R32" s="156"/>
      <c r="S32" s="156" t="s">
        <v>110</v>
      </c>
      <c r="T32" s="156" t="s">
        <v>100</v>
      </c>
      <c r="U32" s="156">
        <v>0</v>
      </c>
      <c r="V32" s="156">
        <f>ROUND(E32*U32,2)</f>
        <v>0</v>
      </c>
      <c r="W32" s="156"/>
      <c r="X32" s="156" t="s">
        <v>43</v>
      </c>
      <c r="Y32" s="156" t="s">
        <v>101</v>
      </c>
      <c r="Z32" s="146"/>
      <c r="AA32" s="146"/>
      <c r="AB32" s="146"/>
      <c r="AC32" s="146"/>
      <c r="AD32" s="146"/>
      <c r="AE32" s="146"/>
      <c r="AF32" s="146"/>
      <c r="AG32" s="146" t="s">
        <v>102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32.450000000000003" customHeight="1" outlineLevel="1" x14ac:dyDescent="0.2">
      <c r="A33" s="190"/>
      <c r="B33" s="191"/>
      <c r="C33" s="268" t="s">
        <v>144</v>
      </c>
      <c r="D33" s="269"/>
      <c r="E33" s="269"/>
      <c r="F33" s="269"/>
      <c r="G33" s="269"/>
      <c r="H33" s="157"/>
      <c r="I33" s="156"/>
      <c r="J33" s="157"/>
      <c r="K33" s="156"/>
      <c r="L33" s="156"/>
      <c r="M33" s="156"/>
      <c r="N33" s="155"/>
      <c r="O33" s="155"/>
      <c r="P33" s="155"/>
      <c r="Q33" s="155"/>
      <c r="R33" s="156"/>
      <c r="S33" s="156"/>
      <c r="T33" s="156"/>
      <c r="U33" s="156"/>
      <c r="V33" s="156"/>
      <c r="W33" s="156"/>
      <c r="X33" s="156"/>
      <c r="Y33" s="156"/>
      <c r="Z33" s="146"/>
      <c r="AA33" s="146"/>
      <c r="AB33" s="146"/>
      <c r="AC33" s="146"/>
      <c r="AD33" s="146"/>
      <c r="AE33" s="146"/>
      <c r="AF33" s="146"/>
      <c r="AG33" s="146"/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x14ac:dyDescent="0.2">
      <c r="A34" s="160" t="s">
        <v>94</v>
      </c>
      <c r="B34" s="161" t="s">
        <v>66</v>
      </c>
      <c r="C34" s="180" t="s">
        <v>30</v>
      </c>
      <c r="D34" s="162"/>
      <c r="E34" s="163"/>
      <c r="F34" s="164"/>
      <c r="G34" s="165">
        <f>SUMIF(AG35:AG35,"&lt;&gt;NOR",G35:G35)</f>
        <v>0</v>
      </c>
      <c r="H34" s="159"/>
      <c r="I34" s="159">
        <f>SUM(I35:I35)</f>
        <v>0</v>
      </c>
      <c r="J34" s="159"/>
      <c r="K34" s="159">
        <f>SUM(K35:K35)</f>
        <v>45000</v>
      </c>
      <c r="L34" s="159"/>
      <c r="M34" s="159">
        <f>SUM(M35:M35)</f>
        <v>0</v>
      </c>
      <c r="N34" s="158"/>
      <c r="O34" s="158">
        <f>SUM(O35:O35)</f>
        <v>0</v>
      </c>
      <c r="P34" s="158"/>
      <c r="Q34" s="158">
        <f>SUM(Q35:Q35)</f>
        <v>0</v>
      </c>
      <c r="R34" s="159"/>
      <c r="S34" s="159"/>
      <c r="T34" s="159"/>
      <c r="U34" s="159"/>
      <c r="V34" s="159">
        <f>SUM(V35:V35)</f>
        <v>0</v>
      </c>
      <c r="W34" s="159"/>
      <c r="X34" s="159"/>
      <c r="Y34" s="159"/>
      <c r="AG34" t="s">
        <v>95</v>
      </c>
    </row>
    <row r="35" spans="1:60" outlineLevel="1" x14ac:dyDescent="0.2">
      <c r="A35" s="167">
        <v>13</v>
      </c>
      <c r="B35" s="168" t="s">
        <v>130</v>
      </c>
      <c r="C35" s="181" t="s">
        <v>131</v>
      </c>
      <c r="D35" s="169" t="s">
        <v>109</v>
      </c>
      <c r="E35" s="170">
        <v>1</v>
      </c>
      <c r="F35" s="171"/>
      <c r="G35" s="172">
        <f>ROUND(E35*F35,2)</f>
        <v>0</v>
      </c>
      <c r="H35" s="157">
        <v>0</v>
      </c>
      <c r="I35" s="156">
        <f>ROUND(E35*H35,2)</f>
        <v>0</v>
      </c>
      <c r="J35" s="157">
        <v>45000</v>
      </c>
      <c r="K35" s="156">
        <f>ROUND(E35*J35,2)</f>
        <v>45000</v>
      </c>
      <c r="L35" s="156">
        <v>21</v>
      </c>
      <c r="M35" s="156">
        <f>G35*(1+L35/100)</f>
        <v>0</v>
      </c>
      <c r="N35" s="155">
        <v>0</v>
      </c>
      <c r="O35" s="155">
        <f>ROUND(E35*N35,2)</f>
        <v>0</v>
      </c>
      <c r="P35" s="155">
        <v>0</v>
      </c>
      <c r="Q35" s="155">
        <f>ROUND(E35*P35,2)</f>
        <v>0</v>
      </c>
      <c r="R35" s="156"/>
      <c r="S35" s="156" t="s">
        <v>110</v>
      </c>
      <c r="T35" s="156" t="s">
        <v>100</v>
      </c>
      <c r="U35" s="156">
        <v>0</v>
      </c>
      <c r="V35" s="156">
        <f>ROUND(E35*U35,2)</f>
        <v>0</v>
      </c>
      <c r="W35" s="156"/>
      <c r="X35" s="156" t="s">
        <v>111</v>
      </c>
      <c r="Y35" s="156" t="s">
        <v>101</v>
      </c>
      <c r="Z35" s="146"/>
      <c r="AA35" s="146"/>
      <c r="AB35" s="146"/>
      <c r="AC35" s="146"/>
      <c r="AD35" s="146"/>
      <c r="AE35" s="146"/>
      <c r="AF35" s="146"/>
      <c r="AG35" s="146" t="s">
        <v>112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x14ac:dyDescent="0.2">
      <c r="A36" s="3"/>
      <c r="B36" s="4"/>
      <c r="C36" s="183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80</v>
      </c>
    </row>
    <row r="37" spans="1:60" x14ac:dyDescent="0.2">
      <c r="A37" s="149"/>
      <c r="B37" s="150" t="s">
        <v>31</v>
      </c>
      <c r="C37" s="184"/>
      <c r="D37" s="151"/>
      <c r="E37" s="152"/>
      <c r="F37" s="152"/>
      <c r="G37" s="166">
        <f>G8+G14+G17+G25+G34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132</v>
      </c>
    </row>
    <row r="38" spans="1:60" x14ac:dyDescent="0.2">
      <c r="A38" s="3"/>
      <c r="B38" s="4"/>
      <c r="C38" s="183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60" x14ac:dyDescent="0.2">
      <c r="A39" s="3"/>
      <c r="B39" s="4"/>
      <c r="C39" s="183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60" x14ac:dyDescent="0.2">
      <c r="A40" s="266" t="s">
        <v>133</v>
      </c>
      <c r="B40" s="266"/>
      <c r="C40" s="267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60" x14ac:dyDescent="0.2">
      <c r="A41" s="270"/>
      <c r="B41" s="271"/>
      <c r="C41" s="272"/>
      <c r="D41" s="271"/>
      <c r="E41" s="271"/>
      <c r="F41" s="271"/>
      <c r="G41" s="27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G41" t="s">
        <v>134</v>
      </c>
    </row>
    <row r="42" spans="1:60" x14ac:dyDescent="0.2">
      <c r="A42" s="274"/>
      <c r="B42" s="275"/>
      <c r="C42" s="276"/>
      <c r="D42" s="275"/>
      <c r="E42" s="275"/>
      <c r="F42" s="275"/>
      <c r="G42" s="277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2">
      <c r="A43" s="274"/>
      <c r="B43" s="275"/>
      <c r="C43" s="276"/>
      <c r="D43" s="275"/>
      <c r="E43" s="275"/>
      <c r="F43" s="275"/>
      <c r="G43" s="277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2">
      <c r="A44" s="274"/>
      <c r="B44" s="275"/>
      <c r="C44" s="276"/>
      <c r="D44" s="275"/>
      <c r="E44" s="275"/>
      <c r="F44" s="275"/>
      <c r="G44" s="277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278"/>
      <c r="B45" s="279"/>
      <c r="C45" s="280"/>
      <c r="D45" s="279"/>
      <c r="E45" s="279"/>
      <c r="F45" s="279"/>
      <c r="G45" s="281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">
      <c r="A46" s="3"/>
      <c r="B46" s="4"/>
      <c r="C46" s="183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">
      <c r="C47" s="185"/>
      <c r="D47" s="10"/>
      <c r="AG47" t="s">
        <v>135</v>
      </c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sheetProtection algorithmName="SHA-512" hashValue="tDwjeYRfEVnlyMEon8MCB+YACAXKFgCdD6P+sMhXHvmDpAxDUHLpzl3n3y/KTCNCsMAYioC/8oGuViw7hKcLpA==" saltValue="vUMZCak4GgoIYcDWUFimSg==" spinCount="100000" sheet="1" objects="1" scenarios="1"/>
  <mergeCells count="15">
    <mergeCell ref="A41:G45"/>
    <mergeCell ref="C10:G10"/>
    <mergeCell ref="C13:G13"/>
    <mergeCell ref="C16:G16"/>
    <mergeCell ref="C19:G19"/>
    <mergeCell ref="C33:G33"/>
    <mergeCell ref="A1:G1"/>
    <mergeCell ref="C2:G2"/>
    <mergeCell ref="C3:G3"/>
    <mergeCell ref="C4:G4"/>
    <mergeCell ref="A40:C40"/>
    <mergeCell ref="C21:G21"/>
    <mergeCell ref="C23:G23"/>
    <mergeCell ref="C27:G27"/>
    <mergeCell ref="C29:G29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ignoredErrors>
    <ignoredError sqref="A30" numberStoredAsText="1"/>
    <ignoredError sqref="G25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VRN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'VRN 01 Pol'!Názvy_tisku</vt:lpstr>
      <vt:lpstr>oadresa</vt:lpstr>
      <vt:lpstr>Stavba!Objednatel</vt:lpstr>
      <vt:lpstr>Stavba!Objekt</vt:lpstr>
      <vt:lpstr>Stavba!Oblast_tisku</vt:lpstr>
      <vt:lpstr>'VRN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Mahrová Radka, Ing.</cp:lastModifiedBy>
  <cp:lastPrinted>2019-03-19T12:27:02Z</cp:lastPrinted>
  <dcterms:created xsi:type="dcterms:W3CDTF">2009-04-08T07:15:50Z</dcterms:created>
  <dcterms:modified xsi:type="dcterms:W3CDTF">2024-06-13T09:10:45Z</dcterms:modified>
</cp:coreProperties>
</file>