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 2021-2025\Zadavaci_rizeni_2024_vnejsi_plochy\01_ZD\SOUPIS_PRACÍ_KOUPALIŠTĚ_POLANKA_RVP\"/>
    </mc:Choice>
  </mc:AlternateContent>
  <bookViews>
    <workbookView xWindow="-105" yWindow="-105" windowWidth="23250" windowHeight="12450" activeTab="2"/>
  </bookViews>
  <sheets>
    <sheet name="Stavba" sheetId="1" r:id="rId1"/>
    <sheet name="VzorPolozky" sheetId="10" state="hidden" r:id="rId2"/>
    <sheet name="SO 01 SO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01 SO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SO 01 Pol'!$A$1:$Y$25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3" i="12" l="1"/>
  <c r="Q13" i="12"/>
  <c r="O13" i="12"/>
  <c r="K13" i="12"/>
  <c r="I13" i="12"/>
  <c r="G13" i="12"/>
  <c r="M13" i="12" s="1"/>
  <c r="V11" i="12"/>
  <c r="Q11" i="12"/>
  <c r="O11" i="12"/>
  <c r="K11" i="12"/>
  <c r="I11" i="12"/>
  <c r="G11" i="12"/>
  <c r="M11" i="12" s="1"/>
  <c r="V10" i="12"/>
  <c r="Q10" i="12"/>
  <c r="O10" i="12"/>
  <c r="K10" i="12"/>
  <c r="I10" i="12"/>
  <c r="G10" i="12"/>
  <c r="M10" i="12" s="1"/>
  <c r="V9" i="12"/>
  <c r="Q9" i="12"/>
  <c r="O9" i="12"/>
  <c r="K9" i="12"/>
  <c r="I9" i="12"/>
  <c r="G9" i="12"/>
  <c r="AE16" i="12"/>
  <c r="F41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M9" i="12" l="1"/>
  <c r="G8" i="12"/>
  <c r="G16" i="12" s="1"/>
  <c r="AF16" i="12"/>
  <c r="G41" i="1" s="1"/>
  <c r="H41" i="1" s="1"/>
  <c r="I41" i="1" s="1"/>
  <c r="K8" i="12"/>
  <c r="I8" i="12"/>
  <c r="Q8" i="12"/>
  <c r="O8" i="12"/>
  <c r="V8" i="12"/>
  <c r="F39" i="1"/>
  <c r="F42" i="1" s="1"/>
  <c r="G23" i="1" s="1"/>
  <c r="A23" i="1" s="1"/>
  <c r="F40" i="1"/>
  <c r="M8" i="12"/>
  <c r="I52" i="1" l="1"/>
  <c r="I53" i="1" s="1"/>
  <c r="G40" i="1"/>
  <c r="H40" i="1" s="1"/>
  <c r="I40" i="1" s="1"/>
  <c r="G39" i="1"/>
  <c r="H39" i="1" s="1"/>
  <c r="H42" i="1" s="1"/>
  <c r="I16" i="1"/>
  <c r="I21" i="1" s="1"/>
  <c r="G24" i="1"/>
  <c r="A24" i="1"/>
  <c r="G42" i="1" l="1"/>
  <c r="G25" i="1" s="1"/>
  <c r="A25" i="1" s="1"/>
  <c r="G26" i="1" s="1"/>
  <c r="A27" i="1" s="1"/>
  <c r="J52" i="1"/>
  <c r="I39" i="1"/>
  <c r="I42" i="1" s="1"/>
  <c r="A26" i="1" l="1"/>
  <c r="G28" i="1"/>
  <c r="G29" i="1"/>
  <c r="G27" i="1" s="1"/>
  <c r="A29" i="1"/>
  <c r="J53" i="1"/>
  <c r="J39" i="1"/>
  <c r="J41" i="1"/>
  <c r="J40" i="1"/>
  <c r="J42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<sst xmlns="http://schemas.openxmlformats.org/spreadsheetml/2006/main" count="168" uniqueCount="116">
  <si>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</si>
  <si>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</si>
  <si>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</si>
  <si>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</si>
  <si>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</si>
  <si>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</si>
  <si>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</si>
  <si>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</si>
  <si>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</si>
  <si>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</si>
  <si>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</si>
  <si>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</si>
  <si>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</si>
  <si>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</si>
  <si>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</si>
  <si>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</si>
  <si>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</si>
  <si>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</si>
  <si>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</si>
  <si>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</si>
  <si>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</si>
  <si>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</si>
  <si>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</si>
  <si>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</si>
  <si>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</si>
  <si>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</si>
  <si>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</si>
  <si>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</si>
  <si>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</si>
  <si>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</si>
  <si>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</si>
  <si>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</si>
  <si>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</si>
  <si>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</si>
  <si>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</si>
  <si>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</si>
  <si>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</si>
  <si>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</si>
  <si>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</si>
  <si>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</si>
  <si>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</si>
  <si>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01</t>
  </si>
  <si>
    <t>Příprava území a bourací práce</t>
  </si>
  <si>
    <t>PŘÍPRAVA ÚZEMÍ A BOURACÍ PRÁCE</t>
  </si>
  <si>
    <t>Objekt:</t>
  </si>
  <si>
    <t>Rozpočet:</t>
  </si>
  <si>
    <t>Stavba</t>
  </si>
  <si>
    <t>Celkem za stavbu</t>
  </si>
  <si>
    <t>CZK</t>
  </si>
  <si>
    <t>#POPS</t>
  </si>
  <si>
    <t>#POPO</t>
  </si>
  <si>
    <t>Popis objektu: SO 01 - PŘÍPRAVA ÚZEMÍ A BOURACÍ PRÁCE</t>
  </si>
  <si>
    <t>#POPR</t>
  </si>
  <si>
    <t>Popis rozpočtu: SO 01 - Příprava území a bourací práce</t>
  </si>
  <si>
    <t>Rekapitulace dílů</t>
  </si>
  <si>
    <t>Typ dílu</t>
  </si>
  <si>
    <t>1</t>
  </si>
  <si>
    <t>Zemní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</si>
  <si>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</si>
  <si>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</si>
  <si>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</si>
  <si>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</si>
  <si>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</si>
  <si>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</si>
  <si>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</si>
  <si>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</si>
  <si>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</si>
  <si>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</si>
  <si>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</si>
  <si>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</si>
  <si>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</si>
  <si>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</si>
  <si>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</si>
  <si>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</si>
  <si>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</si>
  <si>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</si>
  <si>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</si>
  <si>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</si>
  <si>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</si>
  <si>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</si>
  <si>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</si>
  <si>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</si>
  <si>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</si>
  <si>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</si>
  <si>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</si>
  <si>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</si>
  <si>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</si>
  <si>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</si>
  <si>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Práce</t>
  </si>
  <si>
    <t>Běžná</t>
  </si>
  <si>
    <t>Vlastní</t>
  </si>
  <si>
    <t>Indiv</t>
  </si>
  <si>
    <t>m2</t>
  </si>
  <si>
    <t>SUM</t>
  </si>
  <si>
    <t>POPUZIV</t>
  </si>
  <si>
    <t>RTS 23/ II</t>
  </si>
  <si>
    <t>112101104R00</t>
  </si>
  <si>
    <t>Kácení stromů listnatých/jehličnatých o průměru kmene do 100 cm</t>
  </si>
  <si>
    <t>kus</t>
  </si>
  <si>
    <t>112201101R00</t>
  </si>
  <si>
    <t xml:space="preserve">Odstranění pařezů </t>
  </si>
  <si>
    <t>111201101R00</t>
  </si>
  <si>
    <t>Odstranění křovin i s kořeny na ploše do 1000 m2</t>
  </si>
  <si>
    <t>28*5</t>
  </si>
  <si>
    <t>111000002R00</t>
  </si>
  <si>
    <t>soubor</t>
  </si>
  <si>
    <t>Revitalizace veřejných ploch u plaveckého areálu na Polance, Třebíč</t>
  </si>
  <si>
    <t>Popis stavby: SO 01 -Revitalizace veřejných ploch u plaveckého areálu na Polance, Třebíč</t>
  </si>
  <si>
    <t xml:space="preserve">Poznámky </t>
  </si>
  <si>
    <t>Bourací a výkopové práce uvedeny v jednotlivých objektech</t>
  </si>
  <si>
    <t>Likvidace vykácených stromů a keřů včetně odvozu</t>
  </si>
  <si>
    <t>Poznámka:</t>
  </si>
  <si>
    <t xml:space="preserve">Pokud jsou v seznamu uvedeny konkrétní výrobky, slouží pro popis požadovaného standardu a nezakládají povinnost dodavatele tyto výrobky použít. 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</si>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</sst>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1" fillId="0" borderId="15" xfId="0" applyNumberFormat="1" applyFont="1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16" fillId="0" borderId="41" xfId="0" applyFont="1" applyBorder="1" applyAlignment="1">
      <alignment vertical="top"/>
    </xf>
    <xf numFmtId="49" fontId="16" fillId="0" borderId="41" xfId="0" applyNumberFormat="1" applyFont="1" applyBorder="1" applyAlignment="1">
      <alignment vertical="top"/>
    </xf>
    <xf numFmtId="49" fontId="16" fillId="0" borderId="41" xfId="0" applyNumberFormat="1" applyFont="1" applyBorder="1" applyAlignment="1">
      <alignment horizontal="left" vertical="top" wrapText="1"/>
    </xf>
    <xf numFmtId="0" fontId="16" fillId="0" borderId="41" xfId="0" applyFont="1" applyBorder="1" applyAlignment="1">
      <alignment horizontal="center" vertical="top" shrinkToFit="1"/>
    </xf>
    <xf numFmtId="165" fontId="16" fillId="0" borderId="41" xfId="0" applyNumberFormat="1" applyFont="1" applyBorder="1" applyAlignment="1">
      <alignment vertical="top" shrinkToFit="1"/>
    </xf>
    <xf numFmtId="4" fontId="16" fillId="3" borderId="41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165" fontId="17" fillId="0" borderId="41" xfId="0" quotePrefix="1" applyNumberFormat="1" applyFont="1" applyBorder="1" applyAlignment="1">
      <alignment horizontal="left" vertical="top" wrapText="1"/>
    </xf>
    <xf numFmtId="165" fontId="17" fillId="0" borderId="41" xfId="0" applyNumberFormat="1" applyFont="1" applyBorder="1" applyAlignment="1">
      <alignment horizontal="center" vertical="top" wrapText="1" shrinkToFit="1"/>
    </xf>
    <xf numFmtId="165" fontId="17" fillId="0" borderId="41" xfId="0" applyNumberFormat="1" applyFont="1" applyBorder="1" applyAlignment="1">
      <alignment vertical="top" wrapText="1" shrinkToFi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1" fillId="0" borderId="0" xfId="0" applyFont="1" applyAlignment="1">
      <alignment horizontal="center" wrapText="1"/>
    </xf>
    <xf numFmtId="0" fontId="18" fillId="0" borderId="0" xfId="2" applyFont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4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" fillId="3" borderId="29" xfId="0" applyFont="1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1" fillId="0" borderId="12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" zoomScaleNormal="100" zoomScaleSheetLayoutView="75" workbookViewId="0">
      <selection activeCell="N11" sqref="N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20.14062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8" t="s">
        <v>4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">
      <c r="A2" s="2"/>
      <c r="B2" s="78" t="s">
        <v>24</v>
      </c>
      <c r="C2" s="79"/>
      <c r="D2" s="80" t="s">
        <v>41</v>
      </c>
      <c r="E2" s="206" t="s">
        <v>106</v>
      </c>
      <c r="F2" s="207"/>
      <c r="G2" s="207"/>
      <c r="H2" s="207"/>
      <c r="I2" s="207"/>
      <c r="J2" s="208"/>
      <c r="O2" s="1"/>
    </row>
    <row r="3" spans="1:15" ht="27" customHeight="1" x14ac:dyDescent="0.2">
      <c r="A3" s="2"/>
      <c r="B3" s="81" t="s">
        <v>44</v>
      </c>
      <c r="C3" s="79"/>
      <c r="D3" s="82" t="s">
        <v>41</v>
      </c>
      <c r="E3" s="209" t="s">
        <v>43</v>
      </c>
      <c r="F3" s="210"/>
      <c r="G3" s="210"/>
      <c r="H3" s="210"/>
      <c r="I3" s="210"/>
      <c r="J3" s="211"/>
    </row>
    <row r="4" spans="1:15" ht="23.25" customHeight="1" x14ac:dyDescent="0.2">
      <c r="A4" s="77">
        <v>1210</v>
      </c>
      <c r="B4" s="83" t="s">
        <v>45</v>
      </c>
      <c r="C4" s="84"/>
      <c r="D4" s="85" t="s">
        <v>41</v>
      </c>
      <c r="E4" s="218" t="s">
        <v>42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23</v>
      </c>
      <c r="D5" s="223"/>
      <c r="E5" s="224"/>
      <c r="F5" s="224"/>
      <c r="G5" s="22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5"/>
      <c r="E6" s="226"/>
      <c r="F6" s="226"/>
      <c r="G6" s="22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3"/>
      <c r="E11" s="213"/>
      <c r="F11" s="213"/>
      <c r="G11" s="213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7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12"/>
      <c r="F15" s="212"/>
      <c r="G15" s="214"/>
      <c r="H15" s="214"/>
      <c r="I15" s="14" t="s">
        <v>31</v>
      </c>
      <c r="J15" s="34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204"/>
      <c r="F16" s="205"/>
      <c r="G16" s="204"/>
      <c r="H16" s="205"/>
      <c r="I16" s="176">
        <f>SUMIF(F52:F52,A16,I52:I52)+SUMIF(F52:F52,"PSU",I52:I52)</f>
        <v>0</v>
      </c>
      <c r="J16" s="177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204"/>
      <c r="F17" s="205"/>
      <c r="G17" s="204"/>
      <c r="H17" s="205"/>
      <c r="I17" s="176">
        <f>SUMIF(F52:F52,A17,I52:I52)</f>
        <v>0</v>
      </c>
      <c r="J17" s="177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204"/>
      <c r="F18" s="205"/>
      <c r="G18" s="204"/>
      <c r="H18" s="205"/>
      <c r="I18" s="176">
        <f>SUMIF(F52:F52,A18,I52:I52)</f>
        <v>0</v>
      </c>
      <c r="J18" s="177"/>
    </row>
    <row r="19" spans="1:10" ht="23.25" customHeight="1" x14ac:dyDescent="0.2">
      <c r="A19" s="140" t="s">
        <v>58</v>
      </c>
      <c r="B19" s="38" t="s">
        <v>29</v>
      </c>
      <c r="C19" s="62"/>
      <c r="D19" s="63"/>
      <c r="E19" s="204"/>
      <c r="F19" s="205"/>
      <c r="G19" s="204"/>
      <c r="H19" s="205"/>
      <c r="I19" s="176">
        <f>SUMIF(F52:F52,A19,I52:I52)</f>
        <v>0</v>
      </c>
      <c r="J19" s="177"/>
    </row>
    <row r="20" spans="1:10" ht="23.25" customHeight="1" x14ac:dyDescent="0.2">
      <c r="A20" s="140" t="s">
        <v>59</v>
      </c>
      <c r="B20" s="38" t="s">
        <v>30</v>
      </c>
      <c r="C20" s="62"/>
      <c r="D20" s="63"/>
      <c r="E20" s="204"/>
      <c r="F20" s="205"/>
      <c r="G20" s="204"/>
      <c r="H20" s="205"/>
      <c r="I20" s="176">
        <f>SUMIF(F52:F52,A20,I52:I52)</f>
        <v>0</v>
      </c>
      <c r="J20" s="177"/>
    </row>
    <row r="21" spans="1:10" ht="23.25" customHeight="1" x14ac:dyDescent="0.2">
      <c r="A21" s="2"/>
      <c r="B21" s="48" t="s">
        <v>31</v>
      </c>
      <c r="C21" s="64"/>
      <c r="D21" s="65"/>
      <c r="E21" s="215"/>
      <c r="F21" s="216"/>
      <c r="G21" s="215"/>
      <c r="H21" s="216"/>
      <c r="I21" s="76">
        <f>SUM(I16:J20)</f>
        <v>0</v>
      </c>
      <c r="J21" s="178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32">
        <f>ZakladDPHSniVypocet</f>
        <v>0</v>
      </c>
      <c r="H23" s="233"/>
      <c r="I23" s="233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30">
        <f>A23</f>
        <v>0</v>
      </c>
      <c r="H24" s="231"/>
      <c r="I24" s="231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32">
        <f>ZakladDPHZaklVypocet</f>
        <v>0</v>
      </c>
      <c r="H25" s="233"/>
      <c r="I25" s="233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01">
        <f>A25</f>
        <v>0</v>
      </c>
      <c r="H26" s="202"/>
      <c r="I26" s="20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03">
        <f>CenaCelkem-(ZakladDPHSni+DPHSni+ZakladDPHZakl+DPHZakl)</f>
        <v>0</v>
      </c>
      <c r="H27" s="203"/>
      <c r="I27" s="203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34">
        <f>ZakladDPHSniVypocet+ZakladDPHZaklVypocet</f>
        <v>0</v>
      </c>
      <c r="H28" s="235"/>
      <c r="I28" s="235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34">
        <f>A27</f>
        <v>0</v>
      </c>
      <c r="H29" s="234"/>
      <c r="I29" s="234"/>
      <c r="J29" s="120" t="s">
        <v>48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6"/>
      <c r="E34" s="237"/>
      <c r="G34" s="238"/>
      <c r="H34" s="239"/>
      <c r="I34" s="239"/>
      <c r="J34" s="25"/>
    </row>
    <row r="35" spans="1:10" ht="12.75" customHeight="1" x14ac:dyDescent="0.2">
      <c r="A35" s="2"/>
      <c r="B35" s="2"/>
      <c r="D35" s="229" t="s">
        <v>2</v>
      </c>
      <c r="E35" s="229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46</v>
      </c>
      <c r="C39" s="240"/>
      <c r="D39" s="240"/>
      <c r="E39" s="240"/>
      <c r="F39" s="100">
        <f>'SO 01 SO 01 Pol'!AE16</f>
        <v>0</v>
      </c>
      <c r="G39" s="101">
        <f>'SO 01 SO 01 Pol'!AF16</f>
        <v>0</v>
      </c>
      <c r="H39" s="102">
        <f>(F39*SazbaDPH1/100)+(G39*SazbaDPH2/100)</f>
        <v>0</v>
      </c>
      <c r="I39" s="102">
        <f>F39+G39+H39</f>
        <v>0</v>
      </c>
      <c r="J39" s="103" t="e">
        <f ca="1">IF(_xlfn.SINGLE(CenaCelkemVypocet)=0,"",I39/_xlfn.SINGLE(CenaCelkemVypocet)*100)</f>
        <v>#NAME?</v>
      </c>
    </row>
    <row r="40" spans="1:10" ht="25.5" hidden="1" customHeight="1" x14ac:dyDescent="0.2">
      <c r="A40" s="89">
        <v>2</v>
      </c>
      <c r="B40" s="104" t="s">
        <v>41</v>
      </c>
      <c r="C40" s="241" t="s">
        <v>43</v>
      </c>
      <c r="D40" s="241"/>
      <c r="E40" s="241"/>
      <c r="F40" s="105">
        <f>'SO 01 SO 01 Pol'!AE16</f>
        <v>0</v>
      </c>
      <c r="G40" s="106">
        <f>'SO 01 SO 01 Pol'!AF16</f>
        <v>0</v>
      </c>
      <c r="H40" s="106">
        <f>(F40*SazbaDPH1/100)+(G40*SazbaDPH2/100)</f>
        <v>0</v>
      </c>
      <c r="I40" s="106">
        <f>F40+G40+H40</f>
        <v>0</v>
      </c>
      <c r="J40" s="107" t="e">
        <f ca="1">IF(_xlfn.SINGLE(CenaCelkemVypocet)=0,"",I40/_xlfn.SINGLE(CenaCelkemVypocet)*100)</f>
        <v>#NAME?</v>
      </c>
    </row>
    <row r="41" spans="1:10" ht="25.5" hidden="1" customHeight="1" x14ac:dyDescent="0.2">
      <c r="A41" s="89">
        <v>3</v>
      </c>
      <c r="B41" s="108" t="s">
        <v>41</v>
      </c>
      <c r="C41" s="240" t="s">
        <v>42</v>
      </c>
      <c r="D41" s="240"/>
      <c r="E41" s="240"/>
      <c r="F41" s="109">
        <f>'SO 01 SO 01 Pol'!AE16</f>
        <v>0</v>
      </c>
      <c r="G41" s="102">
        <f>'SO 01 SO 01 Pol'!AF16</f>
        <v>0</v>
      </c>
      <c r="H41" s="102">
        <f>(F41*SazbaDPH1/100)+(G41*SazbaDPH2/100)</f>
        <v>0</v>
      </c>
      <c r="I41" s="102">
        <f>F41+G41+H41</f>
        <v>0</v>
      </c>
      <c r="J41" s="103" t="e">
        <f ca="1">IF(_xlfn.SINGLE(CenaCelkemVypocet)=0,"",I41/_xlfn.SINGLE(CenaCelkemVypocet)*100)</f>
        <v>#NAME?</v>
      </c>
    </row>
    <row r="42" spans="1:10" ht="25.5" hidden="1" customHeight="1" x14ac:dyDescent="0.2">
      <c r="A42" s="89"/>
      <c r="B42" s="242" t="s">
        <v>47</v>
      </c>
      <c r="C42" s="243"/>
      <c r="D42" s="243"/>
      <c r="E42" s="244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 t="e">
        <f ca="1">SUMIF(A39:A41,"=1",J39:J41)</f>
        <v>#NAME?</v>
      </c>
    </row>
    <row r="44" spans="1:10" x14ac:dyDescent="0.2">
      <c r="A44" t="s">
        <v>49</v>
      </c>
      <c r="B44" s="189" t="s">
        <v>107</v>
      </c>
    </row>
    <row r="45" spans="1:10" x14ac:dyDescent="0.2">
      <c r="A45" t="s">
        <v>50</v>
      </c>
      <c r="B45" t="s">
        <v>51</v>
      </c>
    </row>
    <row r="46" spans="1:10" x14ac:dyDescent="0.2">
      <c r="A46" t="s">
        <v>52</v>
      </c>
      <c r="B46" t="s">
        <v>53</v>
      </c>
    </row>
    <row r="49" spans="1:10" ht="15.75" x14ac:dyDescent="0.25">
      <c r="B49" s="121" t="s">
        <v>54</v>
      </c>
    </row>
    <row r="51" spans="1:10" ht="25.5" customHeight="1" x14ac:dyDescent="0.2">
      <c r="A51" s="123"/>
      <c r="B51" s="126" t="s">
        <v>18</v>
      </c>
      <c r="C51" s="126" t="s">
        <v>6</v>
      </c>
      <c r="D51" s="127"/>
      <c r="E51" s="127"/>
      <c r="F51" s="128" t="s">
        <v>55</v>
      </c>
      <c r="G51" s="128"/>
      <c r="H51" s="128"/>
      <c r="I51" s="128" t="s">
        <v>31</v>
      </c>
      <c r="J51" s="128" t="s">
        <v>0</v>
      </c>
    </row>
    <row r="52" spans="1:10" ht="36.75" customHeight="1" x14ac:dyDescent="0.2">
      <c r="A52" s="124"/>
      <c r="B52" s="129" t="s">
        <v>56</v>
      </c>
      <c r="C52" s="245" t="s">
        <v>57</v>
      </c>
      <c r="D52" s="246"/>
      <c r="E52" s="246"/>
      <c r="F52" s="138" t="s">
        <v>26</v>
      </c>
      <c r="G52" s="130"/>
      <c r="H52" s="130"/>
      <c r="I52" s="130">
        <f>'SO 01 SO 01 Pol'!G8</f>
        <v>0</v>
      </c>
      <c r="J52" s="135" t="str">
        <f>IF(I53=0,"",I52/I53*100)</f>
        <v/>
      </c>
    </row>
    <row r="53" spans="1:10" ht="25.5" customHeight="1" x14ac:dyDescent="0.2">
      <c r="A53" s="125"/>
      <c r="B53" s="131" t="s">
        <v>1</v>
      </c>
      <c r="C53" s="132"/>
      <c r="D53" s="133"/>
      <c r="E53" s="133"/>
      <c r="F53" s="139"/>
      <c r="G53" s="134"/>
      <c r="H53" s="134"/>
      <c r="I53" s="134">
        <f>SUM(I52:I52)</f>
        <v>0</v>
      </c>
      <c r="J53" s="136">
        <f>SUM(J52:J52)</f>
        <v>0</v>
      </c>
    </row>
    <row r="54" spans="1:10" x14ac:dyDescent="0.2">
      <c r="F54" s="88"/>
      <c r="G54" s="88"/>
      <c r="H54" s="88"/>
      <c r="I54" s="88"/>
      <c r="J54" s="137"/>
    </row>
    <row r="55" spans="1:10" x14ac:dyDescent="0.2">
      <c r="B55" s="190" t="s">
        <v>111</v>
      </c>
      <c r="C55" s="191"/>
      <c r="D55" s="192"/>
      <c r="E55" s="193"/>
      <c r="F55" s="190"/>
      <c r="G55" s="194"/>
      <c r="H55" s="194"/>
      <c r="I55" s="194"/>
      <c r="J55" s="195"/>
    </row>
    <row r="56" spans="1:10" x14ac:dyDescent="0.2">
      <c r="B56" s="196" t="s">
        <v>115</v>
      </c>
      <c r="C56" s="196"/>
      <c r="D56" s="196"/>
      <c r="E56" s="196"/>
      <c r="F56" s="196"/>
      <c r="G56" s="196"/>
      <c r="H56" s="196"/>
      <c r="I56" s="196"/>
      <c r="J56" s="196"/>
    </row>
    <row r="57" spans="1:10" x14ac:dyDescent="0.2">
      <c r="B57" s="197" t="s">
        <v>112</v>
      </c>
      <c r="C57" s="197"/>
      <c r="D57" s="197"/>
      <c r="E57" s="197"/>
      <c r="F57" s="197"/>
      <c r="G57" s="197"/>
      <c r="H57" s="197"/>
      <c r="I57" s="197"/>
      <c r="J57" s="197"/>
    </row>
    <row r="58" spans="1:10" x14ac:dyDescent="0.2">
      <c r="B58" s="197" t="s">
        <v>113</v>
      </c>
      <c r="C58" s="197"/>
      <c r="D58" s="197"/>
      <c r="E58" s="197"/>
      <c r="F58" s="197"/>
      <c r="G58" s="197"/>
      <c r="H58" s="197"/>
      <c r="I58" s="197"/>
      <c r="J58" s="197"/>
    </row>
    <row r="59" spans="1:10" x14ac:dyDescent="0.2">
      <c r="B59" s="197" t="s">
        <v>114</v>
      </c>
      <c r="C59" s="197"/>
      <c r="D59" s="197"/>
      <c r="E59" s="197"/>
      <c r="F59" s="197"/>
      <c r="G59" s="197"/>
      <c r="H59" s="197"/>
      <c r="I59" s="197"/>
      <c r="J59" s="197"/>
    </row>
  </sheetData>
  <sheetProtection algorithmName="SHA-512" hashValue="FCnAtDJktVaCM91uTOWbLhJJ/BP2eQt8X/cP3gPfp92PurG5FwIBLg/agfELacYt8tzZk81L/Au+7zXIoczFLA==" saltValue="RjSMN3ngKlv+5Vrt8tkpr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56:J56"/>
    <mergeCell ref="B57:J57"/>
    <mergeCell ref="B58:J58"/>
    <mergeCell ref="B59:J59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scale="93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8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9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10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66"/>
  <sheetViews>
    <sheetView tabSelected="1" zoomScaleNormal="100" workbookViewId="0">
      <pane ySplit="7" topLeftCell="A8" activePane="bottomLeft" state="frozen"/>
      <selection pane="bottomLeft" activeCell="C9" sqref="C9"/>
    </sheetView>
  </sheetViews>
  <sheetFormatPr defaultRowHeight="12.75" outlineLevelRow="3" x14ac:dyDescent="0.2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8" width="0" hidden="1" customWidth="1"/>
    <col min="19" max="19" width="9.7109375" hidden="1" customWidth="1"/>
    <col min="20" max="20" width="9.28515625" hidden="1" customWidth="1"/>
    <col min="21" max="21" width="9.140625" hidden="1" customWidth="1"/>
    <col min="22" max="22" width="6.5703125" hidden="1" customWidth="1"/>
    <col min="23" max="23" width="10.7109375" hidden="1" customWidth="1"/>
    <col min="24" max="24" width="9.5703125" hidden="1" customWidth="1"/>
    <col min="25" max="25" width="10.85546875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3" t="s">
        <v>7</v>
      </c>
      <c r="B1" s="263"/>
      <c r="C1" s="263"/>
      <c r="D1" s="263"/>
      <c r="E1" s="263"/>
      <c r="F1" s="263"/>
      <c r="G1" s="263"/>
      <c r="AG1" t="s">
        <v>60</v>
      </c>
    </row>
    <row r="2" spans="1:60" ht="25.15" customHeight="1" x14ac:dyDescent="0.2">
      <c r="A2" s="141" t="s">
        <v>8</v>
      </c>
      <c r="B2" s="49" t="s">
        <v>41</v>
      </c>
      <c r="C2" s="264" t="s">
        <v>106</v>
      </c>
      <c r="D2" s="265"/>
      <c r="E2" s="265"/>
      <c r="F2" s="265"/>
      <c r="G2" s="266"/>
      <c r="AG2" t="s">
        <v>61</v>
      </c>
    </row>
    <row r="3" spans="1:60" ht="25.15" customHeight="1" x14ac:dyDescent="0.2">
      <c r="A3" s="141" t="s">
        <v>9</v>
      </c>
      <c r="B3" s="49" t="s">
        <v>41</v>
      </c>
      <c r="C3" s="267" t="s">
        <v>43</v>
      </c>
      <c r="D3" s="265"/>
      <c r="E3" s="265"/>
      <c r="F3" s="265"/>
      <c r="G3" s="266"/>
      <c r="AC3" s="122" t="s">
        <v>61</v>
      </c>
      <c r="AG3" t="s">
        <v>62</v>
      </c>
    </row>
    <row r="4" spans="1:60" ht="25.15" customHeight="1" x14ac:dyDescent="0.2">
      <c r="A4" s="142" t="s">
        <v>10</v>
      </c>
      <c r="B4" s="143" t="s">
        <v>41</v>
      </c>
      <c r="C4" s="268" t="s">
        <v>42</v>
      </c>
      <c r="D4" s="269"/>
      <c r="E4" s="269"/>
      <c r="F4" s="269"/>
      <c r="G4" s="270"/>
      <c r="AG4" t="s">
        <v>63</v>
      </c>
    </row>
    <row r="5" spans="1:60" x14ac:dyDescent="0.2">
      <c r="D5" s="10"/>
    </row>
    <row r="6" spans="1:60" ht="38.25" x14ac:dyDescent="0.2">
      <c r="A6" s="145" t="s">
        <v>64</v>
      </c>
      <c r="B6" s="147" t="s">
        <v>65</v>
      </c>
      <c r="C6" s="147" t="s">
        <v>66</v>
      </c>
      <c r="D6" s="146" t="s">
        <v>67</v>
      </c>
      <c r="E6" s="145" t="s">
        <v>68</v>
      </c>
      <c r="F6" s="144" t="s">
        <v>69</v>
      </c>
      <c r="G6" s="145" t="s">
        <v>31</v>
      </c>
      <c r="H6" s="148" t="s">
        <v>32</v>
      </c>
      <c r="I6" s="148" t="s">
        <v>70</v>
      </c>
      <c r="J6" s="148" t="s">
        <v>33</v>
      </c>
      <c r="K6" s="148" t="s">
        <v>71</v>
      </c>
      <c r="L6" s="148" t="s">
        <v>72</v>
      </c>
      <c r="M6" s="148" t="s">
        <v>73</v>
      </c>
      <c r="N6" s="148" t="s">
        <v>74</v>
      </c>
      <c r="O6" s="148" t="s">
        <v>75</v>
      </c>
      <c r="P6" s="148" t="s">
        <v>76</v>
      </c>
      <c r="Q6" s="148" t="s">
        <v>77</v>
      </c>
      <c r="R6" s="148" t="s">
        <v>78</v>
      </c>
      <c r="S6" s="148" t="s">
        <v>79</v>
      </c>
      <c r="T6" s="148" t="s">
        <v>80</v>
      </c>
      <c r="U6" s="148" t="s">
        <v>81</v>
      </c>
      <c r="V6" s="148" t="s">
        <v>82</v>
      </c>
      <c r="W6" s="148" t="s">
        <v>83</v>
      </c>
      <c r="X6" s="148" t="s">
        <v>84</v>
      </c>
      <c r="Y6" s="148" t="s">
        <v>85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5" t="s">
        <v>86</v>
      </c>
      <c r="B8" s="166" t="s">
        <v>56</v>
      </c>
      <c r="C8" s="172" t="s">
        <v>57</v>
      </c>
      <c r="D8" s="167"/>
      <c r="E8" s="168"/>
      <c r="F8" s="169"/>
      <c r="G8" s="170">
        <f>SUM(G9:G13)</f>
        <v>0</v>
      </c>
      <c r="H8" s="164"/>
      <c r="I8" s="164">
        <f>SUM(I9:I14)</f>
        <v>22.7</v>
      </c>
      <c r="J8" s="164"/>
      <c r="K8" s="164">
        <f>SUM(K9:K14)</f>
        <v>34460.300000000003</v>
      </c>
      <c r="L8" s="164"/>
      <c r="M8" s="164">
        <f>SUM(M9:M14)</f>
        <v>0</v>
      </c>
      <c r="N8" s="163"/>
      <c r="O8" s="163">
        <f>SUM(O9:O14)</f>
        <v>0</v>
      </c>
      <c r="P8" s="163"/>
      <c r="Q8" s="163">
        <f>SUM(Q9:Q14)</f>
        <v>0</v>
      </c>
      <c r="R8" s="164"/>
      <c r="S8" s="164"/>
      <c r="T8" s="164"/>
      <c r="U8" s="164"/>
      <c r="V8" s="164">
        <f>SUM(V9:V14)</f>
        <v>50.87</v>
      </c>
      <c r="W8" s="164"/>
      <c r="X8" s="164"/>
      <c r="Y8" s="164"/>
      <c r="AG8" t="s">
        <v>87</v>
      </c>
    </row>
    <row r="9" spans="1:60" ht="22.5" outlineLevel="3" x14ac:dyDescent="0.2">
      <c r="A9" s="179">
        <v>1</v>
      </c>
      <c r="B9" s="180" t="s">
        <v>96</v>
      </c>
      <c r="C9" s="181" t="s">
        <v>97</v>
      </c>
      <c r="D9" s="182" t="s">
        <v>98</v>
      </c>
      <c r="E9" s="183">
        <v>10</v>
      </c>
      <c r="F9" s="184"/>
      <c r="G9" s="185">
        <f>ROUND(E9*F9,2)</f>
        <v>0</v>
      </c>
      <c r="H9" s="160">
        <v>0</v>
      </c>
      <c r="I9" s="159">
        <f>ROUND(E9*H9,2)</f>
        <v>0</v>
      </c>
      <c r="J9" s="160">
        <v>1246</v>
      </c>
      <c r="K9" s="159">
        <f>ROUND(E9*J9,2)</f>
        <v>12460</v>
      </c>
      <c r="L9" s="159">
        <v>21</v>
      </c>
      <c r="M9" s="159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9"/>
      <c r="S9" s="159" t="s">
        <v>95</v>
      </c>
      <c r="T9" s="159" t="s">
        <v>95</v>
      </c>
      <c r="U9" s="159">
        <v>2.02</v>
      </c>
      <c r="V9" s="159">
        <f>ROUND(E9*U9,2)</f>
        <v>20.2</v>
      </c>
      <c r="W9" s="159"/>
      <c r="X9" s="159" t="s">
        <v>88</v>
      </c>
      <c r="Y9" s="159" t="s">
        <v>89</v>
      </c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3" x14ac:dyDescent="0.2">
      <c r="A10" s="179">
        <v>2</v>
      </c>
      <c r="B10" s="180" t="s">
        <v>99</v>
      </c>
      <c r="C10" s="181" t="s">
        <v>100</v>
      </c>
      <c r="D10" s="182" t="s">
        <v>98</v>
      </c>
      <c r="E10" s="183">
        <v>10</v>
      </c>
      <c r="F10" s="184"/>
      <c r="G10" s="185">
        <f>ROUND(E10*F10,2)</f>
        <v>0</v>
      </c>
      <c r="H10" s="160">
        <v>2.27</v>
      </c>
      <c r="I10" s="159">
        <f>ROUND(E10*H10,2)</f>
        <v>22.7</v>
      </c>
      <c r="J10" s="160">
        <v>347.23</v>
      </c>
      <c r="K10" s="159">
        <f>ROUND(E10*J10,2)</f>
        <v>3472.3</v>
      </c>
      <c r="L10" s="159">
        <v>21</v>
      </c>
      <c r="M10" s="159">
        <f>G10*(1+L10/100)</f>
        <v>0</v>
      </c>
      <c r="N10" s="158">
        <v>5.0000000000000002E-5</v>
      </c>
      <c r="O10" s="158">
        <f>ROUND(E10*N10,2)</f>
        <v>0</v>
      </c>
      <c r="P10" s="158">
        <v>0</v>
      </c>
      <c r="Q10" s="158">
        <f>ROUND(E10*P10,2)</f>
        <v>0</v>
      </c>
      <c r="R10" s="159"/>
      <c r="S10" s="159" t="s">
        <v>95</v>
      </c>
      <c r="T10" s="159" t="s">
        <v>95</v>
      </c>
      <c r="U10" s="159">
        <v>0.65900000000000003</v>
      </c>
      <c r="V10" s="159">
        <f>ROUND(E10*U10,2)</f>
        <v>6.59</v>
      </c>
      <c r="W10" s="159"/>
      <c r="X10" s="159" t="s">
        <v>88</v>
      </c>
      <c r="Y10" s="159" t="s">
        <v>89</v>
      </c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3" x14ac:dyDescent="0.2">
      <c r="A11" s="179">
        <v>3</v>
      </c>
      <c r="B11" s="180" t="s">
        <v>101</v>
      </c>
      <c r="C11" s="181" t="s">
        <v>102</v>
      </c>
      <c r="D11" s="182" t="s">
        <v>92</v>
      </c>
      <c r="E11" s="183">
        <v>140</v>
      </c>
      <c r="F11" s="184"/>
      <c r="G11" s="185">
        <f>ROUND(E11*F11,2)</f>
        <v>0</v>
      </c>
      <c r="H11" s="160">
        <v>0</v>
      </c>
      <c r="I11" s="159">
        <f>ROUND(E11*H11,2)</f>
        <v>0</v>
      </c>
      <c r="J11" s="160">
        <v>75.2</v>
      </c>
      <c r="K11" s="159">
        <f>ROUND(E11*J11,2)</f>
        <v>10528</v>
      </c>
      <c r="L11" s="159">
        <v>21</v>
      </c>
      <c r="M11" s="159">
        <f>G11*(1+L11/100)</f>
        <v>0</v>
      </c>
      <c r="N11" s="158">
        <v>0</v>
      </c>
      <c r="O11" s="158">
        <f>ROUND(E11*N11,2)</f>
        <v>0</v>
      </c>
      <c r="P11" s="158">
        <v>0</v>
      </c>
      <c r="Q11" s="158">
        <f>ROUND(E11*P11,2)</f>
        <v>0</v>
      </c>
      <c r="R11" s="159"/>
      <c r="S11" s="159" t="s">
        <v>95</v>
      </c>
      <c r="T11" s="159" t="s">
        <v>95</v>
      </c>
      <c r="U11" s="159">
        <v>0.17199999999999999</v>
      </c>
      <c r="V11" s="159">
        <f>ROUND(E11*U11,2)</f>
        <v>24.08</v>
      </c>
      <c r="W11" s="159"/>
      <c r="X11" s="159" t="s">
        <v>88</v>
      </c>
      <c r="Y11" s="159" t="s">
        <v>89</v>
      </c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3" x14ac:dyDescent="0.2">
      <c r="A12" s="179"/>
      <c r="B12" s="180"/>
      <c r="C12" s="186" t="s">
        <v>103</v>
      </c>
      <c r="D12" s="187"/>
      <c r="E12" s="188">
        <v>140</v>
      </c>
      <c r="F12" s="185"/>
      <c r="G12" s="185"/>
      <c r="H12" s="159"/>
      <c r="I12" s="159"/>
      <c r="J12" s="159"/>
      <c r="K12" s="159"/>
      <c r="L12" s="159"/>
      <c r="M12" s="159"/>
      <c r="N12" s="158"/>
      <c r="O12" s="158"/>
      <c r="P12" s="158"/>
      <c r="Q12" s="158"/>
      <c r="R12" s="159"/>
      <c r="S12" s="159"/>
      <c r="T12" s="159"/>
      <c r="U12" s="159"/>
      <c r="V12" s="159"/>
      <c r="W12" s="159"/>
      <c r="X12" s="159"/>
      <c r="Y12" s="15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3" x14ac:dyDescent="0.2">
      <c r="A13" s="179">
        <v>4</v>
      </c>
      <c r="B13" s="180" t="s">
        <v>104</v>
      </c>
      <c r="C13" s="181" t="s">
        <v>110</v>
      </c>
      <c r="D13" s="182" t="s">
        <v>105</v>
      </c>
      <c r="E13" s="183">
        <v>1</v>
      </c>
      <c r="F13" s="184"/>
      <c r="G13" s="185">
        <f>ROUND(E13*F13,2)</f>
        <v>0</v>
      </c>
      <c r="H13" s="160">
        <v>0</v>
      </c>
      <c r="I13" s="159">
        <f>ROUND(E13*H13,2)</f>
        <v>0</v>
      </c>
      <c r="J13" s="160">
        <v>8000</v>
      </c>
      <c r="K13" s="159">
        <f>ROUND(E13*J13,2)</f>
        <v>8000</v>
      </c>
      <c r="L13" s="159">
        <v>21</v>
      </c>
      <c r="M13" s="159">
        <f>G13*(1+L13/100)</f>
        <v>0</v>
      </c>
      <c r="N13" s="158">
        <v>0</v>
      </c>
      <c r="O13" s="158">
        <f>ROUND(E13*N13,2)</f>
        <v>0</v>
      </c>
      <c r="P13" s="158">
        <v>0</v>
      </c>
      <c r="Q13" s="158">
        <f>ROUND(E13*P13,2)</f>
        <v>0</v>
      </c>
      <c r="R13" s="159"/>
      <c r="S13" s="159" t="s">
        <v>90</v>
      </c>
      <c r="T13" s="159" t="s">
        <v>91</v>
      </c>
      <c r="U13" s="159">
        <v>0</v>
      </c>
      <c r="V13" s="159">
        <f>ROUND(E13*U13,2)</f>
        <v>0</v>
      </c>
      <c r="W13" s="159"/>
      <c r="X13" s="159" t="s">
        <v>88</v>
      </c>
      <c r="Y13" s="159" t="s">
        <v>89</v>
      </c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3" x14ac:dyDescent="0.2">
      <c r="A14" s="156"/>
      <c r="B14" s="157"/>
      <c r="C14" s="173"/>
      <c r="D14" s="161"/>
      <c r="E14" s="162"/>
      <c r="F14" s="159"/>
      <c r="G14" s="159"/>
      <c r="H14" s="159"/>
      <c r="I14" s="159"/>
      <c r="J14" s="159"/>
      <c r="K14" s="159"/>
      <c r="L14" s="159"/>
      <c r="M14" s="159"/>
      <c r="N14" s="158"/>
      <c r="O14" s="158"/>
      <c r="P14" s="158"/>
      <c r="Q14" s="158"/>
      <c r="R14" s="159"/>
      <c r="S14" s="159"/>
      <c r="T14" s="159"/>
      <c r="U14" s="159"/>
      <c r="V14" s="159"/>
      <c r="W14" s="159"/>
      <c r="X14" s="159"/>
      <c r="Y14" s="15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x14ac:dyDescent="0.2">
      <c r="A15" s="3"/>
      <c r="B15" s="4"/>
      <c r="C15" s="174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E15">
        <v>15</v>
      </c>
      <c r="AF15">
        <v>21</v>
      </c>
      <c r="AG15" t="s">
        <v>72</v>
      </c>
    </row>
    <row r="16" spans="1:60" x14ac:dyDescent="0.2">
      <c r="A16" s="152"/>
      <c r="B16" s="153" t="s">
        <v>31</v>
      </c>
      <c r="C16" s="175"/>
      <c r="D16" s="154"/>
      <c r="E16" s="155"/>
      <c r="F16" s="155"/>
      <c r="G16" s="171">
        <f>G8</f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E16">
        <f>SUMIF(L7:L14,AE15,G7:G14)</f>
        <v>0</v>
      </c>
      <c r="AF16">
        <f>SUMIF(L7:L14,AF15,G7:G14)</f>
        <v>0</v>
      </c>
      <c r="AG16" t="s">
        <v>93</v>
      </c>
    </row>
    <row r="17" spans="1:33" x14ac:dyDescent="0.2">
      <c r="A17" s="3"/>
      <c r="B17" s="4"/>
      <c r="C17" s="174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3"/>
      <c r="B18" s="4"/>
      <c r="C18" s="174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271" t="s">
        <v>108</v>
      </c>
      <c r="B19" s="272"/>
      <c r="C19" s="273"/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251" t="s">
        <v>109</v>
      </c>
      <c r="B20" s="252"/>
      <c r="C20" s="253"/>
      <c r="D20" s="252"/>
      <c r="E20" s="252"/>
      <c r="F20" s="252"/>
      <c r="G20" s="25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G20" t="s">
        <v>94</v>
      </c>
    </row>
    <row r="21" spans="1:33" x14ac:dyDescent="0.2">
      <c r="A21" s="255"/>
      <c r="B21" s="256"/>
      <c r="C21" s="257"/>
      <c r="D21" s="256"/>
      <c r="E21" s="256"/>
      <c r="F21" s="256"/>
      <c r="G21" s="258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">
      <c r="A22" s="255"/>
      <c r="B22" s="256"/>
      <c r="C22" s="257"/>
      <c r="D22" s="256"/>
      <c r="E22" s="256"/>
      <c r="F22" s="256"/>
      <c r="G22" s="258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">
      <c r="A23" s="255"/>
      <c r="B23" s="256"/>
      <c r="C23" s="257"/>
      <c r="D23" s="256"/>
      <c r="E23" s="256"/>
      <c r="F23" s="256"/>
      <c r="G23" s="258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33" x14ac:dyDescent="0.2">
      <c r="A24" s="259"/>
      <c r="B24" s="260"/>
      <c r="C24" s="261"/>
      <c r="D24" s="260"/>
      <c r="E24" s="260"/>
      <c r="F24" s="260"/>
      <c r="G24" s="262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33" x14ac:dyDescent="0.2">
      <c r="A25" s="3"/>
      <c r="B25" s="4"/>
      <c r="C25" s="174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33" x14ac:dyDescent="0.2">
      <c r="B26" s="52"/>
      <c r="C26" s="52"/>
      <c r="D26" s="52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</sheetData>
  <sheetProtection algorithmName="SHA-512" hashValue="va8I2yZ1vfWISBgF6BUlsDDrCQOrcDl4Smyon+8k76ev0K5bSULXoOTDhntQjAEWKTt6epEicBix3x7+kZGjGg==" saltValue="uAjQ7B/sjlMeuNO1CPkIew==" spinCount="100000" sheet="1" objects="1" scenarios="1"/>
  <mergeCells count="6">
    <mergeCell ref="A20:G24"/>
    <mergeCell ref="A1:G1"/>
    <mergeCell ref="C2:G2"/>
    <mergeCell ref="C3:G3"/>
    <mergeCell ref="C4:G4"/>
    <mergeCell ref="A19:C19"/>
  </mergeCells>
  <pageMargins left="0.59055118110236204" right="0.196850393700787" top="0.78740157499999996" bottom="0.78740157499999996" header="0.3" footer="0.3"/>
  <pageSetup paperSize="9" orientation="portrait" horizontalDpi="4294967293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Pol'!Názvy_tisku</vt:lpstr>
      <vt:lpstr>oadresa</vt:lpstr>
      <vt:lpstr>Stavba!Objednatel</vt:lpstr>
      <vt:lpstr>Stavba!Objekt</vt:lpstr>
      <vt:lpstr>'SO 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Mahrová Radka, Ing.</cp:lastModifiedBy>
  <cp:lastPrinted>2019-03-19T12:27:02Z</cp:lastPrinted>
  <dcterms:created xsi:type="dcterms:W3CDTF">2009-04-08T07:15:50Z</dcterms:created>
  <dcterms:modified xsi:type="dcterms:W3CDTF">2024-06-12T09:05:43Z</dcterms:modified>
</cp:coreProperties>
</file>